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60" yWindow="-105" windowWidth="14430" windowHeight="8250" tabRatio="894"/>
  </bookViews>
  <sheets>
    <sheet name="O - 1a Base - Y0" sheetId="50" r:id="rId1"/>
  </sheets>
  <definedNames>
    <definedName name="Assumptions">#REF!</definedName>
    <definedName name="_xlnm.Print_Area" localSheetId="0">'O - 1a Base - Y0'!$A$1:$L$406</definedName>
  </definedNames>
  <calcPr calcId="145621"/>
</workbook>
</file>

<file path=xl/calcChain.xml><?xml version="1.0" encoding="utf-8"?>
<calcChain xmlns="http://schemas.openxmlformats.org/spreadsheetml/2006/main">
  <c r="J298" i="50" l="1"/>
  <c r="E129" i="50" l="1"/>
  <c r="J322" i="50" l="1"/>
  <c r="E309" i="50" l="1"/>
  <c r="E287" i="50"/>
  <c r="E202" i="50" l="1"/>
  <c r="E196" i="50"/>
  <c r="E184" i="50"/>
  <c r="E137" i="50"/>
  <c r="E112" i="50"/>
  <c r="E109" i="50"/>
  <c r="E104" i="50"/>
  <c r="E17" i="50" l="1"/>
  <c r="G18" i="50"/>
  <c r="G19" i="50" s="1"/>
  <c r="G20" i="50" s="1"/>
  <c r="J34" i="50"/>
  <c r="J46" i="50"/>
  <c r="J47" i="50"/>
  <c r="J91" i="50"/>
  <c r="C109" i="50"/>
  <c r="C117" i="50" s="1"/>
  <c r="E117" i="50"/>
  <c r="G109" i="50"/>
  <c r="G125" i="50" s="1"/>
  <c r="G206" i="50" s="1"/>
  <c r="H109" i="50"/>
  <c r="C110" i="50"/>
  <c r="C118" i="50" s="1"/>
  <c r="G110" i="50"/>
  <c r="G132" i="50" s="1"/>
  <c r="C111" i="50"/>
  <c r="C119" i="50" s="1"/>
  <c r="G111" i="50"/>
  <c r="H111" i="50"/>
  <c r="C112" i="50"/>
  <c r="C120" i="50" s="1"/>
  <c r="E120" i="50"/>
  <c r="G112" i="50"/>
  <c r="C113" i="50"/>
  <c r="C121" i="50" s="1"/>
  <c r="G113" i="50"/>
  <c r="E121" i="50"/>
  <c r="G128" i="50"/>
  <c r="E130" i="50"/>
  <c r="J173" i="50"/>
  <c r="E176" i="50"/>
  <c r="J184" i="50"/>
  <c r="G187" i="50"/>
  <c r="G188" i="50" s="1"/>
  <c r="G189" i="50"/>
  <c r="D190" i="50"/>
  <c r="J191" i="50"/>
  <c r="C195" i="50"/>
  <c r="C197" i="50"/>
  <c r="E209" i="50"/>
  <c r="D203" i="50"/>
  <c r="G203" i="50"/>
  <c r="D207" i="50"/>
  <c r="G207" i="50"/>
  <c r="E213" i="50"/>
  <c r="E217" i="50" s="1"/>
  <c r="E221" i="50" s="1"/>
  <c r="J230" i="50"/>
  <c r="J234" i="50"/>
  <c r="J257" i="50"/>
  <c r="E260" i="50"/>
  <c r="H284" i="50"/>
  <c r="H287" i="50"/>
  <c r="J291" i="50"/>
  <c r="E295" i="50"/>
  <c r="H293" i="50" s="1"/>
  <c r="J304" i="50"/>
  <c r="J306" i="50" s="1"/>
  <c r="E311" i="50" s="1"/>
  <c r="H310" i="50"/>
  <c r="J320" i="50"/>
  <c r="J329" i="50"/>
  <c r="E18" i="50" s="1"/>
  <c r="J341" i="50"/>
  <c r="E344" i="50"/>
  <c r="H309" i="50" l="1"/>
  <c r="E312" i="50"/>
  <c r="F309" i="50" s="1"/>
  <c r="J309" i="50" l="1"/>
  <c r="F311" i="50"/>
  <c r="F310" i="50"/>
  <c r="J310" i="50" s="1"/>
  <c r="J311" i="50" l="1"/>
  <c r="J312" i="50" l="1"/>
  <c r="E214" i="50" l="1"/>
  <c r="E106" i="50" l="1"/>
  <c r="J265" i="50"/>
  <c r="J268" i="50" l="1"/>
  <c r="J270" i="50" s="1"/>
  <c r="H17" i="50" l="1"/>
  <c r="J279" i="50"/>
  <c r="F285" i="50"/>
  <c r="H102" i="50"/>
  <c r="H110" i="50" l="1"/>
  <c r="J102" i="50"/>
  <c r="J17" i="50"/>
  <c r="H18" i="50"/>
  <c r="H19" i="50" l="1"/>
  <c r="J18" i="50"/>
  <c r="H132" i="50"/>
  <c r="H195" i="50" l="1"/>
  <c r="J132" i="50"/>
  <c r="H20" i="50"/>
  <c r="J20" i="50" s="1"/>
  <c r="J19" i="50"/>
  <c r="J21" i="50" l="1"/>
  <c r="E119" i="50" l="1"/>
  <c r="E118" i="50"/>
  <c r="J110" i="50"/>
  <c r="E114" i="50" l="1"/>
  <c r="J118" i="50"/>
  <c r="H286" i="50"/>
  <c r="H285" i="50"/>
  <c r="E198" i="50"/>
  <c r="J195" i="50"/>
  <c r="E122" i="50"/>
  <c r="H288" i="50" l="1"/>
  <c r="E288" i="50"/>
  <c r="J288" i="50" l="1"/>
  <c r="J293" i="50" s="1"/>
  <c r="L293" i="50" s="1"/>
  <c r="H105" i="50" s="1"/>
  <c r="H104" i="50" l="1"/>
  <c r="J104" i="50" s="1"/>
  <c r="J105" i="50"/>
  <c r="H113" i="50"/>
  <c r="H112" i="50" l="1"/>
  <c r="J112" i="50" s="1"/>
  <c r="J113" i="50"/>
  <c r="J121" i="50" s="1"/>
  <c r="H190" i="50"/>
  <c r="J106" i="50"/>
  <c r="H106" i="50" s="1"/>
  <c r="H186" i="50" l="1"/>
  <c r="H187" i="50" s="1"/>
  <c r="J120" i="50"/>
  <c r="J122" i="50" s="1"/>
  <c r="H122" i="50" s="1"/>
  <c r="J114" i="50"/>
  <c r="H137" i="50"/>
  <c r="J137" i="50" s="1"/>
  <c r="H205" i="50"/>
  <c r="J190" i="50"/>
  <c r="H197" i="50"/>
  <c r="J197" i="50" s="1"/>
  <c r="J186" i="50" l="1"/>
  <c r="H196" i="50"/>
  <c r="H202" i="50" s="1"/>
  <c r="H207" i="50"/>
  <c r="J207" i="50" s="1"/>
  <c r="H208" i="50"/>
  <c r="J208" i="50" s="1"/>
  <c r="J205" i="50"/>
  <c r="J187" i="50"/>
  <c r="H188" i="50"/>
  <c r="J188" i="50" s="1"/>
  <c r="H126" i="50"/>
  <c r="H221" i="50"/>
  <c r="J221" i="50" s="1"/>
  <c r="J196" i="50" l="1"/>
  <c r="J198" i="50" s="1"/>
  <c r="J126" i="50"/>
  <c r="H127" i="50"/>
  <c r="J202" i="50"/>
  <c r="H203" i="50"/>
  <c r="J203" i="50" s="1"/>
  <c r="J274" i="50"/>
  <c r="J276" i="50" s="1"/>
  <c r="J278" i="50" s="1"/>
  <c r="J280" i="50" s="1"/>
  <c r="E192" i="50"/>
  <c r="E135" i="50" s="1"/>
  <c r="E138" i="50" s="1"/>
  <c r="E140" i="50" s="1"/>
  <c r="E224" i="50" s="1"/>
  <c r="E220" i="50" s="1"/>
  <c r="E222" i="50" s="1"/>
  <c r="E227" i="50" s="1"/>
  <c r="E235" i="50" s="1"/>
  <c r="J209" i="50" l="1"/>
  <c r="H129" i="50"/>
  <c r="J129" i="50" s="1"/>
  <c r="H128" i="50"/>
  <c r="J128" i="50" s="1"/>
  <c r="J127" i="50"/>
  <c r="H136" i="50"/>
  <c r="J136" i="50" s="1"/>
  <c r="H183" i="50"/>
  <c r="J130" i="50" l="1"/>
  <c r="H189" i="50"/>
  <c r="J189" i="50" s="1"/>
  <c r="J183" i="50"/>
  <c r="H185" i="50"/>
  <c r="J185" i="50" s="1"/>
  <c r="J192" i="50" l="1"/>
  <c r="J135" i="50" l="1"/>
  <c r="J138" i="50" s="1"/>
  <c r="J140" i="50" s="1"/>
  <c r="J224" i="50" l="1"/>
  <c r="J220" i="50" s="1"/>
  <c r="J222" i="50" s="1"/>
  <c r="J227" i="50" l="1"/>
  <c r="J235" i="50" s="1"/>
  <c r="J13" i="50" s="1"/>
  <c r="J23" i="50" l="1"/>
  <c r="E36" i="50" s="1"/>
  <c r="E37" i="50" l="1"/>
  <c r="J41" i="50"/>
  <c r="E42" i="50"/>
  <c r="E43" i="50"/>
  <c r="J43" i="50"/>
  <c r="E41" i="50"/>
  <c r="J42" i="50"/>
</calcChain>
</file>

<file path=xl/sharedStrings.xml><?xml version="1.0" encoding="utf-8"?>
<sst xmlns="http://schemas.openxmlformats.org/spreadsheetml/2006/main" count="499" uniqueCount="357">
  <si>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</si>
  <si>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</si>
  <si>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</si>
  <si>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</si>
  <si>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</si>
  <si>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</si>
  <si>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Consumers Energy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</si>
  <si>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</si>
  <si>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</si>
  <si>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</si>
  <si>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</si>
  <si>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</si>
  <si>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</si>
  <si>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</si>
  <si>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</si>
  <si>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</si>
  <si>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</si>
  <si>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</si>
  <si>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</si>
  <si>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</si>
  <si>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</si>
  <si>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</si>
  <si>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</si>
  <si>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</si>
  <si>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NET REVENUE REQUIREMENT</t>
  </si>
  <si>
    <t>(line 1 minus line 6)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</si>
  <si>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</si>
  <si>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</si>
  <si>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</si>
  <si>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</si>
  <si>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</si>
  <si>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</si>
  <si>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</si>
  <si>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</si>
  <si>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</si>
  <si>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</si>
  <si>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</si>
  <si>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</si>
  <si>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</si>
  <si>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</si>
  <si>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</si>
  <si>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</si>
  <si>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</si>
  <si>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</si>
  <si>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</si>
  <si>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</si>
  <si>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</si>
  <si>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</si>
  <si>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</si>
  <si>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</si>
  <si>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</si>
  <si>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</si>
  <si>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</si>
  <si>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</si>
  <si>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</si>
  <si>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</si>
  <si>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</si>
  <si>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</si>
  <si>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</si>
  <si>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</si>
  <si>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</si>
  <si>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</si>
  <si>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</si>
  <si>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</si>
  <si>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</si>
  <si>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</si>
  <si>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</si>
  <si>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</si>
  <si>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</si>
  <si>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</si>
  <si>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</si>
  <si>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</si>
  <si>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(Note AA)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</si>
  <si>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</si>
  <si>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</si>
  <si>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</si>
  <si>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</si>
  <si>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</si>
  <si>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</si>
  <si>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</si>
  <si>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</si>
  <si>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</si>
  <si>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</si>
  <si>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</si>
  <si>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</si>
  <si>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</si>
  <si>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</si>
  <si>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</si>
  <si>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AA)</t>
  </si>
  <si>
    <t>219.20-24.c</t>
  </si>
  <si>
    <t>219.25.c</t>
  </si>
  <si>
    <t>219.26.c</t>
  </si>
  <si>
    <t>219.28.c &amp; 200.21.c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</si>
  <si>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</si>
  <si>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</si>
  <si>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</si>
  <si>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</si>
  <si>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</si>
  <si>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</si>
  <si>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</si>
  <si>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</si>
  <si>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</si>
  <si>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ADJUSTMENTS TO RATE BASE       (Note F)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</si>
  <si>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</si>
  <si>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</si>
  <si>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</si>
  <si>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</si>
  <si>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</si>
  <si>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</si>
  <si>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</si>
  <si>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</si>
  <si>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</si>
  <si>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</si>
  <si>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</si>
  <si>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</si>
  <si>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>TOTAL ADJUSTMENTS  (sum lines 19- 23)</t>
  </si>
  <si>
    <t xml:space="preserve">LAND HELD FOR FUTURE USE </t>
  </si>
  <si>
    <t>214.x.d  (Note G)</t>
  </si>
  <si>
    <t>WORKING CAPITAL  (Note H)</t>
  </si>
  <si>
    <t xml:space="preserve">  CWC  </t>
  </si>
  <si>
    <t>calculated</t>
  </si>
  <si>
    <t xml:space="preserve">  Materials &amp; Supplies  (Note G)</t>
  </si>
  <si>
    <t>TE</t>
  </si>
  <si>
    <t xml:space="preserve">  Prepayments (Account 165)</t>
  </si>
  <si>
    <t>GP</t>
  </si>
  <si>
    <t>TOTAL WORKING CAPITAL (sum lines 26 - 28)</t>
  </si>
  <si>
    <t>RATE BASE  (sum lines 18,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</si>
  <si>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</si>
  <si>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</si>
  <si>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</si>
  <si>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</si>
  <si>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</si>
  <si>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</si>
  <si>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</si>
  <si>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</si>
  <si>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</si>
  <si>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</si>
  <si>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</si>
  <si>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</si>
  <si>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</si>
  <si>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</si>
  <si>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</si>
  <si>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</si>
  <si>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</si>
  <si>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</si>
  <si>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</si>
  <si>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</si>
  <si>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</si>
  <si>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</si>
  <si>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</si>
  <si>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</si>
  <si>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</si>
  <si>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</si>
  <si>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</si>
  <si>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</si>
  <si>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</si>
  <si>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</si>
  <si>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</si>
  <si>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</si>
  <si>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</si>
  <si>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</si>
  <si>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</si>
  <si>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</si>
  <si>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</si>
  <si>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</si>
  <si>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</si>
  <si>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</si>
  <si>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</si>
  <si>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</si>
  <si>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</si>
  <si>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</si>
  <si>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</si>
  <si>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</si>
  <si>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</si>
  <si>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</si>
  <si>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</si>
  <si>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</si>
  <si>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</si>
  <si>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</si>
  <si>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10]   (Note Y)</t>
  </si>
  <si>
    <t>included in Attachment MM]</t>
  </si>
  <si>
    <t>REV. REQUIREMENT TO BE COLLECTED UNDER ATTACHMENT O</t>
  </si>
  <si>
    <t>(line 29 - line 30 - line 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</si>
  <si>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</si>
  <si>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</si>
  <si>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</si>
  <si>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</si>
  <si>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</si>
  <si>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</si>
  <si>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</si>
  <si>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</si>
  <si>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</si>
  <si>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</si>
  <si>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</si>
  <si>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</si>
  <si>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</si>
  <si>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</si>
  <si>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</si>
  <si>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</si>
  <si>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</si>
  <si>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</si>
  <si>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</si>
  <si>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</si>
  <si>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</si>
  <si>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</si>
  <si>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</si>
  <si>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</si>
  <si>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</si>
  <si>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</si>
  <si>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</si>
  <si>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</si>
  <si>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</si>
  <si>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</si>
  <si>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</si>
  <si>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</si>
  <si>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</si>
  <si>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</si>
  <si>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</si>
  <si>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</si>
  <si>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</si>
  <si>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</si>
  <si>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</si>
  <si>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</si>
  <si>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</si>
  <si>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</si>
  <si>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</si>
  <si>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</si>
  <si>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</si>
  <si>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</si>
  <si>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</si>
  <si>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</si>
  <si>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28) </t>
  </si>
  <si>
    <t>Less Account 216.1 (112.12.c)  (enter negative)</t>
  </si>
  <si>
    <t>Common Stock</t>
  </si>
  <si>
    <t>(sum lines 23-25)</t>
  </si>
  <si>
    <t>Cost</t>
  </si>
  <si>
    <t>%</t>
  </si>
  <si>
    <t>(Note P)</t>
  </si>
  <si>
    <t>Weighted</t>
  </si>
  <si>
    <t xml:space="preserve">  Long Term Debt (112, sum of  18.c through 21.c)</t>
  </si>
  <si>
    <t>=WCLTD</t>
  </si>
  <si>
    <t xml:space="preserve">  Preferred Stock  (112.3.c)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</si>
  <si>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</si>
  <si>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</si>
  <si>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</si>
  <si>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</si>
  <si>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</si>
  <si>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</si>
  <si>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</si>
  <si>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</si>
  <si>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</si>
  <si>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</si>
  <si>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</si>
  <si>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</si>
  <si>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</si>
  <si>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</si>
  <si>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</si>
  <si>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</si>
  <si>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</si>
  <si>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>36b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</si>
  <si>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</si>
  <si>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</si>
  <si>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</si>
  <si>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</si>
  <si>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</si>
  <si>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</si>
  <si>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</si>
  <si>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</si>
  <si>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</si>
  <si>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 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</si>
  <si>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</si>
  <si>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</si>
  <si>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</si>
  <si>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</si>
  <si>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</si>
  <si>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</si>
  <si>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</si>
  <si>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</si>
  <si>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</si>
  <si>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</si>
  <si>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</si>
  <si>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</si>
  <si>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</si>
  <si>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</si>
  <si>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</si>
  <si>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</si>
  <si>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</si>
  <si>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</si>
  <si>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</si>
  <si>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</si>
  <si>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</si>
  <si>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</si>
  <si>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</si>
  <si>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</si>
  <si>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</si>
  <si>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</si>
  <si>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</si>
  <si>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</si>
  <si>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</si>
  <si>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</si>
  <si>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</si>
  <si>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</si>
  <si>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</si>
  <si>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</si>
  <si>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</si>
  <si>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</si>
  <si>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</si>
  <si>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</si>
  <si>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</si>
  <si>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</si>
  <si>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</si>
  <si>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</si>
  <si>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</si>
  <si>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</si>
  <si>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</si>
  <si>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</si>
  <si>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</si>
  <si>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</si>
  <si>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</si>
  <si>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</si>
  <si>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</si>
  <si>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</si>
  <si>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</si>
  <si>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</si>
  <si>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</si>
  <si>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</si>
  <si>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</si>
  <si>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</si>
  <si>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</si>
  <si>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</si>
  <si>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</si>
  <si>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</si>
  <si>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</si>
  <si>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</si>
  <si>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</si>
  <si>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</si>
  <si>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</t>
  </si>
  <si>
    <t>revenue requirements.</t>
  </si>
  <si>
    <t>W</t>
  </si>
  <si>
    <t>X</t>
  </si>
  <si>
    <t>Y</t>
  </si>
  <si>
    <t>Z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</si>
  <si>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</si>
  <si>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</si>
  <si>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</si>
  <si>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</si>
  <si>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For the 12 months ended 12/31/2014</t>
  </si>
  <si>
    <t xml:space="preserve">Pursuant to Attachment GG of the Midwest ISO Tariff, removes dollar amount of the revenue requirements calculated pursuant to Attachment GG. </t>
  </si>
  <si>
    <t>Attachment O revenue requirements have already been reduced by the Attachment GG revenue requirements.</t>
  </si>
  <si>
    <t xml:space="preserve">Pursuant to Attachment MM of the Midwest ISO Tariff, removes dollar amount of revenue requirements calculated pursuant to Attachment MM. </t>
  </si>
  <si>
    <t xml:space="preserve">  c. Transmission charges from Schedules associated with Attachment GG  (Note X)</t>
  </si>
  <si>
    <t xml:space="preserve">  d. Transmission charges from Schedules associated with Attachment MM  (Note Z)</t>
  </si>
  <si>
    <t xml:space="preserve">  a filing with FERC. A 50 basis point adder for RTO participation may be added to the ROE up to the upper end of the zone of reasonableness established by FERC.</t>
  </si>
  <si>
    <t xml:space="preserve">Removes from revenue credits revenues that are distributed pursuant to Schedules associated with Attachment GG of the Midwest ISO Tariff, since the Transmission Owner's </t>
  </si>
  <si>
    <t xml:space="preserve">Removes from revenue credits revenues that are distributed pursuant to Schedules associated with Attachment MM of the Midwest ISO Tariff, since the Transmission Owner's Attachment O revenue requirements have already been reduced by the Attachment MM revenue requirements.  </t>
  </si>
  <si>
    <t>227.8.c &amp; .16.c</t>
  </si>
  <si>
    <t xml:space="preserve">111.57.c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</si>
</sst>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#,##0.000"/>
    <numFmt numFmtId="167" formatCode="&quot;$&quot;#,##0.000"/>
    <numFmt numFmtId="168" formatCode="0.000%"/>
    <numFmt numFmtId="169" formatCode="#,##0.00000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&quot;$&quot;#,##0"/>
    <numFmt numFmtId="175" formatCode="#,##0.0%;\-#,##0.0%;0.0%"/>
    <numFmt numFmtId="176" formatCode="#,##0_);[Red]\(#,##0\);&quot;&quot;"/>
    <numFmt numFmtId="177" formatCode="#,##0.00%;\-#,##0.00%;0.00%"/>
    <numFmt numFmtId="178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color indexed="17"/>
      <name val="Arial MT"/>
    </font>
    <font>
      <sz val="12"/>
      <name val="Arial MT"/>
    </font>
    <font>
      <sz val="12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8"/>
      <name val="Times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color indexed="9"/>
      <name val="Arial"/>
      <family val="2"/>
    </font>
    <font>
      <sz val="8"/>
      <name val="Times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165" fontId="5" fillId="0" borderId="0" applyProtection="0"/>
    <xf numFmtId="165" fontId="5" fillId="0" borderId="0" applyProtection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2" borderId="0"/>
    <xf numFmtId="0" fontId="19" fillId="3" borderId="4"/>
    <xf numFmtId="9" fontId="18" fillId="0" borderId="0" applyFont="0" applyFill="0" applyBorder="0" applyAlignment="0" applyProtection="0"/>
    <xf numFmtId="0" fontId="20" fillId="4" borderId="0" applyNumberFormat="0" applyBorder="0" applyProtection="0">
      <alignment horizontal="left"/>
    </xf>
    <xf numFmtId="37" fontId="21" fillId="0" borderId="0" applyFill="0" applyBorder="0" applyAlignment="0" applyProtection="0"/>
    <xf numFmtId="175" fontId="21" fillId="0" borderId="0" applyFill="0" applyBorder="0" applyAlignment="0" applyProtection="0"/>
    <xf numFmtId="175" fontId="18" fillId="0" borderId="0" applyFill="0" applyBorder="0" applyAlignment="0" applyProtection="0"/>
    <xf numFmtId="0" fontId="22" fillId="0" borderId="0" applyNumberFormat="0" applyFill="0" applyBorder="0" applyAlignment="0" applyProtection="0"/>
    <xf numFmtId="176" fontId="21" fillId="5" borderId="0" applyBorder="0" applyAlignment="0" applyProtection="0"/>
    <xf numFmtId="176" fontId="21" fillId="5" borderId="0" applyBorder="0" applyAlignment="0" applyProtection="0"/>
    <xf numFmtId="0" fontId="23" fillId="4" borderId="0" applyNumberFormat="0" applyBorder="0" applyAlignment="0" applyProtection="0"/>
    <xf numFmtId="177" fontId="21" fillId="0" borderId="0" applyBorder="0"/>
    <xf numFmtId="176" fontId="21" fillId="6" borderId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3" fontId="2" fillId="0" borderId="0" xfId="0" applyNumberFormat="1" applyFont="1" applyAlignment="1"/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Border="1"/>
    <xf numFmtId="0" fontId="4" fillId="0" borderId="0" xfId="0" applyNumberFormat="1" applyFont="1"/>
    <xf numFmtId="0" fontId="5" fillId="0" borderId="0" xfId="0" applyFont="1" applyAlignment="1"/>
    <xf numFmtId="3" fontId="2" fillId="0" borderId="1" xfId="0" applyNumberFormat="1" applyFont="1" applyBorder="1" applyAlignment="1"/>
    <xf numFmtId="0" fontId="5" fillId="0" borderId="0" xfId="0" applyNumberFormat="1" applyFont="1"/>
    <xf numFmtId="0" fontId="2" fillId="0" borderId="0" xfId="0" applyNumberFormat="1" applyFont="1" applyFill="1" applyProtection="1">
      <protection locked="0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Border="1" applyAlignment="1"/>
    <xf numFmtId="168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/>
    <xf numFmtId="168" fontId="2" fillId="0" borderId="0" xfId="0" applyNumberFormat="1" applyFont="1" applyFill="1" applyAlignment="1">
      <alignment horizontal="center"/>
    </xf>
    <xf numFmtId="0" fontId="2" fillId="0" borderId="1" xfId="0" applyFont="1" applyBorder="1" applyAlignment="1"/>
    <xf numFmtId="168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168" fontId="2" fillId="0" borderId="0" xfId="0" applyNumberFormat="1" applyFont="1" applyAlignment="1" applyProtection="1">
      <alignment horizontal="left"/>
      <protection locked="0"/>
    </xf>
    <xf numFmtId="172" fontId="2" fillId="0" borderId="0" xfId="0" applyNumberFormat="1" applyFont="1" applyAlignment="1"/>
    <xf numFmtId="0" fontId="2" fillId="0" borderId="0" xfId="0" applyNumberFormat="1" applyFont="1" applyFill="1" applyAlignment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NumberFormat="1" applyFont="1" applyFill="1" applyBorder="1"/>
    <xf numFmtId="49" fontId="2" fillId="0" borderId="0" xfId="0" applyNumberFormat="1" applyFont="1" applyFill="1"/>
    <xf numFmtId="0" fontId="5" fillId="0" borderId="0" xfId="0" applyNumberFormat="1" applyFont="1" applyAlignment="1"/>
    <xf numFmtId="3" fontId="5" fillId="0" borderId="0" xfId="0" applyNumberFormat="1" applyFont="1" applyAlignment="1"/>
    <xf numFmtId="0" fontId="2" fillId="0" borderId="1" xfId="0" applyNumberFormat="1" applyFont="1" applyBorder="1" applyAlignment="1"/>
    <xf numFmtId="0" fontId="2" fillId="0" borderId="1" xfId="0" applyNumberFormat="1" applyFont="1" applyBorder="1"/>
    <xf numFmtId="0" fontId="2" fillId="0" borderId="0" xfId="0" applyFont="1" applyBorder="1" applyAlignment="1"/>
    <xf numFmtId="3" fontId="1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165" fontId="2" fillId="0" borderId="0" xfId="0" applyNumberFormat="1" applyFont="1" applyAlignment="1" applyProtection="1"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3" applyNumberFormat="1" applyFont="1" applyFill="1"/>
    <xf numFmtId="0" fontId="2" fillId="0" borderId="0" xfId="3" applyNumberFormat="1" applyFont="1"/>
    <xf numFmtId="0" fontId="11" fillId="7" borderId="0" xfId="0" applyFont="1" applyFill="1" applyBorder="1" applyAlignment="1"/>
    <xf numFmtId="0" fontId="2" fillId="7" borderId="0" xfId="0" applyFont="1" applyFill="1" applyBorder="1" applyAlignment="1"/>
    <xf numFmtId="0" fontId="5" fillId="7" borderId="0" xfId="0" applyNumberFormat="1" applyFont="1" applyFill="1" applyBorder="1" applyAlignment="1"/>
    <xf numFmtId="0" fontId="5" fillId="7" borderId="0" xfId="0" applyFont="1" applyFill="1" applyBorder="1" applyAlignment="1"/>
    <xf numFmtId="3" fontId="5" fillId="7" borderId="0" xfId="0" applyNumberFormat="1" applyFont="1" applyFill="1" applyBorder="1" applyAlignment="1"/>
    <xf numFmtId="0" fontId="0" fillId="7" borderId="0" xfId="0" applyFill="1" applyBorder="1" applyAlignment="1"/>
    <xf numFmtId="0" fontId="0" fillId="7" borderId="0" xfId="0" applyFont="1" applyFill="1" applyBorder="1" applyAlignment="1"/>
    <xf numFmtId="3" fontId="0" fillId="7" borderId="0" xfId="0" applyNumberFormat="1" applyFont="1" applyFill="1" applyBorder="1" applyAlignment="1"/>
    <xf numFmtId="0" fontId="0" fillId="7" borderId="0" xfId="0" applyNumberFormat="1" applyFont="1" applyFill="1" applyBorder="1" applyAlignment="1"/>
    <xf numFmtId="173" fontId="0" fillId="7" borderId="0" xfId="1" applyNumberFormat="1" applyFont="1" applyFill="1" applyBorder="1" applyAlignment="1"/>
    <xf numFmtId="3" fontId="4" fillId="7" borderId="0" xfId="0" applyNumberFormat="1" applyFont="1" applyFill="1" applyBorder="1" applyAlignment="1"/>
    <xf numFmtId="174" fontId="0" fillId="7" borderId="0" xfId="0" applyNumberFormat="1" applyFill="1" applyBorder="1" applyAlignment="1"/>
    <xf numFmtId="0" fontId="4" fillId="7" borderId="0" xfId="0" applyFont="1" applyFill="1" applyBorder="1" applyAlignment="1"/>
    <xf numFmtId="0" fontId="12" fillId="7" borderId="0" xfId="0" applyFont="1" applyFill="1" applyBorder="1" applyAlignment="1"/>
    <xf numFmtId="0" fontId="13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left" wrapText="1"/>
    </xf>
    <xf numFmtId="174" fontId="0" fillId="7" borderId="0" xfId="0" applyNumberFormat="1" applyFont="1" applyFill="1" applyBorder="1" applyAlignment="1"/>
    <xf numFmtId="173" fontId="2" fillId="0" borderId="0" xfId="1" applyNumberFormat="1" applyFont="1" applyAlignment="1" applyProtection="1">
      <alignment horizontal="left"/>
      <protection locked="0"/>
    </xf>
    <xf numFmtId="173" fontId="2" fillId="7" borderId="0" xfId="1" applyNumberFormat="1" applyFont="1" applyFill="1" applyAlignment="1" applyProtection="1">
      <protection locked="0"/>
    </xf>
    <xf numFmtId="10" fontId="2" fillId="7" borderId="0" xfId="26" applyNumberFormat="1" applyFont="1" applyFill="1" applyAlignment="1" applyProtection="1">
      <protection locked="0"/>
    </xf>
    <xf numFmtId="173" fontId="2" fillId="7" borderId="0" xfId="1" applyNumberFormat="1" applyFont="1" applyFill="1" applyAlignment="1" applyProtection="1">
      <alignment horizontal="left"/>
      <protection locked="0"/>
    </xf>
    <xf numFmtId="0" fontId="2" fillId="7" borderId="0" xfId="0" applyNumberFormat="1" applyFont="1" applyFill="1" applyAlignment="1" applyProtection="1">
      <alignment horizontal="left"/>
      <protection locked="0"/>
    </xf>
    <xf numFmtId="0" fontId="2" fillId="7" borderId="0" xfId="0" applyNumberFormat="1" applyFont="1" applyFill="1" applyAlignment="1" applyProtection="1">
      <protection locked="0"/>
    </xf>
    <xf numFmtId="0" fontId="2" fillId="7" borderId="0" xfId="0" applyNumberFormat="1" applyFont="1" applyFill="1" applyProtection="1">
      <protection locked="0"/>
    </xf>
    <xf numFmtId="0" fontId="2" fillId="7" borderId="0" xfId="0" applyNumberFormat="1" applyFont="1" applyFill="1"/>
    <xf numFmtId="3" fontId="2" fillId="7" borderId="0" xfId="0" applyNumberFormat="1" applyFont="1" applyFill="1" applyAlignment="1"/>
    <xf numFmtId="49" fontId="3" fillId="7" borderId="0" xfId="0" applyNumberFormat="1" applyFont="1" applyFill="1" applyAlignment="1">
      <alignment horizontal="center"/>
    </xf>
    <xf numFmtId="49" fontId="2" fillId="7" borderId="0" xfId="0" applyNumberFormat="1" applyFont="1" applyFill="1"/>
    <xf numFmtId="0" fontId="2" fillId="7" borderId="0" xfId="0" applyNumberFormat="1" applyFont="1" applyFill="1" applyAlignment="1" applyProtection="1">
      <alignment horizontal="center"/>
      <protection locked="0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3" fontId="2" fillId="7" borderId="0" xfId="0" applyNumberFormat="1" applyFont="1" applyFill="1"/>
    <xf numFmtId="42" fontId="2" fillId="7" borderId="0" xfId="0" applyNumberFormat="1" applyFont="1" applyFill="1"/>
    <xf numFmtId="164" fontId="2" fillId="7" borderId="0" xfId="0" applyNumberFormat="1" applyFont="1" applyFill="1" applyAlignment="1"/>
    <xf numFmtId="3" fontId="2" fillId="7" borderId="1" xfId="0" applyNumberFormat="1" applyFont="1" applyFill="1" applyBorder="1" applyAlignment="1"/>
    <xf numFmtId="3" fontId="2" fillId="7" borderId="0" xfId="0" applyNumberFormat="1" applyFont="1" applyFill="1" applyAlignment="1">
      <alignment horizontal="fill"/>
    </xf>
    <xf numFmtId="0" fontId="2" fillId="7" borderId="0" xfId="0" applyFont="1" applyFill="1" applyAlignment="1"/>
    <xf numFmtId="42" fontId="2" fillId="7" borderId="2" xfId="0" applyNumberFormat="1" applyFont="1" applyFill="1" applyBorder="1" applyAlignment="1" applyProtection="1">
      <alignment horizontal="right"/>
      <protection locked="0"/>
    </xf>
    <xf numFmtId="3" fontId="6" fillId="7" borderId="0" xfId="2" applyNumberFormat="1" applyFont="1" applyFill="1"/>
    <xf numFmtId="3" fontId="2" fillId="7" borderId="0" xfId="0" applyNumberFormat="1" applyFont="1" applyFill="1" applyBorder="1"/>
    <xf numFmtId="3" fontId="2" fillId="7" borderId="1" xfId="0" applyNumberFormat="1" applyFont="1" applyFill="1" applyBorder="1"/>
    <xf numFmtId="166" fontId="2" fillId="7" borderId="0" xfId="0" applyNumberFormat="1" applyFont="1" applyFill="1"/>
    <xf numFmtId="166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7" fontId="2" fillId="7" borderId="0" xfId="0" applyNumberFormat="1" applyFont="1" applyFill="1" applyAlignment="1"/>
    <xf numFmtId="167" fontId="2" fillId="7" borderId="0" xfId="0" applyNumberFormat="1" applyFont="1" applyFill="1" applyProtection="1">
      <protection locked="0"/>
    </xf>
    <xf numFmtId="3" fontId="2" fillId="7" borderId="0" xfId="0" applyNumberFormat="1" applyFont="1" applyFill="1" applyBorder="1" applyAlignment="1"/>
    <xf numFmtId="168" fontId="2" fillId="7" borderId="0" xfId="0" applyNumberFormat="1" applyFont="1" applyFill="1" applyAlignment="1">
      <alignment horizontal="center"/>
    </xf>
    <xf numFmtId="3" fontId="2" fillId="7" borderId="0" xfId="0" applyNumberFormat="1" applyFont="1" applyFill="1" applyAlignment="1">
      <alignment horizontal="right"/>
    </xf>
    <xf numFmtId="0" fontId="2" fillId="7" borderId="0" xfId="0" applyNumberFormat="1" applyFont="1" applyFill="1" applyAlignment="1" applyProtection="1">
      <alignment horizontal="right"/>
      <protection locked="0"/>
    </xf>
    <xf numFmtId="0" fontId="2" fillId="7" borderId="0" xfId="0" applyNumberFormat="1" applyFont="1" applyFill="1" applyAlignment="1">
      <alignment horizontal="right"/>
    </xf>
    <xf numFmtId="3" fontId="7" fillId="7" borderId="0" xfId="0" applyNumberFormat="1" applyFont="1" applyFill="1" applyAlignment="1"/>
    <xf numFmtId="0" fontId="2" fillId="7" borderId="0" xfId="0" applyNumberFormat="1" applyFont="1" applyFill="1" applyAlignment="1">
      <alignment horizontal="center"/>
    </xf>
    <xf numFmtId="49" fontId="2" fillId="7" borderId="0" xfId="0" applyNumberFormat="1" applyFont="1" applyFill="1" applyAlignment="1">
      <alignment horizontal="left"/>
    </xf>
    <xf numFmtId="49" fontId="2" fillId="7" borderId="0" xfId="0" applyNumberFormat="1" applyFont="1" applyFill="1" applyAlignment="1">
      <alignment horizontal="center"/>
    </xf>
    <xf numFmtId="0" fontId="7" fillId="7" borderId="0" xfId="0" applyNumberFormat="1" applyFont="1" applyFill="1" applyAlignment="1" applyProtection="1">
      <alignment horizontal="center"/>
      <protection locked="0"/>
    </xf>
    <xf numFmtId="169" fontId="2" fillId="7" borderId="0" xfId="0" applyNumberFormat="1" applyFont="1" applyFill="1" applyAlignment="1"/>
    <xf numFmtId="37" fontId="2" fillId="7" borderId="0" xfId="0" applyNumberFormat="1" applyFont="1" applyFill="1" applyAlignment="1"/>
    <xf numFmtId="169" fontId="2" fillId="7" borderId="0" xfId="0" applyNumberFormat="1" applyFont="1" applyFill="1" applyAlignment="1">
      <alignment horizontal="right"/>
    </xf>
    <xf numFmtId="37" fontId="2" fillId="7" borderId="0" xfId="0" applyNumberFormat="1" applyFont="1" applyFill="1" applyBorder="1" applyAlignment="1"/>
    <xf numFmtId="37" fontId="2" fillId="7" borderId="1" xfId="0" applyNumberFormat="1" applyFont="1" applyFill="1" applyBorder="1" applyAlignment="1"/>
    <xf numFmtId="0" fontId="2" fillId="7" borderId="1" xfId="0" applyFont="1" applyFill="1" applyBorder="1" applyAlignment="1"/>
    <xf numFmtId="3" fontId="2" fillId="7" borderId="2" xfId="0" applyNumberFormat="1" applyFont="1" applyFill="1" applyBorder="1" applyAlignment="1"/>
    <xf numFmtId="0" fontId="7" fillId="7" borderId="0" xfId="0" applyFont="1" applyFill="1" applyAlignment="1"/>
    <xf numFmtId="0" fontId="9" fillId="7" borderId="0" xfId="0" applyNumberFormat="1" applyFont="1" applyFill="1" applyAlignment="1">
      <alignment horizontal="center"/>
    </xf>
    <xf numFmtId="3" fontId="9" fillId="7" borderId="0" xfId="0" applyNumberFormat="1" applyFont="1" applyFill="1" applyAlignment="1"/>
    <xf numFmtId="0" fontId="7" fillId="7" borderId="0" xfId="0" applyNumberFormat="1" applyFont="1" applyFill="1" applyAlignment="1">
      <alignment horizontal="center"/>
    </xf>
    <xf numFmtId="3" fontId="8" fillId="7" borderId="0" xfId="0" applyNumberFormat="1" applyFont="1" applyFill="1" applyAlignment="1"/>
    <xf numFmtId="3" fontId="10" fillId="7" borderId="0" xfId="0" applyNumberFormat="1" applyFont="1" applyFill="1" applyAlignment="1"/>
    <xf numFmtId="170" fontId="2" fillId="7" borderId="0" xfId="0" applyNumberFormat="1" applyFont="1" applyFill="1" applyAlignment="1">
      <alignment horizontal="left"/>
    </xf>
    <xf numFmtId="164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 applyAlignment="1">
      <alignment horizontal="center"/>
    </xf>
    <xf numFmtId="10" fontId="2" fillId="7" borderId="0" xfId="0" applyNumberFormat="1" applyFont="1" applyFill="1" applyAlignment="1">
      <alignment horizontal="right"/>
    </xf>
    <xf numFmtId="171" fontId="2" fillId="7" borderId="0" xfId="0" applyNumberFormat="1" applyFont="1" applyFill="1" applyAlignment="1">
      <alignment horizontal="right"/>
    </xf>
    <xf numFmtId="3" fontId="2" fillId="7" borderId="0" xfId="0" applyNumberFormat="1" applyFont="1" applyFill="1" applyAlignment="1">
      <alignment horizontal="left"/>
    </xf>
    <xf numFmtId="178" fontId="2" fillId="7" borderId="0" xfId="28" applyNumberFormat="1" applyFont="1" applyFill="1" applyAlignment="1"/>
    <xf numFmtId="3" fontId="2" fillId="7" borderId="3" xfId="0" applyNumberFormat="1" applyFont="1" applyFill="1" applyBorder="1" applyAlignment="1"/>
    <xf numFmtId="3" fontId="2" fillId="7" borderId="0" xfId="0" applyNumberFormat="1" applyFont="1" applyFill="1" applyAlignment="1">
      <alignment horizontal="center"/>
    </xf>
    <xf numFmtId="49" fontId="2" fillId="7" borderId="0" xfId="0" applyNumberFormat="1" applyFont="1" applyFill="1" applyAlignment="1"/>
    <xf numFmtId="169" fontId="2" fillId="7" borderId="0" xfId="0" applyNumberFormat="1" applyFont="1" applyFill="1"/>
    <xf numFmtId="164" fontId="2" fillId="7" borderId="0" xfId="0" applyNumberFormat="1" applyFont="1" applyFill="1"/>
    <xf numFmtId="3" fontId="2" fillId="7" borderId="1" xfId="0" applyNumberFormat="1" applyFont="1" applyFill="1" applyBorder="1" applyAlignment="1">
      <alignment horizontal="center"/>
    </xf>
    <xf numFmtId="4" fontId="2" fillId="7" borderId="0" xfId="0" applyNumberFormat="1" applyFont="1" applyFill="1" applyAlignment="1"/>
    <xf numFmtId="178" fontId="2" fillId="7" borderId="0" xfId="28" applyNumberFormat="1" applyFont="1" applyFill="1" applyAlignment="1" applyProtection="1">
      <protection locked="0"/>
    </xf>
    <xf numFmtId="3" fontId="2" fillId="7" borderId="0" xfId="0" applyNumberFormat="1" applyFont="1" applyFill="1" applyBorder="1" applyAlignment="1">
      <alignment horizontal="center"/>
    </xf>
    <xf numFmtId="3" fontId="7" fillId="7" borderId="0" xfId="0" applyNumberFormat="1" applyFont="1" applyFill="1" applyAlignment="1">
      <alignment horizontal="center"/>
    </xf>
    <xf numFmtId="164" fontId="2" fillId="7" borderId="0" xfId="0" applyNumberFormat="1" applyFont="1" applyFill="1" applyAlignment="1" applyProtection="1">
      <alignment horizontal="center"/>
      <protection locked="0"/>
    </xf>
    <xf numFmtId="174" fontId="2" fillId="7" borderId="0" xfId="0" applyNumberFormat="1" applyFont="1" applyFill="1" applyAlignment="1"/>
    <xf numFmtId="42" fontId="2" fillId="7" borderId="0" xfId="0" applyNumberFormat="1" applyFont="1" applyFill="1" applyAlignment="1"/>
    <xf numFmtId="3" fontId="2" fillId="7" borderId="0" xfId="0" applyNumberFormat="1" applyFont="1" applyFill="1" applyAlignment="1" applyProtection="1">
      <protection locked="0"/>
    </xf>
    <xf numFmtId="9" fontId="2" fillId="7" borderId="0" xfId="0" applyNumberFormat="1" applyFont="1" applyFill="1" applyAlignment="1"/>
    <xf numFmtId="171" fontId="2" fillId="7" borderId="0" xfId="0" applyNumberFormat="1" applyFont="1" applyFill="1" applyAlignment="1"/>
    <xf numFmtId="3" fontId="2" fillId="7" borderId="0" xfId="0" quotePrefix="1" applyNumberFormat="1" applyFont="1" applyFill="1" applyAlignment="1"/>
    <xf numFmtId="171" fontId="2" fillId="7" borderId="1" xfId="0" applyNumberFormat="1" applyFont="1" applyFill="1" applyBorder="1" applyAlignment="1"/>
    <xf numFmtId="0" fontId="2" fillId="7" borderId="0" xfId="0" applyNumberFormat="1" applyFont="1" applyFill="1" applyBorder="1" applyAlignment="1" applyProtection="1">
      <alignment horizontal="center"/>
      <protection locked="0"/>
    </xf>
    <xf numFmtId="0" fontId="14" fillId="7" borderId="0" xfId="0" applyNumberFormat="1" applyFont="1" applyFill="1" applyProtection="1">
      <protection locked="0"/>
    </xf>
    <xf numFmtId="0" fontId="14" fillId="7" borderId="0" xfId="0" applyFont="1" applyFill="1" applyAlignment="1"/>
    <xf numFmtId="0" fontId="2" fillId="7" borderId="0" xfId="0" applyFont="1" applyFill="1" applyAlignment="1" applyProtection="1"/>
    <xf numFmtId="38" fontId="2" fillId="7" borderId="0" xfId="0" applyNumberFormat="1" applyFont="1" applyFill="1" applyBorder="1" applyProtection="1">
      <protection locked="0"/>
    </xf>
    <xf numFmtId="38" fontId="2" fillId="7" borderId="0" xfId="0" applyNumberFormat="1" applyFont="1" applyFill="1" applyAlignment="1" applyProtection="1"/>
    <xf numFmtId="0" fontId="2" fillId="7" borderId="1" xfId="0" applyNumberFormat="1" applyFont="1" applyFill="1" applyBorder="1" applyProtection="1">
      <protection locked="0"/>
    </xf>
    <xf numFmtId="38" fontId="2" fillId="7" borderId="1" xfId="0" applyNumberFormat="1" applyFont="1" applyFill="1" applyBorder="1" applyProtection="1">
      <protection locked="0"/>
    </xf>
    <xf numFmtId="38" fontId="2" fillId="7" borderId="0" xfId="0" applyNumberFormat="1" applyFont="1" applyFill="1" applyAlignment="1"/>
    <xf numFmtId="38" fontId="2" fillId="7" borderId="0" xfId="0" applyNumberFormat="1" applyFont="1" applyFill="1" applyBorder="1" applyProtection="1"/>
    <xf numFmtId="174" fontId="2" fillId="7" borderId="0" xfId="0" applyNumberFormat="1" applyFont="1" applyFill="1" applyBorder="1" applyProtection="1"/>
    <xf numFmtId="1" fontId="2" fillId="7" borderId="0" xfId="0" applyNumberFormat="1" applyFont="1" applyFill="1" applyProtection="1"/>
    <xf numFmtId="166" fontId="2" fillId="7" borderId="0" xfId="0" applyNumberFormat="1" applyFont="1" applyFill="1" applyProtection="1">
      <protection locked="0"/>
    </xf>
    <xf numFmtId="1" fontId="2" fillId="7" borderId="0" xfId="0" applyNumberFormat="1" applyFont="1" applyFill="1" applyAlignment="1" applyProtection="1"/>
    <xf numFmtId="174" fontId="2" fillId="7" borderId="0" xfId="0" applyNumberFormat="1" applyFont="1" applyFill="1" applyBorder="1" applyAlignment="1" applyProtection="1">
      <protection locked="0"/>
    </xf>
    <xf numFmtId="3" fontId="2" fillId="7" borderId="0" xfId="0" applyNumberFormat="1" applyFont="1" applyFill="1" applyAlignment="1" applyProtection="1"/>
    <xf numFmtId="0" fontId="2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Alignment="1" applyProtection="1">
      <alignment horizontal="right"/>
      <protection locked="0"/>
    </xf>
    <xf numFmtId="174" fontId="2" fillId="7" borderId="1" xfId="0" applyNumberFormat="1" applyFont="1" applyFill="1" applyBorder="1" applyAlignment="1" applyProtection="1">
      <protection locked="0"/>
    </xf>
    <xf numFmtId="174" fontId="2" fillId="7" borderId="0" xfId="0" applyNumberFormat="1" applyFont="1" applyFill="1" applyBorder="1" applyAlignment="1" applyProtection="1"/>
    <xf numFmtId="174" fontId="2" fillId="7" borderId="0" xfId="0" applyNumberFormat="1" applyFont="1" applyFill="1" applyProtection="1">
      <protection locked="0"/>
    </xf>
    <xf numFmtId="10" fontId="2" fillId="7" borderId="0" xfId="0" applyNumberFormat="1" applyFont="1" applyFill="1" applyProtection="1">
      <protection locked="0"/>
    </xf>
    <xf numFmtId="0" fontId="16" fillId="7" borderId="0" xfId="0" applyNumberFormat="1" applyFont="1" applyFill="1" applyProtection="1">
      <protection locked="0"/>
    </xf>
    <xf numFmtId="3" fontId="2" fillId="8" borderId="0" xfId="0" applyNumberFormat="1" applyFont="1" applyFill="1" applyAlignment="1">
      <alignment horizontal="left"/>
    </xf>
    <xf numFmtId="3" fontId="2" fillId="8" borderId="0" xfId="0" applyNumberFormat="1" applyFont="1" applyFill="1" applyAlignment="1"/>
    <xf numFmtId="0" fontId="2" fillId="9" borderId="0" xfId="0" applyNumberFormat="1" applyFont="1" applyFill="1" applyBorder="1" applyAlignment="1" applyProtection="1">
      <protection locked="0"/>
    </xf>
    <xf numFmtId="0" fontId="2" fillId="9" borderId="0" xfId="0" applyNumberFormat="1" applyFont="1" applyFill="1" applyBorder="1" applyProtection="1">
      <protection locked="0"/>
    </xf>
    <xf numFmtId="0" fontId="2" fillId="9" borderId="1" xfId="0" applyNumberFormat="1" applyFont="1" applyFill="1" applyBorder="1" applyAlignment="1" applyProtection="1">
      <protection locked="0"/>
    </xf>
    <xf numFmtId="0" fontId="2" fillId="9" borderId="1" xfId="0" applyNumberFormat="1" applyFont="1" applyFill="1" applyBorder="1" applyProtection="1">
      <protection locked="0"/>
    </xf>
    <xf numFmtId="0" fontId="2" fillId="9" borderId="0" xfId="0" applyNumberFormat="1" applyFont="1" applyFill="1" applyAlignment="1" applyProtection="1">
      <alignment horizontal="center"/>
      <protection locked="0"/>
    </xf>
    <xf numFmtId="0" fontId="2" fillId="9" borderId="0" xfId="0" applyNumberFormat="1" applyFont="1" applyFill="1" applyProtection="1">
      <protection locked="0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/>
    <xf numFmtId="0" fontId="2" fillId="9" borderId="0" xfId="0" applyNumberFormat="1" applyFont="1" applyFill="1"/>
    <xf numFmtId="0" fontId="2" fillId="9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wrapText="1"/>
    </xf>
    <xf numFmtId="0" fontId="0" fillId="7" borderId="0" xfId="0" applyNumberFormat="1" applyFill="1" applyBorder="1" applyAlignment="1">
      <alignment horizontal="center"/>
    </xf>
    <xf numFmtId="0" fontId="2" fillId="9" borderId="0" xfId="0" applyNumberFormat="1" applyFont="1" applyFill="1" applyAlignment="1">
      <alignment vertical="top" wrapText="1"/>
    </xf>
  </cellXfs>
  <cellStyles count="29">
    <cellStyle name="AFE" xfId="4"/>
    <cellStyle name="AFE 2" xfId="27"/>
    <cellStyle name="Comma" xfId="28" builtinId="3"/>
    <cellStyle name="Comma 2" xfId="5"/>
    <cellStyle name="Comma 2 2" xfId="6"/>
    <cellStyle name="Comma 3" xfId="7"/>
    <cellStyle name="Currency" xfId="1" builtinId="4"/>
    <cellStyle name="Currency 2" xfId="8"/>
    <cellStyle name="Currency 3" xfId="9"/>
    <cellStyle name="Normal" xfId="0" builtinId="0"/>
    <cellStyle name="Normal 2" xfId="10"/>
    <cellStyle name="Normal 2 2" xfId="11"/>
    <cellStyle name="Normal 3" xfId="12"/>
    <cellStyle name="Normal 4" xfId="13"/>
    <cellStyle name="Normal_Attachment O &amp; GG Final 11_11_09" xfId="3"/>
    <cellStyle name="Normal_METC Attachment O Template" xfId="2"/>
    <cellStyle name="Output Line Items" xfId="14"/>
    <cellStyle name="Percent" xfId="26" builtinId="5"/>
    <cellStyle name="Percent 2" xfId="15"/>
    <cellStyle name="Style 1072" xfId="16"/>
    <cellStyle name="Style 1073" xfId="17"/>
    <cellStyle name="Style 1074" xfId="18"/>
    <cellStyle name="Style 1075" xfId="19"/>
    <cellStyle name="Style 1076" xfId="20"/>
    <cellStyle name="Style 1077" xfId="21"/>
    <cellStyle name="Style 1078" xfId="22"/>
    <cellStyle name="Style 1079" xfId="23"/>
    <cellStyle name="Style 665" xfId="24"/>
    <cellStyle name="Style 673" xfId="25"/>
  </cellStyles>
  <dxfs count="0"/>
  <tableStyles count="0" defaultTableStyle="TableStyleMedium2" defaultPivotStyle="PivotStyleLight16"/>
  <colors>
    <mruColors>
      <color rgb="FF00FFFF"/>
      <color rgb="FFFFFF99"/>
      <color rgb="FFFFFF66"/>
      <color rgb="FFFF3F3F"/>
      <color rgb="FF66FF33"/>
      <color rgb="FFFF9966"/>
      <color rgb="FFFFCC66"/>
      <color rgb="FFCCFF66"/>
      <color rgb="FFFF6600"/>
      <color rgb="FFC7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6"/>
    <pageSetUpPr fitToPage="1"/>
  </sheetPr>
  <dimension ref="A1:U422"/>
  <sheetViews>
    <sheetView tabSelected="1" zoomScale="75" zoomScaleNormal="75" workbookViewId="0">
      <selection activeCell="J306" sqref="J306"/>
    </sheetView>
  </sheetViews>
  <sheetFormatPr defaultRowHeight="15.75"/>
  <cols>
    <col min="1" max="1" width="7.7109375" style="1" customWidth="1"/>
    <col min="2" max="2" width="1.85546875" style="1" customWidth="1"/>
    <col min="3" max="3" width="34.42578125" style="1" customWidth="1"/>
    <col min="4" max="4" width="39" style="1" customWidth="1"/>
    <col min="5" max="5" width="17.85546875" style="1" customWidth="1"/>
    <col min="6" max="6" width="8.7109375" style="1" customWidth="1"/>
    <col min="7" max="7" width="7.28515625" style="1" customWidth="1"/>
    <col min="8" max="8" width="13.7109375" style="1" customWidth="1"/>
    <col min="9" max="9" width="7.42578125" style="1" customWidth="1"/>
    <col min="10" max="10" width="16.42578125" style="1" customWidth="1"/>
    <col min="11" max="11" width="5.7109375" style="1" customWidth="1"/>
    <col min="12" max="12" width="16.28515625" style="26" customWidth="1"/>
    <col min="13" max="13" width="9.140625" style="1"/>
    <col min="14" max="14" width="16.28515625" style="1" bestFit="1" customWidth="1"/>
    <col min="15" max="15" width="13.7109375" style="1" customWidth="1"/>
    <col min="16" max="16" width="13" style="1" customWidth="1"/>
    <col min="17" max="17" width="5" style="1" customWidth="1"/>
    <col min="18" max="18" width="14.85546875" style="1" bestFit="1" customWidth="1"/>
    <col min="19" max="16384" width="9.140625" style="1"/>
  </cols>
  <sheetData>
    <row r="1" spans="1:12">
      <c r="C1" s="2" t="s">
        <v>4</v>
      </c>
      <c r="D1" s="80" t="s">
        <v>4</v>
      </c>
      <c r="E1" s="79"/>
      <c r="F1" s="2"/>
      <c r="G1" s="2"/>
      <c r="H1" s="2"/>
      <c r="I1" s="4"/>
      <c r="J1" s="7"/>
      <c r="K1" s="7"/>
      <c r="L1" s="6"/>
    </row>
    <row r="2" spans="1:12">
      <c r="C2" s="2" t="s">
        <v>4</v>
      </c>
      <c r="D2" s="80" t="s">
        <v>4</v>
      </c>
      <c r="E2" s="3"/>
      <c r="F2" s="2"/>
      <c r="G2" s="2"/>
      <c r="H2" s="2"/>
      <c r="I2" s="4"/>
      <c r="J2" s="4"/>
      <c r="L2" s="8" t="s">
        <v>0</v>
      </c>
    </row>
    <row r="3" spans="1:12">
      <c r="C3" s="2" t="s">
        <v>4</v>
      </c>
      <c r="D3" s="81" t="s">
        <v>4</v>
      </c>
      <c r="E3" s="3"/>
      <c r="F3" s="2"/>
      <c r="G3" s="2"/>
      <c r="H3" s="2"/>
      <c r="I3" s="4"/>
      <c r="J3" s="4"/>
      <c r="L3" s="8"/>
    </row>
    <row r="4" spans="1:12">
      <c r="C4" s="2" t="s">
        <v>4</v>
      </c>
      <c r="D4" s="82" t="s">
        <v>4</v>
      </c>
      <c r="E4" s="3"/>
      <c r="F4" s="2"/>
      <c r="G4" s="2"/>
      <c r="H4" s="2"/>
      <c r="I4" s="4"/>
      <c r="J4" s="4"/>
      <c r="K4" s="9"/>
      <c r="L4" s="10" t="s">
        <v>1</v>
      </c>
    </row>
    <row r="5" spans="1:12">
      <c r="C5" s="2" t="s">
        <v>159</v>
      </c>
      <c r="D5" s="81" t="s">
        <v>4</v>
      </c>
      <c r="E5" s="3"/>
      <c r="F5" s="2"/>
      <c r="G5" s="2"/>
      <c r="H5" s="2"/>
      <c r="I5" s="4"/>
      <c r="J5" s="4"/>
      <c r="K5" s="9"/>
      <c r="L5" s="11"/>
    </row>
    <row r="6" spans="1:12">
      <c r="C6" s="2" t="s">
        <v>4</v>
      </c>
      <c r="D6" s="2"/>
      <c r="E6" s="83" t="s">
        <v>3</v>
      </c>
      <c r="F6" s="84"/>
      <c r="G6" s="84"/>
      <c r="H6" s="84"/>
      <c r="I6" s="85"/>
      <c r="J6" s="85" t="s">
        <v>346</v>
      </c>
      <c r="K6" s="86"/>
      <c r="L6" s="86"/>
    </row>
    <row r="7" spans="1:12">
      <c r="C7" s="2" t="s">
        <v>4</v>
      </c>
      <c r="D7" s="12" t="s">
        <v>4</v>
      </c>
      <c r="E7" s="87" t="s">
        <v>5</v>
      </c>
      <c r="F7" s="87"/>
      <c r="G7" s="87"/>
      <c r="H7" s="87"/>
      <c r="I7" s="85"/>
      <c r="J7" s="85"/>
      <c r="K7" s="86"/>
      <c r="L7" s="86"/>
    </row>
    <row r="8" spans="1:12">
      <c r="C8" s="9"/>
      <c r="D8" s="9"/>
      <c r="E8" s="86"/>
      <c r="F8" s="86"/>
      <c r="G8" s="86"/>
      <c r="H8" s="86"/>
      <c r="I8" s="86"/>
      <c r="J8" s="86"/>
      <c r="K8" s="86"/>
      <c r="L8" s="86"/>
    </row>
    <row r="9" spans="1:12">
      <c r="A9" s="5"/>
      <c r="C9" s="9"/>
      <c r="D9" s="9"/>
      <c r="E9" s="88" t="s">
        <v>6</v>
      </c>
      <c r="F9" s="86"/>
      <c r="G9" s="86"/>
      <c r="H9" s="86"/>
      <c r="I9" s="86"/>
      <c r="J9" s="86"/>
      <c r="K9" s="86"/>
      <c r="L9" s="86"/>
    </row>
    <row r="10" spans="1:12">
      <c r="A10" s="5"/>
      <c r="C10" s="9"/>
      <c r="D10" s="9"/>
      <c r="E10" s="89"/>
      <c r="F10" s="86"/>
      <c r="G10" s="86"/>
      <c r="H10" s="86"/>
      <c r="I10" s="86"/>
      <c r="J10" s="86"/>
      <c r="K10" s="86"/>
      <c r="L10" s="86"/>
    </row>
    <row r="11" spans="1:12">
      <c r="A11" s="5" t="s">
        <v>7</v>
      </c>
      <c r="C11" s="9"/>
      <c r="D11" s="9"/>
      <c r="E11" s="89"/>
      <c r="F11" s="86"/>
      <c r="G11" s="86"/>
      <c r="H11" s="86"/>
      <c r="I11" s="86"/>
      <c r="J11" s="90" t="s">
        <v>8</v>
      </c>
      <c r="K11" s="86"/>
      <c r="L11" s="86"/>
    </row>
    <row r="12" spans="1:12" ht="16.5" thickBot="1">
      <c r="A12" s="13" t="s">
        <v>9</v>
      </c>
      <c r="C12" s="9"/>
      <c r="D12" s="9"/>
      <c r="E12" s="86"/>
      <c r="F12" s="86"/>
      <c r="G12" s="86"/>
      <c r="H12" s="86"/>
      <c r="I12" s="86"/>
      <c r="J12" s="91" t="s">
        <v>10</v>
      </c>
      <c r="K12" s="86"/>
      <c r="L12" s="86"/>
    </row>
    <row r="13" spans="1:12">
      <c r="A13" s="5">
        <v>1</v>
      </c>
      <c r="C13" s="9" t="s">
        <v>11</v>
      </c>
      <c r="D13" s="9"/>
      <c r="E13" s="92"/>
      <c r="F13" s="86"/>
      <c r="G13" s="86"/>
      <c r="H13" s="86"/>
      <c r="I13" s="86"/>
      <c r="J13" s="93">
        <f>+J235</f>
        <v>9164628.2759836745</v>
      </c>
      <c r="K13" s="86"/>
      <c r="L13" s="86"/>
    </row>
    <row r="14" spans="1:12">
      <c r="A14" s="5"/>
      <c r="C14" s="9"/>
      <c r="D14" s="9"/>
      <c r="E14" s="86"/>
      <c r="F14" s="86"/>
      <c r="G14" s="86"/>
      <c r="H14" s="86"/>
      <c r="I14" s="86"/>
      <c r="J14" s="92"/>
      <c r="K14" s="86"/>
      <c r="L14" s="86"/>
    </row>
    <row r="15" spans="1:12">
      <c r="A15" s="5"/>
      <c r="C15" s="9"/>
      <c r="D15" s="9"/>
      <c r="E15" s="86"/>
      <c r="F15" s="86"/>
      <c r="G15" s="86"/>
      <c r="H15" s="86"/>
      <c r="I15" s="86"/>
      <c r="J15" s="92"/>
      <c r="K15" s="86"/>
      <c r="L15" s="86"/>
    </row>
    <row r="16" spans="1:12" ht="16.5" thickBot="1">
      <c r="A16" s="5" t="s">
        <v>4</v>
      </c>
      <c r="C16" s="14" t="s">
        <v>12</v>
      </c>
      <c r="D16" s="15" t="s">
        <v>13</v>
      </c>
      <c r="E16" s="91" t="s">
        <v>14</v>
      </c>
      <c r="F16" s="87"/>
      <c r="G16" s="91" t="s">
        <v>15</v>
      </c>
      <c r="H16" s="91"/>
      <c r="I16" s="86"/>
      <c r="J16" s="92"/>
      <c r="K16" s="86"/>
      <c r="L16" s="86"/>
    </row>
    <row r="17" spans="1:17">
      <c r="A17" s="5">
        <v>2</v>
      </c>
      <c r="C17" s="14" t="s">
        <v>16</v>
      </c>
      <c r="D17" s="12" t="s">
        <v>17</v>
      </c>
      <c r="E17" s="87">
        <f>J322</f>
        <v>748</v>
      </c>
      <c r="F17" s="87"/>
      <c r="G17" s="87" t="s">
        <v>18</v>
      </c>
      <c r="H17" s="94">
        <f>J270</f>
        <v>1</v>
      </c>
      <c r="I17" s="87"/>
      <c r="J17" s="87">
        <f>+H17*E17</f>
        <v>748</v>
      </c>
      <c r="K17" s="86"/>
      <c r="L17" s="86"/>
    </row>
    <row r="18" spans="1:17">
      <c r="A18" s="5">
        <v>3</v>
      </c>
      <c r="C18" s="14" t="s">
        <v>19</v>
      </c>
      <c r="D18" s="12" t="s">
        <v>20</v>
      </c>
      <c r="E18" s="87">
        <f>J329</f>
        <v>0</v>
      </c>
      <c r="F18" s="87"/>
      <c r="G18" s="87" t="str">
        <f t="shared" ref="G18:H20" si="0">+G17</f>
        <v>TP</v>
      </c>
      <c r="H18" s="94">
        <f t="shared" si="0"/>
        <v>1</v>
      </c>
      <c r="I18" s="87"/>
      <c r="J18" s="87">
        <f>+H18*E18</f>
        <v>0</v>
      </c>
      <c r="K18" s="86"/>
      <c r="L18" s="86"/>
    </row>
    <row r="19" spans="1:17">
      <c r="A19" s="5">
        <v>4</v>
      </c>
      <c r="C19" s="16" t="s">
        <v>21</v>
      </c>
      <c r="D19" s="12"/>
      <c r="E19" s="87">
        <v>0</v>
      </c>
      <c r="F19" s="87"/>
      <c r="G19" s="87" t="str">
        <f t="shared" si="0"/>
        <v>TP</v>
      </c>
      <c r="H19" s="94">
        <f t="shared" si="0"/>
        <v>1</v>
      </c>
      <c r="I19" s="87"/>
      <c r="J19" s="87">
        <f>+H19*E19</f>
        <v>0</v>
      </c>
      <c r="K19" s="86"/>
      <c r="L19" s="86"/>
      <c r="N19" s="17" t="s">
        <v>4</v>
      </c>
      <c r="O19" s="18"/>
      <c r="P19" s="18"/>
      <c r="Q19" s="18"/>
    </row>
    <row r="20" spans="1:17" ht="16.5" thickBot="1">
      <c r="A20" s="5">
        <v>5</v>
      </c>
      <c r="C20" s="16" t="s">
        <v>22</v>
      </c>
      <c r="D20" s="12"/>
      <c r="E20" s="87">
        <v>0</v>
      </c>
      <c r="F20" s="87"/>
      <c r="G20" s="87" t="str">
        <f t="shared" si="0"/>
        <v>TP</v>
      </c>
      <c r="H20" s="94">
        <f t="shared" si="0"/>
        <v>1</v>
      </c>
      <c r="I20" s="87"/>
      <c r="J20" s="95">
        <f>+H20*E20</f>
        <v>0</v>
      </c>
      <c r="K20" s="86"/>
      <c r="L20" s="86"/>
      <c r="N20" s="17" t="s">
        <v>4</v>
      </c>
      <c r="O20" s="18"/>
      <c r="P20" s="18"/>
      <c r="Q20" s="18"/>
    </row>
    <row r="21" spans="1:17">
      <c r="A21" s="5">
        <v>6</v>
      </c>
      <c r="C21" s="14" t="s">
        <v>23</v>
      </c>
      <c r="D21" s="9"/>
      <c r="E21" s="96" t="s">
        <v>4</v>
      </c>
      <c r="F21" s="87"/>
      <c r="G21" s="87"/>
      <c r="H21" s="94"/>
      <c r="I21" s="87"/>
      <c r="J21" s="87">
        <f>SUM(J17:J20)</f>
        <v>748</v>
      </c>
      <c r="K21" s="86"/>
      <c r="L21" s="86"/>
      <c r="N21" s="20"/>
      <c r="O21" s="18"/>
      <c r="P21" s="18"/>
      <c r="Q21" s="18"/>
    </row>
    <row r="22" spans="1:17">
      <c r="A22" s="5"/>
      <c r="D22" s="9"/>
      <c r="E22" s="87" t="s">
        <v>4</v>
      </c>
      <c r="F22" s="86"/>
      <c r="G22" s="86"/>
      <c r="H22" s="94"/>
      <c r="I22" s="86"/>
      <c r="J22" s="97"/>
      <c r="K22" s="86"/>
      <c r="L22" s="86"/>
      <c r="N22" s="20"/>
      <c r="O22" s="18"/>
      <c r="P22" s="18"/>
      <c r="Q22" s="18"/>
    </row>
    <row r="23" spans="1:17" ht="16.5" thickBot="1">
      <c r="A23" s="5">
        <v>7</v>
      </c>
      <c r="C23" s="14" t="s">
        <v>24</v>
      </c>
      <c r="D23" s="9" t="s">
        <v>25</v>
      </c>
      <c r="E23" s="96" t="s">
        <v>4</v>
      </c>
      <c r="F23" s="87"/>
      <c r="G23" s="87"/>
      <c r="H23" s="87"/>
      <c r="I23" s="87"/>
      <c r="J23" s="98">
        <f>+J13-J21</f>
        <v>9163880.2759836745</v>
      </c>
      <c r="K23" s="86"/>
      <c r="L23" s="86"/>
      <c r="N23" s="20"/>
      <c r="O23" s="18"/>
      <c r="P23" s="18"/>
      <c r="Q23" s="18"/>
    </row>
    <row r="24" spans="1:17" ht="16.5" thickTop="1">
      <c r="A24" s="5"/>
      <c r="D24" s="9"/>
      <c r="E24" s="96"/>
      <c r="F24" s="87"/>
      <c r="G24" s="87"/>
      <c r="H24" s="87"/>
      <c r="I24" s="87"/>
      <c r="J24" s="97"/>
      <c r="K24" s="86"/>
      <c r="L24" s="86"/>
      <c r="N24" s="20"/>
      <c r="O24" s="18"/>
      <c r="P24" s="18"/>
      <c r="Q24" s="18"/>
    </row>
    <row r="25" spans="1:17">
      <c r="A25" s="5"/>
      <c r="D25" s="12"/>
      <c r="E25" s="97"/>
      <c r="F25" s="97"/>
      <c r="G25" s="97"/>
      <c r="H25" s="97"/>
      <c r="I25" s="97"/>
      <c r="J25" s="87"/>
      <c r="K25" s="86"/>
      <c r="L25" s="86"/>
      <c r="N25" s="20"/>
      <c r="O25" s="18"/>
      <c r="P25" s="18"/>
      <c r="Q25" s="18"/>
    </row>
    <row r="26" spans="1:17">
      <c r="A26" s="5"/>
      <c r="C26" s="14" t="s">
        <v>26</v>
      </c>
      <c r="D26" s="9"/>
      <c r="E26" s="92"/>
      <c r="F26" s="86"/>
      <c r="G26" s="86"/>
      <c r="H26" s="86"/>
      <c r="I26" s="86"/>
      <c r="J26" s="92"/>
      <c r="K26" s="86"/>
      <c r="L26" s="86"/>
      <c r="N26" s="20"/>
      <c r="O26" s="18"/>
      <c r="P26" s="18"/>
      <c r="Q26" s="18"/>
    </row>
    <row r="27" spans="1:17">
      <c r="A27" s="5">
        <v>8</v>
      </c>
      <c r="C27" s="14" t="s">
        <v>27</v>
      </c>
      <c r="E27" s="92"/>
      <c r="F27" s="86"/>
      <c r="G27" s="86"/>
      <c r="H27" s="85" t="s">
        <v>28</v>
      </c>
      <c r="I27" s="86"/>
      <c r="J27" s="99">
        <v>0</v>
      </c>
      <c r="K27" s="86"/>
      <c r="L27" s="86"/>
      <c r="N27" s="22"/>
      <c r="O27" s="18"/>
      <c r="P27" s="18"/>
      <c r="Q27" s="18"/>
    </row>
    <row r="28" spans="1:17">
      <c r="A28" s="5">
        <v>9</v>
      </c>
      <c r="C28" s="14" t="s">
        <v>29</v>
      </c>
      <c r="D28" s="12"/>
      <c r="E28" s="87"/>
      <c r="F28" s="87"/>
      <c r="G28" s="87"/>
      <c r="H28" s="87" t="s">
        <v>30</v>
      </c>
      <c r="I28" s="87"/>
      <c r="J28" s="92">
        <v>0</v>
      </c>
      <c r="K28" s="86"/>
      <c r="L28" s="86"/>
    </row>
    <row r="29" spans="1:17">
      <c r="A29" s="5">
        <v>10</v>
      </c>
      <c r="C29" s="16" t="s">
        <v>31</v>
      </c>
      <c r="D29" s="9"/>
      <c r="E29" s="86"/>
      <c r="F29" s="86"/>
      <c r="G29" s="97"/>
      <c r="H29" s="85" t="s">
        <v>32</v>
      </c>
      <c r="I29" s="86"/>
      <c r="J29" s="92">
        <v>0</v>
      </c>
      <c r="K29" s="86"/>
      <c r="L29" s="86"/>
    </row>
    <row r="30" spans="1:17">
      <c r="A30" s="5">
        <v>11</v>
      </c>
      <c r="C30" s="14" t="s">
        <v>33</v>
      </c>
      <c r="D30" s="9"/>
      <c r="E30" s="86"/>
      <c r="F30" s="86"/>
      <c r="G30" s="97"/>
      <c r="H30" s="85" t="s">
        <v>34</v>
      </c>
      <c r="I30" s="86"/>
      <c r="J30" s="100">
        <v>0</v>
      </c>
      <c r="K30" s="86"/>
      <c r="L30" s="86"/>
    </row>
    <row r="31" spans="1:17">
      <c r="A31" s="5">
        <v>12</v>
      </c>
      <c r="C31" s="16" t="s">
        <v>35</v>
      </c>
      <c r="D31" s="9"/>
      <c r="E31" s="86"/>
      <c r="F31" s="86"/>
      <c r="G31" s="86"/>
      <c r="H31" s="85"/>
      <c r="I31" s="86"/>
      <c r="J31" s="100">
        <v>0</v>
      </c>
      <c r="K31" s="86"/>
      <c r="L31" s="86"/>
    </row>
    <row r="32" spans="1:17">
      <c r="A32" s="5">
        <v>13</v>
      </c>
      <c r="C32" s="16" t="s">
        <v>36</v>
      </c>
      <c r="D32" s="9"/>
      <c r="E32" s="86"/>
      <c r="F32" s="86"/>
      <c r="G32" s="86"/>
      <c r="H32" s="85"/>
      <c r="I32" s="86"/>
      <c r="J32" s="100">
        <v>0</v>
      </c>
      <c r="K32" s="86"/>
      <c r="L32" s="86"/>
    </row>
    <row r="33" spans="1:12" ht="16.5" thickBot="1">
      <c r="A33" s="5">
        <v>14</v>
      </c>
      <c r="C33" s="16" t="s">
        <v>37</v>
      </c>
      <c r="D33" s="9"/>
      <c r="E33" s="86"/>
      <c r="F33" s="86"/>
      <c r="G33" s="86"/>
      <c r="H33" s="85"/>
      <c r="I33" s="86"/>
      <c r="J33" s="101">
        <v>0</v>
      </c>
      <c r="K33" s="86"/>
      <c r="L33" s="86"/>
    </row>
    <row r="34" spans="1:12">
      <c r="A34" s="5">
        <v>15</v>
      </c>
      <c r="C34" s="2" t="s">
        <v>38</v>
      </c>
      <c r="D34" s="9"/>
      <c r="E34" s="86"/>
      <c r="F34" s="86"/>
      <c r="G34" s="86"/>
      <c r="H34" s="86"/>
      <c r="I34" s="86"/>
      <c r="J34" s="92">
        <f>SUM(J27:J33)</f>
        <v>0</v>
      </c>
      <c r="K34" s="86"/>
      <c r="L34" s="86"/>
    </row>
    <row r="35" spans="1:12">
      <c r="A35" s="5"/>
      <c r="C35" s="14"/>
      <c r="D35" s="9"/>
      <c r="E35" s="86"/>
      <c r="F35" s="86"/>
      <c r="G35" s="86"/>
      <c r="H35" s="86"/>
      <c r="I35" s="86"/>
      <c r="J35" s="92"/>
      <c r="K35" s="86"/>
      <c r="L35" s="86"/>
    </row>
    <row r="36" spans="1:12">
      <c r="A36" s="5">
        <v>16</v>
      </c>
      <c r="C36" s="14" t="s">
        <v>39</v>
      </c>
      <c r="D36" s="9" t="s">
        <v>40</v>
      </c>
      <c r="E36" s="102">
        <f>IF(J34&gt;0,J23/J34,0)</f>
        <v>0</v>
      </c>
      <c r="F36" s="86"/>
      <c r="G36" s="86"/>
      <c r="H36" s="86"/>
      <c r="I36" s="86"/>
      <c r="J36" s="97"/>
      <c r="K36" s="86"/>
      <c r="L36" s="86"/>
    </row>
    <row r="37" spans="1:12">
      <c r="A37" s="5">
        <v>17</v>
      </c>
      <c r="C37" s="14" t="s">
        <v>41</v>
      </c>
      <c r="D37" s="9" t="s">
        <v>42</v>
      </c>
      <c r="E37" s="102">
        <f>+E36/12</f>
        <v>0</v>
      </c>
      <c r="F37" s="86"/>
      <c r="G37" s="86"/>
      <c r="H37" s="86"/>
      <c r="I37" s="86"/>
      <c r="J37" s="97"/>
      <c r="K37" s="86"/>
      <c r="L37" s="86"/>
    </row>
    <row r="38" spans="1:12">
      <c r="A38" s="5"/>
      <c r="C38" s="14"/>
      <c r="D38" s="9"/>
      <c r="E38" s="102"/>
      <c r="F38" s="86"/>
      <c r="G38" s="86"/>
      <c r="H38" s="86"/>
      <c r="I38" s="86"/>
      <c r="J38" s="97"/>
      <c r="K38" s="86"/>
      <c r="L38" s="86"/>
    </row>
    <row r="39" spans="1:12">
      <c r="A39" s="5"/>
      <c r="C39" s="14"/>
      <c r="D39" s="9"/>
      <c r="E39" s="103" t="s">
        <v>43</v>
      </c>
      <c r="F39" s="86"/>
      <c r="G39" s="86"/>
      <c r="H39" s="86"/>
      <c r="I39" s="86"/>
      <c r="J39" s="104" t="s">
        <v>44</v>
      </c>
      <c r="K39" s="86"/>
      <c r="L39" s="86"/>
    </row>
    <row r="40" spans="1:12">
      <c r="A40" s="5"/>
      <c r="C40" s="14"/>
      <c r="D40" s="9"/>
      <c r="E40" s="102"/>
      <c r="F40" s="86"/>
      <c r="G40" s="86"/>
      <c r="H40" s="86"/>
      <c r="I40" s="86"/>
      <c r="J40" s="97"/>
      <c r="K40" s="86"/>
      <c r="L40" s="86"/>
    </row>
    <row r="41" spans="1:12">
      <c r="A41" s="5">
        <v>18</v>
      </c>
      <c r="C41" s="14" t="s">
        <v>45</v>
      </c>
      <c r="D41" s="24" t="s">
        <v>46</v>
      </c>
      <c r="E41" s="102">
        <f>+E36/52</f>
        <v>0</v>
      </c>
      <c r="F41" s="86"/>
      <c r="G41" s="86"/>
      <c r="H41" s="86"/>
      <c r="I41" s="86"/>
      <c r="J41" s="105">
        <f>+E36/52</f>
        <v>0</v>
      </c>
      <c r="K41" s="86"/>
      <c r="L41" s="86"/>
    </row>
    <row r="42" spans="1:12">
      <c r="A42" s="5">
        <v>19</v>
      </c>
      <c r="C42" s="14" t="s">
        <v>47</v>
      </c>
      <c r="D42" s="24" t="s">
        <v>48</v>
      </c>
      <c r="E42" s="102">
        <f>+E36/260</f>
        <v>0</v>
      </c>
      <c r="F42" s="86" t="s">
        <v>49</v>
      </c>
      <c r="G42" s="97"/>
      <c r="H42" s="86"/>
      <c r="I42" s="86"/>
      <c r="J42" s="105">
        <f>+E36/365</f>
        <v>0</v>
      </c>
      <c r="K42" s="86"/>
      <c r="L42" s="86"/>
    </row>
    <row r="43" spans="1:12">
      <c r="A43" s="5">
        <v>20</v>
      </c>
      <c r="C43" s="14" t="s">
        <v>50</v>
      </c>
      <c r="D43" s="24" t="s">
        <v>51</v>
      </c>
      <c r="E43" s="102">
        <f>+E36/4160*1000</f>
        <v>0</v>
      </c>
      <c r="F43" s="86" t="s">
        <v>52</v>
      </c>
      <c r="G43" s="97"/>
      <c r="H43" s="86"/>
      <c r="I43" s="86"/>
      <c r="J43" s="105">
        <f>+E36/8760*1000</f>
        <v>0</v>
      </c>
      <c r="K43" s="86"/>
      <c r="L43" s="86" t="s">
        <v>4</v>
      </c>
    </row>
    <row r="44" spans="1:12">
      <c r="A44" s="5"/>
      <c r="C44" s="14"/>
      <c r="D44" s="9" t="s">
        <v>53</v>
      </c>
      <c r="E44" s="86"/>
      <c r="F44" s="86" t="s">
        <v>54</v>
      </c>
      <c r="G44" s="97"/>
      <c r="H44" s="86"/>
      <c r="I44" s="86"/>
      <c r="J44" s="97"/>
      <c r="K44" s="86"/>
      <c r="L44" s="86" t="s">
        <v>4</v>
      </c>
    </row>
    <row r="45" spans="1:12">
      <c r="A45" s="5"/>
      <c r="C45" s="14"/>
      <c r="D45" s="9"/>
      <c r="E45" s="86"/>
      <c r="F45" s="86"/>
      <c r="G45" s="97"/>
      <c r="H45" s="86"/>
      <c r="I45" s="86"/>
      <c r="J45" s="97"/>
      <c r="K45" s="86"/>
      <c r="L45" s="86" t="s">
        <v>4</v>
      </c>
    </row>
    <row r="46" spans="1:12">
      <c r="A46" s="5">
        <v>21</v>
      </c>
      <c r="C46" s="14" t="s">
        <v>55</v>
      </c>
      <c r="D46" s="9" t="s">
        <v>56</v>
      </c>
      <c r="E46" s="106">
        <v>0</v>
      </c>
      <c r="F46" s="106" t="s">
        <v>57</v>
      </c>
      <c r="G46" s="106"/>
      <c r="H46" s="106"/>
      <c r="I46" s="106"/>
      <c r="J46" s="106">
        <f>E46</f>
        <v>0</v>
      </c>
      <c r="K46" s="106" t="s">
        <v>57</v>
      </c>
      <c r="L46" s="86"/>
    </row>
    <row r="47" spans="1:12">
      <c r="A47" s="5">
        <v>22</v>
      </c>
      <c r="C47" s="14"/>
      <c r="D47" s="9"/>
      <c r="E47" s="106">
        <v>0</v>
      </c>
      <c r="F47" s="106" t="s">
        <v>58</v>
      </c>
      <c r="G47" s="106"/>
      <c r="H47" s="106"/>
      <c r="I47" s="106"/>
      <c r="J47" s="106">
        <f>E47</f>
        <v>0</v>
      </c>
      <c r="K47" s="106" t="s">
        <v>58</v>
      </c>
      <c r="L47" s="86"/>
    </row>
    <row r="48" spans="1:12" s="26" customFormat="1">
      <c r="A48" s="25"/>
      <c r="C48" s="27"/>
      <c r="D48" s="11"/>
      <c r="E48" s="106"/>
      <c r="F48" s="106"/>
      <c r="G48" s="106"/>
      <c r="H48" s="106"/>
      <c r="I48" s="106"/>
      <c r="J48" s="106"/>
      <c r="K48" s="106"/>
      <c r="L48" s="86"/>
    </row>
    <row r="49" spans="1:12" s="26" customFormat="1">
      <c r="A49" s="25"/>
      <c r="C49" s="27"/>
      <c r="D49" s="11"/>
      <c r="E49" s="106"/>
      <c r="F49" s="106"/>
      <c r="G49" s="106"/>
      <c r="H49" s="106"/>
      <c r="I49" s="106"/>
      <c r="J49" s="106"/>
      <c r="K49" s="106"/>
      <c r="L49" s="86"/>
    </row>
    <row r="50" spans="1:12" s="26" customFormat="1">
      <c r="A50" s="25"/>
      <c r="C50" s="27"/>
      <c r="D50" s="11"/>
      <c r="E50" s="106"/>
      <c r="F50" s="106"/>
      <c r="G50" s="106"/>
      <c r="H50" s="106"/>
      <c r="I50" s="106"/>
      <c r="J50" s="106"/>
      <c r="K50" s="106"/>
      <c r="L50" s="86"/>
    </row>
    <row r="51" spans="1:12" s="26" customFormat="1">
      <c r="A51" s="25"/>
      <c r="C51" s="27"/>
      <c r="D51" s="11"/>
      <c r="E51" s="106"/>
      <c r="F51" s="106"/>
      <c r="G51" s="106"/>
      <c r="H51" s="106"/>
      <c r="I51" s="106"/>
      <c r="J51" s="106"/>
      <c r="K51" s="106"/>
      <c r="L51" s="86"/>
    </row>
    <row r="52" spans="1:12" s="26" customFormat="1">
      <c r="A52" s="25"/>
      <c r="C52" s="27"/>
      <c r="D52" s="11"/>
      <c r="E52" s="106"/>
      <c r="F52" s="106"/>
      <c r="G52" s="106"/>
      <c r="H52" s="106"/>
      <c r="I52" s="106"/>
      <c r="J52" s="106"/>
      <c r="K52" s="106"/>
      <c r="L52" s="86"/>
    </row>
    <row r="53" spans="1:12" s="26" customFormat="1">
      <c r="A53" s="25"/>
      <c r="C53" s="27"/>
      <c r="D53" s="11"/>
      <c r="E53" s="106"/>
      <c r="F53" s="106"/>
      <c r="G53" s="106"/>
      <c r="H53" s="106"/>
      <c r="I53" s="106"/>
      <c r="J53" s="106"/>
      <c r="K53" s="106"/>
      <c r="L53" s="86"/>
    </row>
    <row r="54" spans="1:12" s="26" customFormat="1">
      <c r="A54" s="25"/>
      <c r="C54" s="27"/>
      <c r="D54" s="11"/>
      <c r="E54" s="106"/>
      <c r="F54" s="106"/>
      <c r="G54" s="106"/>
      <c r="H54" s="106"/>
      <c r="I54" s="106"/>
      <c r="J54" s="106"/>
      <c r="K54" s="106"/>
      <c r="L54" s="86"/>
    </row>
    <row r="55" spans="1:12" s="26" customFormat="1">
      <c r="A55" s="25"/>
      <c r="C55" s="27"/>
      <c r="D55" s="11"/>
      <c r="E55" s="106"/>
      <c r="F55" s="106"/>
      <c r="G55" s="106"/>
      <c r="H55" s="106"/>
      <c r="I55" s="106"/>
      <c r="J55" s="106"/>
      <c r="K55" s="106"/>
      <c r="L55" s="86"/>
    </row>
    <row r="56" spans="1:12" s="26" customFormat="1">
      <c r="A56" s="25"/>
      <c r="C56" s="27"/>
      <c r="D56" s="11"/>
      <c r="E56" s="106"/>
      <c r="F56" s="106"/>
      <c r="G56" s="106"/>
      <c r="H56" s="106"/>
      <c r="I56" s="106"/>
      <c r="J56" s="106"/>
      <c r="K56" s="106"/>
      <c r="L56" s="86"/>
    </row>
    <row r="57" spans="1:12" s="26" customFormat="1">
      <c r="A57" s="25"/>
      <c r="C57" s="27"/>
      <c r="D57" s="11"/>
      <c r="E57" s="106"/>
      <c r="F57" s="106"/>
      <c r="G57" s="106"/>
      <c r="H57" s="106"/>
      <c r="I57" s="106"/>
      <c r="J57" s="106"/>
      <c r="K57" s="106"/>
      <c r="L57" s="86"/>
    </row>
    <row r="58" spans="1:12" s="26" customFormat="1">
      <c r="A58" s="25"/>
      <c r="C58" s="27"/>
      <c r="D58" s="11"/>
      <c r="E58" s="106"/>
      <c r="F58" s="106"/>
      <c r="G58" s="106"/>
      <c r="H58" s="106"/>
      <c r="I58" s="106"/>
      <c r="J58" s="106"/>
      <c r="K58" s="106"/>
      <c r="L58" s="86"/>
    </row>
    <row r="59" spans="1:12" s="26" customFormat="1">
      <c r="A59" s="25"/>
      <c r="C59" s="27"/>
      <c r="D59" s="11"/>
      <c r="E59" s="106"/>
      <c r="F59" s="106"/>
      <c r="G59" s="106"/>
      <c r="H59" s="106"/>
      <c r="I59" s="106"/>
      <c r="J59" s="106"/>
      <c r="K59" s="106"/>
      <c r="L59" s="86"/>
    </row>
    <row r="60" spans="1:12" s="26" customFormat="1">
      <c r="A60" s="25"/>
      <c r="C60" s="27"/>
      <c r="D60" s="11"/>
      <c r="E60" s="106"/>
      <c r="F60" s="106"/>
      <c r="G60" s="106"/>
      <c r="H60" s="106"/>
      <c r="I60" s="106"/>
      <c r="J60" s="106"/>
      <c r="K60" s="106"/>
      <c r="L60" s="86"/>
    </row>
    <row r="61" spans="1:12" s="26" customFormat="1">
      <c r="A61" s="25"/>
      <c r="C61" s="27"/>
      <c r="D61" s="11"/>
      <c r="E61" s="106"/>
      <c r="F61" s="106"/>
      <c r="G61" s="106"/>
      <c r="H61" s="106"/>
      <c r="I61" s="106"/>
      <c r="J61" s="106"/>
      <c r="K61" s="106"/>
      <c r="L61" s="86"/>
    </row>
    <row r="62" spans="1:12" s="26" customFormat="1">
      <c r="A62" s="25"/>
      <c r="C62" s="27"/>
      <c r="D62" s="11"/>
      <c r="E62" s="106"/>
      <c r="F62" s="106"/>
      <c r="G62" s="106"/>
      <c r="H62" s="106"/>
      <c r="I62" s="106"/>
      <c r="J62" s="106"/>
      <c r="K62" s="106"/>
      <c r="L62" s="86"/>
    </row>
    <row r="63" spans="1:12" s="26" customFormat="1">
      <c r="A63" s="25"/>
      <c r="C63" s="27"/>
      <c r="D63" s="11"/>
      <c r="E63" s="106"/>
      <c r="F63" s="106"/>
      <c r="G63" s="106"/>
      <c r="H63" s="106"/>
      <c r="I63" s="106"/>
      <c r="J63" s="106"/>
      <c r="K63" s="106"/>
      <c r="L63" s="86"/>
    </row>
    <row r="64" spans="1:12" s="26" customFormat="1">
      <c r="A64" s="25"/>
      <c r="C64" s="27"/>
      <c r="D64" s="11"/>
      <c r="E64" s="106"/>
      <c r="F64" s="106"/>
      <c r="G64" s="106"/>
      <c r="H64" s="106"/>
      <c r="I64" s="106"/>
      <c r="J64" s="106"/>
      <c r="K64" s="106"/>
      <c r="L64" s="86"/>
    </row>
    <row r="65" spans="1:12" s="26" customFormat="1">
      <c r="A65" s="25"/>
      <c r="C65" s="27"/>
      <c r="D65" s="11"/>
      <c r="E65" s="106"/>
      <c r="F65" s="106"/>
      <c r="G65" s="106"/>
      <c r="H65" s="106"/>
      <c r="I65" s="106"/>
      <c r="J65" s="106"/>
      <c r="K65" s="106"/>
      <c r="L65" s="86"/>
    </row>
    <row r="66" spans="1:12" s="26" customFormat="1">
      <c r="A66" s="25"/>
      <c r="C66" s="27"/>
      <c r="D66" s="11"/>
      <c r="E66" s="106"/>
      <c r="F66" s="106"/>
      <c r="G66" s="106"/>
      <c r="H66" s="106"/>
      <c r="I66" s="106"/>
      <c r="J66" s="106"/>
      <c r="K66" s="106"/>
      <c r="L66" s="86"/>
    </row>
    <row r="67" spans="1:12" s="26" customFormat="1">
      <c r="A67" s="25"/>
      <c r="C67" s="27"/>
      <c r="D67" s="11"/>
      <c r="E67" s="106"/>
      <c r="F67" s="106"/>
      <c r="G67" s="106"/>
      <c r="H67" s="106"/>
      <c r="I67" s="106"/>
      <c r="J67" s="106"/>
      <c r="K67" s="106"/>
      <c r="L67" s="86"/>
    </row>
    <row r="68" spans="1:12" s="26" customFormat="1">
      <c r="A68" s="25"/>
      <c r="C68" s="27"/>
      <c r="D68" s="11"/>
      <c r="E68" s="106"/>
      <c r="F68" s="106"/>
      <c r="G68" s="106"/>
      <c r="H68" s="106"/>
      <c r="I68" s="106"/>
      <c r="J68" s="106"/>
      <c r="K68" s="106"/>
      <c r="L68" s="86"/>
    </row>
    <row r="69" spans="1:12" s="26" customFormat="1">
      <c r="A69" s="25"/>
      <c r="C69" s="27"/>
      <c r="D69" s="11"/>
      <c r="E69" s="106"/>
      <c r="F69" s="106"/>
      <c r="G69" s="106"/>
      <c r="H69" s="106"/>
      <c r="I69" s="106"/>
      <c r="J69" s="106"/>
      <c r="K69" s="106"/>
      <c r="L69" s="86"/>
    </row>
    <row r="70" spans="1:12" s="26" customFormat="1">
      <c r="A70" s="25"/>
      <c r="C70" s="27"/>
      <c r="D70" s="11"/>
      <c r="E70" s="106"/>
      <c r="F70" s="106"/>
      <c r="G70" s="106"/>
      <c r="H70" s="106"/>
      <c r="I70" s="106"/>
      <c r="J70" s="106"/>
      <c r="K70" s="106"/>
      <c r="L70" s="86"/>
    </row>
    <row r="71" spans="1:12" s="26" customFormat="1">
      <c r="A71" s="25"/>
      <c r="C71" s="27"/>
      <c r="D71" s="11"/>
      <c r="E71" s="106"/>
      <c r="F71" s="106"/>
      <c r="G71" s="106"/>
      <c r="H71" s="106"/>
      <c r="I71" s="106"/>
      <c r="J71" s="106"/>
      <c r="K71" s="106"/>
      <c r="L71" s="86"/>
    </row>
    <row r="72" spans="1:12" s="26" customFormat="1">
      <c r="A72" s="25"/>
      <c r="C72" s="27"/>
      <c r="D72" s="11"/>
      <c r="E72" s="106"/>
      <c r="F72" s="106"/>
      <c r="G72" s="106"/>
      <c r="H72" s="106"/>
      <c r="I72" s="106"/>
      <c r="J72" s="106"/>
      <c r="K72" s="106"/>
      <c r="L72" s="86"/>
    </row>
    <row r="73" spans="1:12" s="26" customFormat="1">
      <c r="A73" s="25"/>
      <c r="C73" s="27"/>
      <c r="D73" s="11"/>
      <c r="E73" s="106"/>
      <c r="F73" s="106"/>
      <c r="G73" s="106"/>
      <c r="H73" s="106"/>
      <c r="I73" s="106"/>
      <c r="J73" s="106"/>
      <c r="K73" s="106"/>
      <c r="L73" s="86"/>
    </row>
    <row r="74" spans="1:12" s="26" customFormat="1">
      <c r="A74" s="25"/>
      <c r="C74" s="27"/>
      <c r="D74" s="11"/>
      <c r="E74" s="106"/>
      <c r="F74" s="106"/>
      <c r="G74" s="106"/>
      <c r="H74" s="106"/>
      <c r="I74" s="106"/>
      <c r="J74" s="106"/>
      <c r="K74" s="106"/>
      <c r="L74" s="86"/>
    </row>
    <row r="75" spans="1:12" s="26" customFormat="1">
      <c r="A75" s="25"/>
      <c r="C75" s="27"/>
      <c r="D75" s="11"/>
      <c r="E75" s="106"/>
      <c r="F75" s="106"/>
      <c r="G75" s="106"/>
      <c r="H75" s="106"/>
      <c r="I75" s="106"/>
      <c r="J75" s="106"/>
      <c r="K75" s="106"/>
      <c r="L75" s="86"/>
    </row>
    <row r="76" spans="1:12" s="26" customFormat="1">
      <c r="A76" s="25"/>
      <c r="C76" s="27"/>
      <c r="D76" s="11"/>
      <c r="E76" s="106"/>
      <c r="F76" s="106"/>
      <c r="G76" s="106"/>
      <c r="H76" s="106"/>
      <c r="I76" s="106"/>
      <c r="J76" s="106"/>
      <c r="K76" s="106"/>
      <c r="L76" s="86"/>
    </row>
    <row r="77" spans="1:12" s="26" customFormat="1">
      <c r="A77" s="25"/>
      <c r="C77" s="27"/>
      <c r="D77" s="11"/>
      <c r="E77" s="106"/>
      <c r="F77" s="106"/>
      <c r="G77" s="106"/>
      <c r="H77" s="106"/>
      <c r="I77" s="106"/>
      <c r="J77" s="106"/>
      <c r="K77" s="106"/>
      <c r="L77" s="86"/>
    </row>
    <row r="78" spans="1:12" s="26" customFormat="1">
      <c r="A78" s="25"/>
      <c r="C78" s="27"/>
      <c r="D78" s="11"/>
      <c r="E78" s="106"/>
      <c r="F78" s="106"/>
      <c r="G78" s="106"/>
      <c r="H78" s="106"/>
      <c r="I78" s="106"/>
      <c r="J78" s="106"/>
      <c r="K78" s="106"/>
      <c r="L78" s="86"/>
    </row>
    <row r="79" spans="1:12">
      <c r="A79" s="2"/>
      <c r="C79" s="14"/>
      <c r="D79" s="12"/>
      <c r="E79" s="107"/>
      <c r="F79" s="87"/>
      <c r="G79" s="87"/>
      <c r="H79" s="108"/>
      <c r="I79" s="87"/>
      <c r="J79" s="107"/>
      <c r="K79" s="87"/>
      <c r="L79" s="109"/>
    </row>
    <row r="80" spans="1:12">
      <c r="A80" s="2"/>
      <c r="C80" s="14"/>
      <c r="D80" s="12"/>
      <c r="E80" s="107"/>
      <c r="F80" s="87"/>
      <c r="G80" s="87"/>
      <c r="H80" s="108"/>
      <c r="I80" s="87"/>
      <c r="J80" s="107"/>
      <c r="K80" s="87"/>
      <c r="L80" s="109"/>
    </row>
    <row r="81" spans="1:12">
      <c r="A81" s="2"/>
      <c r="C81" s="14"/>
      <c r="D81" s="12"/>
      <c r="E81" s="107"/>
      <c r="F81" s="87"/>
      <c r="G81" s="87"/>
      <c r="H81" s="108"/>
      <c r="I81" s="87"/>
      <c r="J81" s="107"/>
      <c r="K81" s="87"/>
      <c r="L81" s="109"/>
    </row>
    <row r="82" spans="1:12">
      <c r="A82" s="2"/>
      <c r="C82" s="14"/>
      <c r="D82" s="12"/>
      <c r="E82" s="107"/>
      <c r="F82" s="87"/>
      <c r="G82" s="87"/>
      <c r="H82" s="108"/>
      <c r="I82" s="87"/>
      <c r="J82" s="107"/>
      <c r="K82" s="87"/>
      <c r="L82" s="109"/>
    </row>
    <row r="83" spans="1:12">
      <c r="A83" s="2"/>
      <c r="C83" s="14"/>
      <c r="D83" s="12"/>
      <c r="E83" s="107"/>
      <c r="F83" s="87"/>
      <c r="G83" s="87"/>
      <c r="H83" s="108"/>
      <c r="I83" s="87"/>
      <c r="J83" s="107"/>
      <c r="K83" s="87"/>
      <c r="L83" s="109"/>
    </row>
    <row r="84" spans="1:12">
      <c r="C84" s="2"/>
      <c r="D84" s="2"/>
      <c r="E84" s="83"/>
      <c r="F84" s="84"/>
      <c r="G84" s="84"/>
      <c r="H84" s="84"/>
      <c r="I84" s="85"/>
      <c r="J84" s="90"/>
      <c r="K84" s="90"/>
      <c r="L84" s="110"/>
    </row>
    <row r="85" spans="1:12">
      <c r="C85" s="2"/>
      <c r="D85" s="2"/>
      <c r="E85" s="83"/>
      <c r="F85" s="84"/>
      <c r="G85" s="84"/>
      <c r="H85" s="84"/>
      <c r="I85" s="85"/>
      <c r="J85" s="90"/>
      <c r="K85" s="90"/>
      <c r="L85" s="110"/>
    </row>
    <row r="86" spans="1:12">
      <c r="C86" s="2"/>
      <c r="D86" s="2"/>
      <c r="E86" s="83"/>
      <c r="F86" s="84"/>
      <c r="G86" s="84"/>
      <c r="H86" s="84"/>
      <c r="I86" s="85"/>
      <c r="J86" s="90"/>
      <c r="K86" s="90"/>
      <c r="L86" s="110"/>
    </row>
    <row r="87" spans="1:12">
      <c r="C87" s="2"/>
      <c r="D87" s="2"/>
      <c r="E87" s="83"/>
      <c r="F87" s="84"/>
      <c r="G87" s="84"/>
      <c r="H87" s="84"/>
      <c r="I87" s="85"/>
      <c r="J87" s="110"/>
      <c r="K87" s="110"/>
      <c r="L87" s="110"/>
    </row>
    <row r="88" spans="1:12">
      <c r="C88" s="2"/>
      <c r="D88" s="2"/>
      <c r="E88" s="83"/>
      <c r="F88" s="84"/>
      <c r="G88" s="84"/>
      <c r="H88" s="84"/>
      <c r="I88" s="85"/>
      <c r="J88" s="85" t="s">
        <v>4</v>
      </c>
      <c r="K88" s="97"/>
      <c r="L88" s="111" t="s">
        <v>0</v>
      </c>
    </row>
    <row r="89" spans="1:12">
      <c r="C89" s="2"/>
      <c r="D89" s="2"/>
      <c r="E89" s="83"/>
      <c r="F89" s="84"/>
      <c r="G89" s="84"/>
      <c r="H89" s="84"/>
      <c r="I89" s="85"/>
      <c r="J89" s="85"/>
      <c r="K89" s="86"/>
      <c r="L89" s="111" t="s">
        <v>59</v>
      </c>
    </row>
    <row r="90" spans="1:12">
      <c r="C90" s="2"/>
      <c r="D90" s="2"/>
      <c r="E90" s="83"/>
      <c r="F90" s="84"/>
      <c r="G90" s="84"/>
      <c r="H90" s="84"/>
      <c r="I90" s="85"/>
      <c r="J90" s="85"/>
      <c r="K90" s="86"/>
      <c r="L90" s="111"/>
    </row>
    <row r="91" spans="1:12">
      <c r="C91" s="2" t="s">
        <v>2</v>
      </c>
      <c r="D91" s="2"/>
      <c r="E91" s="83" t="s">
        <v>3</v>
      </c>
      <c r="F91" s="84"/>
      <c r="G91" s="84"/>
      <c r="H91" s="84"/>
      <c r="I91" s="85"/>
      <c r="J91" s="85" t="str">
        <f>J6</f>
        <v>For the 12 months ended 12/31/2014</v>
      </c>
      <c r="K91" s="86"/>
      <c r="L91" s="86"/>
    </row>
    <row r="92" spans="1:12">
      <c r="C92" s="2"/>
      <c r="D92" s="12" t="s">
        <v>4</v>
      </c>
      <c r="E92" s="87" t="s">
        <v>5</v>
      </c>
      <c r="F92" s="87"/>
      <c r="G92" s="87"/>
      <c r="H92" s="87"/>
      <c r="I92" s="85"/>
      <c r="J92" s="85"/>
      <c r="K92" s="86"/>
      <c r="L92" s="86"/>
    </row>
    <row r="93" spans="1:12">
      <c r="C93" s="2"/>
      <c r="D93" s="12"/>
      <c r="E93" s="87"/>
      <c r="F93" s="87"/>
      <c r="G93" s="87"/>
      <c r="H93" s="87"/>
      <c r="I93" s="85"/>
      <c r="J93" s="85"/>
      <c r="K93" s="86"/>
      <c r="L93" s="86"/>
    </row>
    <row r="94" spans="1:12">
      <c r="C94" s="14"/>
      <c r="D94" s="9"/>
      <c r="E94" s="112" t="s">
        <v>6</v>
      </c>
      <c r="F94" s="87"/>
      <c r="G94" s="87"/>
      <c r="H94" s="87"/>
      <c r="I94" s="87"/>
      <c r="J94" s="87"/>
      <c r="K94" s="87"/>
      <c r="L94" s="87"/>
    </row>
    <row r="95" spans="1:12">
      <c r="C95" s="31" t="s">
        <v>60</v>
      </c>
      <c r="D95" s="31" t="s">
        <v>61</v>
      </c>
      <c r="E95" s="113" t="s">
        <v>62</v>
      </c>
      <c r="F95" s="87" t="s">
        <v>4</v>
      </c>
      <c r="G95" s="87"/>
      <c r="H95" s="114" t="s">
        <v>63</v>
      </c>
      <c r="I95" s="87"/>
      <c r="J95" s="115" t="s">
        <v>64</v>
      </c>
      <c r="K95" s="87"/>
      <c r="L95" s="113"/>
    </row>
    <row r="96" spans="1:12">
      <c r="C96" s="14"/>
      <c r="D96" s="32" t="s">
        <v>65</v>
      </c>
      <c r="E96" s="87"/>
      <c r="F96" s="87"/>
      <c r="G96" s="87"/>
      <c r="H96" s="90"/>
      <c r="I96" s="87"/>
      <c r="J96" s="116" t="s">
        <v>66</v>
      </c>
      <c r="K96" s="87"/>
      <c r="L96" s="113"/>
    </row>
    <row r="97" spans="1:16">
      <c r="A97" s="5" t="s">
        <v>7</v>
      </c>
      <c r="C97" s="14"/>
      <c r="D97" s="33" t="s">
        <v>67</v>
      </c>
      <c r="E97" s="116" t="s">
        <v>68</v>
      </c>
      <c r="F97" s="112"/>
      <c r="G97" s="116" t="s">
        <v>69</v>
      </c>
      <c r="H97" s="97"/>
      <c r="I97" s="112"/>
      <c r="J97" s="90" t="s">
        <v>70</v>
      </c>
      <c r="K97" s="87"/>
      <c r="L97" s="113"/>
    </row>
    <row r="98" spans="1:16" ht="16.5" thickBot="1">
      <c r="A98" s="13" t="s">
        <v>9</v>
      </c>
      <c r="C98" s="34" t="s">
        <v>71</v>
      </c>
      <c r="D98" s="12"/>
      <c r="E98" s="87"/>
      <c r="F98" s="87"/>
      <c r="G98" s="87"/>
      <c r="H98" s="87"/>
      <c r="I98" s="87"/>
      <c r="J98" s="87"/>
      <c r="K98" s="87"/>
      <c r="L98" s="87"/>
    </row>
    <row r="99" spans="1:16">
      <c r="A99" s="5"/>
      <c r="C99" s="14"/>
      <c r="D99" s="12"/>
      <c r="E99" s="87"/>
      <c r="F99" s="87"/>
      <c r="G99" s="87"/>
      <c r="H99" s="87"/>
      <c r="I99" s="87"/>
      <c r="J99" s="87"/>
      <c r="K99" s="87"/>
      <c r="L99" s="87"/>
    </row>
    <row r="100" spans="1:16">
      <c r="A100" s="5"/>
      <c r="C100" s="14" t="s">
        <v>72</v>
      </c>
      <c r="D100" s="12"/>
      <c r="E100" s="87"/>
      <c r="F100" s="87"/>
      <c r="G100" s="87"/>
      <c r="H100" s="87"/>
      <c r="I100" s="87"/>
      <c r="J100" s="87"/>
      <c r="K100" s="87"/>
      <c r="L100" s="87"/>
    </row>
    <row r="101" spans="1:16">
      <c r="A101" s="5">
        <v>1</v>
      </c>
      <c r="C101" s="14" t="s">
        <v>73</v>
      </c>
      <c r="D101" s="15" t="s">
        <v>74</v>
      </c>
      <c r="E101" s="87">
        <v>4328701839</v>
      </c>
      <c r="F101" s="87"/>
      <c r="G101" s="87" t="s">
        <v>75</v>
      </c>
      <c r="H101" s="117" t="s">
        <v>4</v>
      </c>
      <c r="I101" s="87"/>
      <c r="J101" s="87" t="s">
        <v>4</v>
      </c>
      <c r="K101" s="87"/>
      <c r="L101" s="87"/>
    </row>
    <row r="102" spans="1:16">
      <c r="A102" s="5">
        <v>2</v>
      </c>
      <c r="C102" s="14" t="s">
        <v>76</v>
      </c>
      <c r="D102" s="15" t="s">
        <v>77</v>
      </c>
      <c r="E102" s="87">
        <v>49149886</v>
      </c>
      <c r="F102" s="87"/>
      <c r="G102" s="87" t="s">
        <v>18</v>
      </c>
      <c r="H102" s="117">
        <f>J270</f>
        <v>1</v>
      </c>
      <c r="I102" s="87"/>
      <c r="J102" s="87">
        <f>+H102*E102</f>
        <v>49149886</v>
      </c>
      <c r="K102" s="87"/>
      <c r="L102" s="87"/>
      <c r="N102" s="26"/>
      <c r="O102" s="26"/>
      <c r="P102" s="26"/>
    </row>
    <row r="103" spans="1:16">
      <c r="A103" s="5">
        <v>3</v>
      </c>
      <c r="C103" s="14" t="s">
        <v>78</v>
      </c>
      <c r="D103" s="15" t="s">
        <v>79</v>
      </c>
      <c r="E103" s="87">
        <v>6432826092</v>
      </c>
      <c r="F103" s="87"/>
      <c r="G103" s="87" t="s">
        <v>75</v>
      </c>
      <c r="H103" s="117" t="s">
        <v>4</v>
      </c>
      <c r="I103" s="87"/>
      <c r="J103" s="87" t="s">
        <v>4</v>
      </c>
      <c r="K103" s="87"/>
      <c r="L103" s="87"/>
    </row>
    <row r="104" spans="1:16">
      <c r="A104" s="5">
        <v>4</v>
      </c>
      <c r="C104" s="14" t="s">
        <v>80</v>
      </c>
      <c r="D104" s="15" t="s">
        <v>81</v>
      </c>
      <c r="E104" s="87">
        <f>50193115+198369310</f>
        <v>248562425</v>
      </c>
      <c r="F104" s="87"/>
      <c r="G104" s="87" t="s">
        <v>82</v>
      </c>
      <c r="H104" s="117">
        <f>J288</f>
        <v>6.4944326401047822E-3</v>
      </c>
      <c r="I104" s="87"/>
      <c r="J104" s="87">
        <f>+H104*E104</f>
        <v>1614271.9260235969</v>
      </c>
      <c r="K104" s="87"/>
      <c r="L104" s="87"/>
    </row>
    <row r="105" spans="1:16" ht="16.5" thickBot="1">
      <c r="A105" s="5">
        <v>5</v>
      </c>
      <c r="C105" s="14" t="s">
        <v>83</v>
      </c>
      <c r="D105" s="178">
        <v>356</v>
      </c>
      <c r="E105" s="95">
        <v>666429144</v>
      </c>
      <c r="F105" s="87"/>
      <c r="G105" s="87" t="s">
        <v>85</v>
      </c>
      <c r="H105" s="117">
        <f>L293</f>
        <v>4.4840801777180977E-3</v>
      </c>
      <c r="I105" s="87"/>
      <c r="J105" s="95">
        <f>+H105*E105</f>
        <v>2988321.7144640395</v>
      </c>
      <c r="K105" s="87"/>
      <c r="L105" s="87"/>
    </row>
    <row r="106" spans="1:16">
      <c r="A106" s="5">
        <v>6</v>
      </c>
      <c r="C106" s="2" t="s">
        <v>86</v>
      </c>
      <c r="D106" s="15"/>
      <c r="E106" s="87">
        <f>SUM(E101:E105)</f>
        <v>11725669386</v>
      </c>
      <c r="F106" s="87"/>
      <c r="G106" s="87" t="s">
        <v>87</v>
      </c>
      <c r="H106" s="108">
        <f>IF(J106&gt;0,J106/E106,0)</f>
        <v>4.5841715189979719E-3</v>
      </c>
      <c r="I106" s="87"/>
      <c r="J106" s="87">
        <f>SUM(J101:J105)</f>
        <v>53752479.640487634</v>
      </c>
      <c r="K106" s="87"/>
      <c r="L106" s="108"/>
    </row>
    <row r="107" spans="1:16">
      <c r="C107" s="14"/>
      <c r="D107" s="12"/>
      <c r="E107" s="87"/>
      <c r="F107" s="87"/>
      <c r="G107" s="87"/>
      <c r="H107" s="108"/>
      <c r="I107" s="87"/>
      <c r="J107" s="87"/>
      <c r="K107" s="87"/>
      <c r="L107" s="108"/>
    </row>
    <row r="108" spans="1:16">
      <c r="C108" s="14" t="s">
        <v>88</v>
      </c>
      <c r="D108" s="12"/>
      <c r="E108" s="87"/>
      <c r="F108" s="87"/>
      <c r="G108" s="87"/>
      <c r="H108" s="87"/>
      <c r="I108" s="87"/>
      <c r="J108" s="87"/>
      <c r="K108" s="87"/>
      <c r="L108" s="87"/>
    </row>
    <row r="109" spans="1:16">
      <c r="A109" s="5">
        <v>7</v>
      </c>
      <c r="C109" s="14" t="str">
        <f>+C101</f>
        <v xml:space="preserve">  Production</v>
      </c>
      <c r="D109" s="12" t="s">
        <v>89</v>
      </c>
      <c r="E109" s="87">
        <f>1052143506+64614740+156345054+128603991</f>
        <v>1401707291</v>
      </c>
      <c r="F109" s="87"/>
      <c r="G109" s="87" t="str">
        <f>+G101</f>
        <v>NA</v>
      </c>
      <c r="H109" s="117" t="str">
        <f>+H101</f>
        <v xml:space="preserve"> </v>
      </c>
      <c r="I109" s="87"/>
      <c r="J109" s="87" t="s">
        <v>4</v>
      </c>
      <c r="K109" s="87"/>
      <c r="L109" s="87"/>
    </row>
    <row r="110" spans="1:16">
      <c r="A110" s="5">
        <v>8</v>
      </c>
      <c r="C110" s="14" t="str">
        <f>+C102</f>
        <v xml:space="preserve">  Transmission</v>
      </c>
      <c r="D110" s="12" t="s">
        <v>90</v>
      </c>
      <c r="E110" s="87">
        <v>15117544</v>
      </c>
      <c r="F110" s="87"/>
      <c r="G110" s="87" t="str">
        <f t="shared" ref="G110:H113" si="1">+G102</f>
        <v>TP</v>
      </c>
      <c r="H110" s="117">
        <f t="shared" si="1"/>
        <v>1</v>
      </c>
      <c r="I110" s="87"/>
      <c r="J110" s="87">
        <f>+H110*E110</f>
        <v>15117544</v>
      </c>
      <c r="K110" s="87"/>
      <c r="L110" s="87"/>
    </row>
    <row r="111" spans="1:16">
      <c r="A111" s="5">
        <v>9</v>
      </c>
      <c r="C111" s="14" t="str">
        <f>+C103</f>
        <v xml:space="preserve">  Distribution</v>
      </c>
      <c r="D111" s="12" t="s">
        <v>91</v>
      </c>
      <c r="E111" s="87">
        <v>2514248310</v>
      </c>
      <c r="F111" s="87"/>
      <c r="G111" s="87" t="str">
        <f t="shared" si="1"/>
        <v>NA</v>
      </c>
      <c r="H111" s="117" t="str">
        <f t="shared" si="1"/>
        <v xml:space="preserve"> </v>
      </c>
      <c r="I111" s="87"/>
      <c r="J111" s="87" t="s">
        <v>4</v>
      </c>
      <c r="K111" s="87"/>
      <c r="L111" s="87"/>
    </row>
    <row r="112" spans="1:16">
      <c r="A112" s="5">
        <v>10</v>
      </c>
      <c r="C112" s="14" t="str">
        <f>+C104</f>
        <v xml:space="preserve">  General &amp; Intangible</v>
      </c>
      <c r="D112" s="12" t="s">
        <v>92</v>
      </c>
      <c r="E112" s="87">
        <f>92789311+27570162</f>
        <v>120359473</v>
      </c>
      <c r="F112" s="87"/>
      <c r="G112" s="87" t="str">
        <f t="shared" si="1"/>
        <v>W/S</v>
      </c>
      <c r="H112" s="117">
        <f t="shared" si="1"/>
        <v>6.4944326401047822E-3</v>
      </c>
      <c r="I112" s="87"/>
      <c r="J112" s="87">
        <f>+H112*E112</f>
        <v>781666.48999701021</v>
      </c>
      <c r="K112" s="87"/>
      <c r="L112" s="87"/>
    </row>
    <row r="113" spans="1:12" ht="16.5" thickBot="1">
      <c r="A113" s="5">
        <v>11</v>
      </c>
      <c r="C113" s="14" t="str">
        <f>+C105</f>
        <v xml:space="preserve">  Common</v>
      </c>
      <c r="D113" s="12" t="s">
        <v>84</v>
      </c>
      <c r="E113" s="95">
        <v>301595654</v>
      </c>
      <c r="F113" s="87"/>
      <c r="G113" s="87" t="str">
        <f t="shared" si="1"/>
        <v>CE</v>
      </c>
      <c r="H113" s="117">
        <f t="shared" si="1"/>
        <v>4.4840801777180977E-3</v>
      </c>
      <c r="I113" s="87"/>
      <c r="J113" s="95">
        <f>+H113*E113</f>
        <v>1352379.093787326</v>
      </c>
      <c r="K113" s="87"/>
      <c r="L113" s="87"/>
    </row>
    <row r="114" spans="1:12">
      <c r="A114" s="5">
        <v>12</v>
      </c>
      <c r="C114" s="14" t="s">
        <v>93</v>
      </c>
      <c r="D114" s="12"/>
      <c r="E114" s="87">
        <f>SUM(E109:E113)</f>
        <v>4353028272</v>
      </c>
      <c r="F114" s="87"/>
      <c r="G114" s="87"/>
      <c r="H114" s="87"/>
      <c r="I114" s="87"/>
      <c r="J114" s="87">
        <f>SUM(J109:J113)</f>
        <v>17251589.583784338</v>
      </c>
      <c r="K114" s="87"/>
      <c r="L114" s="87"/>
    </row>
    <row r="115" spans="1:12">
      <c r="A115" s="5"/>
      <c r="D115" s="12" t="s">
        <v>4</v>
      </c>
      <c r="E115" s="97"/>
      <c r="F115" s="87"/>
      <c r="G115" s="87"/>
      <c r="H115" s="108"/>
      <c r="I115" s="87"/>
      <c r="J115" s="97"/>
      <c r="K115" s="87"/>
      <c r="L115" s="108"/>
    </row>
    <row r="116" spans="1:12">
      <c r="A116" s="5"/>
      <c r="C116" s="14" t="s">
        <v>94</v>
      </c>
      <c r="D116" s="12"/>
      <c r="E116" s="87"/>
      <c r="F116" s="87"/>
      <c r="G116" s="87"/>
      <c r="H116" s="87"/>
      <c r="I116" s="87"/>
      <c r="J116" s="87"/>
      <c r="K116" s="87"/>
      <c r="L116" s="87"/>
    </row>
    <row r="117" spans="1:12">
      <c r="A117" s="5">
        <v>13</v>
      </c>
      <c r="C117" s="14" t="str">
        <f>+C109</f>
        <v xml:space="preserve">  Production</v>
      </c>
      <c r="D117" s="12" t="s">
        <v>95</v>
      </c>
      <c r="E117" s="87">
        <f>E101-E109</f>
        <v>2926994548</v>
      </c>
      <c r="F117" s="87"/>
      <c r="G117" s="87"/>
      <c r="H117" s="108"/>
      <c r="I117" s="87"/>
      <c r="J117" s="87" t="s">
        <v>4</v>
      </c>
      <c r="K117" s="87"/>
      <c r="L117" s="108"/>
    </row>
    <row r="118" spans="1:12">
      <c r="A118" s="5">
        <v>14</v>
      </c>
      <c r="C118" s="14" t="str">
        <f>+C110</f>
        <v xml:space="preserve">  Transmission</v>
      </c>
      <c r="D118" s="12" t="s">
        <v>96</v>
      </c>
      <c r="E118" s="87">
        <f>E102-E110</f>
        <v>34032342</v>
      </c>
      <c r="F118" s="87"/>
      <c r="G118" s="87"/>
      <c r="H118" s="117"/>
      <c r="I118" s="87"/>
      <c r="J118" s="87">
        <f>J102-J110</f>
        <v>34032342</v>
      </c>
      <c r="K118" s="87"/>
      <c r="L118" s="108"/>
    </row>
    <row r="119" spans="1:12">
      <c r="A119" s="5">
        <v>15</v>
      </c>
      <c r="C119" s="14" t="str">
        <f>+C111</f>
        <v xml:space="preserve">  Distribution</v>
      </c>
      <c r="D119" s="12" t="s">
        <v>97</v>
      </c>
      <c r="E119" s="87">
        <f>E103-E111</f>
        <v>3918577782</v>
      </c>
      <c r="F119" s="87"/>
      <c r="G119" s="87"/>
      <c r="H119" s="108"/>
      <c r="I119" s="87"/>
      <c r="J119" s="87" t="s">
        <v>4</v>
      </c>
      <c r="K119" s="87"/>
      <c r="L119" s="108"/>
    </row>
    <row r="120" spans="1:12">
      <c r="A120" s="5">
        <v>16</v>
      </c>
      <c r="C120" s="14" t="str">
        <f>+C112</f>
        <v xml:space="preserve">  General &amp; Intangible</v>
      </c>
      <c r="D120" s="12" t="s">
        <v>98</v>
      </c>
      <c r="E120" s="87">
        <f>E104-E112</f>
        <v>128202952</v>
      </c>
      <c r="F120" s="87"/>
      <c r="G120" s="87"/>
      <c r="H120" s="108"/>
      <c r="I120" s="87"/>
      <c r="J120" s="87">
        <f>J104-J112</f>
        <v>832605.43602658669</v>
      </c>
      <c r="K120" s="87"/>
      <c r="L120" s="108"/>
    </row>
    <row r="121" spans="1:12" ht="16.5" thickBot="1">
      <c r="A121" s="5">
        <v>17</v>
      </c>
      <c r="C121" s="14" t="str">
        <f>+C113</f>
        <v xml:space="preserve">  Common</v>
      </c>
      <c r="D121" s="12" t="s">
        <v>99</v>
      </c>
      <c r="E121" s="95">
        <f>E105-E113</f>
        <v>364833490</v>
      </c>
      <c r="F121" s="87"/>
      <c r="G121" s="87"/>
      <c r="H121" s="108"/>
      <c r="I121" s="87"/>
      <c r="J121" s="95">
        <f>J105-J113</f>
        <v>1635942.6206767135</v>
      </c>
      <c r="K121" s="87"/>
      <c r="L121" s="108"/>
    </row>
    <row r="122" spans="1:12">
      <c r="A122" s="5">
        <v>18</v>
      </c>
      <c r="C122" s="14" t="s">
        <v>100</v>
      </c>
      <c r="D122" s="12"/>
      <c r="E122" s="87">
        <f>SUM(E117:E121)</f>
        <v>7372641114</v>
      </c>
      <c r="F122" s="87"/>
      <c r="G122" s="87" t="s">
        <v>101</v>
      </c>
      <c r="H122" s="108">
        <f>IF(J122&gt;0,J122/E122,0)</f>
        <v>4.9508567543578522E-3</v>
      </c>
      <c r="I122" s="87"/>
      <c r="J122" s="87">
        <f>SUM(J117:J121)</f>
        <v>36500890.056703299</v>
      </c>
      <c r="K122" s="87"/>
      <c r="L122" s="87"/>
    </row>
    <row r="123" spans="1:12">
      <c r="A123" s="5"/>
      <c r="D123" s="12"/>
      <c r="E123" s="97"/>
      <c r="F123" s="87"/>
      <c r="G123" s="97"/>
      <c r="H123" s="97"/>
      <c r="I123" s="87"/>
      <c r="J123" s="97"/>
      <c r="K123" s="87"/>
      <c r="L123" s="108"/>
    </row>
    <row r="124" spans="1:12">
      <c r="A124" s="5"/>
      <c r="C124" s="2" t="s">
        <v>102</v>
      </c>
      <c r="D124" s="12"/>
      <c r="E124" s="87"/>
      <c r="F124" s="87"/>
      <c r="G124" s="87"/>
      <c r="H124" s="87"/>
      <c r="I124" s="87"/>
      <c r="J124" s="87"/>
      <c r="K124" s="87"/>
      <c r="L124" s="87"/>
    </row>
    <row r="125" spans="1:12">
      <c r="A125" s="5">
        <v>19</v>
      </c>
      <c r="C125" s="27" t="s">
        <v>103</v>
      </c>
      <c r="D125" s="15" t="s">
        <v>104</v>
      </c>
      <c r="E125" s="118">
        <v>0</v>
      </c>
      <c r="F125" s="87"/>
      <c r="G125" s="87" t="str">
        <f>+G109</f>
        <v>NA</v>
      </c>
      <c r="H125" s="119" t="s">
        <v>105</v>
      </c>
      <c r="I125" s="87"/>
      <c r="J125" s="118">
        <v>0</v>
      </c>
      <c r="K125" s="87"/>
      <c r="L125" s="108"/>
    </row>
    <row r="126" spans="1:12">
      <c r="A126" s="5">
        <v>20</v>
      </c>
      <c r="C126" s="27" t="s">
        <v>106</v>
      </c>
      <c r="D126" s="15" t="s">
        <v>107</v>
      </c>
      <c r="E126" s="118">
        <v>-1717115717</v>
      </c>
      <c r="F126" s="87"/>
      <c r="G126" s="87" t="s">
        <v>108</v>
      </c>
      <c r="H126" s="117">
        <f>+H122</f>
        <v>4.9508567543578522E-3</v>
      </c>
      <c r="I126" s="87"/>
      <c r="J126" s="118">
        <f>E126*H126</f>
        <v>-8501193.9455234762</v>
      </c>
      <c r="K126" s="87"/>
      <c r="L126" s="108"/>
    </row>
    <row r="127" spans="1:12">
      <c r="A127" s="5">
        <v>21</v>
      </c>
      <c r="C127" s="27" t="s">
        <v>109</v>
      </c>
      <c r="D127" s="15" t="s">
        <v>110</v>
      </c>
      <c r="E127" s="120">
        <v>-497639219</v>
      </c>
      <c r="F127" s="87"/>
      <c r="G127" s="87" t="s">
        <v>108</v>
      </c>
      <c r="H127" s="117">
        <f>+H126</f>
        <v>4.9508567543578522E-3</v>
      </c>
      <c r="I127" s="87"/>
      <c r="J127" s="118">
        <f>E127*H127</f>
        <v>-2463740.4886195166</v>
      </c>
      <c r="K127" s="87"/>
      <c r="L127" s="108"/>
    </row>
    <row r="128" spans="1:12">
      <c r="A128" s="5">
        <v>22</v>
      </c>
      <c r="C128" s="27" t="s">
        <v>111</v>
      </c>
      <c r="D128" s="15" t="s">
        <v>112</v>
      </c>
      <c r="E128" s="120">
        <v>340010440</v>
      </c>
      <c r="F128" s="87"/>
      <c r="G128" s="87" t="str">
        <f>+G127</f>
        <v>NP</v>
      </c>
      <c r="H128" s="117">
        <f>+H127</f>
        <v>4.9508567543578522E-3</v>
      </c>
      <c r="I128" s="87"/>
      <c r="J128" s="118">
        <f>E128*H128</f>
        <v>1683342.9834261853</v>
      </c>
      <c r="K128" s="87"/>
      <c r="L128" s="108"/>
    </row>
    <row r="129" spans="1:12" ht="16.5" thickBot="1">
      <c r="A129" s="5">
        <v>23</v>
      </c>
      <c r="C129" s="26" t="s">
        <v>113</v>
      </c>
      <c r="D129" s="26" t="s">
        <v>114</v>
      </c>
      <c r="E129" s="80">
        <f>-25724048*0</f>
        <v>0</v>
      </c>
      <c r="F129" s="87"/>
      <c r="G129" s="87" t="s">
        <v>108</v>
      </c>
      <c r="H129" s="117">
        <f>+H127</f>
        <v>4.9508567543578522E-3</v>
      </c>
      <c r="I129" s="87"/>
      <c r="J129" s="121">
        <f>E129*H129</f>
        <v>0</v>
      </c>
      <c r="K129" s="87"/>
      <c r="L129" s="108" t="s">
        <v>4</v>
      </c>
    </row>
    <row r="130" spans="1:12">
      <c r="A130" s="5">
        <v>24</v>
      </c>
      <c r="C130" s="14" t="s">
        <v>115</v>
      </c>
      <c r="D130" s="12"/>
      <c r="E130" s="118">
        <f>SUM(E125:E129)</f>
        <v>-1874744496</v>
      </c>
      <c r="F130" s="87"/>
      <c r="G130" s="87"/>
      <c r="H130" s="87"/>
      <c r="I130" s="87"/>
      <c r="J130" s="118">
        <f>SUM(J125:J129)</f>
        <v>-9281591.4507168066</v>
      </c>
      <c r="K130" s="87"/>
      <c r="L130" s="87"/>
    </row>
    <row r="131" spans="1:12">
      <c r="A131" s="5"/>
      <c r="D131" s="12"/>
      <c r="E131" s="97"/>
      <c r="F131" s="87"/>
      <c r="G131" s="87"/>
      <c r="H131" s="108"/>
      <c r="I131" s="87"/>
      <c r="J131" s="97"/>
      <c r="K131" s="87"/>
      <c r="L131" s="108"/>
    </row>
    <row r="132" spans="1:12">
      <c r="A132" s="5">
        <v>25</v>
      </c>
      <c r="C132" s="2" t="s">
        <v>116</v>
      </c>
      <c r="D132" s="12" t="s">
        <v>117</v>
      </c>
      <c r="E132" s="87">
        <v>0</v>
      </c>
      <c r="F132" s="87"/>
      <c r="G132" s="87" t="str">
        <f>+G110</f>
        <v>TP</v>
      </c>
      <c r="H132" s="117">
        <f>+H110</f>
        <v>1</v>
      </c>
      <c r="I132" s="87"/>
      <c r="J132" s="87">
        <f>+H132*E132</f>
        <v>0</v>
      </c>
      <c r="K132" s="87"/>
      <c r="L132" s="87"/>
    </row>
    <row r="133" spans="1:12">
      <c r="A133" s="5"/>
      <c r="C133" s="14"/>
      <c r="D133" s="12"/>
      <c r="E133" s="87"/>
      <c r="F133" s="87"/>
      <c r="G133" s="87"/>
      <c r="H133" s="87"/>
      <c r="I133" s="87"/>
      <c r="J133" s="87"/>
      <c r="K133" s="87"/>
      <c r="L133" s="87"/>
    </row>
    <row r="134" spans="1:12">
      <c r="A134" s="5"/>
      <c r="C134" s="14" t="s">
        <v>118</v>
      </c>
      <c r="D134" s="12" t="s">
        <v>4</v>
      </c>
      <c r="E134" s="87"/>
      <c r="F134" s="87"/>
      <c r="G134" s="87"/>
      <c r="H134" s="87"/>
      <c r="I134" s="87"/>
      <c r="J134" s="87"/>
      <c r="K134" s="87"/>
      <c r="L134" s="87"/>
    </row>
    <row r="135" spans="1:12">
      <c r="A135" s="5">
        <v>26</v>
      </c>
      <c r="C135" s="14" t="s">
        <v>119</v>
      </c>
      <c r="D135" s="1" t="s">
        <v>120</v>
      </c>
      <c r="E135" s="87">
        <f>+E192/8</f>
        <v>18372553.375</v>
      </c>
      <c r="F135" s="87"/>
      <c r="G135" s="87"/>
      <c r="H135" s="108"/>
      <c r="I135" s="87"/>
      <c r="J135" s="87">
        <f>+J192/8</f>
        <v>430218.49777295033</v>
      </c>
      <c r="K135" s="86"/>
      <c r="L135" s="108"/>
    </row>
    <row r="136" spans="1:12">
      <c r="A136" s="5">
        <v>27</v>
      </c>
      <c r="C136" s="14" t="s">
        <v>121</v>
      </c>
      <c r="D136" s="179" t="s">
        <v>355</v>
      </c>
      <c r="E136" s="87">
        <v>5387</v>
      </c>
      <c r="F136" s="87"/>
      <c r="G136" s="87" t="s">
        <v>122</v>
      </c>
      <c r="H136" s="117">
        <f>J280</f>
        <v>1</v>
      </c>
      <c r="I136" s="87"/>
      <c r="J136" s="87">
        <f>+H136*E136</f>
        <v>5387</v>
      </c>
      <c r="K136" s="87" t="s">
        <v>4</v>
      </c>
      <c r="L136" s="108"/>
    </row>
    <row r="137" spans="1:12" ht="16.5" thickBot="1">
      <c r="A137" s="5">
        <v>28</v>
      </c>
      <c r="C137" s="14" t="s">
        <v>123</v>
      </c>
      <c r="D137" s="179" t="s">
        <v>356</v>
      </c>
      <c r="E137" s="95">
        <f>36994015-3286459</f>
        <v>33707556</v>
      </c>
      <c r="F137" s="87"/>
      <c r="G137" s="87" t="s">
        <v>124</v>
      </c>
      <c r="H137" s="117">
        <f>+H106</f>
        <v>4.5841715189979719E-3</v>
      </c>
      <c r="I137" s="87"/>
      <c r="J137" s="95">
        <f>+H137*E137</f>
        <v>154521.21819022921</v>
      </c>
      <c r="K137" s="87"/>
      <c r="L137" s="108"/>
    </row>
    <row r="138" spans="1:12">
      <c r="A138" s="5">
        <v>29</v>
      </c>
      <c r="C138" s="14" t="s">
        <v>125</v>
      </c>
      <c r="D138" s="9"/>
      <c r="E138" s="87">
        <f>E135+E136+E137</f>
        <v>52085496.375</v>
      </c>
      <c r="F138" s="86"/>
      <c r="G138" s="86"/>
      <c r="H138" s="86"/>
      <c r="I138" s="86"/>
      <c r="J138" s="87">
        <f>J135+J136+J137</f>
        <v>590126.71596317948</v>
      </c>
      <c r="K138" s="86"/>
      <c r="L138" s="86"/>
    </row>
    <row r="139" spans="1:12" ht="16.5" thickBot="1">
      <c r="D139" s="12"/>
      <c r="E139" s="122"/>
      <c r="F139" s="87"/>
      <c r="G139" s="87"/>
      <c r="H139" s="87"/>
      <c r="I139" s="87"/>
      <c r="J139" s="122"/>
      <c r="K139" s="87"/>
      <c r="L139" s="87"/>
    </row>
    <row r="140" spans="1:12" ht="16.5" thickBot="1">
      <c r="A140" s="5">
        <v>30</v>
      </c>
      <c r="C140" s="14" t="s">
        <v>126</v>
      </c>
      <c r="D140" s="12"/>
      <c r="E140" s="123">
        <f>+E138+E132+E130+E122</f>
        <v>5549982114.375</v>
      </c>
      <c r="F140" s="87"/>
      <c r="G140" s="87"/>
      <c r="H140" s="108"/>
      <c r="I140" s="87"/>
      <c r="J140" s="123">
        <f>+J138+J132+J130+J122</f>
        <v>27809425.321949672</v>
      </c>
      <c r="K140" s="87"/>
      <c r="L140" s="108"/>
    </row>
    <row r="141" spans="1:12" ht="16.5" thickTop="1">
      <c r="A141" s="5"/>
      <c r="C141" s="14"/>
      <c r="D141" s="12"/>
      <c r="E141" s="107"/>
      <c r="F141" s="87"/>
      <c r="G141" s="87"/>
      <c r="H141" s="108"/>
      <c r="I141" s="87"/>
      <c r="J141" s="107"/>
      <c r="K141" s="87"/>
      <c r="L141" s="108"/>
    </row>
    <row r="142" spans="1:12">
      <c r="A142" s="5"/>
      <c r="C142" s="14"/>
      <c r="D142" s="12"/>
      <c r="E142" s="107"/>
      <c r="F142" s="87"/>
      <c r="G142" s="87"/>
      <c r="H142" s="108"/>
      <c r="I142" s="87"/>
      <c r="J142" s="107"/>
      <c r="K142" s="87"/>
      <c r="L142" s="108"/>
    </row>
    <row r="143" spans="1:12">
      <c r="A143" s="5"/>
      <c r="C143" s="14"/>
      <c r="D143" s="12"/>
      <c r="E143" s="107"/>
      <c r="F143" s="87"/>
      <c r="G143" s="87"/>
      <c r="H143" s="108"/>
      <c r="I143" s="87"/>
      <c r="J143" s="107"/>
      <c r="K143" s="87"/>
      <c r="L143" s="108"/>
    </row>
    <row r="144" spans="1:12">
      <c r="A144" s="5"/>
      <c r="C144" s="14"/>
      <c r="D144" s="12"/>
      <c r="E144" s="107"/>
      <c r="F144" s="87"/>
      <c r="G144" s="87"/>
      <c r="H144" s="108"/>
      <c r="I144" s="87"/>
      <c r="J144" s="107"/>
      <c r="K144" s="87"/>
      <c r="L144" s="108"/>
    </row>
    <row r="145" spans="1:12">
      <c r="A145" s="5"/>
      <c r="C145" s="14"/>
      <c r="D145" s="12"/>
      <c r="E145" s="107"/>
      <c r="F145" s="87"/>
      <c r="G145" s="87"/>
      <c r="H145" s="108"/>
      <c r="I145" s="87"/>
      <c r="J145" s="107"/>
      <c r="K145" s="87"/>
      <c r="L145" s="108"/>
    </row>
    <row r="146" spans="1:12">
      <c r="A146" s="5"/>
      <c r="C146" s="14"/>
      <c r="D146" s="12"/>
      <c r="E146" s="107"/>
      <c r="F146" s="87"/>
      <c r="G146" s="87"/>
      <c r="H146" s="108"/>
      <c r="I146" s="87"/>
      <c r="J146" s="107"/>
      <c r="K146" s="87"/>
      <c r="L146" s="108"/>
    </row>
    <row r="147" spans="1:12">
      <c r="A147" s="5"/>
      <c r="C147" s="14"/>
      <c r="D147" s="12"/>
      <c r="E147" s="107"/>
      <c r="F147" s="87"/>
      <c r="G147" s="87"/>
      <c r="H147" s="108"/>
      <c r="I147" s="87"/>
      <c r="J147" s="107"/>
      <c r="K147" s="87"/>
      <c r="L147" s="108"/>
    </row>
    <row r="148" spans="1:12">
      <c r="A148" s="5"/>
      <c r="C148" s="14"/>
      <c r="D148" s="12"/>
      <c r="E148" s="107"/>
      <c r="F148" s="87"/>
      <c r="G148" s="87"/>
      <c r="H148" s="108"/>
      <c r="I148" s="87"/>
      <c r="J148" s="107"/>
      <c r="K148" s="87"/>
      <c r="L148" s="108"/>
    </row>
    <row r="149" spans="1:12">
      <c r="A149" s="5"/>
      <c r="C149" s="14"/>
      <c r="D149" s="12"/>
      <c r="E149" s="107"/>
      <c r="F149" s="87"/>
      <c r="G149" s="87"/>
      <c r="H149" s="108"/>
      <c r="I149" s="87"/>
      <c r="J149" s="107"/>
      <c r="K149" s="87"/>
      <c r="L149" s="108"/>
    </row>
    <row r="150" spans="1:12">
      <c r="A150" s="5"/>
      <c r="C150" s="14"/>
      <c r="D150" s="12"/>
      <c r="E150" s="107"/>
      <c r="F150" s="87"/>
      <c r="G150" s="87"/>
      <c r="H150" s="108"/>
      <c r="I150" s="87"/>
      <c r="J150" s="107"/>
      <c r="K150" s="87"/>
      <c r="L150" s="108"/>
    </row>
    <row r="151" spans="1:12">
      <c r="A151" s="5"/>
      <c r="C151" s="14"/>
      <c r="D151" s="12"/>
      <c r="E151" s="107"/>
      <c r="F151" s="87"/>
      <c r="G151" s="87"/>
      <c r="H151" s="108"/>
      <c r="I151" s="87"/>
      <c r="J151" s="107"/>
      <c r="K151" s="87"/>
      <c r="L151" s="108"/>
    </row>
    <row r="152" spans="1:12">
      <c r="A152" s="5"/>
      <c r="C152" s="14"/>
      <c r="D152" s="12"/>
      <c r="E152" s="107"/>
      <c r="F152" s="87"/>
      <c r="G152" s="87"/>
      <c r="H152" s="108"/>
      <c r="I152" s="87"/>
      <c r="J152" s="107"/>
      <c r="K152" s="87"/>
      <c r="L152" s="108"/>
    </row>
    <row r="153" spans="1:12">
      <c r="A153" s="5"/>
      <c r="C153" s="14"/>
      <c r="D153" s="12"/>
      <c r="E153" s="107"/>
      <c r="F153" s="87"/>
      <c r="G153" s="87"/>
      <c r="H153" s="108"/>
      <c r="I153" s="87"/>
      <c r="J153" s="107"/>
      <c r="K153" s="87"/>
      <c r="L153" s="108"/>
    </row>
    <row r="154" spans="1:12">
      <c r="A154" s="5"/>
      <c r="C154" s="14"/>
      <c r="D154" s="12"/>
      <c r="E154" s="107"/>
      <c r="F154" s="87"/>
      <c r="G154" s="87"/>
      <c r="H154" s="108"/>
      <c r="I154" s="87"/>
      <c r="J154" s="107"/>
      <c r="K154" s="87"/>
      <c r="L154" s="108"/>
    </row>
    <row r="155" spans="1:12">
      <c r="A155" s="5"/>
      <c r="C155" s="14"/>
      <c r="D155" s="12"/>
      <c r="E155" s="107"/>
      <c r="F155" s="87"/>
      <c r="G155" s="87"/>
      <c r="H155" s="108"/>
      <c r="I155" s="87"/>
      <c r="J155" s="107"/>
      <c r="K155" s="87"/>
      <c r="L155" s="108"/>
    </row>
    <row r="156" spans="1:12">
      <c r="A156" s="5"/>
      <c r="C156" s="14"/>
      <c r="D156" s="12"/>
      <c r="E156" s="107"/>
      <c r="F156" s="87"/>
      <c r="G156" s="87"/>
      <c r="H156" s="108"/>
      <c r="I156" s="87"/>
      <c r="J156" s="107"/>
      <c r="K156" s="87"/>
      <c r="L156" s="108"/>
    </row>
    <row r="157" spans="1:12">
      <c r="A157" s="5"/>
      <c r="C157" s="14"/>
      <c r="D157" s="12"/>
      <c r="E157" s="107"/>
      <c r="F157" s="87"/>
      <c r="G157" s="87"/>
      <c r="H157" s="108"/>
      <c r="I157" s="87"/>
      <c r="J157" s="107"/>
      <c r="K157" s="87"/>
      <c r="L157" s="108"/>
    </row>
    <row r="158" spans="1:12">
      <c r="A158" s="5"/>
      <c r="C158" s="14"/>
      <c r="D158" s="12"/>
      <c r="E158" s="107"/>
      <c r="F158" s="87"/>
      <c r="G158" s="87"/>
      <c r="H158" s="108"/>
      <c r="I158" s="87"/>
      <c r="J158" s="107"/>
      <c r="K158" s="87"/>
      <c r="L158" s="108"/>
    </row>
    <row r="159" spans="1:12">
      <c r="A159" s="5"/>
      <c r="C159" s="14"/>
      <c r="D159" s="12"/>
      <c r="E159" s="107"/>
      <c r="F159" s="87"/>
      <c r="G159" s="87"/>
      <c r="H159" s="108"/>
      <c r="I159" s="87"/>
      <c r="J159" s="107"/>
      <c r="K159" s="87"/>
      <c r="L159" s="108"/>
    </row>
    <row r="160" spans="1:12">
      <c r="A160" s="5"/>
      <c r="C160" s="14"/>
      <c r="D160" s="12"/>
      <c r="E160" s="107"/>
      <c r="F160" s="87"/>
      <c r="G160" s="87"/>
      <c r="H160" s="108"/>
      <c r="I160" s="87"/>
      <c r="J160" s="107"/>
      <c r="K160" s="87"/>
      <c r="L160" s="108"/>
    </row>
    <row r="161" spans="1:12">
      <c r="A161" s="5"/>
      <c r="C161" s="14"/>
      <c r="D161" s="12"/>
      <c r="E161" s="107"/>
      <c r="F161" s="87"/>
      <c r="G161" s="87"/>
      <c r="H161" s="108"/>
      <c r="I161" s="87"/>
      <c r="J161" s="107"/>
      <c r="K161" s="87"/>
      <c r="L161" s="108"/>
    </row>
    <row r="162" spans="1:12">
      <c r="E162" s="97"/>
      <c r="F162" s="97"/>
      <c r="G162" s="97"/>
      <c r="H162" s="97"/>
      <c r="I162" s="97"/>
      <c r="J162" s="97"/>
      <c r="K162" s="97"/>
      <c r="L162" s="97"/>
    </row>
    <row r="163" spans="1:12">
      <c r="A163" s="5"/>
      <c r="C163" s="14"/>
      <c r="D163" s="12"/>
      <c r="E163" s="107"/>
      <c r="F163" s="87"/>
      <c r="G163" s="87"/>
      <c r="H163" s="108"/>
      <c r="I163" s="87"/>
      <c r="J163" s="107"/>
      <c r="K163" s="87"/>
      <c r="L163" s="108"/>
    </row>
    <row r="164" spans="1:12">
      <c r="A164" s="2"/>
      <c r="C164" s="14"/>
      <c r="D164" s="12"/>
      <c r="E164" s="107"/>
      <c r="F164" s="87"/>
      <c r="G164" s="87"/>
      <c r="H164" s="108"/>
      <c r="I164" s="87"/>
      <c r="J164" s="107"/>
      <c r="K164" s="87"/>
      <c r="L164" s="109"/>
    </row>
    <row r="165" spans="1:12" ht="11.25" customHeight="1">
      <c r="A165" s="2"/>
      <c r="C165" s="14"/>
      <c r="D165" s="12"/>
      <c r="E165" s="107"/>
      <c r="F165" s="87"/>
      <c r="G165" s="87"/>
      <c r="H165" s="108"/>
      <c r="I165" s="87"/>
      <c r="J165" s="107"/>
      <c r="K165" s="87"/>
      <c r="L165" s="109"/>
    </row>
    <row r="166" spans="1:12" hidden="1">
      <c r="A166" s="2"/>
      <c r="C166" s="14"/>
      <c r="D166" s="12"/>
      <c r="E166" s="107"/>
      <c r="F166" s="87"/>
      <c r="G166" s="87"/>
      <c r="H166" s="108"/>
      <c r="I166" s="87"/>
      <c r="J166" s="107"/>
      <c r="K166" s="87"/>
      <c r="L166" s="109"/>
    </row>
    <row r="167" spans="1:12" hidden="1">
      <c r="C167" s="2"/>
      <c r="D167" s="2"/>
      <c r="E167" s="83"/>
      <c r="F167" s="84"/>
      <c r="G167" s="84"/>
      <c r="H167" s="84"/>
      <c r="I167" s="85"/>
      <c r="J167" s="90"/>
      <c r="K167" s="90"/>
      <c r="L167" s="110"/>
    </row>
    <row r="168" spans="1:12" hidden="1">
      <c r="C168" s="2"/>
      <c r="D168" s="2"/>
      <c r="E168" s="83"/>
      <c r="F168" s="84"/>
      <c r="G168" s="84"/>
      <c r="H168" s="84"/>
      <c r="I168" s="85"/>
      <c r="J168" s="110"/>
      <c r="K168" s="110"/>
      <c r="L168" s="110"/>
    </row>
    <row r="169" spans="1:12">
      <c r="C169" s="2"/>
      <c r="D169" s="2"/>
      <c r="E169" s="83"/>
      <c r="F169" s="84"/>
      <c r="G169" s="84"/>
      <c r="H169" s="84"/>
      <c r="I169" s="85"/>
      <c r="J169" s="110"/>
      <c r="K169" s="110"/>
      <c r="L169" s="110"/>
    </row>
    <row r="170" spans="1:12">
      <c r="C170" s="2"/>
      <c r="D170" s="2"/>
      <c r="E170" s="83"/>
      <c r="F170" s="84"/>
      <c r="G170" s="84"/>
      <c r="H170" s="84"/>
      <c r="I170" s="85"/>
      <c r="J170" s="85" t="s">
        <v>4</v>
      </c>
      <c r="K170" s="97"/>
      <c r="L170" s="111" t="s">
        <v>0</v>
      </c>
    </row>
    <row r="171" spans="1:12">
      <c r="C171" s="2"/>
      <c r="D171" s="2"/>
      <c r="E171" s="83"/>
      <c r="F171" s="84"/>
      <c r="G171" s="84"/>
      <c r="H171" s="84"/>
      <c r="I171" s="85"/>
      <c r="J171" s="85"/>
      <c r="K171" s="86"/>
      <c r="L171" s="111" t="s">
        <v>127</v>
      </c>
    </row>
    <row r="172" spans="1:12">
      <c r="C172" s="2"/>
      <c r="D172" s="2"/>
      <c r="E172" s="83"/>
      <c r="F172" s="84"/>
      <c r="G172" s="84"/>
      <c r="H172" s="84"/>
      <c r="I172" s="85"/>
      <c r="J172" s="85"/>
      <c r="K172" s="86"/>
      <c r="L172" s="111"/>
    </row>
    <row r="173" spans="1:12">
      <c r="C173" s="2" t="s">
        <v>2</v>
      </c>
      <c r="D173" s="2"/>
      <c r="E173" s="83" t="s">
        <v>3</v>
      </c>
      <c r="F173" s="84"/>
      <c r="G173" s="84"/>
      <c r="H173" s="84"/>
      <c r="I173" s="85"/>
      <c r="J173" s="85" t="str">
        <f>J6</f>
        <v>For the 12 months ended 12/31/2014</v>
      </c>
      <c r="K173" s="86"/>
      <c r="L173" s="86"/>
    </row>
    <row r="174" spans="1:12">
      <c r="C174" s="2"/>
      <c r="D174" s="12" t="s">
        <v>4</v>
      </c>
      <c r="E174" s="87" t="s">
        <v>5</v>
      </c>
      <c r="F174" s="87"/>
      <c r="G174" s="87"/>
      <c r="H174" s="87"/>
      <c r="I174" s="85"/>
      <c r="J174" s="85"/>
      <c r="K174" s="86"/>
      <c r="L174" s="86"/>
    </row>
    <row r="175" spans="1:12">
      <c r="C175" s="2"/>
      <c r="D175" s="12"/>
      <c r="E175" s="87"/>
      <c r="F175" s="87"/>
      <c r="G175" s="87"/>
      <c r="H175" s="87"/>
      <c r="I175" s="85"/>
      <c r="J175" s="85"/>
      <c r="K175" s="86"/>
      <c r="L175" s="86"/>
    </row>
    <row r="176" spans="1:12">
      <c r="A176" s="5"/>
      <c r="E176" s="124" t="str">
        <f>E9</f>
        <v>Consumers Energy</v>
      </c>
      <c r="F176" s="97"/>
      <c r="G176" s="97"/>
      <c r="H176" s="97"/>
      <c r="I176" s="97"/>
      <c r="J176" s="97"/>
      <c r="K176" s="87"/>
      <c r="L176" s="87"/>
    </row>
    <row r="177" spans="1:12">
      <c r="A177" s="5"/>
      <c r="C177" s="31" t="s">
        <v>60</v>
      </c>
      <c r="D177" s="31" t="s">
        <v>61</v>
      </c>
      <c r="E177" s="113" t="s">
        <v>62</v>
      </c>
      <c r="F177" s="87" t="s">
        <v>4</v>
      </c>
      <c r="G177" s="87"/>
      <c r="H177" s="114" t="s">
        <v>63</v>
      </c>
      <c r="I177" s="87"/>
      <c r="J177" s="115" t="s">
        <v>64</v>
      </c>
      <c r="K177" s="87"/>
      <c r="L177" s="87"/>
    </row>
    <row r="178" spans="1:12">
      <c r="A178" s="5"/>
      <c r="C178" s="31"/>
      <c r="D178" s="4"/>
      <c r="E178" s="85"/>
      <c r="F178" s="85"/>
      <c r="G178" s="85"/>
      <c r="H178" s="85"/>
      <c r="I178" s="85"/>
      <c r="J178" s="85"/>
      <c r="K178" s="85"/>
      <c r="L178" s="116"/>
    </row>
    <row r="179" spans="1:12">
      <c r="A179" s="5" t="s">
        <v>7</v>
      </c>
      <c r="C179" s="14"/>
      <c r="D179" s="32" t="s">
        <v>65</v>
      </c>
      <c r="E179" s="87"/>
      <c r="F179" s="87"/>
      <c r="G179" s="87"/>
      <c r="H179" s="90"/>
      <c r="I179" s="87"/>
      <c r="J179" s="116" t="s">
        <v>66</v>
      </c>
      <c r="K179" s="87"/>
      <c r="L179" s="116"/>
    </row>
    <row r="180" spans="1:12" ht="16.5" thickBot="1">
      <c r="A180" s="13" t="s">
        <v>9</v>
      </c>
      <c r="C180" s="14"/>
      <c r="D180" s="33" t="s">
        <v>67</v>
      </c>
      <c r="E180" s="116" t="s">
        <v>68</v>
      </c>
      <c r="F180" s="112"/>
      <c r="G180" s="116" t="s">
        <v>69</v>
      </c>
      <c r="H180" s="97"/>
      <c r="I180" s="112"/>
      <c r="J180" s="90" t="s">
        <v>70</v>
      </c>
      <c r="K180" s="87"/>
      <c r="L180" s="116"/>
    </row>
    <row r="181" spans="1:12">
      <c r="C181" s="14"/>
      <c r="D181" s="12"/>
      <c r="E181" s="125"/>
      <c r="F181" s="126"/>
      <c r="G181" s="127"/>
      <c r="H181" s="97"/>
      <c r="I181" s="126"/>
      <c r="J181" s="125"/>
      <c r="K181" s="87"/>
      <c r="L181" s="87"/>
    </row>
    <row r="182" spans="1:12">
      <c r="A182" s="5"/>
      <c r="C182" s="14" t="s">
        <v>128</v>
      </c>
      <c r="D182" s="12"/>
      <c r="E182" s="87"/>
      <c r="F182" s="87"/>
      <c r="G182" s="87"/>
      <c r="H182" s="87"/>
      <c r="I182" s="87"/>
      <c r="J182" s="87"/>
      <c r="K182" s="87"/>
      <c r="L182" s="87"/>
    </row>
    <row r="183" spans="1:12">
      <c r="A183" s="5">
        <v>1</v>
      </c>
      <c r="C183" s="14" t="s">
        <v>129</v>
      </c>
      <c r="D183" s="12" t="s">
        <v>130</v>
      </c>
      <c r="E183" s="80">
        <v>340017122</v>
      </c>
      <c r="F183" s="87"/>
      <c r="G183" s="87" t="s">
        <v>122</v>
      </c>
      <c r="H183" s="117">
        <f>J280</f>
        <v>1</v>
      </c>
      <c r="I183" s="87"/>
      <c r="J183" s="87">
        <f>+H183*E183</f>
        <v>340017122</v>
      </c>
      <c r="K183" s="86"/>
      <c r="L183" s="128"/>
    </row>
    <row r="184" spans="1:12">
      <c r="A184" s="25" t="s">
        <v>131</v>
      </c>
      <c r="B184" s="26"/>
      <c r="C184" s="27" t="s">
        <v>132</v>
      </c>
      <c r="D184" s="15"/>
      <c r="E184" s="87">
        <f>8604338+1327412</f>
        <v>9931750</v>
      </c>
      <c r="F184" s="87"/>
      <c r="G184" s="129"/>
      <c r="H184" s="117">
        <v>1</v>
      </c>
      <c r="I184" s="87"/>
      <c r="J184" s="87">
        <f>+H184*E184</f>
        <v>9931750</v>
      </c>
      <c r="K184" s="86"/>
      <c r="L184" s="87"/>
    </row>
    <row r="185" spans="1:12">
      <c r="A185" s="5">
        <v>2</v>
      </c>
      <c r="C185" s="14" t="s">
        <v>133</v>
      </c>
      <c r="D185" s="12" t="s">
        <v>134</v>
      </c>
      <c r="E185" s="87">
        <v>327581920</v>
      </c>
      <c r="F185" s="87"/>
      <c r="G185" s="87" t="s">
        <v>122</v>
      </c>
      <c r="H185" s="117">
        <f>+H183</f>
        <v>1</v>
      </c>
      <c r="I185" s="87"/>
      <c r="J185" s="87">
        <f t="shared" ref="J185:J191" si="2">+H185*E185</f>
        <v>327581920</v>
      </c>
      <c r="K185" s="86"/>
      <c r="L185" s="87"/>
    </row>
    <row r="186" spans="1:12">
      <c r="A186" s="5">
        <v>3</v>
      </c>
      <c r="C186" s="14" t="s">
        <v>135</v>
      </c>
      <c r="D186" s="12" t="s">
        <v>136</v>
      </c>
      <c r="E186" s="87">
        <v>144937920</v>
      </c>
      <c r="F186" s="87"/>
      <c r="G186" s="87" t="s">
        <v>82</v>
      </c>
      <c r="H186" s="117">
        <f>+H112</f>
        <v>6.4944326401047822E-3</v>
      </c>
      <c r="I186" s="87"/>
      <c r="J186" s="87">
        <f t="shared" si="2"/>
        <v>941289.55843689572</v>
      </c>
      <c r="K186" s="87"/>
      <c r="L186" s="87" t="s">
        <v>4</v>
      </c>
    </row>
    <row r="187" spans="1:12">
      <c r="A187" s="5">
        <v>4</v>
      </c>
      <c r="C187" s="14" t="s">
        <v>137</v>
      </c>
      <c r="D187" s="12"/>
      <c r="E187" s="80">
        <v>0</v>
      </c>
      <c r="F187" s="87"/>
      <c r="G187" s="87" t="str">
        <f>+G186</f>
        <v>W/S</v>
      </c>
      <c r="H187" s="117">
        <f>+H186</f>
        <v>6.4944326401047822E-3</v>
      </c>
      <c r="I187" s="87"/>
      <c r="J187" s="87">
        <f t="shared" si="2"/>
        <v>0</v>
      </c>
      <c r="K187" s="87"/>
      <c r="L187" s="87"/>
    </row>
    <row r="188" spans="1:12">
      <c r="A188" s="5">
        <v>5</v>
      </c>
      <c r="C188" s="27" t="s">
        <v>138</v>
      </c>
      <c r="D188" s="15"/>
      <c r="E188" s="87">
        <v>460945</v>
      </c>
      <c r="F188" s="87"/>
      <c r="G188" s="87" t="str">
        <f>+G187</f>
        <v>W/S</v>
      </c>
      <c r="H188" s="117">
        <f>+H187</f>
        <v>6.4944326401047822E-3</v>
      </c>
      <c r="I188" s="87"/>
      <c r="J188" s="87">
        <f t="shared" si="2"/>
        <v>2993.5762532930989</v>
      </c>
      <c r="K188" s="87"/>
      <c r="L188" s="87"/>
    </row>
    <row r="189" spans="1:12">
      <c r="A189" s="5" t="s">
        <v>139</v>
      </c>
      <c r="C189" s="27" t="s">
        <v>140</v>
      </c>
      <c r="D189" s="15"/>
      <c r="E189" s="87">
        <v>0</v>
      </c>
      <c r="F189" s="87"/>
      <c r="G189" s="130" t="str">
        <f>+G183</f>
        <v>TE</v>
      </c>
      <c r="H189" s="117">
        <f>+H183</f>
        <v>1</v>
      </c>
      <c r="I189" s="87"/>
      <c r="J189" s="87">
        <f>+H189*E189</f>
        <v>0</v>
      </c>
      <c r="K189" s="87"/>
      <c r="L189" s="87"/>
    </row>
    <row r="190" spans="1:12">
      <c r="A190" s="5">
        <v>6</v>
      </c>
      <c r="C190" s="27" t="s">
        <v>83</v>
      </c>
      <c r="D190" s="15" t="str">
        <f>+D113</f>
        <v>356.1</v>
      </c>
      <c r="E190" s="87">
        <v>0</v>
      </c>
      <c r="F190" s="87"/>
      <c r="G190" s="87" t="s">
        <v>85</v>
      </c>
      <c r="H190" s="117">
        <f>+H113</f>
        <v>4.4840801777180977E-3</v>
      </c>
      <c r="I190" s="87"/>
      <c r="J190" s="87">
        <f t="shared" si="2"/>
        <v>0</v>
      </c>
      <c r="K190" s="87"/>
      <c r="L190" s="87"/>
    </row>
    <row r="191" spans="1:12" ht="16.5" thickBot="1">
      <c r="A191" s="5">
        <v>7</v>
      </c>
      <c r="C191" s="14" t="s">
        <v>141</v>
      </c>
      <c r="D191" s="12"/>
      <c r="E191" s="95">
        <v>0</v>
      </c>
      <c r="F191" s="87"/>
      <c r="G191" s="87" t="s">
        <v>4</v>
      </c>
      <c r="H191" s="117">
        <v>1</v>
      </c>
      <c r="I191" s="87"/>
      <c r="J191" s="95">
        <f t="shared" si="2"/>
        <v>0</v>
      </c>
      <c r="K191" s="87"/>
      <c r="L191" s="87"/>
    </row>
    <row r="192" spans="1:12">
      <c r="A192" s="5">
        <v>8</v>
      </c>
      <c r="C192" s="14" t="s">
        <v>142</v>
      </c>
      <c r="D192" s="12"/>
      <c r="E192" s="87">
        <f>+E183-E184-E185+E186-E187-E188+E189+E190+E191</f>
        <v>146980427</v>
      </c>
      <c r="F192" s="87"/>
      <c r="G192" s="87"/>
      <c r="H192" s="87"/>
      <c r="I192" s="87"/>
      <c r="J192" s="87">
        <f>+J183-J184-J185+J186-J187-J188+J189+J190+J191</f>
        <v>3441747.9821836026</v>
      </c>
      <c r="K192" s="87"/>
      <c r="L192" s="87" t="s">
        <v>4</v>
      </c>
    </row>
    <row r="193" spans="1:12">
      <c r="A193" s="5"/>
      <c r="D193" s="12"/>
      <c r="E193" s="97"/>
      <c r="F193" s="87"/>
      <c r="G193" s="87"/>
      <c r="H193" s="87"/>
      <c r="I193" s="87"/>
      <c r="J193" s="97"/>
      <c r="K193" s="87"/>
      <c r="L193" s="87"/>
    </row>
    <row r="194" spans="1:12">
      <c r="A194" s="5"/>
      <c r="C194" s="14" t="s">
        <v>143</v>
      </c>
      <c r="D194" s="12"/>
      <c r="E194" s="87"/>
      <c r="F194" s="87"/>
      <c r="G194" s="87"/>
      <c r="H194" s="87"/>
      <c r="I194" s="87"/>
      <c r="J194" s="87"/>
      <c r="K194" s="87"/>
      <c r="L194" s="87"/>
    </row>
    <row r="195" spans="1:12">
      <c r="A195" s="5">
        <v>9</v>
      </c>
      <c r="C195" s="14" t="str">
        <f>+C183</f>
        <v xml:space="preserve">  Transmission </v>
      </c>
      <c r="D195" s="12" t="s">
        <v>144</v>
      </c>
      <c r="E195" s="87">
        <v>1291034</v>
      </c>
      <c r="F195" s="87"/>
      <c r="G195" s="87" t="s">
        <v>18</v>
      </c>
      <c r="H195" s="117">
        <f>+H132</f>
        <v>1</v>
      </c>
      <c r="I195" s="87"/>
      <c r="J195" s="87">
        <f>+H195*E195</f>
        <v>1291034</v>
      </c>
      <c r="K195" s="87"/>
      <c r="L195" s="108"/>
    </row>
    <row r="196" spans="1:12">
      <c r="A196" s="5">
        <v>10</v>
      </c>
      <c r="C196" s="14" t="s">
        <v>80</v>
      </c>
      <c r="D196" s="12" t="s">
        <v>145</v>
      </c>
      <c r="E196" s="87">
        <f>11349305+5104182</f>
        <v>16453487</v>
      </c>
      <c r="F196" s="87"/>
      <c r="G196" s="87" t="s">
        <v>82</v>
      </c>
      <c r="H196" s="117">
        <f>+H186</f>
        <v>6.4944326401047822E-3</v>
      </c>
      <c r="I196" s="87"/>
      <c r="J196" s="87">
        <f>+H196*E196</f>
        <v>106856.06301633971</v>
      </c>
      <c r="K196" s="87"/>
      <c r="L196" s="108"/>
    </row>
    <row r="197" spans="1:12" ht="16.5" thickBot="1">
      <c r="A197" s="5">
        <v>11</v>
      </c>
      <c r="C197" s="14" t="str">
        <f>+C190</f>
        <v xml:space="preserve">  Common</v>
      </c>
      <c r="D197" s="12" t="s">
        <v>146</v>
      </c>
      <c r="E197" s="95">
        <v>19572844</v>
      </c>
      <c r="F197" s="87"/>
      <c r="G197" s="87" t="s">
        <v>85</v>
      </c>
      <c r="H197" s="117">
        <f>+H190</f>
        <v>4.4840801777180977E-3</v>
      </c>
      <c r="I197" s="87"/>
      <c r="J197" s="95">
        <f>+H197*E197</f>
        <v>87766.201801968607</v>
      </c>
      <c r="K197" s="87"/>
      <c r="L197" s="108"/>
    </row>
    <row r="198" spans="1:12">
      <c r="A198" s="5">
        <v>12</v>
      </c>
      <c r="C198" s="14" t="s">
        <v>147</v>
      </c>
      <c r="D198" s="12"/>
      <c r="E198" s="87">
        <f>SUM(E195:E197)</f>
        <v>37317365</v>
      </c>
      <c r="F198" s="87"/>
      <c r="G198" s="87"/>
      <c r="H198" s="87"/>
      <c r="I198" s="87"/>
      <c r="J198" s="87">
        <f>SUM(J195:J197)</f>
        <v>1485656.2648183082</v>
      </c>
      <c r="K198" s="87"/>
      <c r="L198" s="87" t="s">
        <v>4</v>
      </c>
    </row>
    <row r="199" spans="1:12">
      <c r="A199" s="5"/>
      <c r="C199" s="14"/>
      <c r="D199" s="12"/>
      <c r="E199" s="87"/>
      <c r="F199" s="87"/>
      <c r="G199" s="87"/>
      <c r="H199" s="87"/>
      <c r="I199" s="87"/>
      <c r="J199" s="87"/>
      <c r="K199" s="87"/>
      <c r="L199" s="87"/>
    </row>
    <row r="200" spans="1:12">
      <c r="A200" s="5" t="s">
        <v>4</v>
      </c>
      <c r="C200" s="14" t="s">
        <v>148</v>
      </c>
      <c r="E200" s="87"/>
      <c r="F200" s="87"/>
      <c r="G200" s="87"/>
      <c r="H200" s="87"/>
      <c r="I200" s="87"/>
      <c r="J200" s="87"/>
      <c r="K200" s="87"/>
      <c r="L200" s="87"/>
    </row>
    <row r="201" spans="1:12">
      <c r="A201" s="5"/>
      <c r="C201" s="14" t="s">
        <v>149</v>
      </c>
      <c r="E201" s="97"/>
      <c r="F201" s="87"/>
      <c r="G201" s="87"/>
      <c r="H201" s="97"/>
      <c r="I201" s="87"/>
      <c r="J201" s="97"/>
      <c r="K201" s="87"/>
      <c r="L201" s="108"/>
    </row>
    <row r="202" spans="1:12">
      <c r="A202" s="5">
        <v>13</v>
      </c>
      <c r="C202" s="14" t="s">
        <v>150</v>
      </c>
      <c r="D202" s="12" t="s">
        <v>151</v>
      </c>
      <c r="E202" s="87">
        <f>125412+19967404+947310</f>
        <v>21040126</v>
      </c>
      <c r="F202" s="87"/>
      <c r="G202" s="87" t="s">
        <v>82</v>
      </c>
      <c r="H202" s="94">
        <f>+H196</f>
        <v>6.4944326401047822E-3</v>
      </c>
      <c r="I202" s="87"/>
      <c r="J202" s="87">
        <f>+H202*E202</f>
        <v>136643.68104631727</v>
      </c>
      <c r="K202" s="87"/>
      <c r="L202" s="108"/>
    </row>
    <row r="203" spans="1:12">
      <c r="A203" s="5">
        <v>14</v>
      </c>
      <c r="C203" s="14" t="s">
        <v>152</v>
      </c>
      <c r="D203" s="12" t="str">
        <f>+D202</f>
        <v>263.i</v>
      </c>
      <c r="E203" s="87">
        <v>0</v>
      </c>
      <c r="F203" s="87"/>
      <c r="G203" s="87" t="str">
        <f>+G202</f>
        <v>W/S</v>
      </c>
      <c r="H203" s="94">
        <f>+H202</f>
        <v>6.4944326401047822E-3</v>
      </c>
      <c r="I203" s="87"/>
      <c r="J203" s="87">
        <f>+H203*E203</f>
        <v>0</v>
      </c>
      <c r="K203" s="87"/>
      <c r="L203" s="108"/>
    </row>
    <row r="204" spans="1:12">
      <c r="A204" s="5">
        <v>15</v>
      </c>
      <c r="C204" s="14" t="s">
        <v>153</v>
      </c>
      <c r="D204" s="12" t="s">
        <v>4</v>
      </c>
      <c r="E204" s="97"/>
      <c r="F204" s="87"/>
      <c r="G204" s="87"/>
      <c r="H204" s="97"/>
      <c r="I204" s="87"/>
      <c r="J204" s="97"/>
      <c r="K204" s="87"/>
      <c r="L204" s="108"/>
    </row>
    <row r="205" spans="1:12">
      <c r="A205" s="5">
        <v>16</v>
      </c>
      <c r="C205" s="14" t="s">
        <v>154</v>
      </c>
      <c r="D205" s="12" t="s">
        <v>151</v>
      </c>
      <c r="E205" s="87">
        <v>141182721</v>
      </c>
      <c r="F205" s="87"/>
      <c r="G205" s="87" t="s">
        <v>124</v>
      </c>
      <c r="H205" s="94">
        <f>+H106</f>
        <v>4.5841715189979719E-3</v>
      </c>
      <c r="I205" s="87"/>
      <c r="J205" s="87">
        <f>+H205*E205</f>
        <v>647205.80858283688</v>
      </c>
      <c r="K205" s="87"/>
      <c r="L205" s="108"/>
    </row>
    <row r="206" spans="1:12">
      <c r="A206" s="5">
        <v>17</v>
      </c>
      <c r="C206" s="14" t="s">
        <v>155</v>
      </c>
      <c r="D206" s="12" t="s">
        <v>151</v>
      </c>
      <c r="E206" s="87">
        <v>0</v>
      </c>
      <c r="F206" s="87"/>
      <c r="G206" s="87" t="str">
        <f>+G125</f>
        <v>NA</v>
      </c>
      <c r="H206" s="131" t="s">
        <v>105</v>
      </c>
      <c r="I206" s="87"/>
      <c r="J206" s="87">
        <v>0</v>
      </c>
      <c r="K206" s="87"/>
      <c r="L206" s="108"/>
    </row>
    <row r="207" spans="1:12">
      <c r="A207" s="5">
        <v>18</v>
      </c>
      <c r="C207" s="14" t="s">
        <v>156</v>
      </c>
      <c r="D207" s="12" t="str">
        <f>+D206</f>
        <v>263.i</v>
      </c>
      <c r="E207" s="87">
        <v>0</v>
      </c>
      <c r="F207" s="87"/>
      <c r="G207" s="87" t="str">
        <f>+G205</f>
        <v>GP</v>
      </c>
      <c r="H207" s="94">
        <f>+H205</f>
        <v>4.5841715189979719E-3</v>
      </c>
      <c r="I207" s="87"/>
      <c r="J207" s="87">
        <f>+H207*E207</f>
        <v>0</v>
      </c>
      <c r="K207" s="87"/>
      <c r="L207" s="108"/>
    </row>
    <row r="208" spans="1:12" ht="16.5" thickBot="1">
      <c r="A208" s="5">
        <v>19</v>
      </c>
      <c r="C208" s="14" t="s">
        <v>157</v>
      </c>
      <c r="D208" s="12"/>
      <c r="E208" s="95">
        <v>0</v>
      </c>
      <c r="F208" s="87"/>
      <c r="G208" s="87" t="s">
        <v>124</v>
      </c>
      <c r="H208" s="94">
        <f>+H205</f>
        <v>4.5841715189979719E-3</v>
      </c>
      <c r="I208" s="87"/>
      <c r="J208" s="95">
        <f>+H208*E208</f>
        <v>0</v>
      </c>
      <c r="K208" s="87"/>
      <c r="L208" s="108"/>
    </row>
    <row r="209" spans="1:14">
      <c r="A209" s="5">
        <v>20</v>
      </c>
      <c r="C209" s="14" t="s">
        <v>158</v>
      </c>
      <c r="D209" s="12"/>
      <c r="E209" s="87">
        <f>SUM(E202:E208)</f>
        <v>162222847</v>
      </c>
      <c r="F209" s="87"/>
      <c r="G209" s="87"/>
      <c r="H209" s="94"/>
      <c r="I209" s="87"/>
      <c r="J209" s="87">
        <f>SUM(J202:J208)</f>
        <v>783849.48962915409</v>
      </c>
      <c r="K209" s="87"/>
      <c r="L209" s="87" t="s">
        <v>4</v>
      </c>
    </row>
    <row r="210" spans="1:14">
      <c r="A210" s="5"/>
      <c r="C210" s="14"/>
      <c r="D210" s="12"/>
      <c r="E210" s="87"/>
      <c r="F210" s="87"/>
      <c r="G210" s="87"/>
      <c r="H210" s="94"/>
      <c r="I210" s="87"/>
      <c r="J210" s="87"/>
      <c r="K210" s="87"/>
      <c r="L210" s="87"/>
    </row>
    <row r="211" spans="1:14">
      <c r="A211" s="5" t="s">
        <v>159</v>
      </c>
      <c r="C211" s="14"/>
      <c r="D211" s="12"/>
      <c r="E211" s="87"/>
      <c r="F211" s="87"/>
      <c r="G211" s="87"/>
      <c r="H211" s="94"/>
      <c r="I211" s="87"/>
      <c r="J211" s="87"/>
      <c r="K211" s="87"/>
      <c r="L211" s="87"/>
    </row>
    <row r="212" spans="1:14">
      <c r="A212" s="5" t="s">
        <v>4</v>
      </c>
      <c r="C212" s="14" t="s">
        <v>160</v>
      </c>
      <c r="D212" s="12" t="s">
        <v>161</v>
      </c>
      <c r="E212" s="87"/>
      <c r="F212" s="87"/>
      <c r="G212" s="97"/>
      <c r="H212" s="132"/>
      <c r="I212" s="87"/>
      <c r="J212" s="97"/>
      <c r="K212" s="87"/>
      <c r="L212" s="97"/>
    </row>
    <row r="213" spans="1:14">
      <c r="A213" s="5">
        <v>21</v>
      </c>
      <c r="C213" s="37" t="s">
        <v>162</v>
      </c>
      <c r="D213" s="12"/>
      <c r="E213" s="133">
        <f>IF(E373&gt;0,1-(((1-E374)*(1-E373))/(1-E374*E373*E375)),0)</f>
        <v>0.38900000000000001</v>
      </c>
      <c r="F213" s="87"/>
      <c r="G213" s="97"/>
      <c r="H213" s="132"/>
      <c r="I213" s="87"/>
      <c r="J213" s="97"/>
      <c r="K213" s="87"/>
      <c r="L213" s="97"/>
    </row>
    <row r="214" spans="1:14">
      <c r="A214" s="5">
        <v>22</v>
      </c>
      <c r="C214" s="1" t="s">
        <v>163</v>
      </c>
      <c r="D214" s="12"/>
      <c r="E214" s="133">
        <f>IF(J312&gt;0,(E213/(1-E213))*(1-J309/J312),0)</f>
        <v>0.46337581828284413</v>
      </c>
      <c r="F214" s="87"/>
      <c r="G214" s="97"/>
      <c r="H214" s="132"/>
      <c r="I214" s="87"/>
      <c r="J214" s="97"/>
      <c r="K214" s="87"/>
      <c r="L214" s="97"/>
    </row>
    <row r="215" spans="1:14">
      <c r="A215" s="5"/>
      <c r="C215" s="14" t="s">
        <v>164</v>
      </c>
      <c r="D215" s="12"/>
      <c r="E215" s="87"/>
      <c r="F215" s="87"/>
      <c r="G215" s="97"/>
      <c r="H215" s="132"/>
      <c r="I215" s="87"/>
      <c r="J215" s="97"/>
      <c r="K215" s="87"/>
      <c r="L215" s="97"/>
    </row>
    <row r="216" spans="1:14">
      <c r="A216" s="5"/>
      <c r="C216" s="14" t="s">
        <v>165</v>
      </c>
      <c r="D216" s="12"/>
      <c r="E216" s="87"/>
      <c r="F216" s="87"/>
      <c r="G216" s="97"/>
      <c r="H216" s="132"/>
      <c r="I216" s="87"/>
      <c r="J216" s="97"/>
      <c r="K216" s="87"/>
      <c r="L216" s="97"/>
    </row>
    <row r="217" spans="1:14">
      <c r="A217" s="5">
        <v>23</v>
      </c>
      <c r="C217" s="37" t="s">
        <v>166</v>
      </c>
      <c r="D217" s="12"/>
      <c r="E217" s="134">
        <f>IF(E213&gt;0,1/(1-E213),0)</f>
        <v>1.6366612111292962</v>
      </c>
      <c r="F217" s="87"/>
      <c r="G217" s="97"/>
      <c r="H217" s="132"/>
      <c r="I217" s="87"/>
      <c r="J217" s="97"/>
      <c r="K217" s="87"/>
      <c r="L217" s="97"/>
    </row>
    <row r="218" spans="1:14">
      <c r="A218" s="5">
        <v>24</v>
      </c>
      <c r="C218" s="14" t="s">
        <v>167</v>
      </c>
      <c r="D218" s="12"/>
      <c r="E218" s="87">
        <v>-2159169</v>
      </c>
      <c r="F218" s="87"/>
      <c r="G218" s="97"/>
      <c r="H218" s="132"/>
      <c r="I218" s="87"/>
      <c r="J218" s="97"/>
      <c r="K218" s="87"/>
      <c r="L218" s="97"/>
    </row>
    <row r="219" spans="1:14">
      <c r="A219" s="5"/>
      <c r="C219" s="14"/>
      <c r="D219" s="12"/>
      <c r="E219" s="87"/>
      <c r="F219" s="87"/>
      <c r="G219" s="97"/>
      <c r="H219" s="132"/>
      <c r="I219" s="87"/>
      <c r="J219" s="97"/>
      <c r="K219" s="87"/>
      <c r="L219" s="97"/>
    </row>
    <row r="220" spans="1:14">
      <c r="A220" s="5">
        <v>25</v>
      </c>
      <c r="C220" s="37" t="s">
        <v>168</v>
      </c>
      <c r="D220" s="38"/>
      <c r="E220" s="87">
        <f>E214*E224</f>
        <v>219338773.51678026</v>
      </c>
      <c r="F220" s="87"/>
      <c r="G220" s="87" t="s">
        <v>75</v>
      </c>
      <c r="H220" s="94"/>
      <c r="I220" s="87"/>
      <c r="J220" s="87">
        <f>E214*J224</f>
        <v>1099045.9278281541</v>
      </c>
      <c r="K220" s="87"/>
      <c r="L220" s="135" t="s">
        <v>4</v>
      </c>
    </row>
    <row r="221" spans="1:14" ht="16.5" thickBot="1">
      <c r="A221" s="5">
        <v>26</v>
      </c>
      <c r="C221" s="1" t="s">
        <v>169</v>
      </c>
      <c r="D221" s="38"/>
      <c r="E221" s="121">
        <f>E217*E218</f>
        <v>-3533828.1505728313</v>
      </c>
      <c r="F221" s="87"/>
      <c r="G221" s="97" t="s">
        <v>108</v>
      </c>
      <c r="H221" s="94">
        <f>H122</f>
        <v>4.9508567543578522E-3</v>
      </c>
      <c r="I221" s="87"/>
      <c r="J221" s="121">
        <f>H221*E221</f>
        <v>-17495.476968003419</v>
      </c>
      <c r="K221" s="87"/>
      <c r="L221" s="135"/>
    </row>
    <row r="222" spans="1:14">
      <c r="A222" s="5">
        <v>27</v>
      </c>
      <c r="C222" s="39" t="s">
        <v>170</v>
      </c>
      <c r="D222" s="1" t="s">
        <v>171</v>
      </c>
      <c r="E222" s="109">
        <f>+E220+E221</f>
        <v>215804945.36620742</v>
      </c>
      <c r="F222" s="87"/>
      <c r="G222" s="87" t="s">
        <v>4</v>
      </c>
      <c r="H222" s="94" t="s">
        <v>4</v>
      </c>
      <c r="I222" s="87"/>
      <c r="J222" s="109">
        <f>+J220+J221</f>
        <v>1081550.4508601506</v>
      </c>
      <c r="K222" s="87"/>
      <c r="L222" s="87" t="s">
        <v>4</v>
      </c>
    </row>
    <row r="223" spans="1:14">
      <c r="A223" s="5" t="s">
        <v>4</v>
      </c>
      <c r="D223" s="40"/>
      <c r="E223" s="87"/>
      <c r="F223" s="87"/>
      <c r="G223" s="87"/>
      <c r="H223" s="94"/>
      <c r="I223" s="87"/>
      <c r="J223" s="87"/>
      <c r="K223" s="87"/>
      <c r="L223" s="87"/>
    </row>
    <row r="224" spans="1:14">
      <c r="A224" s="5">
        <v>28</v>
      </c>
      <c r="C224" s="14" t="s">
        <v>172</v>
      </c>
      <c r="D224" s="29"/>
      <c r="E224" s="87">
        <f>+$J312*E140</f>
        <v>473349632.98170233</v>
      </c>
      <c r="F224" s="87"/>
      <c r="G224" s="87" t="s">
        <v>75</v>
      </c>
      <c r="H224" s="132"/>
      <c r="I224" s="87"/>
      <c r="J224" s="87">
        <f>+$J312*J140</f>
        <v>2371824.0884924592</v>
      </c>
      <c r="K224" s="87"/>
      <c r="L224" s="136" t="s">
        <v>4</v>
      </c>
      <c r="N224" s="12" t="s">
        <v>4</v>
      </c>
    </row>
    <row r="225" spans="1:12">
      <c r="A225" s="5"/>
      <c r="C225" s="39" t="s">
        <v>173</v>
      </c>
      <c r="E225" s="87"/>
      <c r="F225" s="87"/>
      <c r="G225" s="87"/>
      <c r="H225" s="132"/>
      <c r="I225" s="87"/>
      <c r="J225" s="87"/>
      <c r="K225" s="87"/>
      <c r="L225" s="108"/>
    </row>
    <row r="226" spans="1:12">
      <c r="A226" s="5"/>
      <c r="C226" s="14"/>
      <c r="E226" s="107"/>
      <c r="F226" s="87"/>
      <c r="G226" s="87"/>
      <c r="H226" s="132"/>
      <c r="I226" s="87"/>
      <c r="J226" s="107"/>
      <c r="K226" s="87"/>
      <c r="L226" s="108"/>
    </row>
    <row r="227" spans="1:12">
      <c r="A227" s="5">
        <v>29</v>
      </c>
      <c r="C227" s="14" t="s">
        <v>174</v>
      </c>
      <c r="D227" s="12"/>
      <c r="E227" s="107">
        <f>+E224+E222+E209+E198+E192</f>
        <v>1035675217.3479097</v>
      </c>
      <c r="F227" s="87"/>
      <c r="G227" s="87"/>
      <c r="H227" s="87"/>
      <c r="I227" s="87"/>
      <c r="J227" s="107">
        <f>+J224+J222+J209+J198+J192</f>
        <v>9164628.2759836745</v>
      </c>
      <c r="K227" s="86"/>
      <c r="L227" s="92" t="s">
        <v>4</v>
      </c>
    </row>
    <row r="228" spans="1:12">
      <c r="A228" s="5">
        <v>30</v>
      </c>
      <c r="C228" s="27" t="s">
        <v>175</v>
      </c>
      <c r="D228" s="15"/>
      <c r="E228" s="107"/>
      <c r="F228" s="87"/>
      <c r="G228" s="87"/>
      <c r="H228" s="87"/>
      <c r="I228" s="87"/>
      <c r="J228" s="107"/>
      <c r="K228" s="86"/>
      <c r="L228" s="86"/>
    </row>
    <row r="229" spans="1:12" ht="15.75" customHeight="1">
      <c r="C229" s="190" t="s">
        <v>176</v>
      </c>
      <c r="D229" s="190"/>
      <c r="E229" s="97"/>
      <c r="F229" s="87"/>
      <c r="G229" s="87"/>
      <c r="H229" s="87"/>
      <c r="I229" s="87"/>
      <c r="J229" s="107"/>
      <c r="K229" s="86"/>
      <c r="L229" s="86"/>
    </row>
    <row r="230" spans="1:12">
      <c r="A230" s="5"/>
      <c r="C230" s="27" t="s">
        <v>177</v>
      </c>
      <c r="D230" s="15"/>
      <c r="E230" s="107">
        <v>0</v>
      </c>
      <c r="F230" s="87"/>
      <c r="G230" s="87"/>
      <c r="H230" s="87"/>
      <c r="I230" s="87"/>
      <c r="J230" s="107">
        <f>+E230</f>
        <v>0</v>
      </c>
      <c r="K230" s="86"/>
      <c r="L230" s="86"/>
    </row>
    <row r="231" spans="1:12">
      <c r="A231" s="5"/>
      <c r="C231" s="27"/>
      <c r="D231" s="15"/>
      <c r="E231" s="97"/>
      <c r="F231" s="87"/>
      <c r="G231" s="87"/>
      <c r="H231" s="87"/>
      <c r="I231" s="87"/>
      <c r="J231" s="107"/>
      <c r="K231" s="86"/>
      <c r="L231" s="86"/>
    </row>
    <row r="232" spans="1:12">
      <c r="A232" s="5" t="s">
        <v>178</v>
      </c>
      <c r="C232" s="27" t="s">
        <v>179</v>
      </c>
      <c r="D232" s="15"/>
      <c r="E232" s="107"/>
      <c r="F232" s="87"/>
      <c r="G232" s="87"/>
      <c r="H232" s="87"/>
      <c r="I232" s="87"/>
      <c r="J232" s="107"/>
      <c r="K232" s="86"/>
      <c r="L232" s="86"/>
    </row>
    <row r="233" spans="1:12" ht="15.75" customHeight="1">
      <c r="A233" s="5"/>
      <c r="C233" s="190" t="s">
        <v>176</v>
      </c>
      <c r="D233" s="190"/>
      <c r="E233" s="107"/>
      <c r="F233" s="87"/>
      <c r="G233" s="87"/>
      <c r="H233" s="87"/>
      <c r="I233" s="87"/>
      <c r="J233" s="107"/>
      <c r="K233" s="86"/>
      <c r="L233" s="86"/>
    </row>
    <row r="234" spans="1:12" ht="16.5" thickBot="1">
      <c r="A234" s="5"/>
      <c r="C234" s="27" t="s">
        <v>180</v>
      </c>
      <c r="D234" s="15"/>
      <c r="E234" s="87">
        <v>0</v>
      </c>
      <c r="F234" s="87"/>
      <c r="G234" s="87"/>
      <c r="H234" s="87"/>
      <c r="I234" s="87"/>
      <c r="J234" s="107">
        <f>+E234</f>
        <v>0</v>
      </c>
      <c r="K234" s="86"/>
      <c r="L234" s="86"/>
    </row>
    <row r="235" spans="1:12" ht="16.5" thickBot="1">
      <c r="A235" s="5">
        <v>31</v>
      </c>
      <c r="C235" s="14" t="s">
        <v>181</v>
      </c>
      <c r="D235" s="12"/>
      <c r="E235" s="137">
        <f>+E227-E230-E234</f>
        <v>1035675217.3479097</v>
      </c>
      <c r="F235" s="87"/>
      <c r="G235" s="87"/>
      <c r="H235" s="87"/>
      <c r="I235" s="87"/>
      <c r="J235" s="137">
        <f>+J227-J230-J234</f>
        <v>9164628.2759836745</v>
      </c>
      <c r="K235" s="86"/>
      <c r="L235" s="86"/>
    </row>
    <row r="236" spans="1:12" ht="16.5" thickTop="1">
      <c r="A236" s="5"/>
      <c r="C236" s="14" t="s">
        <v>182</v>
      </c>
      <c r="D236" s="12"/>
      <c r="E236" s="107"/>
      <c r="F236" s="87"/>
      <c r="G236" s="87"/>
      <c r="H236" s="87"/>
      <c r="I236" s="87"/>
      <c r="J236" s="107"/>
      <c r="K236" s="86"/>
      <c r="L236" s="86"/>
    </row>
    <row r="237" spans="1:12">
      <c r="A237" s="5"/>
      <c r="C237" s="14"/>
      <c r="D237" s="12"/>
      <c r="E237" s="107"/>
      <c r="F237" s="87"/>
      <c r="G237" s="87"/>
      <c r="H237" s="87"/>
      <c r="I237" s="87"/>
      <c r="J237" s="107"/>
      <c r="K237" s="86"/>
      <c r="L237" s="86"/>
    </row>
    <row r="238" spans="1:12">
      <c r="A238" s="5"/>
      <c r="C238" s="14"/>
      <c r="D238" s="12"/>
      <c r="E238" s="107"/>
      <c r="F238" s="87"/>
      <c r="G238" s="87"/>
      <c r="H238" s="87"/>
      <c r="I238" s="87"/>
      <c r="J238" s="107"/>
      <c r="K238" s="86"/>
      <c r="L238" s="86"/>
    </row>
    <row r="239" spans="1:12">
      <c r="A239" s="5"/>
      <c r="C239" s="14"/>
      <c r="D239" s="12"/>
      <c r="E239" s="107"/>
      <c r="F239" s="87"/>
      <c r="G239" s="87"/>
      <c r="H239" s="87"/>
      <c r="I239" s="87"/>
      <c r="J239" s="107"/>
      <c r="K239" s="86"/>
      <c r="L239" s="86"/>
    </row>
    <row r="240" spans="1:12">
      <c r="A240" s="5"/>
      <c r="C240" s="14"/>
      <c r="D240" s="12"/>
      <c r="E240" s="107"/>
      <c r="F240" s="87"/>
      <c r="G240" s="87"/>
      <c r="H240" s="87"/>
      <c r="I240" s="87"/>
      <c r="J240" s="107"/>
      <c r="K240" s="86"/>
      <c r="L240" s="86"/>
    </row>
    <row r="241" spans="1:12">
      <c r="A241" s="5"/>
      <c r="C241" s="14"/>
      <c r="D241" s="12"/>
      <c r="E241" s="107"/>
      <c r="F241" s="87"/>
      <c r="G241" s="87"/>
      <c r="H241" s="87"/>
      <c r="I241" s="87"/>
      <c r="J241" s="107"/>
      <c r="K241" s="86"/>
      <c r="L241" s="86"/>
    </row>
    <row r="242" spans="1:12">
      <c r="A242" s="5"/>
      <c r="C242" s="14"/>
      <c r="D242" s="12"/>
      <c r="E242" s="107"/>
      <c r="F242" s="87"/>
      <c r="G242" s="87"/>
      <c r="H242" s="87"/>
      <c r="I242" s="87"/>
      <c r="J242" s="107"/>
      <c r="K242" s="86"/>
      <c r="L242" s="86"/>
    </row>
    <row r="243" spans="1:12">
      <c r="A243" s="5"/>
      <c r="C243" s="14"/>
      <c r="D243" s="12"/>
      <c r="E243" s="107"/>
      <c r="F243" s="87"/>
      <c r="G243" s="87"/>
      <c r="H243" s="87"/>
      <c r="I243" s="87"/>
      <c r="J243" s="107"/>
      <c r="K243" s="86"/>
      <c r="L243" s="86"/>
    </row>
    <row r="244" spans="1:12">
      <c r="A244" s="5"/>
      <c r="C244" s="14"/>
      <c r="D244" s="12"/>
      <c r="E244" s="107"/>
      <c r="F244" s="87"/>
      <c r="G244" s="87"/>
      <c r="H244" s="87"/>
      <c r="I244" s="87"/>
      <c r="J244" s="107"/>
      <c r="K244" s="86"/>
      <c r="L244" s="86"/>
    </row>
    <row r="245" spans="1:12">
      <c r="A245" s="5"/>
      <c r="C245" s="14"/>
      <c r="D245" s="12"/>
      <c r="E245" s="107"/>
      <c r="F245" s="87"/>
      <c r="G245" s="87"/>
      <c r="H245" s="87"/>
      <c r="I245" s="87"/>
      <c r="J245" s="107"/>
      <c r="K245" s="86"/>
      <c r="L245" s="86"/>
    </row>
    <row r="246" spans="1:12">
      <c r="A246" s="5"/>
      <c r="C246" s="14"/>
      <c r="D246" s="12"/>
      <c r="E246" s="107"/>
      <c r="F246" s="87"/>
      <c r="G246" s="87"/>
      <c r="H246" s="87"/>
      <c r="I246" s="87"/>
      <c r="J246" s="107"/>
      <c r="K246" s="86"/>
      <c r="L246" s="86"/>
    </row>
    <row r="247" spans="1:12">
      <c r="A247" s="5"/>
      <c r="C247" s="14"/>
      <c r="D247" s="12"/>
      <c r="E247" s="107"/>
      <c r="F247" s="87"/>
      <c r="G247" s="87"/>
      <c r="H247" s="87"/>
      <c r="I247" s="87"/>
      <c r="J247" s="107"/>
      <c r="K247" s="86"/>
      <c r="L247" s="86"/>
    </row>
    <row r="248" spans="1:12">
      <c r="A248" s="2"/>
      <c r="C248" s="14"/>
      <c r="D248" s="12"/>
      <c r="E248" s="107"/>
      <c r="F248" s="87"/>
      <c r="G248" s="87"/>
      <c r="H248" s="108"/>
      <c r="I248" s="87"/>
      <c r="J248" s="107"/>
      <c r="K248" s="87"/>
      <c r="L248" s="109"/>
    </row>
    <row r="249" spans="1:12">
      <c r="A249" s="2"/>
      <c r="C249" s="27"/>
      <c r="D249" s="12"/>
      <c r="E249" s="107"/>
      <c r="F249" s="87"/>
      <c r="G249" s="87"/>
      <c r="H249" s="108"/>
      <c r="I249" s="87"/>
      <c r="J249" s="107"/>
      <c r="K249" s="87"/>
      <c r="L249" s="109"/>
    </row>
    <row r="250" spans="1:12">
      <c r="A250" s="2"/>
      <c r="C250" s="27"/>
      <c r="D250" s="12"/>
      <c r="E250" s="107"/>
      <c r="F250" s="87"/>
      <c r="G250" s="87"/>
      <c r="H250" s="108"/>
      <c r="I250" s="87"/>
      <c r="J250" s="107"/>
      <c r="K250" s="87"/>
      <c r="L250" s="109"/>
    </row>
    <row r="251" spans="1:12">
      <c r="A251" s="2"/>
      <c r="C251" s="27"/>
      <c r="D251" s="12"/>
      <c r="E251" s="107"/>
      <c r="F251" s="87"/>
      <c r="G251" s="87"/>
      <c r="H251" s="108"/>
      <c r="I251" s="87"/>
      <c r="J251" s="107"/>
      <c r="K251" s="87"/>
      <c r="L251" s="109"/>
    </row>
    <row r="252" spans="1:12">
      <c r="C252" s="2"/>
      <c r="D252" s="2"/>
      <c r="E252" s="83"/>
      <c r="F252" s="84"/>
      <c r="G252" s="84"/>
      <c r="H252" s="84"/>
      <c r="I252" s="85"/>
      <c r="J252" s="90"/>
      <c r="K252" s="90"/>
      <c r="L252" s="110"/>
    </row>
    <row r="253" spans="1:12">
      <c r="C253" s="2"/>
      <c r="D253" s="2"/>
      <c r="E253" s="83"/>
      <c r="F253" s="84"/>
      <c r="G253" s="84"/>
      <c r="H253" s="84"/>
      <c r="I253" s="85"/>
      <c r="J253" s="110"/>
      <c r="K253" s="110"/>
      <c r="L253" s="110"/>
    </row>
    <row r="254" spans="1:12">
      <c r="C254" s="2"/>
      <c r="D254" s="2"/>
      <c r="E254" s="83"/>
      <c r="F254" s="84"/>
      <c r="G254" s="84"/>
      <c r="H254" s="84"/>
      <c r="I254" s="85"/>
      <c r="J254" s="85" t="s">
        <v>4</v>
      </c>
      <c r="K254" s="97"/>
      <c r="L254" s="111" t="s">
        <v>0</v>
      </c>
    </row>
    <row r="255" spans="1:12">
      <c r="C255" s="2"/>
      <c r="D255" s="2"/>
      <c r="E255" s="83"/>
      <c r="F255" s="84"/>
      <c r="G255" s="84"/>
      <c r="H255" s="84"/>
      <c r="I255" s="85"/>
      <c r="J255" s="85"/>
      <c r="K255" s="86"/>
      <c r="L255" s="111" t="s">
        <v>183</v>
      </c>
    </row>
    <row r="256" spans="1:12">
      <c r="C256" s="2"/>
      <c r="D256" s="2"/>
      <c r="E256" s="83"/>
      <c r="F256" s="84"/>
      <c r="G256" s="84"/>
      <c r="H256" s="84"/>
      <c r="I256" s="85"/>
      <c r="J256" s="85"/>
      <c r="K256" s="86"/>
      <c r="L256" s="111"/>
    </row>
    <row r="257" spans="1:21">
      <c r="C257" s="2" t="s">
        <v>2</v>
      </c>
      <c r="D257" s="2"/>
      <c r="E257" s="83" t="s">
        <v>3</v>
      </c>
      <c r="F257" s="84"/>
      <c r="G257" s="84"/>
      <c r="H257" s="84"/>
      <c r="I257" s="85"/>
      <c r="J257" s="85" t="str">
        <f>J6</f>
        <v>For the 12 months ended 12/31/2014</v>
      </c>
      <c r="K257" s="86"/>
      <c r="L257" s="86"/>
    </row>
    <row r="258" spans="1:21">
      <c r="C258" s="2"/>
      <c r="D258" s="12" t="s">
        <v>4</v>
      </c>
      <c r="E258" s="87" t="s">
        <v>5</v>
      </c>
      <c r="F258" s="87"/>
      <c r="G258" s="87"/>
      <c r="H258" s="87"/>
      <c r="I258" s="85"/>
      <c r="J258" s="85"/>
      <c r="K258" s="86"/>
      <c r="L258" s="86"/>
    </row>
    <row r="259" spans="1:21">
      <c r="A259" s="5"/>
      <c r="E259" s="97"/>
      <c r="F259" s="97"/>
      <c r="G259" s="97"/>
      <c r="H259" s="97"/>
      <c r="I259" s="97"/>
      <c r="J259" s="97"/>
      <c r="K259" s="87"/>
      <c r="L259" s="87"/>
    </row>
    <row r="260" spans="1:21">
      <c r="A260" s="5"/>
      <c r="E260" s="124" t="str">
        <f>E9</f>
        <v>Consumers Energy</v>
      </c>
      <c r="F260" s="97"/>
      <c r="G260" s="97"/>
      <c r="H260" s="97"/>
      <c r="I260" s="97"/>
      <c r="J260" s="97"/>
      <c r="K260" s="87"/>
      <c r="L260" s="87"/>
    </row>
    <row r="261" spans="1:21">
      <c r="A261" s="5"/>
      <c r="D261" s="34" t="s">
        <v>184</v>
      </c>
      <c r="E261" s="97"/>
      <c r="F261" s="86"/>
      <c r="G261" s="86"/>
      <c r="H261" s="86"/>
      <c r="I261" s="86"/>
      <c r="J261" s="86"/>
      <c r="K261" s="87"/>
      <c r="L261" s="87"/>
    </row>
    <row r="262" spans="1:21">
      <c r="A262" s="5" t="s">
        <v>7</v>
      </c>
      <c r="C262" s="34"/>
      <c r="D262" s="9"/>
      <c r="E262" s="86"/>
      <c r="F262" s="86"/>
      <c r="G262" s="86"/>
      <c r="H262" s="86"/>
      <c r="I262" s="86"/>
      <c r="J262" s="86"/>
      <c r="K262" s="87"/>
      <c r="L262" s="87"/>
    </row>
    <row r="263" spans="1:21" ht="16.5" thickBot="1">
      <c r="A263" s="13" t="s">
        <v>9</v>
      </c>
      <c r="C263" s="41" t="s">
        <v>185</v>
      </c>
      <c r="D263" s="11"/>
      <c r="E263" s="86"/>
      <c r="F263" s="86"/>
      <c r="G263" s="86"/>
      <c r="H263" s="86"/>
      <c r="I263" s="97"/>
      <c r="J263" s="97"/>
      <c r="K263" s="87"/>
      <c r="L263" s="87"/>
    </row>
    <row r="264" spans="1:21">
      <c r="A264" s="5"/>
      <c r="C264" s="41"/>
      <c r="D264" s="11"/>
      <c r="E264" s="86"/>
      <c r="F264" s="86"/>
      <c r="G264" s="86"/>
      <c r="H264" s="86"/>
      <c r="I264" s="86"/>
      <c r="J264" s="86"/>
      <c r="K264" s="87"/>
      <c r="L264" s="87"/>
    </row>
    <row r="265" spans="1:21">
      <c r="A265" s="5">
        <v>1</v>
      </c>
      <c r="C265" s="21" t="s">
        <v>186</v>
      </c>
      <c r="D265" s="11"/>
      <c r="E265" s="87"/>
      <c r="F265" s="87"/>
      <c r="G265" s="87"/>
      <c r="H265" s="87"/>
      <c r="I265" s="87"/>
      <c r="J265" s="87">
        <f>E102</f>
        <v>49149886</v>
      </c>
      <c r="K265" s="87"/>
      <c r="L265" s="87"/>
    </row>
    <row r="266" spans="1:21">
      <c r="A266" s="5">
        <v>2</v>
      </c>
      <c r="C266" s="21" t="s">
        <v>187</v>
      </c>
      <c r="D266" s="26"/>
      <c r="E266" s="97"/>
      <c r="F266" s="97"/>
      <c r="G266" s="97"/>
      <c r="H266" s="97"/>
      <c r="I266" s="97"/>
      <c r="J266" s="87">
        <v>0</v>
      </c>
      <c r="K266" s="87"/>
      <c r="L266" s="87"/>
    </row>
    <row r="267" spans="1:21" ht="16.5" thickBot="1">
      <c r="A267" s="5">
        <v>3</v>
      </c>
      <c r="C267" s="42" t="s">
        <v>188</v>
      </c>
      <c r="D267" s="43"/>
      <c r="E267" s="95"/>
      <c r="F267" s="87"/>
      <c r="G267" s="87"/>
      <c r="H267" s="138"/>
      <c r="I267" s="87"/>
      <c r="J267" s="95">
        <v>0</v>
      </c>
      <c r="K267" s="87"/>
      <c r="L267" s="87"/>
    </row>
    <row r="268" spans="1:21">
      <c r="A268" s="5">
        <v>4</v>
      </c>
      <c r="C268" s="21" t="s">
        <v>189</v>
      </c>
      <c r="D268" s="11"/>
      <c r="E268" s="87"/>
      <c r="F268" s="87"/>
      <c r="G268" s="87"/>
      <c r="H268" s="138"/>
      <c r="I268" s="87"/>
      <c r="J268" s="87">
        <f>J265-J266-J267</f>
        <v>49149886</v>
      </c>
      <c r="K268" s="87"/>
      <c r="L268" s="87"/>
    </row>
    <row r="269" spans="1:21">
      <c r="A269" s="5"/>
      <c r="C269" s="26"/>
      <c r="D269" s="11"/>
      <c r="E269" s="87"/>
      <c r="F269" s="87"/>
      <c r="G269" s="87"/>
      <c r="H269" s="138"/>
      <c r="I269" s="87"/>
      <c r="J269" s="97"/>
      <c r="K269" s="87"/>
      <c r="L269" s="87"/>
    </row>
    <row r="270" spans="1:21">
      <c r="A270" s="5">
        <v>5</v>
      </c>
      <c r="C270" s="21" t="s">
        <v>190</v>
      </c>
      <c r="D270" s="44"/>
      <c r="E270" s="139"/>
      <c r="F270" s="139"/>
      <c r="G270" s="139"/>
      <c r="H270" s="115"/>
      <c r="I270" s="87" t="s">
        <v>191</v>
      </c>
      <c r="J270" s="119">
        <f>IF(J265&gt;0,J268/J265,0)</f>
        <v>1</v>
      </c>
      <c r="K270" s="87"/>
      <c r="L270" s="87"/>
    </row>
    <row r="271" spans="1:21">
      <c r="A271" s="5"/>
      <c r="C271" s="26"/>
      <c r="D271" s="26"/>
      <c r="E271" s="97"/>
      <c r="F271" s="97"/>
      <c r="G271" s="97"/>
      <c r="H271" s="97"/>
      <c r="I271" s="97"/>
      <c r="J271" s="97"/>
      <c r="K271" s="87"/>
      <c r="L271" s="87"/>
      <c r="N271" s="61"/>
      <c r="O271" s="61"/>
      <c r="P271" s="61"/>
      <c r="Q271" s="62"/>
      <c r="R271" s="62"/>
      <c r="S271" s="62"/>
      <c r="T271" s="62"/>
      <c r="U271" s="62"/>
    </row>
    <row r="272" spans="1:21">
      <c r="A272" s="5"/>
      <c r="C272" s="27" t="s">
        <v>192</v>
      </c>
      <c r="D272" s="26"/>
      <c r="E272" s="97"/>
      <c r="F272" s="97"/>
      <c r="G272" s="97"/>
      <c r="H272" s="97"/>
      <c r="I272" s="97"/>
      <c r="J272" s="97"/>
      <c r="K272" s="87"/>
      <c r="L272" s="87"/>
      <c r="N272" s="63"/>
      <c r="O272" s="64"/>
      <c r="P272" s="65"/>
      <c r="Q272" s="63"/>
      <c r="R272" s="64"/>
      <c r="S272" s="64"/>
      <c r="T272" s="62"/>
      <c r="U272" s="62"/>
    </row>
    <row r="273" spans="1:21">
      <c r="A273" s="5"/>
      <c r="C273" s="26"/>
      <c r="D273" s="26"/>
      <c r="E273" s="97"/>
      <c r="F273" s="97"/>
      <c r="G273" s="97"/>
      <c r="H273" s="97"/>
      <c r="I273" s="97"/>
      <c r="J273" s="97"/>
      <c r="K273" s="87"/>
      <c r="L273" s="87"/>
      <c r="N273" s="191"/>
      <c r="O273" s="191"/>
      <c r="P273" s="191"/>
      <c r="Q273" s="191"/>
      <c r="R273" s="191"/>
      <c r="S273" s="191"/>
      <c r="T273" s="62"/>
      <c r="U273" s="62"/>
    </row>
    <row r="274" spans="1:21">
      <c r="A274" s="5">
        <v>6</v>
      </c>
      <c r="C274" s="26" t="s">
        <v>193</v>
      </c>
      <c r="D274" s="26"/>
      <c r="E274" s="86"/>
      <c r="F274" s="86"/>
      <c r="G274" s="86"/>
      <c r="H274" s="113"/>
      <c r="I274" s="86"/>
      <c r="J274" s="87">
        <f>E183</f>
        <v>340017122</v>
      </c>
      <c r="K274" s="87"/>
      <c r="L274" s="87"/>
      <c r="N274" s="66"/>
      <c r="O274" s="67"/>
      <c r="P274" s="68"/>
      <c r="Q274" s="69"/>
      <c r="R274" s="67"/>
      <c r="S274" s="67"/>
      <c r="T274" s="62"/>
      <c r="U274" s="62"/>
    </row>
    <row r="275" spans="1:21" ht="16.5" thickBot="1">
      <c r="A275" s="5">
        <v>7</v>
      </c>
      <c r="C275" s="42" t="s">
        <v>194</v>
      </c>
      <c r="D275" s="43"/>
      <c r="E275" s="95"/>
      <c r="F275" s="95"/>
      <c r="G275" s="87"/>
      <c r="H275" s="87"/>
      <c r="I275" s="87"/>
      <c r="J275" s="95">
        <v>0</v>
      </c>
      <c r="K275" s="87"/>
      <c r="L275" s="87"/>
      <c r="M275" s="21"/>
      <c r="N275" s="70"/>
      <c r="O275" s="71"/>
      <c r="P275" s="68"/>
      <c r="Q275" s="69"/>
      <c r="R275" s="67"/>
      <c r="S275" s="67"/>
      <c r="T275" s="62"/>
      <c r="U275" s="62"/>
    </row>
    <row r="276" spans="1:21">
      <c r="A276" s="5">
        <v>8</v>
      </c>
      <c r="C276" s="21" t="s">
        <v>195</v>
      </c>
      <c r="D276" s="44"/>
      <c r="E276" s="139"/>
      <c r="F276" s="139"/>
      <c r="G276" s="139"/>
      <c r="H276" s="115"/>
      <c r="I276" s="139"/>
      <c r="J276" s="87">
        <f>+J274-J275</f>
        <v>340017122</v>
      </c>
      <c r="K276" s="97"/>
      <c r="L276" s="97"/>
      <c r="N276" s="72"/>
      <c r="O276" s="73"/>
      <c r="P276" s="74"/>
      <c r="Q276" s="74"/>
      <c r="R276" s="66"/>
      <c r="S276" s="66"/>
      <c r="T276" s="62"/>
      <c r="U276" s="62"/>
    </row>
    <row r="277" spans="1:21">
      <c r="A277" s="5"/>
      <c r="C277" s="21"/>
      <c r="D277" s="11"/>
      <c r="E277" s="87"/>
      <c r="F277" s="87"/>
      <c r="G277" s="87"/>
      <c r="H277" s="87"/>
      <c r="I277" s="97"/>
      <c r="J277" s="97"/>
      <c r="K277" s="97"/>
      <c r="L277" s="97"/>
      <c r="N277" s="72"/>
      <c r="O277" s="73"/>
      <c r="P277" s="66"/>
      <c r="Q277" s="66"/>
      <c r="R277" s="66"/>
      <c r="S277" s="66"/>
      <c r="T277" s="62"/>
      <c r="U277" s="62"/>
    </row>
    <row r="278" spans="1:21">
      <c r="A278" s="5">
        <v>9</v>
      </c>
      <c r="C278" s="21" t="s">
        <v>196</v>
      </c>
      <c r="D278" s="11"/>
      <c r="E278" s="87"/>
      <c r="F278" s="87"/>
      <c r="G278" s="87"/>
      <c r="H278" s="87"/>
      <c r="I278" s="87"/>
      <c r="J278" s="117">
        <f>IF(J274&gt;0,J276/J274,0)</f>
        <v>1</v>
      </c>
      <c r="K278" s="97"/>
      <c r="L278" s="97"/>
      <c r="N278" s="69"/>
      <c r="O278" s="75"/>
      <c r="P278" s="76"/>
      <c r="Q278" s="76"/>
      <c r="R278" s="67"/>
      <c r="S278" s="67"/>
      <c r="T278" s="62"/>
      <c r="U278" s="62"/>
    </row>
    <row r="279" spans="1:21">
      <c r="A279" s="5">
        <v>10</v>
      </c>
      <c r="C279" s="21" t="s">
        <v>197</v>
      </c>
      <c r="D279" s="11"/>
      <c r="E279" s="87"/>
      <c r="F279" s="87"/>
      <c r="G279" s="87"/>
      <c r="H279" s="87"/>
      <c r="I279" s="86" t="s">
        <v>18</v>
      </c>
      <c r="J279" s="140">
        <f>J270</f>
        <v>1</v>
      </c>
      <c r="K279" s="97"/>
      <c r="L279" s="97"/>
      <c r="N279" s="70"/>
      <c r="O279" s="76"/>
      <c r="P279" s="66"/>
      <c r="Q279" s="76"/>
      <c r="R279" s="67"/>
      <c r="S279" s="67"/>
      <c r="T279" s="62"/>
      <c r="U279" s="62"/>
    </row>
    <row r="280" spans="1:21">
      <c r="A280" s="5">
        <v>11</v>
      </c>
      <c r="C280" s="21" t="s">
        <v>198</v>
      </c>
      <c r="D280" s="11"/>
      <c r="E280" s="86"/>
      <c r="F280" s="86"/>
      <c r="G280" s="86"/>
      <c r="H280" s="86"/>
      <c r="I280" s="86" t="s">
        <v>199</v>
      </c>
      <c r="J280" s="141">
        <f>+J279*J278</f>
        <v>1</v>
      </c>
      <c r="K280" s="97"/>
      <c r="L280" s="97"/>
      <c r="N280" s="68"/>
      <c r="O280" s="76"/>
      <c r="P280" s="66"/>
      <c r="Q280" s="76"/>
      <c r="R280" s="67"/>
      <c r="S280" s="67"/>
      <c r="T280" s="62"/>
      <c r="U280" s="62"/>
    </row>
    <row r="281" spans="1:21">
      <c r="A281" s="5"/>
      <c r="D281" s="9"/>
      <c r="E281" s="87"/>
      <c r="F281" s="87"/>
      <c r="G281" s="87"/>
      <c r="H281" s="138"/>
      <c r="I281" s="87"/>
      <c r="J281" s="97"/>
      <c r="K281" s="97"/>
      <c r="L281" s="97"/>
      <c r="N281" s="68"/>
      <c r="O281" s="76"/>
      <c r="P281" s="66"/>
      <c r="Q281" s="77"/>
      <c r="R281" s="67"/>
      <c r="S281" s="67"/>
      <c r="T281" s="62"/>
      <c r="U281" s="62"/>
    </row>
    <row r="282" spans="1:21">
      <c r="A282" s="5" t="s">
        <v>4</v>
      </c>
      <c r="C282" s="14" t="s">
        <v>200</v>
      </c>
      <c r="D282" s="12"/>
      <c r="E282" s="87"/>
      <c r="F282" s="87"/>
      <c r="G282" s="87"/>
      <c r="H282" s="87"/>
      <c r="I282" s="87"/>
      <c r="J282" s="87"/>
      <c r="K282" s="87"/>
      <c r="L282" s="87"/>
      <c r="N282" s="72"/>
      <c r="O282" s="73"/>
      <c r="P282" s="68"/>
      <c r="Q282" s="69"/>
      <c r="R282" s="67"/>
      <c r="S282" s="67"/>
      <c r="T282" s="62"/>
      <c r="U282" s="62"/>
    </row>
    <row r="283" spans="1:21" ht="16.5" thickBot="1">
      <c r="A283" s="5" t="s">
        <v>4</v>
      </c>
      <c r="C283" s="14"/>
      <c r="D283" s="19" t="s">
        <v>201</v>
      </c>
      <c r="E283" s="142" t="s">
        <v>202</v>
      </c>
      <c r="F283" s="142" t="s">
        <v>18</v>
      </c>
      <c r="G283" s="87"/>
      <c r="H283" s="142" t="s">
        <v>203</v>
      </c>
      <c r="I283" s="87"/>
      <c r="J283" s="87"/>
      <c r="K283" s="87"/>
      <c r="L283" s="87"/>
      <c r="N283" s="78"/>
      <c r="O283" s="73"/>
      <c r="P283" s="68"/>
      <c r="Q283" s="69"/>
      <c r="R283" s="67"/>
      <c r="S283" s="67"/>
      <c r="T283" s="62"/>
      <c r="U283" s="62"/>
    </row>
    <row r="284" spans="1:21">
      <c r="A284" s="5">
        <v>12</v>
      </c>
      <c r="C284" s="14" t="s">
        <v>73</v>
      </c>
      <c r="D284" s="12" t="s">
        <v>204</v>
      </c>
      <c r="E284" s="87">
        <v>102263197</v>
      </c>
      <c r="F284" s="143">
        <v>0</v>
      </c>
      <c r="G284" s="143"/>
      <c r="H284" s="87">
        <f>E284*F284</f>
        <v>0</v>
      </c>
      <c r="I284" s="87"/>
      <c r="J284" s="87"/>
      <c r="K284" s="87"/>
      <c r="L284" s="87"/>
      <c r="N284" s="62"/>
      <c r="O284" s="62"/>
      <c r="P284" s="62"/>
      <c r="Q284" s="62"/>
      <c r="R284" s="62"/>
      <c r="S284" s="62"/>
      <c r="T284" s="62"/>
      <c r="U284" s="62"/>
    </row>
    <row r="285" spans="1:21">
      <c r="A285" s="5">
        <v>13</v>
      </c>
      <c r="C285" s="14" t="s">
        <v>76</v>
      </c>
      <c r="D285" s="12" t="s">
        <v>205</v>
      </c>
      <c r="E285" s="144">
        <v>1594118</v>
      </c>
      <c r="F285" s="143">
        <f>+J270</f>
        <v>1</v>
      </c>
      <c r="G285" s="143"/>
      <c r="H285" s="87">
        <f>E285*F285</f>
        <v>1594118</v>
      </c>
      <c r="I285" s="87"/>
      <c r="J285" s="87"/>
      <c r="K285" s="87"/>
      <c r="L285" s="87"/>
      <c r="N285" s="62"/>
      <c r="O285" s="62"/>
      <c r="P285" s="62"/>
      <c r="Q285" s="62"/>
      <c r="R285" s="62"/>
      <c r="S285" s="62"/>
      <c r="T285" s="62"/>
      <c r="U285" s="62"/>
    </row>
    <row r="286" spans="1:21">
      <c r="A286" s="5">
        <v>14</v>
      </c>
      <c r="C286" s="14" t="s">
        <v>78</v>
      </c>
      <c r="D286" s="12" t="s">
        <v>206</v>
      </c>
      <c r="E286" s="87">
        <v>106240004</v>
      </c>
      <c r="F286" s="143">
        <v>0</v>
      </c>
      <c r="G286" s="143"/>
      <c r="H286" s="87">
        <f>E286*F286</f>
        <v>0</v>
      </c>
      <c r="I286" s="87"/>
      <c r="J286" s="145" t="s">
        <v>207</v>
      </c>
      <c r="K286" s="87"/>
      <c r="L286" s="87"/>
      <c r="N286" s="62"/>
      <c r="O286" s="62"/>
      <c r="P286" s="62"/>
      <c r="Q286" s="62"/>
      <c r="R286" s="62"/>
      <c r="S286" s="62"/>
      <c r="T286" s="62"/>
      <c r="U286" s="62"/>
    </row>
    <row r="287" spans="1:21" ht="16.5" thickBot="1">
      <c r="A287" s="5">
        <v>15</v>
      </c>
      <c r="C287" s="14" t="s">
        <v>208</v>
      </c>
      <c r="D287" s="12" t="s">
        <v>209</v>
      </c>
      <c r="E287" s="95">
        <f>31637819+3723696+329</f>
        <v>35361844</v>
      </c>
      <c r="F287" s="143">
        <v>0</v>
      </c>
      <c r="G287" s="143"/>
      <c r="H287" s="95">
        <f>E287*F287</f>
        <v>0</v>
      </c>
      <c r="I287" s="87"/>
      <c r="J287" s="91" t="s">
        <v>210</v>
      </c>
      <c r="K287" s="87"/>
      <c r="L287" s="87"/>
    </row>
    <row r="288" spans="1:21">
      <c r="A288" s="5">
        <v>16</v>
      </c>
      <c r="C288" s="14" t="s">
        <v>211</v>
      </c>
      <c r="D288" s="12"/>
      <c r="E288" s="87">
        <f>SUM(E284:E287)</f>
        <v>245459163</v>
      </c>
      <c r="F288" s="87"/>
      <c r="G288" s="87"/>
      <c r="H288" s="87">
        <f>SUM(H284:H287)</f>
        <v>1594118</v>
      </c>
      <c r="I288" s="113" t="s">
        <v>212</v>
      </c>
      <c r="J288" s="117">
        <f>IF(H288&gt;0,H288/E288,0)</f>
        <v>6.4944326401047822E-3</v>
      </c>
      <c r="K288" s="138" t="s">
        <v>212</v>
      </c>
      <c r="L288" s="87" t="s">
        <v>213</v>
      </c>
    </row>
    <row r="289" spans="1:19">
      <c r="A289" s="5"/>
      <c r="C289" s="14"/>
      <c r="D289" s="12"/>
      <c r="E289" s="87"/>
      <c r="F289" s="87"/>
      <c r="G289" s="87"/>
      <c r="H289" s="87"/>
      <c r="I289" s="87"/>
      <c r="J289" s="87"/>
      <c r="K289" s="87"/>
      <c r="L289" s="87"/>
    </row>
    <row r="290" spans="1:19">
      <c r="A290" s="5"/>
      <c r="C290" s="14" t="s">
        <v>214</v>
      </c>
      <c r="D290" s="12"/>
      <c r="E290" s="87"/>
      <c r="F290" s="87"/>
      <c r="G290" s="87"/>
      <c r="H290" s="87"/>
      <c r="I290" s="87"/>
      <c r="J290" s="87"/>
      <c r="K290" s="87"/>
      <c r="L290" s="87"/>
    </row>
    <row r="291" spans="1:19">
      <c r="A291" s="5"/>
      <c r="C291" s="14"/>
      <c r="D291" s="12"/>
      <c r="E291" s="146" t="s">
        <v>202</v>
      </c>
      <c r="F291" s="87"/>
      <c r="G291" s="87"/>
      <c r="H291" s="138" t="s">
        <v>215</v>
      </c>
      <c r="I291" s="132" t="s">
        <v>4</v>
      </c>
      <c r="J291" s="108" t="str">
        <f>+J286</f>
        <v>W&amp;S Allocator</v>
      </c>
      <c r="K291" s="97"/>
      <c r="L291" s="97"/>
    </row>
    <row r="292" spans="1:19">
      <c r="A292" s="5">
        <v>17</v>
      </c>
      <c r="C292" s="14" t="s">
        <v>216</v>
      </c>
      <c r="D292" s="12" t="s">
        <v>217</v>
      </c>
      <c r="E292" s="87">
        <v>11059240242</v>
      </c>
      <c r="F292" s="87"/>
      <c r="G292" s="97"/>
      <c r="H292" s="90" t="s">
        <v>218</v>
      </c>
      <c r="I292" s="147"/>
      <c r="J292" s="90" t="s">
        <v>219</v>
      </c>
      <c r="K292" s="87"/>
      <c r="L292" s="113" t="s">
        <v>85</v>
      </c>
    </row>
    <row r="293" spans="1:19">
      <c r="A293" s="5">
        <v>18</v>
      </c>
      <c r="C293" s="14" t="s">
        <v>220</v>
      </c>
      <c r="D293" s="12" t="s">
        <v>221</v>
      </c>
      <c r="E293" s="87">
        <v>4958201007</v>
      </c>
      <c r="F293" s="87"/>
      <c r="G293" s="97"/>
      <c r="H293" s="94">
        <f>IF(E295&gt;0,E292/E295,0)</f>
        <v>0.69044987086751142</v>
      </c>
      <c r="I293" s="138" t="s">
        <v>222</v>
      </c>
      <c r="J293" s="94">
        <f>J288</f>
        <v>6.4944326401047822E-3</v>
      </c>
      <c r="K293" s="132" t="s">
        <v>212</v>
      </c>
      <c r="L293" s="94">
        <f>J293*H293</f>
        <v>4.4840801777180977E-3</v>
      </c>
    </row>
    <row r="294" spans="1:19" ht="16.5" thickBot="1">
      <c r="A294" s="5">
        <v>19</v>
      </c>
      <c r="C294" s="47" t="s">
        <v>223</v>
      </c>
      <c r="D294" s="19" t="s">
        <v>224</v>
      </c>
      <c r="E294" s="95">
        <v>0</v>
      </c>
      <c r="F294" s="87"/>
      <c r="G294" s="87"/>
      <c r="H294" s="87" t="s">
        <v>4</v>
      </c>
      <c r="I294" s="87"/>
      <c r="J294" s="87"/>
      <c r="K294" s="87"/>
      <c r="L294" s="87"/>
    </row>
    <row r="295" spans="1:19">
      <c r="A295" s="5">
        <v>20</v>
      </c>
      <c r="C295" s="14" t="s">
        <v>225</v>
      </c>
      <c r="D295" s="12"/>
      <c r="E295" s="87">
        <f>E292+E293+E294</f>
        <v>16017441249</v>
      </c>
      <c r="F295" s="87"/>
      <c r="G295" s="87"/>
      <c r="H295" s="87"/>
      <c r="I295" s="87"/>
      <c r="J295" s="87"/>
      <c r="K295" s="87"/>
      <c r="L295" s="87"/>
    </row>
    <row r="296" spans="1:19">
      <c r="A296" s="5"/>
      <c r="C296" s="14"/>
      <c r="D296" s="12"/>
      <c r="E296" s="97"/>
      <c r="F296" s="87"/>
      <c r="G296" s="87"/>
      <c r="H296" s="87"/>
      <c r="I296" s="87"/>
      <c r="J296" s="87"/>
      <c r="K296" s="87"/>
      <c r="L296" s="87"/>
    </row>
    <row r="297" spans="1:19" ht="16.5" thickBot="1">
      <c r="A297" s="5"/>
      <c r="B297" s="4"/>
      <c r="C297" s="2" t="s">
        <v>226</v>
      </c>
      <c r="D297" s="12"/>
      <c r="E297" s="87"/>
      <c r="F297" s="87"/>
      <c r="G297" s="87"/>
      <c r="H297" s="87"/>
      <c r="I297" s="87"/>
      <c r="J297" s="142" t="s">
        <v>202</v>
      </c>
      <c r="K297" s="87"/>
      <c r="L297" s="87"/>
      <c r="N297" s="45"/>
      <c r="O297" s="18"/>
      <c r="P297" s="46"/>
      <c r="Q297" s="45"/>
      <c r="R297" s="18"/>
      <c r="S297" s="18"/>
    </row>
    <row r="298" spans="1:19">
      <c r="A298" s="5">
        <v>21</v>
      </c>
      <c r="B298" s="4"/>
      <c r="C298" s="4"/>
      <c r="D298" s="12" t="s">
        <v>227</v>
      </c>
      <c r="E298" s="87"/>
      <c r="F298" s="87"/>
      <c r="G298" s="87"/>
      <c r="H298" s="87"/>
      <c r="I298" s="87"/>
      <c r="J298" s="148">
        <f>224774088+3507057+6787978-160772+8362785</f>
        <v>243271136</v>
      </c>
      <c r="K298" s="87"/>
      <c r="L298" s="87"/>
      <c r="N298" s="45"/>
      <c r="O298" s="18"/>
      <c r="P298" s="46"/>
      <c r="Q298" s="45"/>
      <c r="R298" s="18"/>
      <c r="S298" s="18"/>
    </row>
    <row r="299" spans="1:19">
      <c r="A299" s="5"/>
      <c r="C299" s="14"/>
      <c r="D299" s="12"/>
      <c r="E299" s="87"/>
      <c r="F299" s="87"/>
      <c r="G299" s="87"/>
      <c r="H299" s="87"/>
      <c r="I299" s="87"/>
      <c r="J299" s="87"/>
      <c r="K299" s="87"/>
      <c r="L299" s="87"/>
    </row>
    <row r="300" spans="1:19">
      <c r="A300" s="5">
        <v>22</v>
      </c>
      <c r="B300" s="4"/>
      <c r="C300" s="2"/>
      <c r="D300" s="12" t="s">
        <v>228</v>
      </c>
      <c r="E300" s="87"/>
      <c r="F300" s="87"/>
      <c r="G300" s="87"/>
      <c r="H300" s="87"/>
      <c r="I300" s="87"/>
      <c r="J300" s="149">
        <v>1679178</v>
      </c>
      <c r="K300" s="87"/>
      <c r="L300" s="87"/>
    </row>
    <row r="301" spans="1:19">
      <c r="A301" s="5"/>
      <c r="B301" s="4"/>
      <c r="C301" s="2"/>
      <c r="D301" s="12"/>
      <c r="E301" s="87"/>
      <c r="F301" s="87"/>
      <c r="G301" s="87"/>
      <c r="H301" s="87"/>
      <c r="I301" s="87"/>
      <c r="J301" s="87"/>
      <c r="K301" s="87"/>
      <c r="L301" s="87"/>
    </row>
    <row r="302" spans="1:19">
      <c r="A302" s="5"/>
      <c r="B302" s="4"/>
      <c r="C302" s="2" t="s">
        <v>229</v>
      </c>
      <c r="D302" s="12"/>
      <c r="E302" s="87"/>
      <c r="F302" s="87"/>
      <c r="G302" s="87"/>
      <c r="H302" s="87"/>
      <c r="I302" s="87"/>
      <c r="J302" s="87"/>
      <c r="K302" s="87"/>
      <c r="L302" s="87"/>
    </row>
    <row r="303" spans="1:19">
      <c r="A303" s="5">
        <v>23</v>
      </c>
      <c r="B303" s="4"/>
      <c r="C303" s="2"/>
      <c r="D303" s="12" t="s">
        <v>230</v>
      </c>
      <c r="E303" s="85"/>
      <c r="F303" s="87"/>
      <c r="G303" s="87"/>
      <c r="H303" s="87"/>
      <c r="I303" s="87"/>
      <c r="J303" s="87">
        <v>5277703298</v>
      </c>
      <c r="K303" s="87"/>
      <c r="L303" s="87"/>
    </row>
    <row r="304" spans="1:19">
      <c r="A304" s="5">
        <v>24</v>
      </c>
      <c r="B304" s="4"/>
      <c r="C304" s="2"/>
      <c r="D304" s="12" t="s">
        <v>231</v>
      </c>
      <c r="E304" s="87"/>
      <c r="F304" s="87"/>
      <c r="G304" s="87"/>
      <c r="H304" s="87"/>
      <c r="I304" s="87"/>
      <c r="J304" s="150">
        <f>-E310</f>
        <v>-37314800</v>
      </c>
      <c r="K304" s="87"/>
      <c r="L304" s="87"/>
    </row>
    <row r="305" spans="1:15" ht="16.5" thickBot="1">
      <c r="A305" s="5">
        <v>25</v>
      </c>
      <c r="B305" s="4"/>
      <c r="C305" s="2"/>
      <c r="D305" s="12" t="s">
        <v>232</v>
      </c>
      <c r="E305" s="87"/>
      <c r="F305" s="87"/>
      <c r="G305" s="87"/>
      <c r="H305" s="87"/>
      <c r="I305" s="87"/>
      <c r="J305" s="95">
        <v>668287</v>
      </c>
      <c r="K305" s="87"/>
      <c r="L305" s="87"/>
    </row>
    <row r="306" spans="1:15">
      <c r="A306" s="5">
        <v>26</v>
      </c>
      <c r="B306" s="4"/>
      <c r="C306" s="4"/>
      <c r="D306" s="12" t="s">
        <v>233</v>
      </c>
      <c r="E306" s="85" t="s">
        <v>234</v>
      </c>
      <c r="F306" s="85"/>
      <c r="G306" s="85"/>
      <c r="H306" s="85"/>
      <c r="I306" s="85"/>
      <c r="J306" s="87">
        <f>+J303+J304+J305</f>
        <v>5241056785</v>
      </c>
      <c r="K306" s="87"/>
      <c r="L306" s="87"/>
    </row>
    <row r="307" spans="1:15">
      <c r="A307" s="5"/>
      <c r="C307" s="14"/>
      <c r="D307" s="12"/>
      <c r="E307" s="87"/>
      <c r="F307" s="87"/>
      <c r="G307" s="87"/>
      <c r="H307" s="138" t="s">
        <v>235</v>
      </c>
      <c r="I307" s="87"/>
      <c r="J307" s="87"/>
      <c r="K307" s="87"/>
      <c r="L307" s="87"/>
    </row>
    <row r="308" spans="1:15" ht="16.5" thickBot="1">
      <c r="A308" s="5"/>
      <c r="C308" s="14"/>
      <c r="D308" s="12"/>
      <c r="E308" s="91" t="s">
        <v>202</v>
      </c>
      <c r="F308" s="91" t="s">
        <v>236</v>
      </c>
      <c r="G308" s="87"/>
      <c r="H308" s="91" t="s">
        <v>237</v>
      </c>
      <c r="I308" s="87"/>
      <c r="J308" s="91" t="s">
        <v>238</v>
      </c>
      <c r="K308" s="87"/>
      <c r="L308" s="87"/>
    </row>
    <row r="309" spans="1:15">
      <c r="A309" s="5">
        <v>27</v>
      </c>
      <c r="C309" s="2" t="s">
        <v>239</v>
      </c>
      <c r="E309" s="87">
        <f>4573000000+345573095+282700000</f>
        <v>5201273095</v>
      </c>
      <c r="F309" s="151">
        <f>IF($E$312&gt;0,E309/$E$312,0)</f>
        <v>0.49632151220989679</v>
      </c>
      <c r="G309" s="152"/>
      <c r="H309" s="152">
        <f>IF(E309&gt;0,J298/E309,0)</f>
        <v>4.6771459901587806E-2</v>
      </c>
      <c r="I309" s="97"/>
      <c r="J309" s="152">
        <f>H309*F309</f>
        <v>2.3213681706620609E-2</v>
      </c>
      <c r="K309" s="153" t="s">
        <v>240</v>
      </c>
      <c r="L309" s="97"/>
    </row>
    <row r="310" spans="1:15">
      <c r="A310" s="5">
        <v>28</v>
      </c>
      <c r="C310" s="2" t="s">
        <v>241</v>
      </c>
      <c r="E310" s="87">
        <v>37314800</v>
      </c>
      <c r="F310" s="151">
        <f>IF($E$312&gt;0,E310/$E$312,0)</f>
        <v>3.5606932428934221E-3</v>
      </c>
      <c r="G310" s="152"/>
      <c r="H310" s="152">
        <f>IF(E310&gt;0,J300/E310,0)</f>
        <v>4.5000321588217006E-2</v>
      </c>
      <c r="I310" s="97"/>
      <c r="J310" s="152">
        <f>H310*F310</f>
        <v>1.6023234100719528E-4</v>
      </c>
      <c r="K310" s="87"/>
      <c r="L310" s="97"/>
    </row>
    <row r="311" spans="1:15" ht="16.5" thickBot="1">
      <c r="A311" s="5">
        <v>29</v>
      </c>
      <c r="C311" s="14" t="s">
        <v>242</v>
      </c>
      <c r="E311" s="95">
        <f>J306</f>
        <v>5241056785</v>
      </c>
      <c r="F311" s="151">
        <f>IF($E$312&gt;0,E311/$E$312,0)</f>
        <v>0.50011779454720984</v>
      </c>
      <c r="G311" s="152"/>
      <c r="H311" s="152">
        <v>0.12379999999999999</v>
      </c>
      <c r="I311" s="97"/>
      <c r="J311" s="154">
        <f>H311*F311</f>
        <v>6.1914582964944571E-2</v>
      </c>
      <c r="K311" s="87"/>
      <c r="L311" s="97"/>
    </row>
    <row r="312" spans="1:15">
      <c r="A312" s="5">
        <v>30</v>
      </c>
      <c r="C312" s="14" t="s">
        <v>243</v>
      </c>
      <c r="E312" s="87">
        <f>E311+E310+E309</f>
        <v>10479644680</v>
      </c>
      <c r="F312" s="87" t="s">
        <v>4</v>
      </c>
      <c r="G312" s="87"/>
      <c r="H312" s="87"/>
      <c r="I312" s="87"/>
      <c r="J312" s="152">
        <f>SUM(J309:J311)</f>
        <v>8.5288497012572378E-2</v>
      </c>
      <c r="K312" s="153" t="s">
        <v>244</v>
      </c>
      <c r="L312" s="97"/>
    </row>
    <row r="313" spans="1:15">
      <c r="E313" s="97"/>
      <c r="F313" s="87"/>
      <c r="G313" s="87"/>
      <c r="H313" s="87"/>
      <c r="I313" s="87"/>
      <c r="J313" s="97"/>
      <c r="K313" s="97"/>
      <c r="L313" s="97"/>
    </row>
    <row r="314" spans="1:15">
      <c r="A314" s="5"/>
      <c r="E314" s="97"/>
      <c r="F314" s="97"/>
      <c r="G314" s="97"/>
      <c r="H314" s="97"/>
      <c r="I314" s="97"/>
      <c r="J314" s="97"/>
      <c r="K314" s="97"/>
      <c r="L314" s="87"/>
      <c r="N314" s="49"/>
      <c r="O314" s="49"/>
    </row>
    <row r="315" spans="1:15">
      <c r="A315" s="5"/>
      <c r="C315" s="2" t="s">
        <v>245</v>
      </c>
      <c r="D315" s="4"/>
      <c r="E315" s="85"/>
      <c r="F315" s="85"/>
      <c r="G315" s="85"/>
      <c r="H315" s="85"/>
      <c r="I315" s="85"/>
      <c r="J315" s="85"/>
      <c r="K315" s="85"/>
      <c r="L315" s="85"/>
      <c r="N315" s="49"/>
      <c r="O315" s="49"/>
    </row>
    <row r="316" spans="1:15" ht="16.5" thickBot="1">
      <c r="A316" s="5"/>
      <c r="C316" s="2"/>
      <c r="D316" s="2"/>
      <c r="E316" s="84"/>
      <c r="F316" s="84"/>
      <c r="G316" s="84"/>
      <c r="H316" s="84"/>
      <c r="I316" s="84"/>
      <c r="J316" s="91" t="s">
        <v>246</v>
      </c>
      <c r="K316" s="155"/>
      <c r="L316" s="97"/>
      <c r="N316" s="50" t="s">
        <v>4</v>
      </c>
      <c r="O316" s="49"/>
    </row>
    <row r="317" spans="1:15">
      <c r="A317" s="5"/>
      <c r="C317" s="2" t="s">
        <v>247</v>
      </c>
      <c r="D317" s="4"/>
      <c r="E317" s="85" t="s">
        <v>248</v>
      </c>
      <c r="F317" s="85" t="s">
        <v>249</v>
      </c>
      <c r="G317" s="85"/>
      <c r="H317" s="156" t="s">
        <v>4</v>
      </c>
      <c r="I317" s="157"/>
      <c r="J317" s="158"/>
      <c r="K317" s="158"/>
      <c r="L317" s="97"/>
      <c r="N317" s="51"/>
      <c r="O317" s="49"/>
    </row>
    <row r="318" spans="1:15">
      <c r="A318" s="5">
        <v>31</v>
      </c>
      <c r="C318" s="1" t="s">
        <v>250</v>
      </c>
      <c r="D318" s="4"/>
      <c r="E318" s="85"/>
      <c r="F318" s="97"/>
      <c r="G318" s="85"/>
      <c r="H318" s="97"/>
      <c r="I318" s="157"/>
      <c r="J318" s="159">
        <v>0</v>
      </c>
      <c r="K318" s="160"/>
      <c r="L318" s="97"/>
      <c r="N318" s="51"/>
      <c r="O318" s="49"/>
    </row>
    <row r="319" spans="1:15" ht="16.5" thickBot="1">
      <c r="A319" s="5">
        <v>32</v>
      </c>
      <c r="C319" s="36" t="s">
        <v>251</v>
      </c>
      <c r="D319" s="48"/>
      <c r="E319" s="122"/>
      <c r="F319" s="161"/>
      <c r="G319" s="161"/>
      <c r="H319" s="161"/>
      <c r="I319" s="85"/>
      <c r="J319" s="162">
        <v>0</v>
      </c>
      <c r="K319" s="163"/>
      <c r="L319" s="97"/>
      <c r="N319" s="50" t="s">
        <v>4</v>
      </c>
      <c r="O319" s="49"/>
    </row>
    <row r="320" spans="1:15">
      <c r="A320" s="5">
        <v>33</v>
      </c>
      <c r="C320" s="1" t="s">
        <v>252</v>
      </c>
      <c r="D320" s="9"/>
      <c r="E320" s="97"/>
      <c r="F320" s="85"/>
      <c r="G320" s="85"/>
      <c r="H320" s="85"/>
      <c r="I320" s="85"/>
      <c r="J320" s="164">
        <f>+J318-J319</f>
        <v>0</v>
      </c>
      <c r="K320" s="160"/>
      <c r="L320" s="97"/>
      <c r="N320" s="50" t="s">
        <v>4</v>
      </c>
      <c r="O320" s="49"/>
    </row>
    <row r="321" spans="1:15">
      <c r="A321" s="5"/>
      <c r="C321" s="1" t="s">
        <v>4</v>
      </c>
      <c r="D321" s="9"/>
      <c r="E321" s="97"/>
      <c r="F321" s="85"/>
      <c r="G321" s="85"/>
      <c r="H321" s="106"/>
      <c r="I321" s="85"/>
      <c r="J321" s="165" t="s">
        <v>4</v>
      </c>
      <c r="K321" s="158"/>
      <c r="L321" s="166"/>
      <c r="N321" s="50"/>
      <c r="O321" s="49"/>
    </row>
    <row r="322" spans="1:15">
      <c r="A322" s="5">
        <v>34</v>
      </c>
      <c r="C322" s="2" t="s">
        <v>253</v>
      </c>
      <c r="D322" s="9"/>
      <c r="E322" s="97"/>
      <c r="F322" s="85"/>
      <c r="G322" s="85"/>
      <c r="H322" s="167"/>
      <c r="I322" s="85"/>
      <c r="J322" s="165">
        <f>200*3.74</f>
        <v>748</v>
      </c>
      <c r="K322" s="158"/>
      <c r="L322" s="166"/>
      <c r="N322" s="50"/>
      <c r="O322" s="49"/>
    </row>
    <row r="323" spans="1:15">
      <c r="A323" s="5"/>
      <c r="D323" s="4"/>
      <c r="E323" s="85"/>
      <c r="F323" s="85"/>
      <c r="G323" s="85"/>
      <c r="H323" s="85"/>
      <c r="I323" s="85"/>
      <c r="J323" s="165"/>
      <c r="K323" s="158"/>
      <c r="L323" s="166"/>
      <c r="N323" s="49"/>
      <c r="O323" s="49"/>
    </row>
    <row r="324" spans="1:15">
      <c r="C324" s="2" t="s">
        <v>254</v>
      </c>
      <c r="D324" s="4"/>
      <c r="E324" s="85" t="s">
        <v>255</v>
      </c>
      <c r="F324" s="85"/>
      <c r="G324" s="85"/>
      <c r="H324" s="85"/>
      <c r="I324" s="85"/>
      <c r="J324" s="97"/>
      <c r="K324" s="97"/>
      <c r="L324" s="168"/>
      <c r="N324" s="49"/>
      <c r="O324" s="49"/>
    </row>
    <row r="325" spans="1:15">
      <c r="A325" s="5">
        <v>35</v>
      </c>
      <c r="C325" s="2" t="s">
        <v>256</v>
      </c>
      <c r="D325" s="12"/>
      <c r="E325" s="87"/>
      <c r="F325" s="87"/>
      <c r="G325" s="87"/>
      <c r="H325" s="87"/>
      <c r="I325" s="87"/>
      <c r="J325" s="169">
        <v>0</v>
      </c>
      <c r="K325" s="170"/>
      <c r="L325" s="168"/>
      <c r="N325" s="49"/>
      <c r="O325" s="49"/>
    </row>
    <row r="326" spans="1:15">
      <c r="A326" s="5">
        <v>36</v>
      </c>
      <c r="C326" s="52" t="s">
        <v>257</v>
      </c>
      <c r="D326" s="53"/>
      <c r="E326" s="171"/>
      <c r="F326" s="171"/>
      <c r="G326" s="171"/>
      <c r="H326" s="85"/>
      <c r="I326" s="85"/>
      <c r="J326" s="169">
        <v>0</v>
      </c>
      <c r="K326" s="97"/>
      <c r="L326" s="172"/>
      <c r="N326" s="49"/>
      <c r="O326" s="49"/>
    </row>
    <row r="327" spans="1:15">
      <c r="A327" s="25" t="s">
        <v>258</v>
      </c>
      <c r="C327" s="180" t="s">
        <v>350</v>
      </c>
      <c r="D327" s="181"/>
      <c r="E327" s="181"/>
      <c r="F327" s="171"/>
      <c r="G327" s="171"/>
      <c r="H327" s="85"/>
      <c r="I327" s="85"/>
      <c r="J327" s="169">
        <v>0</v>
      </c>
      <c r="K327" s="97"/>
      <c r="L327" s="172"/>
    </row>
    <row r="328" spans="1:15" ht="16.5" thickBot="1">
      <c r="A328" s="25" t="s">
        <v>259</v>
      </c>
      <c r="B328" s="54"/>
      <c r="C328" s="182" t="s">
        <v>351</v>
      </c>
      <c r="D328" s="183"/>
      <c r="E328" s="183"/>
      <c r="F328" s="161"/>
      <c r="G328" s="161"/>
      <c r="H328" s="85"/>
      <c r="I328" s="85"/>
      <c r="J328" s="173">
        <v>0</v>
      </c>
      <c r="K328" s="97"/>
      <c r="L328" s="172"/>
    </row>
    <row r="329" spans="1:15">
      <c r="A329" s="5">
        <v>37</v>
      </c>
      <c r="B329" s="55" t="s">
        <v>260</v>
      </c>
      <c r="C329" s="5"/>
      <c r="D329" s="5"/>
      <c r="E329" s="87"/>
      <c r="F329" s="87"/>
      <c r="G329" s="87"/>
      <c r="H329" s="87"/>
      <c r="I329" s="85"/>
      <c r="J329" s="174">
        <f>+J325-J326-J327-J328</f>
        <v>0</v>
      </c>
      <c r="K329" s="170"/>
      <c r="L329" s="170"/>
    </row>
    <row r="330" spans="1:15">
      <c r="A330" s="5"/>
      <c r="C330" s="55"/>
      <c r="D330" s="5"/>
      <c r="E330" s="87"/>
      <c r="F330" s="87"/>
      <c r="G330" s="87"/>
      <c r="H330" s="87"/>
      <c r="I330" s="85"/>
      <c r="J330" s="174"/>
      <c r="K330" s="170"/>
      <c r="L330" s="170"/>
    </row>
    <row r="331" spans="1:15">
      <c r="A331" s="5"/>
      <c r="C331" s="55"/>
      <c r="D331" s="5"/>
      <c r="E331" s="87"/>
      <c r="F331" s="87"/>
      <c r="G331" s="87"/>
      <c r="H331" s="87"/>
      <c r="I331" s="85"/>
      <c r="J331" s="174"/>
      <c r="K331" s="170"/>
      <c r="L331" s="170"/>
    </row>
    <row r="332" spans="1:15">
      <c r="A332" s="2"/>
      <c r="C332" s="14"/>
      <c r="D332" s="12"/>
      <c r="E332" s="107"/>
      <c r="F332" s="87"/>
      <c r="G332" s="87"/>
      <c r="H332" s="108"/>
      <c r="I332" s="87"/>
      <c r="J332" s="107"/>
      <c r="K332" s="87"/>
      <c r="L332" s="109"/>
    </row>
    <row r="333" spans="1:15">
      <c r="A333" s="2"/>
      <c r="C333" s="27"/>
      <c r="D333" s="12"/>
      <c r="E333" s="107"/>
      <c r="F333" s="87"/>
      <c r="G333" s="87"/>
      <c r="H333" s="108"/>
      <c r="I333" s="87"/>
      <c r="J333" s="107"/>
      <c r="K333" s="87"/>
      <c r="L333" s="109"/>
    </row>
    <row r="334" spans="1:15">
      <c r="A334" s="2"/>
      <c r="C334" s="27"/>
      <c r="D334" s="12"/>
      <c r="E334" s="107"/>
      <c r="F334" s="87"/>
      <c r="G334" s="87"/>
      <c r="H334" s="108"/>
      <c r="I334" s="87"/>
      <c r="J334" s="107"/>
      <c r="K334" s="87"/>
      <c r="L334" s="109"/>
    </row>
    <row r="335" spans="1:15">
      <c r="A335" s="2"/>
      <c r="C335" s="27"/>
      <c r="D335" s="12"/>
      <c r="E335" s="107"/>
      <c r="F335" s="87"/>
      <c r="G335" s="87"/>
      <c r="H335" s="108"/>
      <c r="I335" s="87"/>
      <c r="J335" s="107"/>
      <c r="K335" s="87"/>
      <c r="L335" s="109"/>
    </row>
    <row r="336" spans="1:15">
      <c r="C336" s="2"/>
      <c r="D336" s="2"/>
      <c r="E336" s="83"/>
      <c r="F336" s="84"/>
      <c r="G336" s="84"/>
      <c r="H336" s="84"/>
      <c r="I336" s="85"/>
      <c r="J336" s="90"/>
      <c r="K336" s="90"/>
      <c r="L336" s="110"/>
    </row>
    <row r="337" spans="1:12">
      <c r="C337" s="2"/>
      <c r="D337" s="2"/>
      <c r="E337" s="83"/>
      <c r="F337" s="84"/>
      <c r="G337" s="84"/>
      <c r="H337" s="84"/>
      <c r="I337" s="85"/>
      <c r="J337" s="110"/>
      <c r="K337" s="110"/>
      <c r="L337" s="110"/>
    </row>
    <row r="338" spans="1:12">
      <c r="C338" s="2"/>
      <c r="D338" s="2"/>
      <c r="E338" s="83"/>
      <c r="F338" s="84"/>
      <c r="G338" s="84"/>
      <c r="H338" s="84"/>
      <c r="I338" s="85"/>
      <c r="J338" s="85" t="s">
        <v>4</v>
      </c>
      <c r="K338" s="97"/>
      <c r="L338" s="111" t="s">
        <v>0</v>
      </c>
    </row>
    <row r="339" spans="1:12">
      <c r="C339" s="2"/>
      <c r="D339" s="2"/>
      <c r="E339" s="83"/>
      <c r="F339" s="84"/>
      <c r="G339" s="84"/>
      <c r="H339" s="84"/>
      <c r="I339" s="85"/>
      <c r="J339" s="85"/>
      <c r="K339" s="86"/>
      <c r="L339" s="111" t="s">
        <v>261</v>
      </c>
    </row>
    <row r="340" spans="1:12">
      <c r="C340" s="2"/>
      <c r="D340" s="2"/>
      <c r="E340" s="83"/>
      <c r="F340" s="84"/>
      <c r="G340" s="84"/>
      <c r="H340" s="84"/>
      <c r="I340" s="85"/>
      <c r="J340" s="85"/>
      <c r="K340" s="86"/>
      <c r="L340" s="111"/>
    </row>
    <row r="341" spans="1:12">
      <c r="C341" s="2" t="s">
        <v>2</v>
      </c>
      <c r="D341" s="2"/>
      <c r="E341" s="83" t="s">
        <v>3</v>
      </c>
      <c r="F341" s="84"/>
      <c r="G341" s="84"/>
      <c r="H341" s="84"/>
      <c r="I341" s="85"/>
      <c r="J341" s="85" t="str">
        <f>J6</f>
        <v>For the 12 months ended 12/31/2014</v>
      </c>
      <c r="K341" s="86"/>
      <c r="L341" s="86"/>
    </row>
    <row r="342" spans="1:12">
      <c r="C342" s="2"/>
      <c r="D342" s="12" t="s">
        <v>4</v>
      </c>
      <c r="E342" s="87" t="s">
        <v>5</v>
      </c>
      <c r="F342" s="87"/>
      <c r="G342" s="87"/>
      <c r="H342" s="87"/>
      <c r="I342" s="85"/>
      <c r="J342" s="85"/>
      <c r="K342" s="86"/>
      <c r="L342" s="86"/>
    </row>
    <row r="343" spans="1:12">
      <c r="A343" s="5"/>
      <c r="B343" s="4"/>
      <c r="C343" s="55"/>
      <c r="D343" s="5"/>
      <c r="E343" s="87"/>
      <c r="F343" s="87"/>
      <c r="G343" s="87"/>
      <c r="H343" s="87"/>
      <c r="I343" s="85"/>
      <c r="J343" s="175"/>
      <c r="K343" s="158"/>
      <c r="L343" s="170"/>
    </row>
    <row r="344" spans="1:12">
      <c r="A344" s="5"/>
      <c r="B344" s="4"/>
      <c r="C344" s="55"/>
      <c r="D344" s="5"/>
      <c r="E344" s="112" t="str">
        <f>E9</f>
        <v>Consumers Energy</v>
      </c>
      <c r="F344" s="87"/>
      <c r="G344" s="87"/>
      <c r="H344" s="87"/>
      <c r="I344" s="85"/>
      <c r="J344" s="175"/>
      <c r="K344" s="158"/>
      <c r="L344" s="170"/>
    </row>
    <row r="345" spans="1:12">
      <c r="A345" s="5"/>
      <c r="B345" s="4"/>
      <c r="C345" s="55"/>
      <c r="D345" s="5"/>
      <c r="E345" s="87"/>
      <c r="F345" s="87"/>
      <c r="G345" s="87"/>
      <c r="H345" s="87"/>
      <c r="I345" s="85"/>
      <c r="J345" s="175"/>
      <c r="K345" s="158"/>
      <c r="L345" s="170"/>
    </row>
    <row r="346" spans="1:12">
      <c r="A346" s="5"/>
      <c r="B346" s="4"/>
      <c r="C346" s="2" t="s">
        <v>262</v>
      </c>
      <c r="D346" s="5"/>
      <c r="E346" s="87"/>
      <c r="F346" s="87"/>
      <c r="G346" s="87"/>
      <c r="H346" s="87"/>
      <c r="I346" s="85"/>
      <c r="J346" s="87"/>
      <c r="K346" s="85"/>
      <c r="L346" s="87"/>
    </row>
    <row r="347" spans="1:12">
      <c r="A347" s="5"/>
      <c r="B347" s="4"/>
      <c r="C347" s="2" t="s">
        <v>263</v>
      </c>
      <c r="D347" s="5"/>
      <c r="E347" s="87"/>
      <c r="F347" s="87"/>
      <c r="G347" s="87"/>
      <c r="H347" s="87"/>
      <c r="I347" s="85"/>
      <c r="J347" s="87"/>
      <c r="K347" s="85"/>
      <c r="L347" s="87"/>
    </row>
    <row r="348" spans="1:12">
      <c r="A348" s="5" t="s">
        <v>264</v>
      </c>
      <c r="B348" s="4"/>
      <c r="C348" s="2"/>
      <c r="D348" s="4"/>
      <c r="E348" s="87"/>
      <c r="F348" s="87"/>
      <c r="G348" s="87"/>
      <c r="H348" s="87"/>
      <c r="I348" s="85"/>
      <c r="J348" s="87"/>
      <c r="K348" s="85"/>
      <c r="L348" s="87"/>
    </row>
    <row r="349" spans="1:12" ht="16.5" thickBot="1">
      <c r="A349" s="13" t="s">
        <v>265</v>
      </c>
      <c r="B349" s="4"/>
      <c r="C349" s="2"/>
      <c r="D349" s="4"/>
      <c r="E349" s="87"/>
      <c r="F349" s="87"/>
      <c r="G349" s="87"/>
      <c r="H349" s="87"/>
      <c r="I349" s="85"/>
      <c r="J349" s="87"/>
      <c r="K349" s="85"/>
      <c r="L349" s="87"/>
    </row>
    <row r="350" spans="1:12">
      <c r="A350" s="5" t="s">
        <v>266</v>
      </c>
      <c r="B350" s="4"/>
      <c r="C350" s="41" t="s">
        <v>267</v>
      </c>
      <c r="D350" s="21"/>
      <c r="E350" s="87"/>
      <c r="F350" s="87"/>
      <c r="G350" s="87"/>
      <c r="H350" s="87"/>
      <c r="I350" s="85"/>
      <c r="J350" s="87"/>
      <c r="K350" s="85"/>
      <c r="L350" s="87"/>
    </row>
    <row r="351" spans="1:12">
      <c r="A351" s="5" t="s">
        <v>268</v>
      </c>
      <c r="B351" s="4"/>
      <c r="C351" s="41" t="s">
        <v>269</v>
      </c>
      <c r="D351" s="21"/>
      <c r="E351" s="87"/>
      <c r="F351" s="87"/>
      <c r="G351" s="87"/>
      <c r="H351" s="87"/>
      <c r="I351" s="85"/>
      <c r="J351" s="87"/>
      <c r="K351" s="85"/>
      <c r="L351" s="87"/>
    </row>
    <row r="352" spans="1:12">
      <c r="A352" s="5" t="s">
        <v>270</v>
      </c>
      <c r="B352" s="4"/>
      <c r="C352" s="41" t="s">
        <v>271</v>
      </c>
      <c r="D352" s="21"/>
      <c r="E352" s="85"/>
      <c r="F352" s="85"/>
      <c r="G352" s="85"/>
      <c r="H352" s="85"/>
      <c r="I352" s="85"/>
      <c r="J352" s="87"/>
      <c r="K352" s="85"/>
      <c r="L352" s="85"/>
    </row>
    <row r="353" spans="1:14">
      <c r="A353" s="5" t="s">
        <v>272</v>
      </c>
      <c r="B353" s="4"/>
      <c r="C353" s="41" t="s">
        <v>271</v>
      </c>
      <c r="D353" s="21"/>
      <c r="E353" s="85"/>
      <c r="F353" s="85"/>
      <c r="G353" s="85"/>
      <c r="H353" s="85"/>
      <c r="I353" s="85"/>
      <c r="J353" s="87"/>
      <c r="K353" s="85"/>
      <c r="L353" s="85"/>
    </row>
    <row r="354" spans="1:14">
      <c r="A354" s="5" t="s">
        <v>273</v>
      </c>
      <c r="B354" s="4"/>
      <c r="C354" s="21" t="s">
        <v>274</v>
      </c>
      <c r="D354" s="21"/>
      <c r="E354" s="85"/>
      <c r="F354" s="85"/>
      <c r="G354" s="85"/>
      <c r="H354" s="85"/>
      <c r="I354" s="85"/>
      <c r="J354" s="85"/>
      <c r="K354" s="85"/>
      <c r="L354" s="85"/>
    </row>
    <row r="355" spans="1:14">
      <c r="A355" s="5" t="s">
        <v>275</v>
      </c>
      <c r="B355" s="4"/>
      <c r="C355" s="21" t="s">
        <v>276</v>
      </c>
      <c r="D355" s="21"/>
      <c r="E355" s="85"/>
      <c r="F355" s="85"/>
      <c r="G355" s="85"/>
      <c r="H355" s="85"/>
      <c r="I355" s="85"/>
      <c r="J355" s="85"/>
      <c r="K355" s="85"/>
      <c r="L355" s="85"/>
      <c r="N355" s="56" t="s">
        <v>4</v>
      </c>
    </row>
    <row r="356" spans="1:14">
      <c r="A356" s="5"/>
      <c r="B356" s="4"/>
      <c r="C356" s="21" t="s">
        <v>277</v>
      </c>
      <c r="D356" s="21"/>
      <c r="E356" s="85"/>
      <c r="F356" s="85"/>
      <c r="G356" s="85"/>
      <c r="H356" s="85"/>
      <c r="I356" s="85"/>
      <c r="J356" s="85"/>
      <c r="K356" s="85"/>
      <c r="L356" s="85"/>
    </row>
    <row r="357" spans="1:14">
      <c r="A357" s="5"/>
      <c r="B357" s="4"/>
      <c r="C357" s="21" t="s">
        <v>278</v>
      </c>
      <c r="D357" s="21"/>
      <c r="E357" s="85"/>
      <c r="F357" s="85"/>
      <c r="G357" s="85"/>
      <c r="H357" s="85"/>
      <c r="I357" s="85"/>
      <c r="J357" s="85"/>
      <c r="K357" s="85"/>
      <c r="L357" s="85"/>
    </row>
    <row r="358" spans="1:14">
      <c r="A358" s="5" t="s">
        <v>279</v>
      </c>
      <c r="B358" s="4"/>
      <c r="C358" s="21" t="s">
        <v>280</v>
      </c>
      <c r="D358" s="21"/>
      <c r="E358" s="85"/>
      <c r="F358" s="85"/>
      <c r="G358" s="85"/>
      <c r="H358" s="85"/>
      <c r="I358" s="85"/>
      <c r="J358" s="85"/>
      <c r="K358" s="85"/>
      <c r="L358" s="85"/>
    </row>
    <row r="359" spans="1:14">
      <c r="A359" s="5" t="s">
        <v>281</v>
      </c>
      <c r="B359" s="4"/>
      <c r="C359" s="21" t="s">
        <v>282</v>
      </c>
      <c r="D359" s="21"/>
      <c r="E359" s="85"/>
      <c r="F359" s="85"/>
      <c r="G359" s="85"/>
      <c r="H359" s="85"/>
      <c r="I359" s="85"/>
      <c r="J359" s="85"/>
      <c r="K359" s="85"/>
      <c r="L359" s="85"/>
    </row>
    <row r="360" spans="1:14">
      <c r="A360" s="5"/>
      <c r="B360" s="4"/>
      <c r="C360" s="21" t="s">
        <v>283</v>
      </c>
      <c r="D360" s="21"/>
      <c r="E360" s="85"/>
      <c r="F360" s="85"/>
      <c r="G360" s="85"/>
      <c r="H360" s="85"/>
      <c r="I360" s="85"/>
      <c r="J360" s="85"/>
      <c r="K360" s="85"/>
      <c r="L360" s="85"/>
    </row>
    <row r="361" spans="1:14">
      <c r="A361" s="5" t="s">
        <v>284</v>
      </c>
      <c r="B361" s="4"/>
      <c r="C361" s="21" t="s">
        <v>285</v>
      </c>
      <c r="D361" s="21"/>
      <c r="E361" s="85"/>
      <c r="F361" s="85"/>
      <c r="G361" s="85"/>
      <c r="H361" s="85"/>
      <c r="I361" s="85"/>
      <c r="J361" s="85"/>
      <c r="K361" s="85"/>
      <c r="L361" s="85"/>
    </row>
    <row r="362" spans="1:14">
      <c r="A362" s="5"/>
      <c r="B362" s="4"/>
      <c r="C362" s="26" t="s">
        <v>286</v>
      </c>
      <c r="D362" s="21"/>
      <c r="E362" s="85"/>
      <c r="F362" s="85"/>
      <c r="G362" s="85"/>
      <c r="H362" s="85"/>
      <c r="I362" s="85"/>
      <c r="J362" s="85"/>
      <c r="K362" s="85"/>
      <c r="L362" s="85"/>
    </row>
    <row r="363" spans="1:14">
      <c r="A363" s="5"/>
      <c r="B363" s="4"/>
      <c r="C363" s="21" t="s">
        <v>287</v>
      </c>
      <c r="D363" s="21"/>
      <c r="E363" s="85"/>
      <c r="F363" s="85"/>
      <c r="G363" s="85"/>
      <c r="H363" s="85"/>
      <c r="I363" s="85"/>
      <c r="J363" s="85"/>
      <c r="K363" s="85"/>
      <c r="L363" s="85"/>
    </row>
    <row r="364" spans="1:14">
      <c r="A364" s="5" t="s">
        <v>288</v>
      </c>
      <c r="B364" s="4"/>
      <c r="C364" s="21" t="s">
        <v>289</v>
      </c>
      <c r="D364" s="21"/>
      <c r="E364" s="85"/>
      <c r="F364" s="85"/>
      <c r="G364" s="85"/>
      <c r="H364" s="85"/>
      <c r="I364" s="85"/>
      <c r="J364" s="85"/>
      <c r="K364" s="85"/>
      <c r="L364" s="85"/>
    </row>
    <row r="365" spans="1:14">
      <c r="A365" s="5"/>
      <c r="B365" s="4"/>
      <c r="C365" s="21" t="s">
        <v>290</v>
      </c>
      <c r="D365" s="21"/>
      <c r="E365" s="85"/>
      <c r="F365" s="85"/>
      <c r="G365" s="85"/>
      <c r="H365" s="85"/>
      <c r="I365" s="85"/>
      <c r="J365" s="85"/>
      <c r="K365" s="85"/>
      <c r="L365" s="85"/>
    </row>
    <row r="366" spans="1:14">
      <c r="A366" s="5"/>
      <c r="B366" s="4"/>
      <c r="C366" s="21" t="s">
        <v>291</v>
      </c>
      <c r="D366" s="21"/>
      <c r="E366" s="85"/>
      <c r="F366" s="85"/>
      <c r="G366" s="85"/>
      <c r="H366" s="85"/>
      <c r="I366" s="85"/>
      <c r="J366" s="85"/>
      <c r="K366" s="85"/>
      <c r="L366" s="85"/>
    </row>
    <row r="367" spans="1:14">
      <c r="A367" s="5" t="s">
        <v>292</v>
      </c>
      <c r="B367" s="4"/>
      <c r="C367" s="21" t="s">
        <v>293</v>
      </c>
      <c r="D367" s="21"/>
      <c r="E367" s="85"/>
      <c r="F367" s="85"/>
      <c r="G367" s="85"/>
      <c r="H367" s="85"/>
      <c r="I367" s="85"/>
      <c r="J367" s="85"/>
      <c r="K367" s="85"/>
      <c r="L367" s="85"/>
    </row>
    <row r="368" spans="1:14">
      <c r="A368" s="5"/>
      <c r="B368" s="4"/>
      <c r="C368" s="21" t="s">
        <v>294</v>
      </c>
      <c r="D368" s="21"/>
      <c r="E368" s="85"/>
      <c r="F368" s="85"/>
      <c r="G368" s="85"/>
      <c r="H368" s="85"/>
      <c r="I368" s="85"/>
      <c r="J368" s="85"/>
      <c r="K368" s="85"/>
      <c r="L368" s="85"/>
    </row>
    <row r="369" spans="1:16">
      <c r="A369" s="5"/>
      <c r="B369" s="4"/>
      <c r="C369" s="21" t="s">
        <v>295</v>
      </c>
      <c r="D369" s="21"/>
      <c r="E369" s="85"/>
      <c r="F369" s="85"/>
      <c r="G369" s="85"/>
      <c r="H369" s="85"/>
      <c r="I369" s="85"/>
      <c r="J369" s="85"/>
      <c r="K369" s="85"/>
      <c r="L369" s="85"/>
    </row>
    <row r="370" spans="1:16">
      <c r="A370" s="5"/>
      <c r="B370" s="4"/>
      <c r="C370" s="21" t="s">
        <v>296</v>
      </c>
      <c r="D370" s="21"/>
      <c r="E370" s="85"/>
      <c r="F370" s="85"/>
      <c r="G370" s="85"/>
      <c r="H370" s="85"/>
      <c r="I370" s="85"/>
      <c r="J370" s="85"/>
      <c r="K370" s="85"/>
      <c r="L370" s="85"/>
    </row>
    <row r="371" spans="1:16">
      <c r="A371" s="5"/>
      <c r="B371" s="4"/>
      <c r="C371" s="21" t="s">
        <v>297</v>
      </c>
      <c r="D371" s="21"/>
      <c r="E371" s="85"/>
      <c r="F371" s="85"/>
      <c r="G371" s="85"/>
      <c r="H371" s="85"/>
      <c r="I371" s="85"/>
      <c r="J371" s="85"/>
      <c r="K371" s="85"/>
      <c r="L371" s="85"/>
    </row>
    <row r="372" spans="1:16">
      <c r="A372" s="5"/>
      <c r="B372" s="4"/>
      <c r="C372" s="21" t="s">
        <v>298</v>
      </c>
      <c r="D372" s="21"/>
      <c r="E372" s="85"/>
      <c r="F372" s="85"/>
      <c r="G372" s="85"/>
      <c r="H372" s="85"/>
      <c r="I372" s="85"/>
      <c r="J372" s="85"/>
      <c r="K372" s="85"/>
      <c r="L372" s="85"/>
    </row>
    <row r="373" spans="1:16">
      <c r="A373" s="5" t="s">
        <v>4</v>
      </c>
      <c r="B373" s="4"/>
      <c r="C373" s="21" t="s">
        <v>299</v>
      </c>
      <c r="D373" s="21" t="s">
        <v>300</v>
      </c>
      <c r="E373" s="176">
        <v>0.35</v>
      </c>
      <c r="F373" s="85"/>
      <c r="G373" s="85"/>
      <c r="H373" s="85"/>
      <c r="I373" s="85"/>
      <c r="J373" s="85"/>
      <c r="K373" s="85"/>
      <c r="L373" s="85"/>
    </row>
    <row r="374" spans="1:16">
      <c r="A374" s="5"/>
      <c r="B374" s="4"/>
      <c r="C374" s="21"/>
      <c r="D374" s="21" t="s">
        <v>301</v>
      </c>
      <c r="E374" s="176">
        <v>0.06</v>
      </c>
      <c r="F374" s="85" t="s">
        <v>302</v>
      </c>
      <c r="G374" s="85"/>
      <c r="H374" s="85"/>
      <c r="I374" s="85"/>
      <c r="J374" s="85"/>
      <c r="K374" s="85"/>
      <c r="L374" s="85"/>
    </row>
    <row r="375" spans="1:16">
      <c r="A375" s="5"/>
      <c r="B375" s="4"/>
      <c r="C375" s="21"/>
      <c r="D375" s="21" t="s">
        <v>303</v>
      </c>
      <c r="E375" s="176">
        <v>0</v>
      </c>
      <c r="F375" s="85" t="s">
        <v>304</v>
      </c>
      <c r="G375" s="85"/>
      <c r="H375" s="85"/>
      <c r="I375" s="85"/>
      <c r="J375" s="85"/>
      <c r="K375" s="85"/>
      <c r="L375" s="85"/>
    </row>
    <row r="376" spans="1:16">
      <c r="A376" s="5" t="s">
        <v>305</v>
      </c>
      <c r="B376" s="4"/>
      <c r="C376" s="21" t="s">
        <v>306</v>
      </c>
      <c r="D376" s="21"/>
      <c r="E376" s="85"/>
      <c r="F376" s="85"/>
      <c r="G376" s="85"/>
      <c r="H376" s="85"/>
      <c r="I376" s="85"/>
      <c r="J376" s="177"/>
      <c r="K376" s="177"/>
      <c r="L376" s="85"/>
    </row>
    <row r="377" spans="1:16">
      <c r="A377" s="5" t="s">
        <v>307</v>
      </c>
      <c r="B377" s="4"/>
      <c r="C377" s="21" t="s">
        <v>308</v>
      </c>
      <c r="D377" s="21"/>
      <c r="E377" s="85"/>
      <c r="F377" s="85"/>
      <c r="G377" s="85"/>
      <c r="H377" s="85"/>
      <c r="I377" s="85"/>
      <c r="J377" s="85"/>
      <c r="K377" s="85"/>
      <c r="L377" s="85"/>
    </row>
    <row r="378" spans="1:16">
      <c r="A378" s="5"/>
      <c r="B378" s="4"/>
      <c r="C378" s="21" t="s">
        <v>309</v>
      </c>
      <c r="D378" s="21"/>
      <c r="E378" s="85"/>
      <c r="F378" s="85"/>
      <c r="G378" s="85"/>
      <c r="H378" s="85"/>
      <c r="I378" s="85"/>
      <c r="J378" s="85"/>
      <c r="K378" s="85"/>
      <c r="L378" s="85"/>
      <c r="N378" s="26"/>
      <c r="O378" s="26"/>
      <c r="P378" s="26"/>
    </row>
    <row r="379" spans="1:16">
      <c r="A379" s="5" t="s">
        <v>310</v>
      </c>
      <c r="B379" s="4"/>
      <c r="C379" s="21" t="s">
        <v>311</v>
      </c>
      <c r="D379" s="21"/>
      <c r="E379" s="85"/>
      <c r="F379" s="85"/>
      <c r="G379" s="85"/>
      <c r="H379" s="85"/>
      <c r="I379" s="85"/>
      <c r="J379" s="85"/>
      <c r="K379" s="85"/>
      <c r="L379" s="85"/>
      <c r="N379" s="26"/>
      <c r="O379" s="26"/>
      <c r="P379" s="26"/>
    </row>
    <row r="380" spans="1:16">
      <c r="A380" s="5"/>
      <c r="B380" s="4"/>
      <c r="C380" s="21" t="s">
        <v>312</v>
      </c>
      <c r="D380" s="21"/>
      <c r="E380" s="85"/>
      <c r="F380" s="85"/>
      <c r="G380" s="85"/>
      <c r="H380" s="85"/>
      <c r="I380" s="85"/>
      <c r="J380" s="85"/>
      <c r="K380" s="85"/>
      <c r="L380" s="85"/>
    </row>
    <row r="381" spans="1:16">
      <c r="A381" s="5"/>
      <c r="B381" s="4"/>
      <c r="C381" s="21" t="s">
        <v>313</v>
      </c>
      <c r="D381" s="21"/>
      <c r="E381" s="85"/>
      <c r="F381" s="85"/>
      <c r="G381" s="85"/>
      <c r="H381" s="85"/>
      <c r="I381" s="85"/>
      <c r="J381" s="85"/>
      <c r="K381" s="85"/>
      <c r="L381" s="85"/>
    </row>
    <row r="382" spans="1:16">
      <c r="A382" s="5" t="s">
        <v>314</v>
      </c>
      <c r="B382" s="4"/>
      <c r="C382" s="21" t="s">
        <v>315</v>
      </c>
      <c r="D382" s="21"/>
      <c r="E382" s="85"/>
      <c r="F382" s="85"/>
      <c r="G382" s="85"/>
      <c r="H382" s="85"/>
      <c r="I382" s="85"/>
      <c r="J382" s="85"/>
      <c r="K382" s="85"/>
      <c r="L382" s="85"/>
    </row>
    <row r="383" spans="1:16">
      <c r="A383" s="184" t="s">
        <v>316</v>
      </c>
      <c r="B383" s="185"/>
      <c r="C383" s="185" t="s">
        <v>317</v>
      </c>
      <c r="D383" s="185"/>
      <c r="E383" s="185"/>
      <c r="F383" s="185"/>
      <c r="G383" s="185"/>
      <c r="H383" s="185"/>
      <c r="I383" s="185"/>
      <c r="J383" s="185"/>
      <c r="K383" s="185"/>
      <c r="L383" s="185"/>
    </row>
    <row r="384" spans="1:16">
      <c r="A384" s="184"/>
      <c r="B384" s="185"/>
      <c r="C384" s="185" t="s">
        <v>318</v>
      </c>
      <c r="D384" s="185"/>
      <c r="E384" s="185"/>
      <c r="F384" s="185"/>
      <c r="G384" s="185"/>
      <c r="H384" s="185"/>
      <c r="I384" s="185"/>
      <c r="J384" s="185"/>
      <c r="K384" s="185"/>
      <c r="L384" s="185"/>
    </row>
    <row r="385" spans="1:18">
      <c r="A385" s="184"/>
      <c r="B385" s="185"/>
      <c r="C385" s="185" t="s">
        <v>352</v>
      </c>
      <c r="D385" s="185"/>
      <c r="E385" s="185"/>
      <c r="F385" s="185"/>
      <c r="G385" s="185"/>
      <c r="H385" s="185"/>
      <c r="I385" s="185"/>
      <c r="J385" s="185"/>
      <c r="K385" s="185"/>
      <c r="L385" s="185"/>
    </row>
    <row r="386" spans="1:18">
      <c r="A386" s="5" t="s">
        <v>319</v>
      </c>
      <c r="B386" s="4"/>
      <c r="C386" s="21" t="s">
        <v>320</v>
      </c>
      <c r="D386" s="21"/>
      <c r="E386" s="85"/>
      <c r="F386" s="85"/>
      <c r="G386" s="85"/>
      <c r="H386" s="85"/>
      <c r="I386" s="85"/>
      <c r="J386" s="85"/>
      <c r="K386" s="85"/>
      <c r="L386" s="85"/>
    </row>
    <row r="387" spans="1:18">
      <c r="A387" s="5"/>
      <c r="B387" s="4"/>
      <c r="C387" s="21" t="s">
        <v>321</v>
      </c>
      <c r="D387" s="21"/>
      <c r="E387" s="85"/>
      <c r="F387" s="85"/>
      <c r="G387" s="85"/>
      <c r="H387" s="85"/>
      <c r="I387" s="85"/>
      <c r="J387" s="85"/>
      <c r="K387" s="85"/>
      <c r="L387" s="85"/>
    </row>
    <row r="388" spans="1:18">
      <c r="A388" s="5" t="s">
        <v>322</v>
      </c>
      <c r="B388" s="4"/>
      <c r="C388" s="21" t="s">
        <v>323</v>
      </c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8">
      <c r="A389" s="5" t="s">
        <v>324</v>
      </c>
      <c r="B389" s="4"/>
      <c r="C389" s="21" t="s">
        <v>325</v>
      </c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8">
      <c r="B390" s="4"/>
      <c r="C390" s="21" t="s">
        <v>326</v>
      </c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8">
      <c r="C391" s="11" t="s">
        <v>327</v>
      </c>
      <c r="D391" s="11"/>
      <c r="E391" s="11"/>
      <c r="F391" s="11"/>
      <c r="G391" s="11"/>
      <c r="H391" s="11"/>
      <c r="I391" s="11"/>
      <c r="J391" s="11"/>
      <c r="K391" s="11"/>
      <c r="L391" s="11"/>
      <c r="Q391" s="26"/>
      <c r="R391" s="26"/>
    </row>
    <row r="392" spans="1:18">
      <c r="A392" s="23" t="s">
        <v>328</v>
      </c>
      <c r="C392" s="11" t="s">
        <v>329</v>
      </c>
      <c r="D392" s="11"/>
      <c r="E392" s="11"/>
      <c r="F392" s="11"/>
      <c r="G392" s="11"/>
      <c r="H392" s="11"/>
      <c r="I392" s="11"/>
      <c r="J392" s="11"/>
      <c r="K392" s="11"/>
      <c r="L392" s="11"/>
      <c r="Q392" s="26"/>
      <c r="R392" s="26"/>
    </row>
    <row r="393" spans="1:18">
      <c r="C393" s="11" t="s">
        <v>330</v>
      </c>
      <c r="D393" s="57"/>
      <c r="E393" s="11"/>
      <c r="F393" s="11"/>
      <c r="G393" s="11"/>
      <c r="H393" s="11"/>
      <c r="I393" s="11"/>
      <c r="J393" s="11"/>
      <c r="K393" s="11"/>
      <c r="L393" s="11"/>
    </row>
    <row r="394" spans="1:18">
      <c r="C394" s="11" t="s">
        <v>331</v>
      </c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8">
      <c r="C395" s="11" t="s">
        <v>332</v>
      </c>
      <c r="D395" s="11"/>
      <c r="E395" s="57"/>
      <c r="F395" s="11"/>
      <c r="G395" s="11"/>
      <c r="H395" s="11"/>
      <c r="I395" s="11"/>
      <c r="J395" s="11"/>
      <c r="K395" s="11"/>
      <c r="L395" s="11"/>
    </row>
    <row r="396" spans="1:18">
      <c r="A396" s="23" t="s">
        <v>333</v>
      </c>
      <c r="C396" s="11" t="s">
        <v>334</v>
      </c>
      <c r="D396" s="9"/>
      <c r="E396" s="9"/>
      <c r="F396" s="9"/>
      <c r="G396" s="9"/>
      <c r="H396" s="9"/>
      <c r="I396" s="9"/>
      <c r="J396" s="11"/>
      <c r="K396" s="11"/>
      <c r="L396" s="11"/>
    </row>
    <row r="397" spans="1:18" s="26" customFormat="1">
      <c r="A397" s="58" t="s">
        <v>335</v>
      </c>
      <c r="C397" s="11" t="s">
        <v>336</v>
      </c>
      <c r="D397" s="11"/>
      <c r="E397" s="11"/>
      <c r="F397" s="11"/>
      <c r="G397" s="11"/>
      <c r="H397" s="11"/>
      <c r="I397" s="11"/>
      <c r="J397" s="11"/>
      <c r="K397" s="11"/>
      <c r="L397" s="11"/>
      <c r="N397" s="1"/>
      <c r="O397" s="1"/>
      <c r="P397" s="1"/>
      <c r="Q397" s="1"/>
      <c r="R397" s="1"/>
    </row>
    <row r="398" spans="1:18" s="26" customFormat="1">
      <c r="A398" s="58"/>
      <c r="C398" s="11" t="s">
        <v>337</v>
      </c>
      <c r="D398" s="11"/>
      <c r="E398" s="11"/>
      <c r="F398" s="11"/>
      <c r="G398" s="11"/>
      <c r="H398" s="11"/>
      <c r="I398" s="11"/>
      <c r="J398" s="11"/>
      <c r="K398" s="11"/>
      <c r="L398" s="11"/>
      <c r="N398" s="1"/>
      <c r="O398" s="1"/>
      <c r="P398" s="1"/>
      <c r="Q398" s="1"/>
      <c r="R398" s="1"/>
    </row>
    <row r="399" spans="1:18">
      <c r="A399" s="186" t="s">
        <v>338</v>
      </c>
      <c r="B399" s="187"/>
      <c r="C399" s="188" t="s">
        <v>347</v>
      </c>
      <c r="D399" s="188"/>
      <c r="E399" s="188"/>
      <c r="F399" s="188"/>
      <c r="G399" s="188"/>
      <c r="H399" s="188"/>
      <c r="I399" s="188"/>
      <c r="J399" s="188"/>
      <c r="K399" s="188"/>
      <c r="L399" s="188"/>
    </row>
    <row r="400" spans="1:18">
      <c r="A400" s="186" t="s">
        <v>339</v>
      </c>
      <c r="B400" s="187"/>
      <c r="C400" s="188" t="s">
        <v>353</v>
      </c>
      <c r="D400" s="188"/>
      <c r="E400" s="188"/>
      <c r="F400" s="188"/>
      <c r="G400" s="188"/>
      <c r="H400" s="188"/>
      <c r="I400" s="188"/>
      <c r="J400" s="188"/>
      <c r="K400" s="188"/>
      <c r="L400" s="188"/>
    </row>
    <row r="401" spans="1:12">
      <c r="A401" s="186"/>
      <c r="B401" s="187"/>
      <c r="C401" s="188" t="s">
        <v>348</v>
      </c>
      <c r="D401" s="188"/>
      <c r="E401" s="188"/>
      <c r="F401" s="188"/>
      <c r="G401" s="188"/>
      <c r="H401" s="188"/>
      <c r="I401" s="188"/>
      <c r="J401" s="188"/>
      <c r="K401" s="188"/>
      <c r="L401" s="188"/>
    </row>
    <row r="402" spans="1:12" ht="15.75" customHeight="1">
      <c r="A402" s="189" t="s">
        <v>340</v>
      </c>
      <c r="B402" s="187"/>
      <c r="C402" s="192" t="s">
        <v>349</v>
      </c>
      <c r="D402" s="192"/>
      <c r="E402" s="192"/>
      <c r="F402" s="192"/>
      <c r="G402" s="192"/>
      <c r="H402" s="192"/>
      <c r="I402" s="192"/>
      <c r="J402" s="192"/>
      <c r="K402" s="192"/>
      <c r="L402" s="192"/>
    </row>
    <row r="403" spans="1:12" ht="42" customHeight="1">
      <c r="A403" s="189" t="s">
        <v>341</v>
      </c>
      <c r="B403" s="187"/>
      <c r="C403" s="192" t="s">
        <v>354</v>
      </c>
      <c r="D403" s="192"/>
      <c r="E403" s="192"/>
      <c r="F403" s="192"/>
      <c r="G403" s="192"/>
      <c r="H403" s="192"/>
      <c r="I403" s="192"/>
      <c r="J403" s="192"/>
      <c r="K403" s="192"/>
      <c r="L403" s="192"/>
    </row>
    <row r="404" spans="1:12">
      <c r="A404" s="23" t="s">
        <v>342</v>
      </c>
      <c r="C404" s="59" t="s">
        <v>343</v>
      </c>
      <c r="D404" s="9"/>
      <c r="E404" s="9"/>
      <c r="F404" s="9"/>
      <c r="G404" s="9"/>
      <c r="H404" s="9"/>
      <c r="I404" s="9"/>
      <c r="J404" s="11"/>
      <c r="K404" s="11"/>
      <c r="L404" s="11"/>
    </row>
    <row r="405" spans="1:12">
      <c r="A405" s="23" t="s">
        <v>344</v>
      </c>
      <c r="C405" s="60" t="s">
        <v>345</v>
      </c>
      <c r="D405" s="9"/>
      <c r="E405" s="9"/>
      <c r="F405" s="9"/>
      <c r="G405" s="9"/>
      <c r="H405" s="9"/>
      <c r="I405" s="9"/>
      <c r="J405" s="11"/>
      <c r="K405" s="11"/>
      <c r="L405" s="11"/>
    </row>
    <row r="406" spans="1:12">
      <c r="A406" s="23"/>
      <c r="C406" s="11"/>
      <c r="D406" s="9"/>
      <c r="E406" s="9"/>
      <c r="F406" s="9"/>
      <c r="G406" s="9"/>
      <c r="H406" s="9"/>
      <c r="I406" s="9"/>
      <c r="J406" s="11"/>
      <c r="K406" s="11"/>
      <c r="L406" s="11"/>
    </row>
    <row r="407" spans="1:12">
      <c r="A407" s="23"/>
      <c r="C407" s="11"/>
      <c r="D407" s="9"/>
      <c r="E407" s="9"/>
      <c r="F407" s="9"/>
      <c r="G407" s="9"/>
      <c r="H407" s="9"/>
      <c r="I407" s="9"/>
      <c r="J407" s="11"/>
      <c r="K407" s="11"/>
      <c r="L407" s="11"/>
    </row>
    <row r="408" spans="1:12">
      <c r="A408" s="23"/>
      <c r="C408" s="11"/>
      <c r="D408" s="9"/>
      <c r="E408" s="9"/>
      <c r="F408" s="9"/>
      <c r="G408" s="9"/>
      <c r="H408" s="9"/>
      <c r="I408" s="9"/>
      <c r="J408" s="11"/>
      <c r="K408" s="11"/>
      <c r="L408" s="11"/>
    </row>
    <row r="409" spans="1:12">
      <c r="A409" s="23"/>
      <c r="C409" s="11"/>
      <c r="D409" s="9"/>
      <c r="E409" s="9"/>
      <c r="F409" s="9"/>
      <c r="G409" s="9"/>
      <c r="H409" s="9"/>
      <c r="I409" s="9"/>
      <c r="J409" s="11"/>
      <c r="K409" s="11"/>
      <c r="L409" s="11"/>
    </row>
    <row r="410" spans="1:12">
      <c r="A410" s="23"/>
      <c r="C410" s="11"/>
      <c r="D410" s="9"/>
      <c r="E410" s="9"/>
      <c r="F410" s="9"/>
      <c r="G410" s="9"/>
      <c r="H410" s="9"/>
      <c r="I410" s="9"/>
      <c r="J410" s="11"/>
      <c r="K410" s="11"/>
      <c r="L410" s="11"/>
    </row>
    <row r="411" spans="1:12">
      <c r="A411" s="23"/>
      <c r="C411" s="11"/>
      <c r="D411" s="9"/>
      <c r="E411" s="9"/>
      <c r="F411" s="9"/>
      <c r="G411" s="9"/>
      <c r="H411" s="9"/>
      <c r="I411" s="9"/>
      <c r="J411" s="11"/>
      <c r="K411" s="11"/>
      <c r="L411" s="11"/>
    </row>
    <row r="412" spans="1:12">
      <c r="A412" s="23"/>
      <c r="C412" s="11"/>
      <c r="D412" s="9"/>
      <c r="E412" s="9"/>
      <c r="F412" s="9"/>
      <c r="G412" s="9"/>
      <c r="H412" s="9"/>
      <c r="I412" s="9"/>
      <c r="J412" s="11"/>
      <c r="K412" s="11"/>
      <c r="L412" s="11"/>
    </row>
    <row r="413" spans="1:12">
      <c r="A413" s="23"/>
      <c r="C413" s="11"/>
      <c r="D413" s="9"/>
      <c r="E413" s="9"/>
      <c r="F413" s="9"/>
      <c r="G413" s="9"/>
      <c r="H413" s="9"/>
      <c r="I413" s="9"/>
      <c r="J413" s="11"/>
      <c r="K413" s="11"/>
      <c r="L413" s="11"/>
    </row>
    <row r="414" spans="1:12">
      <c r="A414" s="23"/>
      <c r="C414" s="11"/>
      <c r="D414" s="9"/>
      <c r="E414" s="9"/>
      <c r="F414" s="9"/>
      <c r="G414" s="9"/>
      <c r="H414" s="9"/>
      <c r="I414" s="9"/>
      <c r="J414" s="11"/>
      <c r="K414" s="11"/>
      <c r="L414" s="11"/>
    </row>
    <row r="415" spans="1:12">
      <c r="A415" s="23"/>
      <c r="C415" s="11"/>
      <c r="D415" s="9"/>
      <c r="E415" s="9"/>
      <c r="F415" s="9"/>
      <c r="G415" s="9"/>
      <c r="H415" s="9"/>
      <c r="I415" s="9"/>
      <c r="J415" s="11"/>
      <c r="K415" s="11"/>
      <c r="L415" s="11"/>
    </row>
    <row r="416" spans="1:12">
      <c r="A416" s="23"/>
      <c r="C416" s="11"/>
      <c r="D416" s="9"/>
      <c r="E416" s="9"/>
      <c r="F416" s="9"/>
      <c r="G416" s="9"/>
      <c r="H416" s="9"/>
      <c r="I416" s="9"/>
      <c r="J416" s="11"/>
      <c r="K416" s="11"/>
      <c r="L416" s="11"/>
    </row>
    <row r="417" spans="1:12">
      <c r="A417" s="2"/>
      <c r="C417" s="14"/>
      <c r="D417" s="12"/>
      <c r="E417" s="28"/>
      <c r="F417" s="12"/>
      <c r="G417" s="12"/>
      <c r="H417" s="29"/>
      <c r="I417" s="12"/>
      <c r="J417" s="28"/>
      <c r="K417" s="12"/>
      <c r="L417" s="30"/>
    </row>
    <row r="418" spans="1:12">
      <c r="A418" s="2"/>
      <c r="C418" s="14"/>
      <c r="D418" s="12"/>
      <c r="E418" s="28"/>
      <c r="F418" s="12"/>
      <c r="G418" s="12"/>
      <c r="H418" s="29"/>
      <c r="I418" s="12"/>
      <c r="J418" s="28"/>
      <c r="K418" s="12"/>
      <c r="L418" s="35"/>
    </row>
    <row r="419" spans="1:12">
      <c r="C419" s="9"/>
      <c r="D419" s="9"/>
      <c r="E419" s="9"/>
      <c r="F419" s="9"/>
      <c r="G419" s="9"/>
      <c r="H419" s="9"/>
      <c r="I419" s="9"/>
      <c r="J419" s="9"/>
      <c r="K419" s="9"/>
      <c r="L419" s="11"/>
    </row>
    <row r="420" spans="1:12">
      <c r="C420" s="9"/>
      <c r="D420" s="9"/>
      <c r="E420" s="9"/>
      <c r="F420" s="9"/>
      <c r="G420" s="9"/>
      <c r="H420" s="9"/>
      <c r="I420" s="9"/>
      <c r="J420" s="9"/>
      <c r="K420" s="9"/>
      <c r="L420" s="11"/>
    </row>
    <row r="421" spans="1:12">
      <c r="C421" s="9"/>
      <c r="D421" s="9"/>
      <c r="E421" s="9"/>
      <c r="F421" s="9"/>
      <c r="G421" s="9"/>
      <c r="H421" s="9"/>
      <c r="I421" s="9"/>
      <c r="J421" s="9"/>
      <c r="K421" s="9"/>
      <c r="L421" s="11"/>
    </row>
    <row r="422" spans="1:12">
      <c r="C422" s="26"/>
    </row>
  </sheetData>
  <mergeCells count="5">
    <mergeCell ref="C229:D229"/>
    <mergeCell ref="C233:D233"/>
    <mergeCell ref="N273:S273"/>
    <mergeCell ref="C402:L402"/>
    <mergeCell ref="C403:L403"/>
  </mergeCells>
  <pageMargins left="0.7" right="0.7" top="0.75" bottom="0.75" header="0.3" footer="0.3"/>
  <pageSetup scale="51" fitToHeight="0" orientation="portrait" r:id="rId1"/>
  <headerFooter>
    <oddHeader>&amp;CTransmission Options&amp;R&amp;A</oddHeader>
    <oddFooter>&amp;C&amp;D&amp;RPage &amp;P</oddFooter>
  </headerFooter>
  <rowBreaks count="3" manualBreakCount="3">
    <brk id="168" max="16383" man="1"/>
    <brk id="252" max="16383" man="1"/>
    <brk id="3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1EBAAA9F66E409154AEC5EE668804" ma:contentTypeVersion="26" ma:contentTypeDescription="Create a new document." ma:contentTypeScope="" ma:versionID="d8e9eba7a49ad37ef64d5063dd031b91">
  <xsd:schema xmlns:xsd="http://www.w3.org/2001/XMLSchema" xmlns:xs="http://www.w3.org/2001/XMLSchema" xmlns:p="http://schemas.microsoft.com/office/2006/metadata/properties" xmlns:ns2="4cce6954-bac5-4942-8d38-4e53f0ae88f3" targetNamespace="http://schemas.microsoft.com/office/2006/metadata/properties" ma:root="true" ma:fieldsID="39c06967c874a107ea4af7b41f4b7af1" ns2:_="">
    <xsd:import namespace="4cce6954-bac5-4942-8d38-4e53f0ae88f3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Document_x0020_Type"/>
                <xsd:element ref="ns2:Category" minOccurs="0"/>
                <xsd:element ref="ns2:Agency" minOccurs="0"/>
                <xsd:element ref="ns2:Activity" minOccurs="0"/>
                <xsd:element ref="ns2:Section"/>
                <xsd:element ref="ns2:TE_x0020_Priority" minOccurs="0"/>
                <xsd:element ref="ns2:BES_x0020_Priority" minOccurs="0"/>
                <xsd:element ref="ns2:Standard_x0020_Name" minOccurs="0"/>
                <xsd:element ref="ns2:Procedure_x0020_Group" minOccurs="0"/>
                <xsd:element ref="ns2:Comments" minOccurs="0"/>
                <xsd:element ref="ns2:Procedure_x0020_Group0" minOccurs="0"/>
                <xsd:element ref="ns2:Function" minOccurs="0"/>
                <xsd:element ref="ns2:Document_x0020_ID" minOccurs="0"/>
                <xsd:element ref="ns2:Certification" minOccurs="0"/>
                <xsd:element ref="ns2:TO_x002f_TO_x0020_Registration" minOccurs="0"/>
                <xsd:element ref="ns2:RSAW_x0020_Evid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e6954-bac5-4942-8d38-4e53f0ae88f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Draft" ma:format="Dropdown" ma:internalName="Status">
      <xsd:simpleType>
        <xsd:restriction base="dms:Choice">
          <xsd:enumeration value="Procedure Draft"/>
          <xsd:enumeration value="Technical Content Review"/>
          <xsd:enumeration value="Populating Procedure Template"/>
          <xsd:enumeration value="Requires One-on-One"/>
          <xsd:enumeration value="Ready for Quality Review"/>
          <xsd:enumeration value="Ready for Final CAM Review"/>
          <xsd:enumeration value="Ready for Approval"/>
          <xsd:enumeration value="Draft"/>
          <xsd:enumeration value="Failed Quality Review"/>
          <xsd:enumeration value="Passed Quality Review"/>
          <xsd:enumeration value="Review"/>
          <xsd:enumeration value="Pending"/>
          <xsd:enumeration value="Follow-Up"/>
          <xsd:enumeration value="Final"/>
          <xsd:enumeration value="Transfer Complete"/>
          <xsd:enumeration value="Working Version"/>
          <xsd:enumeration value="Superseded"/>
          <xsd:enumeration value="Archive"/>
        </xsd:restriction>
      </xsd:simpleType>
    </xsd:element>
    <xsd:element name="Document_x0020_Type" ma:index="9" ma:displayName="Document Type" ma:format="Dropdown" ma:internalName="Document_x0020_Type">
      <xsd:simpleType>
        <xsd:restriction base="dms:Choice">
          <xsd:enumeration value="Agenda"/>
          <xsd:enumeration value="Asset Records"/>
          <xsd:enumeration value="Dashboard"/>
          <xsd:enumeration value="Facility Ratings"/>
          <xsd:enumeration value="Job Aid"/>
          <xsd:enumeration value="Leading Questions"/>
          <xsd:enumeration value="Map"/>
          <xsd:enumeration value="Memo"/>
          <xsd:enumeration value="Order"/>
          <xsd:enumeration value="Presentation"/>
          <xsd:enumeration value="Policy"/>
          <xsd:enumeration value="Procedure"/>
          <xsd:enumeration value="Project Timeline"/>
          <xsd:enumeration value="RSAW"/>
          <xsd:enumeration value="Responsibility"/>
          <xsd:enumeration value="Standard"/>
          <xsd:enumeration value="Testimony"/>
          <xsd:enumeration value="Other"/>
          <xsd:enumeration value="External"/>
          <xsd:enumeration value="Archive Working Documents"/>
          <xsd:enumeration value="Procedure Reference/Attachment"/>
        </xsd:restriction>
      </xsd:simpleType>
    </xsd:element>
    <xsd:element name="Category" ma:index="10" nillable="true" ma:displayName="Category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s"/>
                    <xsd:enumeration value="Reference"/>
                    <xsd:enumeration value="Filing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Agency" ma:index="11" nillable="true" ma:displayName="Entity" ma:internalName="Agenc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E"/>
                    <xsd:enumeration value="FERC"/>
                    <xsd:enumeration value="MISO"/>
                    <xsd:enumeration value="METC"/>
                    <xsd:enumeration value="MPSC"/>
                    <xsd:enumeration value="NERC-RFC"/>
                    <xsd:enumeration value="Other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Activity" ma:index="12" nillable="true" ma:displayName="Activity" ma:default="Compliance" ma:internalName="Activit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mpliance"/>
                    <xsd:enumeration value="Reclassification"/>
                    <xsd:enumeration value="Meeting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ection" ma:index="13" ma:displayName="Section" ma:default="1-DCO Regulatory &amp; Compliance" ma:description="Company Area Responsible" ma:format="Dropdown" ma:internalName="Section">
      <xsd:simpleType>
        <xsd:restriction base="dms:Choice">
          <xsd:enumeration value="1-DCO Regulatory &amp; Compliance"/>
          <xsd:enumeration value="2-EAM - System Control"/>
          <xsd:enumeration value="3-EAM - Customer &amp; Service Infrastructure"/>
          <xsd:enumeration value="4-EAM - HVD Engineering"/>
          <xsd:enumeration value="5-EAM - System Protection"/>
          <xsd:enumeration value="6-Work Planning &amp; Business Management"/>
          <xsd:enumeration value="7-EAM - Forestry"/>
          <xsd:enumeration value="8-EAM - Distribution Agreements"/>
          <xsd:enumeration value="9-Accounting"/>
          <xsd:enumeration value="10-Legal"/>
          <xsd:enumeration value="11-Transmission &amp; Regulatory Strategies"/>
          <xsd:enumeration value="12-Rates"/>
          <xsd:enumeration value="13-Real Estate"/>
          <xsd:enumeration value="14-Human Resources"/>
          <xsd:enumeration value="15-BTS/EMS"/>
          <xsd:enumeration value="16-BTS Communications"/>
          <xsd:enumeration value="17-Transactions Wholesale Settlements"/>
          <xsd:enumeration value="18-Electric System Operations &amp; Maintenance"/>
          <xsd:enumeration value="19-Project Management"/>
          <xsd:enumeration value="20-Learning &amp; Development"/>
          <xsd:enumeration value="21-Electric Sourcing and Transactions"/>
          <xsd:enumeration value="Other"/>
          <xsd:enumeration value="N/A"/>
        </xsd:restriction>
      </xsd:simpleType>
    </xsd:element>
    <xsd:element name="TE_x0020_Priority" ma:index="14" nillable="true" ma:displayName="TE Priority" ma:description="Transmission Element Identification Prioritization" ma:format="Dropdown" ma:internalName="TE_x0020_Priority">
      <xsd:simpleType>
        <xsd:restriction base="dms:Choice">
          <xsd:enumeration value="T1-RFC identified 138 kV assets (looped flow path)"/>
          <xsd:enumeration value="T2-Radial 138 kV lines to Bulk Power subs that are not T1"/>
          <xsd:enumeration value="T3-138 kV equipment in Bulk Power subs that are not T1"/>
          <xsd:enumeration value="T4-Radial 138 kV lines to Distribution subs that are not T1"/>
          <xsd:enumeration value="T5-138 kV equipment in Distribution subs that are not T1"/>
        </xsd:restriction>
      </xsd:simpleType>
    </xsd:element>
    <xsd:element name="BES_x0020_Priority" ma:index="15" nillable="true" ma:displayName="BES Priority" ma:description="BES Element Identification Prioritization - Compliance" ma:format="Dropdown" ma:indexed="true" ma:internalName="BES_x0020_Priority">
      <xsd:simpleType>
        <xsd:restriction base="dms:Choice">
          <xsd:enumeration value="B1-RFC identified 138 kV assets (looped flow path)"/>
          <xsd:enumeration value="B2-100 kV bright line that are not B1"/>
          <xsd:enumeration value="B3-Inclusions that are not B1"/>
          <xsd:enumeration value="B4-Exclusions (not optional)"/>
          <xsd:enumeration value="B5-Exceptions to Inclusions and Exclusions"/>
        </xsd:restriction>
      </xsd:simpleType>
    </xsd:element>
    <xsd:element name="Standard_x0020_Name" ma:index="16" nillable="true" ma:displayName="Standard Name" ma:internalName="Standard_x0020_Name">
      <xsd:simpleType>
        <xsd:restriction base="dms:Text">
          <xsd:maxLength value="255"/>
        </xsd:restriction>
      </xsd:simpleType>
    </xsd:element>
    <xsd:element name="Procedure_x0020_Group" ma:index="17" nillable="true" ma:displayName="Standard Group" ma:default="000" ma:format="Dropdown" ma:internalName="Procedure_x0020_Group">
      <xsd:simpleType>
        <xsd:restriction base="dms:Choice">
          <xsd:enumeration value="000"/>
          <xsd:enumeration value="BAL"/>
          <xsd:enumeration value="COM"/>
          <xsd:enumeration value="EOP"/>
          <xsd:enumeration value="FAC"/>
          <xsd:enumeration value="INT"/>
          <xsd:enumeration value="IRO"/>
          <xsd:enumeration value="MOD"/>
          <xsd:enumeration value="NUC"/>
          <xsd:enumeration value="PER"/>
          <xsd:enumeration value="PRC"/>
          <xsd:enumeration value="TOP"/>
          <xsd:enumeration value="TPL"/>
          <xsd:enumeration value="VAR"/>
          <xsd:enumeration value="N/A"/>
        </xsd:restriction>
      </xsd:simpleType>
    </xsd:element>
    <xsd:element name="Comments" ma:index="18" nillable="true" ma:displayName="Comments" ma:internalName="Comments">
      <xsd:simpleType>
        <xsd:restriction base="dms:Note">
          <xsd:maxLength value="255"/>
        </xsd:restriction>
      </xsd:simpleType>
    </xsd:element>
    <xsd:element name="Procedure_x0020_Group0" ma:index="19" nillable="true" ma:displayName="Procedure Group" ma:format="Dropdown" ma:internalName="Procedure_x0020_Group0">
      <xsd:simpleType>
        <xsd:restriction base="dms:Choice">
          <xsd:enumeration value="System Control"/>
          <xsd:enumeration value="Transmission Planning"/>
          <xsd:enumeration value="Modeling"/>
          <xsd:enumeration value="Ratings"/>
          <xsd:enumeration value="System Protection"/>
          <xsd:enumeration value="Protection System Maintenance"/>
          <xsd:enumeration value="Protection System Operations"/>
          <xsd:enumeration value="Forestry"/>
          <xsd:enumeration value="UFLS"/>
          <xsd:enumeration value="Loadability"/>
          <xsd:enumeration value="Facility Maintenance"/>
        </xsd:restriction>
      </xsd:simpleType>
    </xsd:element>
    <xsd:element name="Function" ma:index="20" nillable="true" ma:displayName="Function" ma:default="TO" ma:format="RadioButtons" ma:internalName="Function">
      <xsd:simpleType>
        <xsd:restriction base="dms:Choice">
          <xsd:enumeration value="N/A"/>
          <xsd:enumeration value="TO"/>
          <xsd:enumeration value="TOP"/>
          <xsd:enumeration value="TP"/>
          <xsd:enumeration value="TO/TP"/>
          <xsd:enumeration value="TO/TOP"/>
          <xsd:enumeration value="TP/TOP"/>
          <xsd:enumeration value="TO/TOP/TP"/>
        </xsd:restriction>
      </xsd:simpleType>
    </xsd:element>
    <xsd:element name="Document_x0020_ID" ma:index="21" nillable="true" ma:displayName="Document ID" ma:internalName="Document_x0020_ID">
      <xsd:simpleType>
        <xsd:restriction base="dms:Text">
          <xsd:maxLength value="255"/>
        </xsd:restriction>
      </xsd:simpleType>
    </xsd:element>
    <xsd:element name="Certification" ma:index="25" nillable="true" ma:displayName="Certification" ma:default="0" ma:internalName="Certification">
      <xsd:simpleType>
        <xsd:restriction base="dms:Boolean"/>
      </xsd:simpleType>
    </xsd:element>
    <xsd:element name="TO_x002f_TO_x0020_Registration" ma:index="26" nillable="true" ma:displayName="TO/TP Registration" ma:default="0" ma:internalName="TO_x002f_TO_x0020_Registration">
      <xsd:simpleType>
        <xsd:restriction base="dms:Boolean"/>
      </xsd:simpleType>
    </xsd:element>
    <xsd:element name="RSAW_x0020_Evidence" ma:index="27" nillable="true" ma:displayName="RSAW Evidence" ma:default="0" ma:internalName="RSAW_x0020_Evidenc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_x0020_Priority xmlns="4cce6954-bac5-4942-8d38-4e53f0ae88f3" xsi:nil="true"/>
    <Status xmlns="4cce6954-bac5-4942-8d38-4e53f0ae88f3">Draft</Status>
    <Standard_x0020_Name xmlns="4cce6954-bac5-4942-8d38-4e53f0ae88f3" xsi:nil="true"/>
    <Activity xmlns="4cce6954-bac5-4942-8d38-4e53f0ae88f3">
      <Value>Reclassification</Value>
    </Activity>
    <TE_x0020_Priority xmlns="4cce6954-bac5-4942-8d38-4e53f0ae88f3" xsi:nil="true"/>
    <Document_x0020_Type xmlns="4cce6954-bac5-4942-8d38-4e53f0ae88f3">Testimony</Document_x0020_Type>
    <Category xmlns="4cce6954-bac5-4942-8d38-4e53f0ae88f3">
      <Value>Filings</Value>
    </Category>
    <Agency xmlns="4cce6954-bac5-4942-8d38-4e53f0ae88f3">
      <Value>MPSC</Value>
    </Agency>
    <Section xmlns="4cce6954-bac5-4942-8d38-4e53f0ae88f3">11-Transmission &amp; Regulatory Strategies</Section>
    <Procedure_x0020_Group xmlns="4cce6954-bac5-4942-8d38-4e53f0ae88f3" xsi:nil="true"/>
    <Comments xmlns="4cce6954-bac5-4942-8d38-4e53f0ae88f3" xsi:nil="true"/>
    <Procedure_x0020_Group0 xmlns="4cce6954-bac5-4942-8d38-4e53f0ae88f3" xsi:nil="true"/>
    <Document_x0020_ID xmlns="4cce6954-bac5-4942-8d38-4e53f0ae88f3" xsi:nil="true"/>
    <Function xmlns="4cce6954-bac5-4942-8d38-4e53f0ae88f3">TO</Function>
    <TO_x002f_TO_x0020_Registration xmlns="4cce6954-bac5-4942-8d38-4e53f0ae88f3">false</TO_x002f_TO_x0020_Registration>
    <Certification xmlns="4cce6954-bac5-4942-8d38-4e53f0ae88f3">false</Certification>
    <RSAW_x0020_Evidence xmlns="4cce6954-bac5-4942-8d38-4e53f0ae88f3">false</RSAW_x0020_Evidence>
  </documentManagement>
</p:properties>
</file>

<file path=customXml/itemProps1.xml><?xml version="1.0" encoding="utf-8"?>
<ds:datastoreItem xmlns:ds="http://schemas.openxmlformats.org/officeDocument/2006/customXml" ds:itemID="{06267241-6EF3-4328-996B-6A6CD42711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66F6E-C6E0-475E-8EB0-558C376D3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e6954-bac5-4942-8d38-4e53f0ae8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F54B3-C662-4A50-BFEF-79E937A375CF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4cce6954-bac5-4942-8d38-4e53f0ae88f3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 - 1a Base - Y0</vt:lpstr>
      <vt:lpstr>'O - 1a Base - Y0'!Print_Area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 Gaarde's Exhibit and Work Papers</dc:title>
  <dc:creator>Andrew C. Dotterweich</dc:creator>
  <cp:lastModifiedBy>DAN S. ALFRED</cp:lastModifiedBy>
  <cp:lastPrinted>2015-07-16T14:33:22Z</cp:lastPrinted>
  <dcterms:created xsi:type="dcterms:W3CDTF">2013-05-14T18:06:48Z</dcterms:created>
  <dcterms:modified xsi:type="dcterms:W3CDTF">2015-07-24T14:49:26Z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0x01010008E1EBAAA9F66E409154AEC5EE668804</vt:lpwstr>
  </property>
</Properties>
</file>