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60" yWindow="-105" windowWidth="14430" windowHeight="8250" tabRatio="894"/>
  </bookViews>
  <sheets>
    <sheet name="O - 1a Base - Y0" sheetId="50" r:id="rId1"/>
  </sheets>
  <definedNames>
    <definedName name="Assumptions">#REF!</definedName>
    <definedName name="_xlnm.Print_Area" localSheetId="0">'O - 1a Base - Y0'!$A$1:$M$412</definedName>
  </definedNames>
  <calcPr calcId="145621"/>
</workbook>
</file>

<file path=xl/calcChain.xml><?xml version="1.0" encoding="utf-8"?>
<calcChain xmlns="http://schemas.openxmlformats.org/spreadsheetml/2006/main">
  <c r="J304" i="50" l="1"/>
  <c r="E135" i="50" l="1"/>
  <c r="J328" i="50" l="1"/>
  <c r="E315" i="50" l="1"/>
  <c r="E293" i="50"/>
  <c r="E208" i="50" l="1"/>
  <c r="E202" i="50"/>
  <c r="E190" i="50"/>
  <c r="E143" i="50"/>
  <c r="E118" i="50"/>
  <c r="E115" i="50"/>
  <c r="E110" i="50"/>
  <c r="E23" i="50" l="1"/>
  <c r="G24" i="50"/>
  <c r="G25" i="50" s="1"/>
  <c r="G26" i="50" s="1"/>
  <c r="J40" i="50"/>
  <c r="J52" i="50"/>
  <c r="J53" i="50"/>
  <c r="J97" i="50"/>
  <c r="C115" i="50"/>
  <c r="C123" i="50" s="1"/>
  <c r="E123" i="50"/>
  <c r="G115" i="50"/>
  <c r="G131" i="50" s="1"/>
  <c r="G212" i="50" s="1"/>
  <c r="H115" i="50"/>
  <c r="C116" i="50"/>
  <c r="C124" i="50" s="1"/>
  <c r="G116" i="50"/>
  <c r="G138" i="50" s="1"/>
  <c r="C117" i="50"/>
  <c r="C125" i="50" s="1"/>
  <c r="G117" i="50"/>
  <c r="H117" i="50"/>
  <c r="C118" i="50"/>
  <c r="C126" i="50" s="1"/>
  <c r="E126" i="50"/>
  <c r="G118" i="50"/>
  <c r="C119" i="50"/>
  <c r="C127" i="50" s="1"/>
  <c r="G119" i="50"/>
  <c r="E127" i="50"/>
  <c r="G134" i="50"/>
  <c r="E136" i="50"/>
  <c r="J179" i="50"/>
  <c r="E182" i="50"/>
  <c r="J190" i="50"/>
  <c r="G193" i="50"/>
  <c r="G194" i="50" s="1"/>
  <c r="G195" i="50"/>
  <c r="D196" i="50"/>
  <c r="J197" i="50"/>
  <c r="C201" i="50"/>
  <c r="C203" i="50"/>
  <c r="E215" i="50"/>
  <c r="D209" i="50"/>
  <c r="G209" i="50"/>
  <c r="D213" i="50"/>
  <c r="G213" i="50"/>
  <c r="E219" i="50"/>
  <c r="E223" i="50" s="1"/>
  <c r="E227" i="50" s="1"/>
  <c r="J236" i="50"/>
  <c r="J240" i="50"/>
  <c r="J263" i="50"/>
  <c r="E266" i="50"/>
  <c r="H290" i="50"/>
  <c r="H293" i="50"/>
  <c r="J297" i="50"/>
  <c r="E301" i="50"/>
  <c r="H299" i="50" s="1"/>
  <c r="J310" i="50"/>
  <c r="J312" i="50" s="1"/>
  <c r="E317" i="50" s="1"/>
  <c r="H316" i="50"/>
  <c r="J326" i="50"/>
  <c r="J335" i="50"/>
  <c r="E24" i="50" s="1"/>
  <c r="J347" i="50"/>
  <c r="E350" i="50"/>
  <c r="H315" i="50" l="1"/>
  <c r="E318" i="50"/>
  <c r="F315" i="50" s="1"/>
  <c r="J315" i="50" l="1"/>
  <c r="F317" i="50"/>
  <c r="F316" i="50"/>
  <c r="J316" i="50" s="1"/>
  <c r="J317" i="50" l="1"/>
  <c r="J318" i="50" l="1"/>
  <c r="E220" i="50" l="1"/>
  <c r="E112" i="50" l="1"/>
  <c r="J271" i="50"/>
  <c r="J274" i="50" l="1"/>
  <c r="J276" i="50" s="1"/>
  <c r="H23" i="50" l="1"/>
  <c r="J285" i="50"/>
  <c r="F291" i="50"/>
  <c r="H108" i="50"/>
  <c r="H116" i="50" l="1"/>
  <c r="J108" i="50"/>
  <c r="J23" i="50"/>
  <c r="H24" i="50"/>
  <c r="H25" i="50" l="1"/>
  <c r="J24" i="50"/>
  <c r="H138" i="50"/>
  <c r="H201" i="50" l="1"/>
  <c r="J138" i="50"/>
  <c r="H26" i="50"/>
  <c r="J26" i="50" s="1"/>
  <c r="J25" i="50"/>
  <c r="J27" i="50" l="1"/>
  <c r="E125" i="50" l="1"/>
  <c r="E124" i="50"/>
  <c r="J116" i="50"/>
  <c r="E120" i="50" l="1"/>
  <c r="J124" i="50"/>
  <c r="H292" i="50"/>
  <c r="H291" i="50"/>
  <c r="E204" i="50"/>
  <c r="J201" i="50"/>
  <c r="E128" i="50"/>
  <c r="H294" i="50" l="1"/>
  <c r="E294" i="50"/>
  <c r="J294" i="50" l="1"/>
  <c r="J299" i="50" s="1"/>
  <c r="L299" i="50" s="1"/>
  <c r="H111" i="50" s="1"/>
  <c r="H110" i="50" l="1"/>
  <c r="J110" i="50" s="1"/>
  <c r="J111" i="50"/>
  <c r="H119" i="50"/>
  <c r="H118" i="50" l="1"/>
  <c r="J118" i="50" s="1"/>
  <c r="J119" i="50"/>
  <c r="J127" i="50" s="1"/>
  <c r="H196" i="50"/>
  <c r="J112" i="50"/>
  <c r="H112" i="50" s="1"/>
  <c r="H192" i="50" l="1"/>
  <c r="H193" i="50" s="1"/>
  <c r="J126" i="50"/>
  <c r="J128" i="50" s="1"/>
  <c r="H128" i="50" s="1"/>
  <c r="J120" i="50"/>
  <c r="H143" i="50"/>
  <c r="J143" i="50" s="1"/>
  <c r="H211" i="50"/>
  <c r="J196" i="50"/>
  <c r="H203" i="50"/>
  <c r="J203" i="50" s="1"/>
  <c r="J192" i="50" l="1"/>
  <c r="H202" i="50"/>
  <c r="H208" i="50" s="1"/>
  <c r="H213" i="50"/>
  <c r="J213" i="50" s="1"/>
  <c r="H214" i="50"/>
  <c r="J214" i="50" s="1"/>
  <c r="J211" i="50"/>
  <c r="J193" i="50"/>
  <c r="H194" i="50"/>
  <c r="J194" i="50" s="1"/>
  <c r="H132" i="50"/>
  <c r="H227" i="50"/>
  <c r="J227" i="50" s="1"/>
  <c r="J202" i="50" l="1"/>
  <c r="J204" i="50" s="1"/>
  <c r="J132" i="50"/>
  <c r="H133" i="50"/>
  <c r="J208" i="50"/>
  <c r="H209" i="50"/>
  <c r="J209" i="50" s="1"/>
  <c r="J280" i="50"/>
  <c r="J282" i="50" s="1"/>
  <c r="J284" i="50" s="1"/>
  <c r="J286" i="50" s="1"/>
  <c r="E198" i="50"/>
  <c r="E141" i="50" s="1"/>
  <c r="E144" i="50" s="1"/>
  <c r="E146" i="50" s="1"/>
  <c r="E230" i="50" s="1"/>
  <c r="E226" i="50" s="1"/>
  <c r="E228" i="50" s="1"/>
  <c r="E233" i="50" s="1"/>
  <c r="E241" i="50" s="1"/>
  <c r="J215" i="50" l="1"/>
  <c r="H135" i="50"/>
  <c r="J135" i="50" s="1"/>
  <c r="H134" i="50"/>
  <c r="J134" i="50" s="1"/>
  <c r="J133" i="50"/>
  <c r="H142" i="50"/>
  <c r="J142" i="50" s="1"/>
  <c r="H189" i="50"/>
  <c r="J136" i="50" l="1"/>
  <c r="H195" i="50"/>
  <c r="J195" i="50" s="1"/>
  <c r="J189" i="50"/>
  <c r="H191" i="50"/>
  <c r="J191" i="50" s="1"/>
  <c r="J198" i="50" l="1"/>
  <c r="J141" i="50" l="1"/>
  <c r="J144" i="50" s="1"/>
  <c r="J146" i="50" s="1"/>
  <c r="J230" i="50" l="1"/>
  <c r="J226" i="50" s="1"/>
  <c r="J228" i="50" s="1"/>
  <c r="J233" i="50" l="1"/>
  <c r="J241" i="50" s="1"/>
  <c r="J19" i="50" s="1"/>
  <c r="J29" i="50" l="1"/>
  <c r="E42" i="50" s="1"/>
  <c r="E43" i="50" l="1"/>
  <c r="J47" i="50"/>
  <c r="E48" i="50"/>
  <c r="E49" i="50"/>
  <c r="J49" i="50"/>
  <c r="E47" i="50"/>
  <c r="J48" i="50"/>
</calcChain>
</file>

<file path=xl/sharedStrings.xml><?xml version="1.0" encoding="utf-8"?>
<sst xmlns="http://schemas.openxmlformats.org/spreadsheetml/2006/main" count="504" uniqueCount="362">
  <si>
    <t>Attachment O</t>
  </si>
  <si>
    <t>page 1 of 5</t>
  </si>
  <si>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</si>
  <si>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</si>
  <si>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</si>
  <si>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</si>
  <si>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Consumers Energy</t>
  </si>
  <si>
    <t>Line</t>
  </si>
  <si>
    <t>Allocated</t>
  </si>
  <si>
    <t>No.</t>
  </si>
  <si>
    <t>Amount</t>
  </si>
  <si>
    <t>GROSS REVENUE REQUIREMENT    (page 3, line 31)</t>
  </si>
  <si>
    <t xml:space="preserve">REVENUE CREDITS </t>
  </si>
  <si>
    <t>(Note T)</t>
  </si>
  <si>
    <t>Total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</si>
  <si>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</si>
  <si>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</si>
  <si>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</si>
  <si>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</si>
  <si>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</si>
  <si>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</si>
  <si>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</si>
  <si>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</si>
  <si>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</si>
  <si>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NET REVENUE REQUIREMENT</t>
  </si>
  <si>
    <t>(line 1 minus line 6)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</si>
  <si>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</si>
  <si>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</si>
  <si>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</si>
  <si>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</si>
  <si>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</si>
  <si>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</si>
  <si>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</si>
  <si>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</si>
  <si>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</si>
  <si>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</si>
  <si>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</si>
  <si>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</si>
  <si>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</si>
  <si>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</si>
  <si>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</si>
  <si>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</si>
  <si>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</si>
  <si>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</si>
  <si>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</si>
  <si>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</si>
  <si>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</si>
  <si>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</si>
  <si>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</si>
  <si>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</si>
  <si>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</si>
  <si>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</t>
  </si>
  <si>
    <t>Capped at weekly</t>
  </si>
  <si>
    <t xml:space="preserve"> times 1,000)</t>
  </si>
  <si>
    <t>and daily rates</t>
  </si>
  <si>
    <t>FERC Annual Charge($/MWh)</t>
  </si>
  <si>
    <t xml:space="preserve">          (Note E)</t>
  </si>
  <si>
    <t>Short Term</t>
  </si>
  <si>
    <t>Long Term</t>
  </si>
  <si>
    <t>page 2 of 5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</si>
  <si>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</si>
  <si>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</si>
  <si>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</si>
  <si>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</si>
  <si>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</si>
  <si>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</si>
  <si>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</si>
  <si>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</si>
  <si>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</si>
  <si>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</si>
  <si>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</si>
  <si>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</si>
  <si>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  (Note AA)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</si>
  <si>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</si>
  <si>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</si>
  <si>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</si>
  <si>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</si>
  <si>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</si>
  <si>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</si>
  <si>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</si>
  <si>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</si>
  <si>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</si>
  <si>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</si>
  <si>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</si>
  <si>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</si>
  <si>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</si>
  <si>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</si>
  <si>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</si>
  <si>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ACCUMULATED DEPRECIATION  (Note AA)</t>
  </si>
  <si>
    <t>219.20-24.c</t>
  </si>
  <si>
    <t>219.25.c</t>
  </si>
  <si>
    <t>219.26.c</t>
  </si>
  <si>
    <t>219.28.c &amp; 200.21.c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</si>
  <si>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</si>
  <si>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</si>
  <si>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</si>
  <si>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</si>
  <si>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</si>
  <si>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</si>
  <si>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</si>
  <si>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</si>
  <si>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</si>
  <si>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ADJUSTMENTS TO RATE BASE       (Note F)</t>
  </si>
  <si>
    <t xml:space="preserve">  Account No. 281 (enter negative)</t>
  </si>
  <si>
    <t>273.8.k</t>
  </si>
  <si>
    <t>zero</t>
  </si>
  <si>
    <t xml:space="preserve">  Account No. 282 (enter negative)</t>
  </si>
  <si>
    <t>275.2.k</t>
  </si>
  <si>
    <t>NP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</si>
  <si>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</si>
  <si>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</si>
  <si>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</si>
  <si>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</si>
  <si>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</si>
  <si>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</si>
  <si>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>TOTAL ADJUSTMENTS  (sum lines 19- 23)</t>
  </si>
  <si>
    <t xml:space="preserve">LAND HELD FOR FUTURE USE </t>
  </si>
  <si>
    <t>214.x.d  (Note G)</t>
  </si>
  <si>
    <t>WORKING CAPITAL  (Note H)</t>
  </si>
  <si>
    <t xml:space="preserve">  CWC  </t>
  </si>
  <si>
    <t>calculated</t>
  </si>
  <si>
    <t xml:space="preserve">  Materials &amp; Supplies  (Note G)</t>
  </si>
  <si>
    <t>TE</t>
  </si>
  <si>
    <t xml:space="preserve">  Prepayments (Account 165)</t>
  </si>
  <si>
    <t>GP</t>
  </si>
  <si>
    <t>TOTAL WORKING CAPITAL (sum lines 26 - 28)</t>
  </si>
  <si>
    <t>RATE BASE  (sum lines 18, 24, 25, &amp; 29)</t>
  </si>
  <si>
    <t>page 3 of 5</t>
  </si>
  <si>
    <t>O&amp;M  (Note BB)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</si>
  <si>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</si>
  <si>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</si>
  <si>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</si>
  <si>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</si>
  <si>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</si>
  <si>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</si>
  <si>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</si>
  <si>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</si>
  <si>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</si>
  <si>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</si>
  <si>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</si>
  <si>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</si>
  <si>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</si>
  <si>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</si>
  <si>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DEPRECIATION AND AMORTIZATION EXPENSE (Note AA)</t>
  </si>
  <si>
    <t>336.7.b</t>
  </si>
  <si>
    <t>336.10.f &amp; 336.1.f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</si>
  <si>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</si>
  <si>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</si>
  <si>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</si>
  <si>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</si>
  <si>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</si>
  <si>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</si>
  <si>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</si>
  <si>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</si>
  <si>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</si>
  <si>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</si>
  <si>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</si>
  <si>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</si>
  <si>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</si>
  <si>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</si>
  <si>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</si>
  <si>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</si>
  <si>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</si>
  <si>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</si>
  <si>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</si>
  <si>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</si>
  <si>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</si>
  <si>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</si>
  <si>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</si>
  <si>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</si>
  <si>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</si>
  <si>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</si>
  <si>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</si>
  <si>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</si>
  <si>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</si>
  <si>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</si>
  <si>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</si>
  <si>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</si>
  <si>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</si>
  <si>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LESS ATTACHMENT MM ADJUSTMENT [Attachment MM, page 2, line 3, column 10]   (Note Y)</t>
  </si>
  <si>
    <t>included in Attachment MM]</t>
  </si>
  <si>
    <t>REV. REQUIREMENT TO BE COLLECTED UNDER ATTACHMENT O</t>
  </si>
  <si>
    <t>(line 29 - line 30 - line 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</si>
  <si>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</si>
  <si>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</si>
  <si>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</si>
  <si>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</si>
  <si>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</si>
  <si>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</si>
  <si>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</si>
  <si>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</si>
  <si>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</si>
  <si>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</si>
  <si>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</si>
  <si>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</si>
  <si>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</si>
  <si>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</si>
  <si>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</si>
  <si>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</si>
  <si>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</si>
  <si>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</si>
  <si>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Form 1 Reference</t>
  </si>
  <si>
    <t>$</t>
  </si>
  <si>
    <t>Allocation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</si>
  <si>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</si>
  <si>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</si>
  <si>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</si>
  <si>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</si>
  <si>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</si>
  <si>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</si>
  <si>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</si>
  <si>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</si>
  <si>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</si>
  <si>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</si>
  <si>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</si>
  <si>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</si>
  <si>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</si>
  <si>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</si>
  <si>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</si>
  <si>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</si>
  <si>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</si>
  <si>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</si>
  <si>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</si>
  <si>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</si>
  <si>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</si>
  <si>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</si>
  <si>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</si>
  <si>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67.c)</t>
  </si>
  <si>
    <t>Preferred Dividends (118.29c) (positive number)</t>
  </si>
  <si>
    <t xml:space="preserve">                                          Development of Common Stock:</t>
  </si>
  <si>
    <t>Proprietary Capital (112.16.c)</t>
  </si>
  <si>
    <t xml:space="preserve">Less Preferred Stock (line 28) </t>
  </si>
  <si>
    <t>Less Account 216.1 (112.12.c)  (enter negative)</t>
  </si>
  <si>
    <t>Common Stock</t>
  </si>
  <si>
    <t>(sum lines 23-25)</t>
  </si>
  <si>
    <t>Cost</t>
  </si>
  <si>
    <t>%</t>
  </si>
  <si>
    <t>(Note P)</t>
  </si>
  <si>
    <t>Weighted</t>
  </si>
  <si>
    <t xml:space="preserve">  Long Term Debt (112, sum of  18.c through 21.c)</t>
  </si>
  <si>
    <t>=WCLTD</t>
  </si>
  <si>
    <t xml:space="preserve">  Preferred Stock  (112.3.c)</t>
  </si>
  <si>
    <t xml:space="preserve">  Common Stock  (line 26)</t>
  </si>
  <si>
    <t>Total  (sum lines 27-29)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</si>
  <si>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</si>
  <si>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</si>
  <si>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</si>
  <si>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</si>
  <si>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</si>
  <si>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</si>
  <si>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</si>
  <si>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</si>
  <si>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</si>
  <si>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</si>
  <si>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</si>
  <si>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</si>
  <si>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</si>
  <si>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</si>
  <si>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</si>
  <si>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>36b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</si>
  <si>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</si>
  <si>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</si>
  <si>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</si>
  <si>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</si>
  <si>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</si>
  <si>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</si>
  <si>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</si>
  <si>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applicable pricing zone coincident monthly peaks.</t>
  </si>
  <si>
    <t>B</t>
  </si>
  <si>
    <t>Labeled LF, LU, IF, IU on pages 310-311 of Form 1 at the time of the applicable pricing zone coincident monthly peaks.</t>
  </si>
  <si>
    <t>C</t>
  </si>
  <si>
    <t>Labeled LF on page 328 of Form 1 at the time of the applicable pricing zone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</si>
  <si>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</si>
  <si>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</si>
  <si>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</si>
  <si>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</si>
  <si>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</si>
  <si>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</si>
  <si>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</si>
  <si>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</si>
  <si>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</si>
  <si>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</si>
  <si>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</si>
  <si>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</si>
  <si>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</si>
  <si>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</si>
  <si>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</si>
  <si>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</si>
  <si>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</si>
  <si>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</si>
  <si>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</si>
  <si>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</si>
  <si>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</si>
  <si>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</si>
  <si>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</si>
  <si>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</si>
  <si>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</si>
  <si>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</si>
  <si>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</si>
  <si>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</si>
  <si>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</si>
  <si>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</si>
  <si>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</si>
  <si>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</si>
  <si>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</si>
  <si>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</si>
  <si>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</si>
  <si>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</si>
  <si>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</si>
  <si>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</si>
  <si>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</si>
  <si>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</si>
  <si>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</si>
  <si>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</si>
  <si>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</si>
  <si>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</si>
  <si>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</si>
  <si>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</si>
  <si>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</si>
  <si>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</si>
  <si>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</si>
  <si>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</si>
  <si>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</si>
  <si>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</si>
  <si>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</si>
  <si>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</si>
  <si>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</si>
  <si>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</si>
  <si>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</si>
  <si>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</si>
  <si>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</si>
  <si>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</si>
  <si>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</si>
  <si>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</si>
  <si>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</si>
  <si>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</si>
  <si>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</t>
  </si>
  <si>
    <t>revenue requirements.</t>
  </si>
  <si>
    <t>W</t>
  </si>
  <si>
    <t>X</t>
  </si>
  <si>
    <t>Y</t>
  </si>
  <si>
    <t>Z</t>
  </si>
  <si>
    <t>AA</t>
  </si>
  <si>
    <t>Plant in Service, Accumulated Depreciation, and Depreciation Expense amounts exclude Asset Retirement Obligation amounts unless authorized by FERC.</t>
  </si>
  <si>
    <t>BB</t>
  </si>
  <si>
    <t>Schedule 10-FERC charges should not be included in O&amp;M recovered under this Attachment O.</t>
  </si>
  <si>
    <t>For the 12 months ended 12/31/2014</t>
  </si>
  <si>
    <t xml:space="preserve">Pursuant to Attachment GG of the Midwest ISO Tariff, removes dollar amount of the revenue requirements calculated pursuant to Attachment GG. </t>
  </si>
  <si>
    <t>Attachment O revenue requirements have already been reduced by the Attachment GG revenue requirements.</t>
  </si>
  <si>
    <t xml:space="preserve">Pursuant to Attachment MM of the Midwest ISO Tariff, removes dollar amount of revenue requirements calculated pursuant to Attachment MM. </t>
  </si>
  <si>
    <t xml:space="preserve">  c. Transmission charges from Schedules associated with Attachment GG  (Note X)</t>
  </si>
  <si>
    <t xml:space="preserve">  d. Transmission charges from Schedules associated with Attachment MM  (Note Z)</t>
  </si>
  <si>
    <t xml:space="preserve">  a filing with FERC. A 50 basis point adder for RTO participation may be added to the ROE up to the upper end of the zone of reasonableness established by FERC.</t>
  </si>
  <si>
    <t xml:space="preserve">Removes from revenue credits revenues that are distributed pursuant to Schedules associated with Attachment GG of the Midwest ISO Tariff, since the Transmission Owner's </t>
  </si>
  <si>
    <t xml:space="preserve">Removes from revenue credits revenues that are distributed pursuant to Schedules associated with Attachment MM of the Midwest ISO Tariff, since the Transmission Owner's Attachment O revenue requirements have already been reduced by the Attachment MM revenue requirements.  </t>
  </si>
  <si>
    <t>227.8.c &amp; .16.c</t>
  </si>
  <si>
    <t xml:space="preserve">111.57.c </t>
  </si>
  <si>
    <t>Consumers Energy Company</t>
  </si>
  <si>
    <t>Attachment O Informational Filing</t>
  </si>
  <si>
    <t>Attachment O Formula Rate Calculation</t>
  </si>
  <si>
    <t>Exhibit A</t>
  </si>
  <si>
    <t>Docket No. ER16-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</si>
</sst>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$&quot;#,##0.00"/>
    <numFmt numFmtId="166" formatCode="#,##0.000"/>
    <numFmt numFmtId="167" formatCode="&quot;$&quot;#,##0.000"/>
    <numFmt numFmtId="168" formatCode="0.000%"/>
    <numFmt numFmtId="169" formatCode="#,##0.00000"/>
    <numFmt numFmtId="170" formatCode="#,##0.0"/>
    <numFmt numFmtId="171" formatCode="0.0000"/>
    <numFmt numFmtId="172" formatCode="#,##0.0000"/>
    <numFmt numFmtId="173" formatCode="_(&quot;$&quot;* #,##0_);_(&quot;$&quot;* \(#,##0\);_(&quot;$&quot;* &quot;-&quot;??_);_(@_)"/>
    <numFmt numFmtId="174" formatCode="&quot;$&quot;#,##0"/>
    <numFmt numFmtId="175" formatCode="#,##0.0%;\-#,##0.0%;0.0%"/>
    <numFmt numFmtId="176" formatCode="#,##0_);[Red]\(#,##0\);&quot;&quot;"/>
    <numFmt numFmtId="177" formatCode="#,##0.00%;\-#,##0.00%;0.00%"/>
    <numFmt numFmtId="178" formatCode="_(* #,##0_);_(* \(#,##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sz val="12"/>
      <color indexed="17"/>
      <name val="Arial MT"/>
    </font>
    <font>
      <sz val="12"/>
      <name val="Arial MT"/>
    </font>
    <font>
      <sz val="12"/>
      <name val="Arial"/>
      <family val="2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  <font>
      <sz val="8"/>
      <name val="Times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color indexed="9"/>
      <name val="Arial"/>
      <family val="2"/>
    </font>
    <font>
      <sz val="8"/>
      <name val="Times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165" fontId="5" fillId="0" borderId="0" applyProtection="0"/>
    <xf numFmtId="165" fontId="5" fillId="0" borderId="0" applyProtection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" fillId="2" borderId="0"/>
    <xf numFmtId="0" fontId="19" fillId="3" borderId="4"/>
    <xf numFmtId="9" fontId="18" fillId="0" borderId="0" applyFont="0" applyFill="0" applyBorder="0" applyAlignment="0" applyProtection="0"/>
    <xf numFmtId="0" fontId="20" fillId="4" borderId="0" applyNumberFormat="0" applyBorder="0" applyProtection="0">
      <alignment horizontal="left"/>
    </xf>
    <xf numFmtId="37" fontId="21" fillId="0" borderId="0" applyFill="0" applyBorder="0" applyAlignment="0" applyProtection="0"/>
    <xf numFmtId="175" fontId="21" fillId="0" borderId="0" applyFill="0" applyBorder="0" applyAlignment="0" applyProtection="0"/>
    <xf numFmtId="175" fontId="18" fillId="0" borderId="0" applyFill="0" applyBorder="0" applyAlignment="0" applyProtection="0"/>
    <xf numFmtId="0" fontId="22" fillId="0" borderId="0" applyNumberFormat="0" applyFill="0" applyBorder="0" applyAlignment="0" applyProtection="0"/>
    <xf numFmtId="176" fontId="21" fillId="5" borderId="0" applyBorder="0" applyAlignment="0" applyProtection="0"/>
    <xf numFmtId="176" fontId="21" fillId="5" borderId="0" applyBorder="0" applyAlignment="0" applyProtection="0"/>
    <xf numFmtId="0" fontId="23" fillId="4" borderId="0" applyNumberFormat="0" applyBorder="0" applyAlignment="0" applyProtection="0"/>
    <xf numFmtId="177" fontId="21" fillId="0" borderId="0" applyBorder="0"/>
    <xf numFmtId="176" fontId="21" fillId="6" borderId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3" fontId="2" fillId="0" borderId="0" xfId="0" applyNumberFormat="1" applyFont="1" applyFill="1" applyAlignment="1"/>
    <xf numFmtId="3" fontId="2" fillId="0" borderId="0" xfId="0" applyNumberFormat="1" applyFont="1" applyFill="1" applyBorder="1"/>
    <xf numFmtId="0" fontId="2" fillId="0" borderId="0" xfId="0" applyNumberFormat="1" applyFont="1" applyFill="1" applyProtection="1"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/>
    <xf numFmtId="0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applyProtection="1"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" xfId="0" applyNumberFormat="1" applyFont="1" applyFill="1" applyBorder="1"/>
    <xf numFmtId="49" fontId="2" fillId="0" borderId="0" xfId="0" applyNumberFormat="1" applyFont="1" applyFill="1"/>
    <xf numFmtId="0" fontId="2" fillId="0" borderId="1" xfId="0" applyNumberFormat="1" applyFont="1" applyFill="1" applyBorder="1" applyAlignment="1" applyProtection="1">
      <protection locked="0"/>
    </xf>
    <xf numFmtId="0" fontId="15" fillId="0" borderId="0" xfId="0" applyNumberFormat="1" applyFont="1" applyFill="1" applyAlignment="1" applyProtection="1">
      <alignment horizontal="left"/>
      <protection locked="0"/>
    </xf>
    <xf numFmtId="1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3" applyNumberFormat="1" applyFont="1" applyFill="1"/>
    <xf numFmtId="173" fontId="2" fillId="0" borderId="0" xfId="1" applyNumberFormat="1" applyFont="1" applyFill="1" applyAlignment="1" applyProtection="1">
      <protection locked="0"/>
    </xf>
    <xf numFmtId="173" fontId="2" fillId="0" borderId="0" xfId="1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10" fontId="2" fillId="0" borderId="0" xfId="26" applyNumberFormat="1" applyFont="1" applyFill="1" applyAlignment="1" applyProtection="1">
      <protection locked="0"/>
    </xf>
    <xf numFmtId="49" fontId="3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/>
    <xf numFmtId="42" fontId="2" fillId="0" borderId="0" xfId="0" applyNumberFormat="1" applyFont="1" applyFill="1"/>
    <xf numFmtId="164" fontId="2" fillId="0" borderId="0" xfId="0" applyNumberFormat="1" applyFont="1" applyFill="1" applyAlignment="1"/>
    <xf numFmtId="0" fontId="4" fillId="0" borderId="0" xfId="0" applyNumberFormat="1" applyFont="1" applyFill="1"/>
    <xf numFmtId="0" fontId="5" fillId="0" borderId="0" xfId="0" applyFont="1" applyFill="1" applyAlignment="1"/>
    <xf numFmtId="3" fontId="2" fillId="0" borderId="1" xfId="0" applyNumberFormat="1" applyFont="1" applyFill="1" applyBorder="1" applyAlignment="1"/>
    <xf numFmtId="3" fontId="2" fillId="0" borderId="0" xfId="0" applyNumberFormat="1" applyFont="1" applyFill="1" applyAlignment="1">
      <alignment horizontal="fill"/>
    </xf>
    <xf numFmtId="0" fontId="5" fillId="0" borderId="0" xfId="0" applyNumberFormat="1" applyFont="1" applyFill="1"/>
    <xf numFmtId="42" fontId="2" fillId="0" borderId="2" xfId="0" applyNumberFormat="1" applyFont="1" applyFill="1" applyBorder="1" applyAlignment="1" applyProtection="1">
      <alignment horizontal="right"/>
      <protection locked="0"/>
    </xf>
    <xf numFmtId="3" fontId="6" fillId="0" borderId="0" xfId="2" applyNumberFormat="1" applyFont="1" applyFill="1"/>
    <xf numFmtId="0" fontId="4" fillId="0" borderId="0" xfId="0" applyFont="1" applyFill="1" applyAlignment="1"/>
    <xf numFmtId="3" fontId="2" fillId="0" borderId="1" xfId="0" applyNumberFormat="1" applyFont="1" applyFill="1" applyBorder="1"/>
    <xf numFmtId="166" fontId="2" fillId="0" borderId="0" xfId="0" applyNumberFormat="1" applyFont="1" applyFill="1"/>
    <xf numFmtId="166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/>
    <xf numFmtId="167" fontId="2" fillId="0" borderId="0" xfId="0" applyNumberFormat="1" applyFont="1" applyFill="1" applyProtection="1">
      <protection locked="0"/>
    </xf>
    <xf numFmtId="3" fontId="2" fillId="0" borderId="0" xfId="0" applyNumberFormat="1" applyFont="1" applyFill="1" applyBorder="1" applyAlignment="1"/>
    <xf numFmtId="3" fontId="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/>
    <xf numFmtId="169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/>
    <xf numFmtId="169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/>
    <xf numFmtId="37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3" fontId="2" fillId="0" borderId="2" xfId="0" applyNumberFormat="1" applyFont="1" applyFill="1" applyBorder="1" applyAlignment="1"/>
    <xf numFmtId="0" fontId="7" fillId="0" borderId="0" xfId="0" applyFont="1" applyFill="1" applyAlignment="1"/>
    <xf numFmtId="0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/>
    <xf numFmtId="3" fontId="10" fillId="0" borderId="0" xfId="0" applyNumberFormat="1" applyFont="1" applyFill="1" applyAlignment="1"/>
    <xf numFmtId="17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 applyProtection="1">
      <alignment horizontal="left"/>
      <protection locked="0"/>
    </xf>
    <xf numFmtId="172" fontId="2" fillId="0" borderId="0" xfId="0" applyNumberFormat="1" applyFont="1" applyFill="1" applyAlignment="1"/>
    <xf numFmtId="178" fontId="2" fillId="0" borderId="0" xfId="28" applyNumberFormat="1" applyFont="1" applyFill="1" applyAlignment="1"/>
    <xf numFmtId="3" fontId="2" fillId="0" borderId="3" xfId="0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/>
    <xf numFmtId="0" fontId="11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/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73" fontId="0" fillId="0" borderId="0" xfId="1" applyNumberFormat="1" applyFont="1" applyFill="1" applyBorder="1" applyAlignment="1"/>
    <xf numFmtId="3" fontId="4" fillId="0" borderId="0" xfId="0" applyNumberFormat="1" applyFont="1" applyFill="1" applyBorder="1" applyAlignment="1"/>
    <xf numFmtId="174" fontId="0" fillId="0" borderId="0" xfId="0" applyNumberFormat="1" applyFill="1" applyBorder="1" applyAlignment="1"/>
    <xf numFmtId="0" fontId="4" fillId="0" borderId="0" xfId="0" applyFont="1" applyFill="1" applyBorder="1" applyAlignment="1"/>
    <xf numFmtId="0" fontId="12" fillId="0" borderId="0" xfId="0" applyFont="1" applyFill="1" applyBorder="1" applyAlignment="1"/>
    <xf numFmtId="0" fontId="13" fillId="0" borderId="0" xfId="0" applyFont="1" applyFill="1" applyBorder="1"/>
    <xf numFmtId="0" fontId="4" fillId="0" borderId="0" xfId="0" applyFont="1" applyFill="1" applyBorder="1"/>
    <xf numFmtId="169" fontId="2" fillId="0" borderId="0" xfId="0" applyNumberFormat="1" applyFont="1" applyFill="1"/>
    <xf numFmtId="164" fontId="2" fillId="0" borderId="0" xfId="0" applyNumberFormat="1" applyFont="1" applyFill="1"/>
    <xf numFmtId="0" fontId="4" fillId="0" borderId="0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/>
    <xf numFmtId="4" fontId="2" fillId="0" borderId="0" xfId="0" applyNumberFormat="1" applyFont="1" applyFill="1" applyAlignment="1"/>
    <xf numFmtId="178" fontId="2" fillId="0" borderId="0" xfId="28" applyNumberFormat="1" applyFont="1" applyFill="1" applyAlignment="1" applyProtection="1">
      <protection locked="0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 applyProtection="1">
      <alignment horizontal="center"/>
      <protection locked="0"/>
    </xf>
    <xf numFmtId="0" fontId="2" fillId="0" borderId="1" xfId="0" applyNumberFormat="1" applyFont="1" applyFill="1" applyBorder="1" applyAlignment="1"/>
    <xf numFmtId="0" fontId="5" fillId="0" borderId="0" xfId="0" applyNumberFormat="1" applyFont="1" applyFill="1" applyAlignment="1"/>
    <xf numFmtId="3" fontId="5" fillId="0" borderId="0" xfId="0" applyNumberFormat="1" applyFont="1" applyFill="1" applyAlignment="1"/>
    <xf numFmtId="174" fontId="2" fillId="0" borderId="0" xfId="0" applyNumberFormat="1" applyFont="1" applyFill="1" applyAlignment="1"/>
    <xf numFmtId="42" fontId="2" fillId="0" borderId="0" xfId="0" applyNumberFormat="1" applyFont="1" applyFill="1" applyAlignment="1"/>
    <xf numFmtId="3" fontId="2" fillId="0" borderId="0" xfId="0" applyNumberFormat="1" applyFont="1" applyFill="1" applyAlignment="1" applyProtection="1">
      <protection locked="0"/>
    </xf>
    <xf numFmtId="9" fontId="2" fillId="0" borderId="0" xfId="0" applyNumberFormat="1" applyFont="1" applyFill="1" applyAlignment="1"/>
    <xf numFmtId="171" fontId="2" fillId="0" borderId="0" xfId="0" applyNumberFormat="1" applyFont="1" applyFill="1" applyAlignment="1"/>
    <xf numFmtId="3" fontId="2" fillId="0" borderId="0" xfId="0" quotePrefix="1" applyNumberFormat="1" applyFont="1" applyFill="1" applyAlignment="1"/>
    <xf numFmtId="171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Alignment="1">
      <alignment horizontal="left"/>
    </xf>
    <xf numFmtId="0" fontId="14" fillId="0" borderId="0" xfId="0" applyNumberFormat="1" applyFont="1" applyFill="1" applyProtection="1">
      <protection locked="0"/>
    </xf>
    <xf numFmtId="0" fontId="14" fillId="0" borderId="0" xfId="0" applyFont="1" applyFill="1" applyAlignment="1"/>
    <xf numFmtId="0" fontId="2" fillId="0" borderId="0" xfId="0" applyFont="1" applyFill="1" applyAlignment="1" applyProtection="1"/>
    <xf numFmtId="3" fontId="6" fillId="0" borderId="0" xfId="0" applyNumberFormat="1" applyFont="1" applyFill="1" applyAlignment="1">
      <alignment horizontal="center"/>
    </xf>
    <xf numFmtId="38" fontId="2" fillId="0" borderId="0" xfId="0" applyNumberFormat="1" applyFont="1" applyFill="1" applyBorder="1" applyProtection="1">
      <protection locked="0"/>
    </xf>
    <xf numFmtId="38" fontId="2" fillId="0" borderId="0" xfId="0" applyNumberFormat="1" applyFont="1" applyFill="1" applyAlignment="1" applyProtection="1"/>
    <xf numFmtId="38" fontId="2" fillId="0" borderId="1" xfId="0" applyNumberFormat="1" applyFont="1" applyFill="1" applyBorder="1" applyProtection="1">
      <protection locked="0"/>
    </xf>
    <xf numFmtId="38" fontId="2" fillId="0" borderId="0" xfId="0" applyNumberFormat="1" applyFont="1" applyFill="1" applyAlignment="1"/>
    <xf numFmtId="38" fontId="2" fillId="0" borderId="0" xfId="0" applyNumberFormat="1" applyFont="1" applyFill="1" applyBorder="1" applyProtection="1"/>
    <xf numFmtId="174" fontId="2" fillId="0" borderId="0" xfId="0" applyNumberFormat="1" applyFont="1" applyFill="1" applyBorder="1" applyProtection="1"/>
    <xf numFmtId="1" fontId="2" fillId="0" borderId="0" xfId="0" applyNumberFormat="1" applyFont="1" applyFill="1" applyProtection="1"/>
    <xf numFmtId="166" fontId="2" fillId="0" borderId="0" xfId="0" applyNumberFormat="1" applyFont="1" applyFill="1" applyProtection="1">
      <protection locked="0"/>
    </xf>
    <xf numFmtId="1" fontId="2" fillId="0" borderId="0" xfId="0" applyNumberFormat="1" applyFont="1" applyFill="1" applyAlignment="1" applyProtection="1"/>
    <xf numFmtId="174" fontId="2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174" fontId="2" fillId="0" borderId="1" xfId="0" applyNumberFormat="1" applyFont="1" applyFill="1" applyBorder="1" applyAlignment="1" applyProtection="1">
      <protection locked="0"/>
    </xf>
    <xf numFmtId="165" fontId="2" fillId="0" borderId="0" xfId="0" applyNumberFormat="1" applyFont="1" applyFill="1" applyAlignment="1" applyProtection="1">
      <protection locked="0"/>
    </xf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Protection="1">
      <protection locked="0"/>
    </xf>
    <xf numFmtId="10" fontId="2" fillId="0" borderId="0" xfId="0" applyNumberFormat="1" applyFont="1" applyFill="1" applyProtection="1">
      <protection locked="0"/>
    </xf>
    <xf numFmtId="0" fontId="16" fillId="0" borderId="0" xfId="0" applyNumberFormat="1" applyFont="1" applyFill="1" applyProtection="1">
      <protection locked="0"/>
    </xf>
    <xf numFmtId="0" fontId="2" fillId="0" borderId="0" xfId="0" applyFont="1" applyFill="1" applyAlignment="1">
      <alignment horizontal="center" vertical="top" wrapText="1"/>
    </xf>
    <xf numFmtId="0" fontId="25" fillId="0" borderId="0" xfId="0" applyFont="1"/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Alignment="1">
      <alignment vertical="top" wrapText="1"/>
    </xf>
  </cellXfs>
  <cellStyles count="29">
    <cellStyle name="AFE" xfId="4"/>
    <cellStyle name="AFE 2" xfId="27"/>
    <cellStyle name="Comma" xfId="28" builtinId="3"/>
    <cellStyle name="Comma 2" xfId="5"/>
    <cellStyle name="Comma 2 2" xfId="6"/>
    <cellStyle name="Comma 3" xfId="7"/>
    <cellStyle name="Currency" xfId="1" builtinId="4"/>
    <cellStyle name="Currency 2" xfId="8"/>
    <cellStyle name="Currency 3" xfId="9"/>
    <cellStyle name="Normal" xfId="0" builtinId="0"/>
    <cellStyle name="Normal 2" xfId="10"/>
    <cellStyle name="Normal 2 2" xfId="11"/>
    <cellStyle name="Normal 3" xfId="12"/>
    <cellStyle name="Normal 4" xfId="13"/>
    <cellStyle name="Normal_Attachment O &amp; GG Final 11_11_09" xfId="3"/>
    <cellStyle name="Normal_METC Attachment O Template" xfId="2"/>
    <cellStyle name="Output Line Items" xfId="14"/>
    <cellStyle name="Percent" xfId="26" builtinId="5"/>
    <cellStyle name="Percent 2" xfId="15"/>
    <cellStyle name="Style 1072" xfId="16"/>
    <cellStyle name="Style 1073" xfId="17"/>
    <cellStyle name="Style 1074" xfId="18"/>
    <cellStyle name="Style 1075" xfId="19"/>
    <cellStyle name="Style 1076" xfId="20"/>
    <cellStyle name="Style 1077" xfId="21"/>
    <cellStyle name="Style 1078" xfId="22"/>
    <cellStyle name="Style 1079" xfId="23"/>
    <cellStyle name="Style 665" xfId="24"/>
    <cellStyle name="Style 673" xfId="25"/>
  </cellStyles>
  <dxfs count="0"/>
  <tableStyles count="0" defaultTableStyle="TableStyleMedium2" defaultPivotStyle="PivotStyleLight16"/>
  <colors>
    <mruColors>
      <color rgb="FF00FFFF"/>
      <color rgb="FFFFFF99"/>
      <color rgb="FFFFFF66"/>
      <color rgb="FFFF3F3F"/>
      <color rgb="FF66FF33"/>
      <color rgb="FFFF9966"/>
      <color rgb="FFFFCC66"/>
      <color rgb="FFCCFF66"/>
      <color rgb="FFFF6600"/>
      <color rgb="FFC747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6"/>
    <pageSetUpPr fitToPage="1"/>
  </sheetPr>
  <dimension ref="A2:U427"/>
  <sheetViews>
    <sheetView tabSelected="1" view="pageBreakPreview" topLeftCell="A149" zoomScale="60" zoomScaleNormal="75" workbookViewId="0">
      <selection activeCell="L15" sqref="L15"/>
    </sheetView>
  </sheetViews>
  <sheetFormatPr defaultRowHeight="15.75"/>
  <cols>
    <col min="1" max="1" width="7.7109375" style="8" customWidth="1"/>
    <col min="2" max="2" width="1.85546875" style="8" customWidth="1"/>
    <col min="3" max="3" width="34.42578125" style="8" customWidth="1"/>
    <col min="4" max="4" width="39" style="8" customWidth="1"/>
    <col min="5" max="5" width="17.85546875" style="8" customWidth="1"/>
    <col min="6" max="6" width="8.7109375" style="8" customWidth="1"/>
    <col min="7" max="7" width="7.28515625" style="8" customWidth="1"/>
    <col min="8" max="8" width="13.7109375" style="8" customWidth="1"/>
    <col min="9" max="9" width="7.42578125" style="8" customWidth="1"/>
    <col min="10" max="10" width="16.42578125" style="8" customWidth="1"/>
    <col min="11" max="11" width="5.7109375" style="8" customWidth="1"/>
    <col min="12" max="12" width="16.28515625" style="8" customWidth="1"/>
    <col min="13" max="13" width="9.140625" style="8"/>
    <col min="14" max="14" width="16.28515625" style="8" bestFit="1" customWidth="1"/>
    <col min="15" max="15" width="13.7109375" style="8" customWidth="1"/>
    <col min="16" max="16" width="13" style="8" customWidth="1"/>
    <col min="17" max="17" width="5" style="8" customWidth="1"/>
    <col min="18" max="18" width="14.85546875" style="8" bestFit="1" customWidth="1"/>
    <col min="19" max="16384" width="9.140625" style="8"/>
  </cols>
  <sheetData>
    <row r="2" spans="1:12">
      <c r="A2" s="142" t="s">
        <v>357</v>
      </c>
    </row>
    <row r="3" spans="1:12">
      <c r="A3" s="142" t="s">
        <v>358</v>
      </c>
    </row>
    <row r="4" spans="1:12">
      <c r="A4" s="142" t="s">
        <v>361</v>
      </c>
    </row>
    <row r="5" spans="1:12">
      <c r="A5" s="142" t="s">
        <v>360</v>
      </c>
    </row>
    <row r="6" spans="1:12">
      <c r="A6" s="142" t="s">
        <v>359</v>
      </c>
      <c r="C6" s="12" t="s">
        <v>4</v>
      </c>
      <c r="D6" s="21" t="s">
        <v>4</v>
      </c>
      <c r="E6" s="22"/>
      <c r="F6" s="12"/>
      <c r="G6" s="12"/>
      <c r="H6" s="12"/>
      <c r="I6" s="6"/>
      <c r="J6" s="1"/>
      <c r="K6" s="1"/>
      <c r="L6" s="1"/>
    </row>
    <row r="7" spans="1:12">
      <c r="C7" s="12"/>
      <c r="D7" s="21"/>
      <c r="E7" s="22"/>
      <c r="F7" s="12"/>
      <c r="G7" s="12"/>
      <c r="H7" s="12"/>
      <c r="I7" s="6"/>
      <c r="J7" s="1"/>
      <c r="K7" s="1"/>
      <c r="L7" s="1"/>
    </row>
    <row r="8" spans="1:12">
      <c r="C8" s="12" t="s">
        <v>4</v>
      </c>
      <c r="D8" s="21" t="s">
        <v>4</v>
      </c>
      <c r="E8" s="23"/>
      <c r="F8" s="12"/>
      <c r="G8" s="12"/>
      <c r="H8" s="12"/>
      <c r="I8" s="6"/>
      <c r="J8" s="6"/>
      <c r="L8" s="2" t="s">
        <v>0</v>
      </c>
    </row>
    <row r="9" spans="1:12">
      <c r="C9" s="12" t="s">
        <v>4</v>
      </c>
      <c r="D9" s="24" t="s">
        <v>4</v>
      </c>
      <c r="E9" s="23"/>
      <c r="F9" s="12"/>
      <c r="G9" s="12"/>
      <c r="H9" s="12"/>
      <c r="I9" s="6"/>
      <c r="J9" s="6"/>
      <c r="L9" s="2"/>
    </row>
    <row r="10" spans="1:12">
      <c r="C10" s="12" t="s">
        <v>4</v>
      </c>
      <c r="D10" s="22" t="s">
        <v>4</v>
      </c>
      <c r="E10" s="23"/>
      <c r="F10" s="12"/>
      <c r="G10" s="12"/>
      <c r="H10" s="12"/>
      <c r="I10" s="6"/>
      <c r="J10" s="6"/>
      <c r="K10" s="3"/>
      <c r="L10" s="2" t="s">
        <v>1</v>
      </c>
    </row>
    <row r="11" spans="1:12">
      <c r="C11" s="12" t="s">
        <v>159</v>
      </c>
      <c r="D11" s="24" t="s">
        <v>4</v>
      </c>
      <c r="E11" s="23"/>
      <c r="F11" s="12"/>
      <c r="G11" s="12"/>
      <c r="H11" s="12"/>
      <c r="I11" s="6"/>
      <c r="J11" s="6"/>
      <c r="K11" s="3"/>
      <c r="L11" s="3"/>
    </row>
    <row r="12" spans="1:12">
      <c r="C12" s="12" t="s">
        <v>4</v>
      </c>
      <c r="D12" s="12"/>
      <c r="E12" s="23" t="s">
        <v>3</v>
      </c>
      <c r="F12" s="12"/>
      <c r="G12" s="12"/>
      <c r="H12" s="12"/>
      <c r="I12" s="6"/>
      <c r="J12" s="6" t="s">
        <v>346</v>
      </c>
      <c r="K12" s="3"/>
      <c r="L12" s="3"/>
    </row>
    <row r="13" spans="1:12">
      <c r="C13" s="12" t="s">
        <v>4</v>
      </c>
      <c r="D13" s="4" t="s">
        <v>4</v>
      </c>
      <c r="E13" s="4" t="s">
        <v>5</v>
      </c>
      <c r="F13" s="4"/>
      <c r="G13" s="4"/>
      <c r="H13" s="4"/>
      <c r="I13" s="6"/>
      <c r="J13" s="6"/>
      <c r="K13" s="3"/>
      <c r="L13" s="3"/>
    </row>
    <row r="14" spans="1:12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7"/>
      <c r="C15" s="3"/>
      <c r="D15" s="3"/>
      <c r="E15" s="25" t="s">
        <v>6</v>
      </c>
      <c r="F15" s="3"/>
      <c r="G15" s="3"/>
      <c r="H15" s="3"/>
      <c r="I15" s="3"/>
      <c r="J15" s="3"/>
      <c r="K15" s="3"/>
      <c r="L15" s="3"/>
    </row>
    <row r="16" spans="1:12">
      <c r="A16" s="7"/>
      <c r="C16" s="3"/>
      <c r="D16" s="3"/>
      <c r="E16" s="15"/>
      <c r="F16" s="3"/>
      <c r="G16" s="3"/>
      <c r="H16" s="3"/>
      <c r="I16" s="3"/>
      <c r="J16" s="3"/>
      <c r="K16" s="3"/>
      <c r="L16" s="3"/>
    </row>
    <row r="17" spans="1:17">
      <c r="A17" s="7" t="s">
        <v>7</v>
      </c>
      <c r="C17" s="3"/>
      <c r="D17" s="3"/>
      <c r="E17" s="15"/>
      <c r="F17" s="3"/>
      <c r="G17" s="3"/>
      <c r="H17" s="3"/>
      <c r="I17" s="3"/>
      <c r="J17" s="7" t="s">
        <v>8</v>
      </c>
      <c r="K17" s="3"/>
      <c r="L17" s="3"/>
    </row>
    <row r="18" spans="1:17" ht="16.5" thickBot="1">
      <c r="A18" s="26" t="s">
        <v>9</v>
      </c>
      <c r="C18" s="3"/>
      <c r="D18" s="3"/>
      <c r="E18" s="3"/>
      <c r="F18" s="3"/>
      <c r="G18" s="3"/>
      <c r="H18" s="3"/>
      <c r="I18" s="3"/>
      <c r="J18" s="26" t="s">
        <v>10</v>
      </c>
      <c r="K18" s="3"/>
      <c r="L18" s="3"/>
    </row>
    <row r="19" spans="1:17">
      <c r="A19" s="7">
        <v>1</v>
      </c>
      <c r="C19" s="3" t="s">
        <v>11</v>
      </c>
      <c r="D19" s="3"/>
      <c r="E19" s="27"/>
      <c r="F19" s="3"/>
      <c r="G19" s="3"/>
      <c r="H19" s="3"/>
      <c r="I19" s="3"/>
      <c r="J19" s="28">
        <f>+J241</f>
        <v>9164600.8179763705</v>
      </c>
      <c r="K19" s="3"/>
      <c r="L19" s="3"/>
    </row>
    <row r="20" spans="1:17">
      <c r="A20" s="7"/>
      <c r="C20" s="3"/>
      <c r="D20" s="3"/>
      <c r="E20" s="3"/>
      <c r="F20" s="3"/>
      <c r="G20" s="3"/>
      <c r="H20" s="3"/>
      <c r="I20" s="3"/>
      <c r="J20" s="27"/>
      <c r="K20" s="3"/>
      <c r="L20" s="3"/>
    </row>
    <row r="21" spans="1:17">
      <c r="A21" s="7"/>
      <c r="C21" s="3"/>
      <c r="D21" s="3"/>
      <c r="E21" s="3"/>
      <c r="F21" s="3"/>
      <c r="G21" s="3"/>
      <c r="H21" s="3"/>
      <c r="I21" s="3"/>
      <c r="J21" s="27"/>
      <c r="K21" s="3"/>
      <c r="L21" s="3"/>
    </row>
    <row r="22" spans="1:17" ht="16.5" thickBot="1">
      <c r="A22" s="7" t="s">
        <v>4</v>
      </c>
      <c r="C22" s="9" t="s">
        <v>12</v>
      </c>
      <c r="D22" s="4" t="s">
        <v>13</v>
      </c>
      <c r="E22" s="26" t="s">
        <v>14</v>
      </c>
      <c r="F22" s="4"/>
      <c r="G22" s="26" t="s">
        <v>15</v>
      </c>
      <c r="H22" s="26"/>
      <c r="I22" s="3"/>
      <c r="J22" s="27"/>
      <c r="K22" s="3"/>
      <c r="L22" s="3"/>
    </row>
    <row r="23" spans="1:17">
      <c r="A23" s="7">
        <v>2</v>
      </c>
      <c r="C23" s="9" t="s">
        <v>16</v>
      </c>
      <c r="D23" s="4" t="s">
        <v>17</v>
      </c>
      <c r="E23" s="4">
        <f>J328</f>
        <v>748</v>
      </c>
      <c r="F23" s="4"/>
      <c r="G23" s="4" t="s">
        <v>18</v>
      </c>
      <c r="H23" s="29">
        <f>J276</f>
        <v>1</v>
      </c>
      <c r="I23" s="4"/>
      <c r="J23" s="4">
        <f>+H23*E23</f>
        <v>748</v>
      </c>
      <c r="K23" s="3"/>
      <c r="L23" s="3"/>
    </row>
    <row r="24" spans="1:17">
      <c r="A24" s="7">
        <v>3</v>
      </c>
      <c r="C24" s="9" t="s">
        <v>19</v>
      </c>
      <c r="D24" s="4" t="s">
        <v>20</v>
      </c>
      <c r="E24" s="4">
        <f>J335</f>
        <v>0</v>
      </c>
      <c r="F24" s="4"/>
      <c r="G24" s="4" t="str">
        <f t="shared" ref="G24:H26" si="0">+G23</f>
        <v>TP</v>
      </c>
      <c r="H24" s="29">
        <f t="shared" si="0"/>
        <v>1</v>
      </c>
      <c r="I24" s="4"/>
      <c r="J24" s="4">
        <f>+H24*E24</f>
        <v>0</v>
      </c>
      <c r="K24" s="3"/>
      <c r="L24" s="3"/>
    </row>
    <row r="25" spans="1:17">
      <c r="A25" s="7">
        <v>4</v>
      </c>
      <c r="C25" s="5" t="s">
        <v>21</v>
      </c>
      <c r="D25" s="4"/>
      <c r="E25" s="4">
        <v>0</v>
      </c>
      <c r="F25" s="4"/>
      <c r="G25" s="4" t="str">
        <f t="shared" si="0"/>
        <v>TP</v>
      </c>
      <c r="H25" s="29">
        <f t="shared" si="0"/>
        <v>1</v>
      </c>
      <c r="I25" s="4"/>
      <c r="J25" s="4">
        <f>+H25*E25</f>
        <v>0</v>
      </c>
      <c r="K25" s="3"/>
      <c r="L25" s="3"/>
      <c r="N25" s="30" t="s">
        <v>4</v>
      </c>
      <c r="O25" s="31"/>
      <c r="P25" s="31"/>
      <c r="Q25" s="31"/>
    </row>
    <row r="26" spans="1:17" ht="16.5" thickBot="1">
      <c r="A26" s="7">
        <v>5</v>
      </c>
      <c r="C26" s="5" t="s">
        <v>22</v>
      </c>
      <c r="D26" s="4"/>
      <c r="E26" s="4">
        <v>0</v>
      </c>
      <c r="F26" s="4"/>
      <c r="G26" s="4" t="str">
        <f t="shared" si="0"/>
        <v>TP</v>
      </c>
      <c r="H26" s="29">
        <f t="shared" si="0"/>
        <v>1</v>
      </c>
      <c r="I26" s="4"/>
      <c r="J26" s="32">
        <f>+H26*E26</f>
        <v>0</v>
      </c>
      <c r="K26" s="3"/>
      <c r="L26" s="3"/>
      <c r="N26" s="30" t="s">
        <v>4</v>
      </c>
      <c r="O26" s="31"/>
      <c r="P26" s="31"/>
      <c r="Q26" s="31"/>
    </row>
    <row r="27" spans="1:17">
      <c r="A27" s="7">
        <v>6</v>
      </c>
      <c r="C27" s="9" t="s">
        <v>23</v>
      </c>
      <c r="D27" s="3"/>
      <c r="E27" s="33" t="s">
        <v>4</v>
      </c>
      <c r="F27" s="4"/>
      <c r="G27" s="4"/>
      <c r="H27" s="29"/>
      <c r="I27" s="4"/>
      <c r="J27" s="4">
        <f>SUM(J23:J26)</f>
        <v>748</v>
      </c>
      <c r="K27" s="3"/>
      <c r="L27" s="3"/>
      <c r="N27" s="34"/>
      <c r="O27" s="31"/>
      <c r="P27" s="31"/>
      <c r="Q27" s="31"/>
    </row>
    <row r="28" spans="1:17">
      <c r="A28" s="7"/>
      <c r="D28" s="3"/>
      <c r="E28" s="4" t="s">
        <v>4</v>
      </c>
      <c r="F28" s="3"/>
      <c r="G28" s="3"/>
      <c r="H28" s="29"/>
      <c r="I28" s="3"/>
      <c r="K28" s="3"/>
      <c r="L28" s="3"/>
      <c r="N28" s="34"/>
      <c r="O28" s="31"/>
      <c r="P28" s="31"/>
      <c r="Q28" s="31"/>
    </row>
    <row r="29" spans="1:17" ht="16.5" thickBot="1">
      <c r="A29" s="7">
        <v>7</v>
      </c>
      <c r="C29" s="9" t="s">
        <v>24</v>
      </c>
      <c r="D29" s="3" t="s">
        <v>25</v>
      </c>
      <c r="E29" s="33" t="s">
        <v>4</v>
      </c>
      <c r="F29" s="4"/>
      <c r="G29" s="4"/>
      <c r="H29" s="4"/>
      <c r="I29" s="4"/>
      <c r="J29" s="35">
        <f>+J19-J27</f>
        <v>9163852.8179763705</v>
      </c>
      <c r="K29" s="3"/>
      <c r="L29" s="3"/>
      <c r="N29" s="34"/>
      <c r="O29" s="31"/>
      <c r="P29" s="31"/>
      <c r="Q29" s="31"/>
    </row>
    <row r="30" spans="1:17" ht="16.5" thickTop="1">
      <c r="A30" s="7"/>
      <c r="D30" s="3"/>
      <c r="E30" s="33"/>
      <c r="F30" s="4"/>
      <c r="G30" s="4"/>
      <c r="H30" s="4"/>
      <c r="I30" s="4"/>
      <c r="K30" s="3"/>
      <c r="L30" s="3"/>
      <c r="N30" s="34"/>
      <c r="O30" s="31"/>
      <c r="P30" s="31"/>
      <c r="Q30" s="31"/>
    </row>
    <row r="31" spans="1:17">
      <c r="A31" s="7"/>
      <c r="D31" s="4"/>
      <c r="J31" s="4"/>
      <c r="K31" s="3"/>
      <c r="L31" s="3"/>
      <c r="N31" s="34"/>
      <c r="O31" s="31"/>
      <c r="P31" s="31"/>
      <c r="Q31" s="31"/>
    </row>
    <row r="32" spans="1:17">
      <c r="A32" s="7"/>
      <c r="C32" s="9" t="s">
        <v>26</v>
      </c>
      <c r="D32" s="3"/>
      <c r="E32" s="27"/>
      <c r="F32" s="3"/>
      <c r="G32" s="3"/>
      <c r="H32" s="3"/>
      <c r="I32" s="3"/>
      <c r="J32" s="27"/>
      <c r="K32" s="3"/>
      <c r="L32" s="3"/>
      <c r="N32" s="34"/>
      <c r="O32" s="31"/>
      <c r="P32" s="31"/>
      <c r="Q32" s="31"/>
    </row>
    <row r="33" spans="1:17">
      <c r="A33" s="7">
        <v>8</v>
      </c>
      <c r="C33" s="9" t="s">
        <v>27</v>
      </c>
      <c r="E33" s="27"/>
      <c r="F33" s="3"/>
      <c r="G33" s="3"/>
      <c r="H33" s="6" t="s">
        <v>28</v>
      </c>
      <c r="I33" s="3"/>
      <c r="J33" s="36">
        <v>0</v>
      </c>
      <c r="K33" s="3"/>
      <c r="L33" s="3"/>
      <c r="N33" s="37"/>
      <c r="O33" s="31"/>
      <c r="P33" s="31"/>
      <c r="Q33" s="31"/>
    </row>
    <row r="34" spans="1:17">
      <c r="A34" s="7">
        <v>9</v>
      </c>
      <c r="C34" s="9" t="s">
        <v>29</v>
      </c>
      <c r="D34" s="4"/>
      <c r="E34" s="4"/>
      <c r="F34" s="4"/>
      <c r="G34" s="4"/>
      <c r="H34" s="4" t="s">
        <v>30</v>
      </c>
      <c r="I34" s="4"/>
      <c r="J34" s="27">
        <v>0</v>
      </c>
      <c r="K34" s="3"/>
      <c r="L34" s="3"/>
    </row>
    <row r="35" spans="1:17">
      <c r="A35" s="7">
        <v>10</v>
      </c>
      <c r="C35" s="5" t="s">
        <v>31</v>
      </c>
      <c r="D35" s="3"/>
      <c r="E35" s="3"/>
      <c r="F35" s="3"/>
      <c r="H35" s="6" t="s">
        <v>32</v>
      </c>
      <c r="I35" s="3"/>
      <c r="J35" s="27">
        <v>0</v>
      </c>
      <c r="K35" s="3"/>
      <c r="L35" s="3"/>
    </row>
    <row r="36" spans="1:17">
      <c r="A36" s="7">
        <v>11</v>
      </c>
      <c r="C36" s="9" t="s">
        <v>33</v>
      </c>
      <c r="D36" s="3"/>
      <c r="E36" s="3"/>
      <c r="F36" s="3"/>
      <c r="H36" s="6" t="s">
        <v>34</v>
      </c>
      <c r="I36" s="3"/>
      <c r="J36" s="5">
        <v>0</v>
      </c>
      <c r="K36" s="3"/>
      <c r="L36" s="3"/>
    </row>
    <row r="37" spans="1:17">
      <c r="A37" s="7">
        <v>12</v>
      </c>
      <c r="C37" s="5" t="s">
        <v>35</v>
      </c>
      <c r="D37" s="3"/>
      <c r="E37" s="3"/>
      <c r="F37" s="3"/>
      <c r="G37" s="3"/>
      <c r="H37" s="6"/>
      <c r="I37" s="3"/>
      <c r="J37" s="5">
        <v>0</v>
      </c>
      <c r="K37" s="3"/>
      <c r="L37" s="3"/>
    </row>
    <row r="38" spans="1:17">
      <c r="A38" s="7">
        <v>13</v>
      </c>
      <c r="C38" s="5" t="s">
        <v>36</v>
      </c>
      <c r="D38" s="3"/>
      <c r="E38" s="3"/>
      <c r="F38" s="3"/>
      <c r="G38" s="3"/>
      <c r="H38" s="6"/>
      <c r="I38" s="3"/>
      <c r="J38" s="5">
        <v>0</v>
      </c>
      <c r="K38" s="3"/>
      <c r="L38" s="3"/>
    </row>
    <row r="39" spans="1:17" ht="16.5" thickBot="1">
      <c r="A39" s="7">
        <v>14</v>
      </c>
      <c r="C39" s="5" t="s">
        <v>37</v>
      </c>
      <c r="D39" s="3"/>
      <c r="E39" s="3"/>
      <c r="F39" s="3"/>
      <c r="G39" s="3"/>
      <c r="H39" s="6"/>
      <c r="I39" s="3"/>
      <c r="J39" s="38">
        <v>0</v>
      </c>
      <c r="K39" s="3"/>
      <c r="L39" s="3"/>
    </row>
    <row r="40" spans="1:17">
      <c r="A40" s="7">
        <v>15</v>
      </c>
      <c r="C40" s="12" t="s">
        <v>38</v>
      </c>
      <c r="D40" s="3"/>
      <c r="E40" s="3"/>
      <c r="F40" s="3"/>
      <c r="G40" s="3"/>
      <c r="H40" s="3"/>
      <c r="I40" s="3"/>
      <c r="J40" s="27">
        <f>SUM(J33:J39)</f>
        <v>0</v>
      </c>
      <c r="K40" s="3"/>
      <c r="L40" s="3"/>
    </row>
    <row r="41" spans="1:17">
      <c r="A41" s="7"/>
      <c r="C41" s="9"/>
      <c r="D41" s="3"/>
      <c r="E41" s="3"/>
      <c r="F41" s="3"/>
      <c r="G41" s="3"/>
      <c r="H41" s="3"/>
      <c r="I41" s="3"/>
      <c r="J41" s="27"/>
      <c r="K41" s="3"/>
      <c r="L41" s="3"/>
    </row>
    <row r="42" spans="1:17">
      <c r="A42" s="7">
        <v>16</v>
      </c>
      <c r="C42" s="9" t="s">
        <v>39</v>
      </c>
      <c r="D42" s="3" t="s">
        <v>40</v>
      </c>
      <c r="E42" s="39">
        <f>IF(J40&gt;0,J29/J40,0)</f>
        <v>0</v>
      </c>
      <c r="F42" s="3"/>
      <c r="G42" s="3"/>
      <c r="H42" s="3"/>
      <c r="I42" s="3"/>
      <c r="K42" s="3"/>
      <c r="L42" s="3"/>
    </row>
    <row r="43" spans="1:17">
      <c r="A43" s="7">
        <v>17</v>
      </c>
      <c r="C43" s="9" t="s">
        <v>41</v>
      </c>
      <c r="D43" s="3" t="s">
        <v>42</v>
      </c>
      <c r="E43" s="39">
        <f>+E42/12</f>
        <v>0</v>
      </c>
      <c r="F43" s="3"/>
      <c r="G43" s="3"/>
      <c r="H43" s="3"/>
      <c r="I43" s="3"/>
      <c r="K43" s="3"/>
      <c r="L43" s="3"/>
    </row>
    <row r="44" spans="1:17">
      <c r="A44" s="7"/>
      <c r="C44" s="9"/>
      <c r="D44" s="3"/>
      <c r="E44" s="39"/>
      <c r="F44" s="3"/>
      <c r="G44" s="3"/>
      <c r="H44" s="3"/>
      <c r="I44" s="3"/>
      <c r="K44" s="3"/>
      <c r="L44" s="3"/>
    </row>
    <row r="45" spans="1:17">
      <c r="A45" s="7"/>
      <c r="C45" s="9"/>
      <c r="D45" s="3"/>
      <c r="E45" s="40" t="s">
        <v>43</v>
      </c>
      <c r="F45" s="3"/>
      <c r="G45" s="3"/>
      <c r="H45" s="3"/>
      <c r="I45" s="3"/>
      <c r="J45" s="19" t="s">
        <v>44</v>
      </c>
      <c r="K45" s="3"/>
      <c r="L45" s="3"/>
    </row>
    <row r="46" spans="1:17">
      <c r="A46" s="7"/>
      <c r="C46" s="9"/>
      <c r="D46" s="3"/>
      <c r="E46" s="39"/>
      <c r="F46" s="3"/>
      <c r="G46" s="3"/>
      <c r="H46" s="3"/>
      <c r="I46" s="3"/>
      <c r="K46" s="3"/>
      <c r="L46" s="3"/>
    </row>
    <row r="47" spans="1:17">
      <c r="A47" s="7">
        <v>18</v>
      </c>
      <c r="C47" s="9" t="s">
        <v>45</v>
      </c>
      <c r="D47" s="41" t="s">
        <v>46</v>
      </c>
      <c r="E47" s="39">
        <f>+E42/52</f>
        <v>0</v>
      </c>
      <c r="F47" s="3"/>
      <c r="G47" s="3"/>
      <c r="H47" s="3"/>
      <c r="I47" s="3"/>
      <c r="J47" s="42">
        <f>+E42/52</f>
        <v>0</v>
      </c>
      <c r="K47" s="3"/>
      <c r="L47" s="3"/>
    </row>
    <row r="48" spans="1:17">
      <c r="A48" s="7">
        <v>19</v>
      </c>
      <c r="C48" s="9" t="s">
        <v>47</v>
      </c>
      <c r="D48" s="41" t="s">
        <v>48</v>
      </c>
      <c r="E48" s="39">
        <f>+E42/260</f>
        <v>0</v>
      </c>
      <c r="F48" s="3" t="s">
        <v>49</v>
      </c>
      <c r="H48" s="3"/>
      <c r="I48" s="3"/>
      <c r="J48" s="42">
        <f>+E42/365</f>
        <v>0</v>
      </c>
      <c r="K48" s="3"/>
      <c r="L48" s="3"/>
    </row>
    <row r="49" spans="1:12">
      <c r="A49" s="7">
        <v>20</v>
      </c>
      <c r="C49" s="9" t="s">
        <v>50</v>
      </c>
      <c r="D49" s="41" t="s">
        <v>51</v>
      </c>
      <c r="E49" s="39">
        <f>+E42/4160*1000</f>
        <v>0</v>
      </c>
      <c r="F49" s="3" t="s">
        <v>52</v>
      </c>
      <c r="H49" s="3"/>
      <c r="I49" s="3"/>
      <c r="J49" s="42">
        <f>+E42/8760*1000</f>
        <v>0</v>
      </c>
      <c r="K49" s="3"/>
      <c r="L49" s="3" t="s">
        <v>4</v>
      </c>
    </row>
    <row r="50" spans="1:12">
      <c r="A50" s="7"/>
      <c r="C50" s="9"/>
      <c r="D50" s="3" t="s">
        <v>53</v>
      </c>
      <c r="E50" s="3"/>
      <c r="F50" s="3" t="s">
        <v>54</v>
      </c>
      <c r="H50" s="3"/>
      <c r="I50" s="3"/>
      <c r="K50" s="3"/>
      <c r="L50" s="3" t="s">
        <v>4</v>
      </c>
    </row>
    <row r="51" spans="1:12">
      <c r="A51" s="7"/>
      <c r="C51" s="9"/>
      <c r="D51" s="3"/>
      <c r="E51" s="3"/>
      <c r="F51" s="3"/>
      <c r="H51" s="3"/>
      <c r="I51" s="3"/>
      <c r="K51" s="3"/>
      <c r="L51" s="3" t="s">
        <v>4</v>
      </c>
    </row>
    <row r="52" spans="1:12">
      <c r="A52" s="7">
        <v>21</v>
      </c>
      <c r="C52" s="9" t="s">
        <v>55</v>
      </c>
      <c r="D52" s="3" t="s">
        <v>56</v>
      </c>
      <c r="E52" s="43">
        <v>0</v>
      </c>
      <c r="F52" s="43" t="s">
        <v>57</v>
      </c>
      <c r="G52" s="43"/>
      <c r="H52" s="43"/>
      <c r="I52" s="43"/>
      <c r="J52" s="43">
        <f>E52</f>
        <v>0</v>
      </c>
      <c r="K52" s="43" t="s">
        <v>57</v>
      </c>
      <c r="L52" s="3"/>
    </row>
    <row r="53" spans="1:12">
      <c r="A53" s="7">
        <v>22</v>
      </c>
      <c r="C53" s="9"/>
      <c r="D53" s="3"/>
      <c r="E53" s="43">
        <v>0</v>
      </c>
      <c r="F53" s="43" t="s">
        <v>58</v>
      </c>
      <c r="G53" s="43"/>
      <c r="H53" s="43"/>
      <c r="I53" s="43"/>
      <c r="J53" s="43">
        <f>E53</f>
        <v>0</v>
      </c>
      <c r="K53" s="43" t="s">
        <v>58</v>
      </c>
      <c r="L53" s="3"/>
    </row>
    <row r="54" spans="1:12">
      <c r="A54" s="7"/>
      <c r="C54" s="9"/>
      <c r="D54" s="3"/>
      <c r="E54" s="43"/>
      <c r="F54" s="43"/>
      <c r="G54" s="43"/>
      <c r="H54" s="43"/>
      <c r="I54" s="43"/>
      <c r="J54" s="43"/>
      <c r="K54" s="43"/>
      <c r="L54" s="3"/>
    </row>
    <row r="55" spans="1:12">
      <c r="A55" s="7"/>
      <c r="C55" s="9"/>
      <c r="D55" s="3"/>
      <c r="E55" s="43"/>
      <c r="F55" s="43"/>
      <c r="G55" s="43"/>
      <c r="H55" s="43"/>
      <c r="I55" s="43"/>
      <c r="J55" s="43"/>
      <c r="K55" s="43"/>
      <c r="L55" s="3"/>
    </row>
    <row r="56" spans="1:12">
      <c r="A56" s="7"/>
      <c r="C56" s="9"/>
      <c r="D56" s="3"/>
      <c r="E56" s="43"/>
      <c r="F56" s="43"/>
      <c r="G56" s="43"/>
      <c r="H56" s="43"/>
      <c r="I56" s="43"/>
      <c r="J56" s="43"/>
      <c r="K56" s="43"/>
      <c r="L56" s="3"/>
    </row>
    <row r="57" spans="1:12">
      <c r="A57" s="7"/>
      <c r="C57" s="9"/>
      <c r="D57" s="3"/>
      <c r="E57" s="43"/>
      <c r="F57" s="43"/>
      <c r="G57" s="43"/>
      <c r="H57" s="43"/>
      <c r="I57" s="43"/>
      <c r="J57" s="43"/>
      <c r="K57" s="43"/>
      <c r="L57" s="3"/>
    </row>
    <row r="58" spans="1:12">
      <c r="A58" s="7"/>
      <c r="C58" s="9"/>
      <c r="D58" s="3"/>
      <c r="E58" s="43"/>
      <c r="F58" s="43"/>
      <c r="G58" s="43"/>
      <c r="H58" s="43"/>
      <c r="I58" s="43"/>
      <c r="J58" s="43"/>
      <c r="K58" s="43"/>
      <c r="L58" s="3"/>
    </row>
    <row r="59" spans="1:12">
      <c r="A59" s="7"/>
      <c r="C59" s="9"/>
      <c r="D59" s="3"/>
      <c r="E59" s="43"/>
      <c r="F59" s="43"/>
      <c r="G59" s="43"/>
      <c r="H59" s="43"/>
      <c r="I59" s="43"/>
      <c r="J59" s="43"/>
      <c r="K59" s="43"/>
      <c r="L59" s="3"/>
    </row>
    <row r="60" spans="1:12">
      <c r="A60" s="7"/>
      <c r="C60" s="9"/>
      <c r="D60" s="3"/>
      <c r="E60" s="43"/>
      <c r="F60" s="43"/>
      <c r="G60" s="43"/>
      <c r="H60" s="43"/>
      <c r="I60" s="43"/>
      <c r="J60" s="43"/>
      <c r="K60" s="43"/>
      <c r="L60" s="3"/>
    </row>
    <row r="61" spans="1:12">
      <c r="A61" s="7"/>
      <c r="C61" s="9"/>
      <c r="D61" s="3"/>
      <c r="E61" s="43"/>
      <c r="F61" s="43"/>
      <c r="G61" s="43"/>
      <c r="H61" s="43"/>
      <c r="I61" s="43"/>
      <c r="J61" s="43"/>
      <c r="K61" s="43"/>
      <c r="L61" s="3"/>
    </row>
    <row r="62" spans="1:12">
      <c r="A62" s="7"/>
      <c r="C62" s="9"/>
      <c r="D62" s="3"/>
      <c r="E62" s="43"/>
      <c r="F62" s="43"/>
      <c r="G62" s="43"/>
      <c r="H62" s="43"/>
      <c r="I62" s="43"/>
      <c r="J62" s="43"/>
      <c r="K62" s="43"/>
      <c r="L62" s="3"/>
    </row>
    <row r="63" spans="1:12">
      <c r="A63" s="7"/>
      <c r="C63" s="9"/>
      <c r="D63" s="3"/>
      <c r="E63" s="43"/>
      <c r="F63" s="43"/>
      <c r="G63" s="43"/>
      <c r="H63" s="43"/>
      <c r="I63" s="43"/>
      <c r="J63" s="43"/>
      <c r="K63" s="43"/>
      <c r="L63" s="3"/>
    </row>
    <row r="64" spans="1:12">
      <c r="A64" s="7"/>
      <c r="C64" s="9"/>
      <c r="D64" s="3"/>
      <c r="E64" s="43"/>
      <c r="F64" s="43"/>
      <c r="G64" s="43"/>
      <c r="H64" s="43"/>
      <c r="I64" s="43"/>
      <c r="J64" s="43"/>
      <c r="K64" s="43"/>
      <c r="L64" s="3"/>
    </row>
    <row r="65" spans="1:12">
      <c r="A65" s="7"/>
      <c r="C65" s="9"/>
      <c r="D65" s="3"/>
      <c r="E65" s="43"/>
      <c r="F65" s="43"/>
      <c r="G65" s="43"/>
      <c r="H65" s="43"/>
      <c r="I65" s="43"/>
      <c r="J65" s="43"/>
      <c r="K65" s="43"/>
      <c r="L65" s="3"/>
    </row>
    <row r="66" spans="1:12">
      <c r="A66" s="7"/>
      <c r="C66" s="9"/>
      <c r="D66" s="3"/>
      <c r="E66" s="43"/>
      <c r="F66" s="43"/>
      <c r="G66" s="43"/>
      <c r="H66" s="43"/>
      <c r="I66" s="43"/>
      <c r="J66" s="43"/>
      <c r="K66" s="43"/>
      <c r="L66" s="3"/>
    </row>
    <row r="67" spans="1:12">
      <c r="A67" s="7"/>
      <c r="C67" s="9"/>
      <c r="D67" s="3"/>
      <c r="E67" s="43"/>
      <c r="F67" s="43"/>
      <c r="G67" s="43"/>
      <c r="H67" s="43"/>
      <c r="I67" s="43"/>
      <c r="J67" s="43"/>
      <c r="K67" s="43"/>
      <c r="L67" s="3"/>
    </row>
    <row r="68" spans="1:12">
      <c r="A68" s="7"/>
      <c r="C68" s="9"/>
      <c r="D68" s="3"/>
      <c r="E68" s="43"/>
      <c r="F68" s="43"/>
      <c r="G68" s="43"/>
      <c r="H68" s="43"/>
      <c r="I68" s="43"/>
      <c r="J68" s="43"/>
      <c r="K68" s="43"/>
      <c r="L68" s="3"/>
    </row>
    <row r="69" spans="1:12">
      <c r="A69" s="7"/>
      <c r="C69" s="9"/>
      <c r="D69" s="3"/>
      <c r="E69" s="43"/>
      <c r="F69" s="43"/>
      <c r="G69" s="43"/>
      <c r="H69" s="43"/>
      <c r="I69" s="43"/>
      <c r="J69" s="43"/>
      <c r="K69" s="43"/>
      <c r="L69" s="3"/>
    </row>
    <row r="70" spans="1:12">
      <c r="A70" s="7"/>
      <c r="C70" s="9"/>
      <c r="D70" s="3"/>
      <c r="E70" s="43"/>
      <c r="F70" s="43"/>
      <c r="G70" s="43"/>
      <c r="H70" s="43"/>
      <c r="I70" s="43"/>
      <c r="J70" s="43"/>
      <c r="K70" s="43"/>
      <c r="L70" s="3"/>
    </row>
    <row r="71" spans="1:12">
      <c r="A71" s="7"/>
      <c r="C71" s="9"/>
      <c r="D71" s="3"/>
      <c r="E71" s="43"/>
      <c r="F71" s="43"/>
      <c r="G71" s="43"/>
      <c r="H71" s="43"/>
      <c r="I71" s="43"/>
      <c r="J71" s="43"/>
      <c r="K71" s="43"/>
      <c r="L71" s="3"/>
    </row>
    <row r="72" spans="1:12">
      <c r="A72" s="7"/>
      <c r="C72" s="9"/>
      <c r="D72" s="3"/>
      <c r="E72" s="43"/>
      <c r="F72" s="43"/>
      <c r="G72" s="43"/>
      <c r="H72" s="43"/>
      <c r="I72" s="43"/>
      <c r="J72" s="43"/>
      <c r="K72" s="43"/>
      <c r="L72" s="3"/>
    </row>
    <row r="73" spans="1:12">
      <c r="A73" s="7"/>
      <c r="C73" s="9"/>
      <c r="D73" s="3"/>
      <c r="E73" s="43"/>
      <c r="F73" s="43"/>
      <c r="G73" s="43"/>
      <c r="H73" s="43"/>
      <c r="I73" s="43"/>
      <c r="J73" s="43"/>
      <c r="K73" s="43"/>
      <c r="L73" s="3"/>
    </row>
    <row r="74" spans="1:12">
      <c r="A74" s="7"/>
      <c r="C74" s="9"/>
      <c r="D74" s="3"/>
      <c r="E74" s="43"/>
      <c r="F74" s="43"/>
      <c r="G74" s="43"/>
      <c r="H74" s="43"/>
      <c r="I74" s="43"/>
      <c r="J74" s="43"/>
      <c r="K74" s="43"/>
      <c r="L74" s="3"/>
    </row>
    <row r="75" spans="1:12">
      <c r="A75" s="7"/>
      <c r="C75" s="9"/>
      <c r="D75" s="3"/>
      <c r="E75" s="43"/>
      <c r="F75" s="43"/>
      <c r="G75" s="43"/>
      <c r="H75" s="43"/>
      <c r="I75" s="43"/>
      <c r="J75" s="43"/>
      <c r="K75" s="43"/>
      <c r="L75" s="3"/>
    </row>
    <row r="76" spans="1:12">
      <c r="A76" s="7"/>
      <c r="C76" s="9"/>
      <c r="D76" s="3"/>
      <c r="E76" s="43"/>
      <c r="F76" s="43"/>
      <c r="G76" s="43"/>
      <c r="H76" s="43"/>
      <c r="I76" s="43"/>
      <c r="J76" s="43"/>
      <c r="K76" s="43"/>
      <c r="L76" s="3"/>
    </row>
    <row r="77" spans="1:12">
      <c r="A77" s="7"/>
      <c r="C77" s="9"/>
      <c r="D77" s="3"/>
      <c r="E77" s="43"/>
      <c r="F77" s="43"/>
      <c r="G77" s="43"/>
      <c r="H77" s="43"/>
      <c r="I77" s="43"/>
      <c r="J77" s="43"/>
      <c r="K77" s="43"/>
      <c r="L77" s="3"/>
    </row>
    <row r="78" spans="1:12">
      <c r="A78" s="7"/>
      <c r="C78" s="9"/>
      <c r="D78" s="3"/>
      <c r="E78" s="43"/>
      <c r="F78" s="43"/>
      <c r="G78" s="43"/>
      <c r="H78" s="43"/>
      <c r="I78" s="43"/>
      <c r="J78" s="43"/>
      <c r="K78" s="43"/>
      <c r="L78" s="3"/>
    </row>
    <row r="79" spans="1:12">
      <c r="A79" s="7"/>
      <c r="C79" s="9"/>
      <c r="D79" s="3"/>
      <c r="E79" s="43"/>
      <c r="F79" s="43"/>
      <c r="G79" s="43"/>
      <c r="H79" s="43"/>
      <c r="I79" s="43"/>
      <c r="J79" s="43"/>
      <c r="K79" s="43"/>
      <c r="L79" s="3"/>
    </row>
    <row r="80" spans="1:12">
      <c r="A80" s="7"/>
      <c r="C80" s="9"/>
      <c r="D80" s="3"/>
      <c r="E80" s="43"/>
      <c r="F80" s="43"/>
      <c r="G80" s="43"/>
      <c r="H80" s="43"/>
      <c r="I80" s="43"/>
      <c r="J80" s="43"/>
      <c r="K80" s="43"/>
      <c r="L80" s="3"/>
    </row>
    <row r="81" spans="1:12">
      <c r="A81" s="7"/>
      <c r="C81" s="9"/>
      <c r="D81" s="3"/>
      <c r="E81" s="43"/>
      <c r="F81" s="43"/>
      <c r="G81" s="43"/>
      <c r="H81" s="43"/>
      <c r="I81" s="43"/>
      <c r="J81" s="43"/>
      <c r="K81" s="43"/>
      <c r="L81" s="3"/>
    </row>
    <row r="82" spans="1:12">
      <c r="A82" s="7"/>
      <c r="C82" s="9"/>
      <c r="D82" s="3"/>
      <c r="E82" s="43"/>
      <c r="F82" s="43"/>
      <c r="G82" s="43"/>
      <c r="H82" s="43"/>
      <c r="I82" s="43"/>
      <c r="J82" s="43"/>
      <c r="K82" s="43"/>
      <c r="L82" s="3"/>
    </row>
    <row r="83" spans="1:12">
      <c r="A83" s="7"/>
      <c r="C83" s="9"/>
      <c r="D83" s="3"/>
      <c r="E83" s="43"/>
      <c r="F83" s="43"/>
      <c r="G83" s="43"/>
      <c r="H83" s="43"/>
      <c r="I83" s="43"/>
      <c r="J83" s="43"/>
      <c r="K83" s="43"/>
      <c r="L83" s="3"/>
    </row>
    <row r="84" spans="1:12">
      <c r="A84" s="7"/>
      <c r="C84" s="9"/>
      <c r="D84" s="3"/>
      <c r="E84" s="43"/>
      <c r="F84" s="43"/>
      <c r="G84" s="43"/>
      <c r="H84" s="43"/>
      <c r="I84" s="43"/>
      <c r="J84" s="43"/>
      <c r="K84" s="43"/>
      <c r="L84" s="3"/>
    </row>
    <row r="85" spans="1:12">
      <c r="A85" s="12"/>
      <c r="C85" s="9"/>
      <c r="D85" s="4"/>
      <c r="E85" s="44"/>
      <c r="F85" s="4"/>
      <c r="G85" s="4"/>
      <c r="H85" s="11"/>
      <c r="I85" s="4"/>
      <c r="J85" s="44"/>
      <c r="K85" s="4"/>
      <c r="L85" s="10"/>
    </row>
    <row r="86" spans="1:12">
      <c r="A86" s="12"/>
      <c r="C86" s="9"/>
      <c r="D86" s="4"/>
      <c r="E86" s="44"/>
      <c r="F86" s="4"/>
      <c r="G86" s="4"/>
      <c r="H86" s="11"/>
      <c r="I86" s="4"/>
      <c r="J86" s="44"/>
      <c r="K86" s="4"/>
      <c r="L86" s="10"/>
    </row>
    <row r="87" spans="1:12">
      <c r="A87" s="12"/>
      <c r="C87" s="9"/>
      <c r="D87" s="4"/>
      <c r="E87" s="44"/>
      <c r="F87" s="4"/>
      <c r="G87" s="4"/>
      <c r="H87" s="11"/>
      <c r="I87" s="4"/>
      <c r="J87" s="44"/>
      <c r="K87" s="4"/>
      <c r="L87" s="10"/>
    </row>
    <row r="88" spans="1:12">
      <c r="A88" s="12"/>
      <c r="C88" s="9"/>
      <c r="D88" s="4"/>
      <c r="E88" s="44"/>
      <c r="F88" s="4"/>
      <c r="G88" s="4"/>
      <c r="H88" s="11"/>
      <c r="I88" s="4"/>
      <c r="J88" s="44"/>
      <c r="K88" s="4"/>
      <c r="L88" s="10"/>
    </row>
    <row r="89" spans="1:12">
      <c r="A89" s="12"/>
      <c r="C89" s="9"/>
      <c r="D89" s="4"/>
      <c r="E89" s="44"/>
      <c r="F89" s="4"/>
      <c r="G89" s="4"/>
      <c r="H89" s="11"/>
      <c r="I89" s="4"/>
      <c r="J89" s="44"/>
      <c r="K89" s="4"/>
      <c r="L89" s="10"/>
    </row>
    <row r="90" spans="1:12">
      <c r="C90" s="12"/>
      <c r="D90" s="12"/>
      <c r="E90" s="23"/>
      <c r="F90" s="12"/>
      <c r="G90" s="12"/>
      <c r="H90" s="12"/>
      <c r="I90" s="6"/>
      <c r="J90" s="7"/>
      <c r="K90" s="7"/>
      <c r="L90" s="1"/>
    </row>
    <row r="91" spans="1:12">
      <c r="C91" s="12"/>
      <c r="D91" s="12"/>
      <c r="E91" s="23"/>
      <c r="F91" s="12"/>
      <c r="G91" s="12"/>
      <c r="H91" s="12"/>
      <c r="I91" s="6"/>
      <c r="J91" s="7"/>
      <c r="K91" s="7"/>
      <c r="L91" s="1"/>
    </row>
    <row r="92" spans="1:12">
      <c r="C92" s="12"/>
      <c r="D92" s="12"/>
      <c r="E92" s="23"/>
      <c r="F92" s="12"/>
      <c r="G92" s="12"/>
      <c r="H92" s="12"/>
      <c r="I92" s="6"/>
      <c r="J92" s="7"/>
      <c r="K92" s="7"/>
      <c r="L92" s="1"/>
    </row>
    <row r="93" spans="1:12">
      <c r="C93" s="12"/>
      <c r="D93" s="12"/>
      <c r="E93" s="23"/>
      <c r="F93" s="12"/>
      <c r="G93" s="12"/>
      <c r="H93" s="12"/>
      <c r="I93" s="6"/>
      <c r="J93" s="1"/>
      <c r="K93" s="1"/>
      <c r="L93" s="1"/>
    </row>
    <row r="94" spans="1:12">
      <c r="C94" s="12"/>
      <c r="D94" s="12"/>
      <c r="E94" s="23"/>
      <c r="F94" s="12"/>
      <c r="G94" s="12"/>
      <c r="H94" s="12"/>
      <c r="I94" s="6"/>
      <c r="J94" s="6" t="s">
        <v>4</v>
      </c>
      <c r="L94" s="2" t="s">
        <v>0</v>
      </c>
    </row>
    <row r="95" spans="1:12">
      <c r="C95" s="12"/>
      <c r="D95" s="12"/>
      <c r="E95" s="23"/>
      <c r="F95" s="12"/>
      <c r="G95" s="12"/>
      <c r="H95" s="12"/>
      <c r="I95" s="6"/>
      <c r="J95" s="6"/>
      <c r="K95" s="3"/>
      <c r="L95" s="2" t="s">
        <v>59</v>
      </c>
    </row>
    <row r="96" spans="1:12">
      <c r="C96" s="12"/>
      <c r="D96" s="12"/>
      <c r="E96" s="23"/>
      <c r="F96" s="12"/>
      <c r="G96" s="12"/>
      <c r="H96" s="12"/>
      <c r="I96" s="6"/>
      <c r="J96" s="6"/>
      <c r="K96" s="3"/>
      <c r="L96" s="2"/>
    </row>
    <row r="97" spans="1:12">
      <c r="C97" s="12" t="s">
        <v>2</v>
      </c>
      <c r="D97" s="12"/>
      <c r="E97" s="23" t="s">
        <v>3</v>
      </c>
      <c r="F97" s="12"/>
      <c r="G97" s="12"/>
      <c r="H97" s="12"/>
      <c r="I97" s="6"/>
      <c r="J97" s="6" t="str">
        <f>J12</f>
        <v>For the 12 months ended 12/31/2014</v>
      </c>
      <c r="K97" s="3"/>
      <c r="L97" s="3"/>
    </row>
    <row r="98" spans="1:12">
      <c r="C98" s="12"/>
      <c r="D98" s="4" t="s">
        <v>4</v>
      </c>
      <c r="E98" s="4" t="s">
        <v>5</v>
      </c>
      <c r="F98" s="4"/>
      <c r="G98" s="4"/>
      <c r="H98" s="4"/>
      <c r="I98" s="6"/>
      <c r="J98" s="6"/>
      <c r="K98" s="3"/>
      <c r="L98" s="3"/>
    </row>
    <row r="99" spans="1:12">
      <c r="C99" s="12"/>
      <c r="D99" s="4"/>
      <c r="E99" s="4"/>
      <c r="F99" s="4"/>
      <c r="G99" s="4"/>
      <c r="H99" s="4"/>
      <c r="I99" s="6"/>
      <c r="J99" s="6"/>
      <c r="K99" s="3"/>
      <c r="L99" s="3"/>
    </row>
    <row r="100" spans="1:12">
      <c r="C100" s="9"/>
      <c r="D100" s="3"/>
      <c r="E100" s="45" t="s">
        <v>6</v>
      </c>
      <c r="F100" s="4"/>
      <c r="G100" s="4"/>
      <c r="H100" s="4"/>
      <c r="I100" s="4"/>
      <c r="J100" s="4"/>
      <c r="K100" s="4"/>
      <c r="L100" s="4"/>
    </row>
    <row r="101" spans="1:12">
      <c r="C101" s="46" t="s">
        <v>60</v>
      </c>
      <c r="D101" s="46" t="s">
        <v>61</v>
      </c>
      <c r="E101" s="46" t="s">
        <v>62</v>
      </c>
      <c r="F101" s="4" t="s">
        <v>4</v>
      </c>
      <c r="G101" s="4"/>
      <c r="H101" s="47" t="s">
        <v>63</v>
      </c>
      <c r="I101" s="4"/>
      <c r="J101" s="48" t="s">
        <v>64</v>
      </c>
      <c r="K101" s="4"/>
      <c r="L101" s="46"/>
    </row>
    <row r="102" spans="1:12">
      <c r="C102" s="9"/>
      <c r="D102" s="49" t="s">
        <v>65</v>
      </c>
      <c r="E102" s="4"/>
      <c r="F102" s="4"/>
      <c r="G102" s="4"/>
      <c r="H102" s="7"/>
      <c r="I102" s="4"/>
      <c r="J102" s="50" t="s">
        <v>66</v>
      </c>
      <c r="K102" s="4"/>
      <c r="L102" s="46"/>
    </row>
    <row r="103" spans="1:12">
      <c r="A103" s="7" t="s">
        <v>7</v>
      </c>
      <c r="C103" s="9"/>
      <c r="D103" s="51" t="s">
        <v>67</v>
      </c>
      <c r="E103" s="50" t="s">
        <v>68</v>
      </c>
      <c r="F103" s="45"/>
      <c r="G103" s="50" t="s">
        <v>69</v>
      </c>
      <c r="I103" s="45"/>
      <c r="J103" s="7" t="s">
        <v>70</v>
      </c>
      <c r="K103" s="4"/>
      <c r="L103" s="46"/>
    </row>
    <row r="104" spans="1:12" ht="16.5" thickBot="1">
      <c r="A104" s="26" t="s">
        <v>9</v>
      </c>
      <c r="C104" s="52" t="s">
        <v>71</v>
      </c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7"/>
      <c r="C105" s="9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7"/>
      <c r="C106" s="9" t="s">
        <v>72</v>
      </c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7">
        <v>1</v>
      </c>
      <c r="C107" s="9" t="s">
        <v>73</v>
      </c>
      <c r="D107" s="4" t="s">
        <v>74</v>
      </c>
      <c r="E107" s="4">
        <v>4328701839</v>
      </c>
      <c r="F107" s="4"/>
      <c r="G107" s="4" t="s">
        <v>75</v>
      </c>
      <c r="H107" s="53" t="s">
        <v>4</v>
      </c>
      <c r="I107" s="4"/>
      <c r="J107" s="4" t="s">
        <v>4</v>
      </c>
      <c r="K107" s="4"/>
      <c r="L107" s="4"/>
    </row>
    <row r="108" spans="1:12">
      <c r="A108" s="7">
        <v>2</v>
      </c>
      <c r="C108" s="9" t="s">
        <v>76</v>
      </c>
      <c r="D108" s="4" t="s">
        <v>77</v>
      </c>
      <c r="E108" s="4">
        <v>49149886</v>
      </c>
      <c r="F108" s="4"/>
      <c r="G108" s="4" t="s">
        <v>18</v>
      </c>
      <c r="H108" s="53">
        <f>J276</f>
        <v>1</v>
      </c>
      <c r="I108" s="4"/>
      <c r="J108" s="4">
        <f>+H108*E108</f>
        <v>49149886</v>
      </c>
      <c r="K108" s="4"/>
      <c r="L108" s="4"/>
    </row>
    <row r="109" spans="1:12">
      <c r="A109" s="7">
        <v>3</v>
      </c>
      <c r="C109" s="9" t="s">
        <v>78</v>
      </c>
      <c r="D109" s="4" t="s">
        <v>79</v>
      </c>
      <c r="E109" s="4">
        <v>6432826092</v>
      </c>
      <c r="F109" s="4"/>
      <c r="G109" s="4" t="s">
        <v>75</v>
      </c>
      <c r="H109" s="53" t="s">
        <v>4</v>
      </c>
      <c r="I109" s="4"/>
      <c r="J109" s="4" t="s">
        <v>4</v>
      </c>
      <c r="K109" s="4"/>
      <c r="L109" s="4"/>
    </row>
    <row r="110" spans="1:12">
      <c r="A110" s="7">
        <v>4</v>
      </c>
      <c r="C110" s="9" t="s">
        <v>80</v>
      </c>
      <c r="D110" s="4" t="s">
        <v>81</v>
      </c>
      <c r="E110" s="4">
        <f>50193115+198369310</f>
        <v>248562425</v>
      </c>
      <c r="F110" s="4"/>
      <c r="G110" s="4" t="s">
        <v>82</v>
      </c>
      <c r="H110" s="53">
        <f>J294</f>
        <v>6.4944326401047822E-3</v>
      </c>
      <c r="I110" s="4"/>
      <c r="J110" s="4">
        <f>+H110*E110</f>
        <v>1614271.9260235969</v>
      </c>
      <c r="K110" s="4"/>
      <c r="L110" s="4"/>
    </row>
    <row r="111" spans="1:12" ht="16.5" thickBot="1">
      <c r="A111" s="7">
        <v>5</v>
      </c>
      <c r="C111" s="9" t="s">
        <v>83</v>
      </c>
      <c r="D111" s="54">
        <v>356</v>
      </c>
      <c r="E111" s="32">
        <v>666429144</v>
      </c>
      <c r="F111" s="4"/>
      <c r="G111" s="4" t="s">
        <v>85</v>
      </c>
      <c r="H111" s="53">
        <f>L299</f>
        <v>4.4840801777180977E-3</v>
      </c>
      <c r="I111" s="4"/>
      <c r="J111" s="32">
        <f>+H111*E111</f>
        <v>2988321.7144640395</v>
      </c>
      <c r="K111" s="4"/>
      <c r="L111" s="4"/>
    </row>
    <row r="112" spans="1:12">
      <c r="A112" s="7">
        <v>6</v>
      </c>
      <c r="C112" s="12" t="s">
        <v>86</v>
      </c>
      <c r="D112" s="4"/>
      <c r="E112" s="4">
        <f>SUM(E107:E111)</f>
        <v>11725669386</v>
      </c>
      <c r="F112" s="4"/>
      <c r="G112" s="4" t="s">
        <v>87</v>
      </c>
      <c r="H112" s="11">
        <f>IF(J112&gt;0,J112/E112,0)</f>
        <v>4.5841715189979719E-3</v>
      </c>
      <c r="I112" s="4"/>
      <c r="J112" s="4">
        <f>SUM(J107:J111)</f>
        <v>53752479.640487634</v>
      </c>
      <c r="K112" s="4"/>
      <c r="L112" s="11"/>
    </row>
    <row r="113" spans="1:12">
      <c r="C113" s="9"/>
      <c r="D113" s="4"/>
      <c r="E113" s="4"/>
      <c r="F113" s="4"/>
      <c r="G113" s="4"/>
      <c r="H113" s="11"/>
      <c r="I113" s="4"/>
      <c r="J113" s="4"/>
      <c r="K113" s="4"/>
      <c r="L113" s="11"/>
    </row>
    <row r="114" spans="1:12">
      <c r="C114" s="9" t="s">
        <v>88</v>
      </c>
      <c r="D114" s="4"/>
      <c r="E114" s="4"/>
      <c r="F114" s="4"/>
      <c r="G114" s="4"/>
      <c r="H114" s="4"/>
      <c r="I114" s="4"/>
      <c r="J114" s="4"/>
      <c r="K114" s="4"/>
      <c r="L114" s="4"/>
    </row>
    <row r="115" spans="1:12">
      <c r="A115" s="7">
        <v>7</v>
      </c>
      <c r="C115" s="9" t="str">
        <f>+C107</f>
        <v xml:space="preserve">  Production</v>
      </c>
      <c r="D115" s="4" t="s">
        <v>89</v>
      </c>
      <c r="E115" s="4">
        <f>1052143506+64614740+156345054+128603991</f>
        <v>1401707291</v>
      </c>
      <c r="F115" s="4"/>
      <c r="G115" s="4" t="str">
        <f>+G107</f>
        <v>NA</v>
      </c>
      <c r="H115" s="53" t="str">
        <f>+H107</f>
        <v xml:space="preserve"> </v>
      </c>
      <c r="I115" s="4"/>
      <c r="J115" s="4" t="s">
        <v>4</v>
      </c>
      <c r="K115" s="4"/>
      <c r="L115" s="4"/>
    </row>
    <row r="116" spans="1:12">
      <c r="A116" s="7">
        <v>8</v>
      </c>
      <c r="C116" s="9" t="str">
        <f>+C108</f>
        <v xml:space="preserve">  Transmission</v>
      </c>
      <c r="D116" s="4" t="s">
        <v>90</v>
      </c>
      <c r="E116" s="4">
        <v>15117544</v>
      </c>
      <c r="F116" s="4"/>
      <c r="G116" s="4" t="str">
        <f t="shared" ref="G116:H119" si="1">+G108</f>
        <v>TP</v>
      </c>
      <c r="H116" s="53">
        <f t="shared" si="1"/>
        <v>1</v>
      </c>
      <c r="I116" s="4"/>
      <c r="J116" s="4">
        <f>+H116*E116</f>
        <v>15117544</v>
      </c>
      <c r="K116" s="4"/>
      <c r="L116" s="4"/>
    </row>
    <row r="117" spans="1:12">
      <c r="A117" s="7">
        <v>9</v>
      </c>
      <c r="C117" s="9" t="str">
        <f>+C109</f>
        <v xml:space="preserve">  Distribution</v>
      </c>
      <c r="D117" s="4" t="s">
        <v>91</v>
      </c>
      <c r="E117" s="4">
        <v>2514248310</v>
      </c>
      <c r="F117" s="4"/>
      <c r="G117" s="4" t="str">
        <f t="shared" si="1"/>
        <v>NA</v>
      </c>
      <c r="H117" s="53" t="str">
        <f t="shared" si="1"/>
        <v xml:space="preserve"> </v>
      </c>
      <c r="I117" s="4"/>
      <c r="J117" s="4" t="s">
        <v>4</v>
      </c>
      <c r="K117" s="4"/>
      <c r="L117" s="4"/>
    </row>
    <row r="118" spans="1:12">
      <c r="A118" s="7">
        <v>10</v>
      </c>
      <c r="C118" s="9" t="str">
        <f>+C110</f>
        <v xml:space="preserve">  General &amp; Intangible</v>
      </c>
      <c r="D118" s="4" t="s">
        <v>92</v>
      </c>
      <c r="E118" s="4">
        <f>92789311+27570162</f>
        <v>120359473</v>
      </c>
      <c r="F118" s="4"/>
      <c r="G118" s="4" t="str">
        <f t="shared" si="1"/>
        <v>W/S</v>
      </c>
      <c r="H118" s="53">
        <f t="shared" si="1"/>
        <v>6.4944326401047822E-3</v>
      </c>
      <c r="I118" s="4"/>
      <c r="J118" s="4">
        <f>+H118*E118</f>
        <v>781666.48999701021</v>
      </c>
      <c r="K118" s="4"/>
      <c r="L118" s="4"/>
    </row>
    <row r="119" spans="1:12" ht="16.5" thickBot="1">
      <c r="A119" s="7">
        <v>11</v>
      </c>
      <c r="C119" s="9" t="str">
        <f>+C111</f>
        <v xml:space="preserve">  Common</v>
      </c>
      <c r="D119" s="4" t="s">
        <v>84</v>
      </c>
      <c r="E119" s="32">
        <v>301595654</v>
      </c>
      <c r="F119" s="4"/>
      <c r="G119" s="4" t="str">
        <f t="shared" si="1"/>
        <v>CE</v>
      </c>
      <c r="H119" s="53">
        <f t="shared" si="1"/>
        <v>4.4840801777180977E-3</v>
      </c>
      <c r="I119" s="4"/>
      <c r="J119" s="32">
        <f>+H119*E119</f>
        <v>1352379.093787326</v>
      </c>
      <c r="K119" s="4"/>
      <c r="L119" s="4"/>
    </row>
    <row r="120" spans="1:12">
      <c r="A120" s="7">
        <v>12</v>
      </c>
      <c r="C120" s="9" t="s">
        <v>93</v>
      </c>
      <c r="D120" s="4"/>
      <c r="E120" s="4">
        <f>SUM(E115:E119)</f>
        <v>4353028272</v>
      </c>
      <c r="F120" s="4"/>
      <c r="G120" s="4"/>
      <c r="H120" s="4"/>
      <c r="I120" s="4"/>
      <c r="J120" s="4">
        <f>SUM(J115:J119)</f>
        <v>17251589.583784338</v>
      </c>
      <c r="K120" s="4"/>
      <c r="L120" s="4"/>
    </row>
    <row r="121" spans="1:12">
      <c r="A121" s="7"/>
      <c r="D121" s="4" t="s">
        <v>4</v>
      </c>
      <c r="F121" s="4"/>
      <c r="G121" s="4"/>
      <c r="H121" s="11"/>
      <c r="I121" s="4"/>
      <c r="K121" s="4"/>
      <c r="L121" s="11"/>
    </row>
    <row r="122" spans="1:12">
      <c r="A122" s="7"/>
      <c r="C122" s="9" t="s">
        <v>94</v>
      </c>
      <c r="D122" s="4"/>
      <c r="E122" s="4"/>
      <c r="F122" s="4"/>
      <c r="G122" s="4"/>
      <c r="H122" s="4"/>
      <c r="I122" s="4"/>
      <c r="J122" s="4"/>
      <c r="K122" s="4"/>
      <c r="L122" s="4"/>
    </row>
    <row r="123" spans="1:12">
      <c r="A123" s="7">
        <v>13</v>
      </c>
      <c r="C123" s="9" t="str">
        <f>+C115</f>
        <v xml:space="preserve">  Production</v>
      </c>
      <c r="D123" s="4" t="s">
        <v>95</v>
      </c>
      <c r="E123" s="4">
        <f>E107-E115</f>
        <v>2926994548</v>
      </c>
      <c r="F123" s="4"/>
      <c r="G123" s="4"/>
      <c r="H123" s="11"/>
      <c r="I123" s="4"/>
      <c r="J123" s="4" t="s">
        <v>4</v>
      </c>
      <c r="K123" s="4"/>
      <c r="L123" s="11"/>
    </row>
    <row r="124" spans="1:12">
      <c r="A124" s="7">
        <v>14</v>
      </c>
      <c r="C124" s="9" t="str">
        <f>+C116</f>
        <v xml:space="preserve">  Transmission</v>
      </c>
      <c r="D124" s="4" t="s">
        <v>96</v>
      </c>
      <c r="E124" s="4">
        <f>E108-E116</f>
        <v>34032342</v>
      </c>
      <c r="F124" s="4"/>
      <c r="G124" s="4"/>
      <c r="H124" s="53"/>
      <c r="I124" s="4"/>
      <c r="J124" s="4">
        <f>J108-J116</f>
        <v>34032342</v>
      </c>
      <c r="K124" s="4"/>
      <c r="L124" s="11"/>
    </row>
    <row r="125" spans="1:12">
      <c r="A125" s="7">
        <v>15</v>
      </c>
      <c r="C125" s="9" t="str">
        <f>+C117</f>
        <v xml:space="preserve">  Distribution</v>
      </c>
      <c r="D125" s="4" t="s">
        <v>97</v>
      </c>
      <c r="E125" s="4">
        <f>E109-E117</f>
        <v>3918577782</v>
      </c>
      <c r="F125" s="4"/>
      <c r="G125" s="4"/>
      <c r="H125" s="11"/>
      <c r="I125" s="4"/>
      <c r="J125" s="4" t="s">
        <v>4</v>
      </c>
      <c r="K125" s="4"/>
      <c r="L125" s="11"/>
    </row>
    <row r="126" spans="1:12">
      <c r="A126" s="7">
        <v>16</v>
      </c>
      <c r="C126" s="9" t="str">
        <f>+C118</f>
        <v xml:space="preserve">  General &amp; Intangible</v>
      </c>
      <c r="D126" s="4" t="s">
        <v>98</v>
      </c>
      <c r="E126" s="4">
        <f>E110-E118</f>
        <v>128202952</v>
      </c>
      <c r="F126" s="4"/>
      <c r="G126" s="4"/>
      <c r="H126" s="11"/>
      <c r="I126" s="4"/>
      <c r="J126" s="4">
        <f>J110-J118</f>
        <v>832605.43602658669</v>
      </c>
      <c r="K126" s="4"/>
      <c r="L126" s="11"/>
    </row>
    <row r="127" spans="1:12" ht="16.5" thickBot="1">
      <c r="A127" s="7">
        <v>17</v>
      </c>
      <c r="C127" s="9" t="str">
        <f>+C119</f>
        <v xml:space="preserve">  Common</v>
      </c>
      <c r="D127" s="4" t="s">
        <v>99</v>
      </c>
      <c r="E127" s="32">
        <f>E111-E119</f>
        <v>364833490</v>
      </c>
      <c r="F127" s="4"/>
      <c r="G127" s="4"/>
      <c r="H127" s="11"/>
      <c r="I127" s="4"/>
      <c r="J127" s="32">
        <f>J111-J119</f>
        <v>1635942.6206767135</v>
      </c>
      <c r="K127" s="4"/>
      <c r="L127" s="11"/>
    </row>
    <row r="128" spans="1:12">
      <c r="A128" s="7">
        <v>18</v>
      </c>
      <c r="C128" s="9" t="s">
        <v>100</v>
      </c>
      <c r="D128" s="4"/>
      <c r="E128" s="4">
        <f>SUM(E123:E127)</f>
        <v>7372641114</v>
      </c>
      <c r="F128" s="4"/>
      <c r="G128" s="4" t="s">
        <v>101</v>
      </c>
      <c r="H128" s="11">
        <f>IF(J128&gt;0,J128/E128,0)</f>
        <v>4.9508567543578522E-3</v>
      </c>
      <c r="I128" s="4"/>
      <c r="J128" s="4">
        <f>SUM(J123:J127)</f>
        <v>36500890.056703299</v>
      </c>
      <c r="K128" s="4"/>
      <c r="L128" s="4"/>
    </row>
    <row r="129" spans="1:12">
      <c r="A129" s="7"/>
      <c r="D129" s="4"/>
      <c r="F129" s="4"/>
      <c r="I129" s="4"/>
      <c r="K129" s="4"/>
      <c r="L129" s="11"/>
    </row>
    <row r="130" spans="1:12">
      <c r="A130" s="7"/>
      <c r="C130" s="12" t="s">
        <v>102</v>
      </c>
      <c r="D130" s="4"/>
      <c r="E130" s="4"/>
      <c r="F130" s="4"/>
      <c r="G130" s="4"/>
      <c r="H130" s="4"/>
      <c r="I130" s="4"/>
      <c r="J130" s="4"/>
      <c r="K130" s="4"/>
      <c r="L130" s="4"/>
    </row>
    <row r="131" spans="1:12">
      <c r="A131" s="7">
        <v>19</v>
      </c>
      <c r="C131" s="9" t="s">
        <v>103</v>
      </c>
      <c r="D131" s="4" t="s">
        <v>104</v>
      </c>
      <c r="E131" s="55">
        <v>0</v>
      </c>
      <c r="F131" s="4"/>
      <c r="G131" s="4" t="str">
        <f>+G115</f>
        <v>NA</v>
      </c>
      <c r="H131" s="56" t="s">
        <v>105</v>
      </c>
      <c r="I131" s="4"/>
      <c r="J131" s="55">
        <v>0</v>
      </c>
      <c r="K131" s="4"/>
      <c r="L131" s="11"/>
    </row>
    <row r="132" spans="1:12">
      <c r="A132" s="7">
        <v>20</v>
      </c>
      <c r="C132" s="9" t="s">
        <v>106</v>
      </c>
      <c r="D132" s="4" t="s">
        <v>107</v>
      </c>
      <c r="E132" s="55">
        <v>-1717115717</v>
      </c>
      <c r="F132" s="4"/>
      <c r="G132" s="4" t="s">
        <v>108</v>
      </c>
      <c r="H132" s="53">
        <f>+H128</f>
        <v>4.9508567543578522E-3</v>
      </c>
      <c r="I132" s="4"/>
      <c r="J132" s="55">
        <f>E132*H132</f>
        <v>-8501193.9455234762</v>
      </c>
      <c r="K132" s="4"/>
      <c r="L132" s="11"/>
    </row>
    <row r="133" spans="1:12">
      <c r="A133" s="7">
        <v>21</v>
      </c>
      <c r="C133" s="9" t="s">
        <v>109</v>
      </c>
      <c r="D133" s="4" t="s">
        <v>110</v>
      </c>
      <c r="E133" s="57">
        <v>-497639219</v>
      </c>
      <c r="F133" s="4"/>
      <c r="G133" s="4" t="s">
        <v>108</v>
      </c>
      <c r="H133" s="53">
        <f>+H132</f>
        <v>4.9508567543578522E-3</v>
      </c>
      <c r="I133" s="4"/>
      <c r="J133" s="55">
        <f>E133*H133</f>
        <v>-2463740.4886195166</v>
      </c>
      <c r="K133" s="4"/>
      <c r="L133" s="11"/>
    </row>
    <row r="134" spans="1:12">
      <c r="A134" s="7">
        <v>22</v>
      </c>
      <c r="C134" s="9" t="s">
        <v>111</v>
      </c>
      <c r="D134" s="4" t="s">
        <v>112</v>
      </c>
      <c r="E134" s="57">
        <v>340010440</v>
      </c>
      <c r="F134" s="4"/>
      <c r="G134" s="4" t="str">
        <f>+G133</f>
        <v>NP</v>
      </c>
      <c r="H134" s="53">
        <f>+H133</f>
        <v>4.9508567543578522E-3</v>
      </c>
      <c r="I134" s="4"/>
      <c r="J134" s="55">
        <f>E134*H134</f>
        <v>1683342.9834261853</v>
      </c>
      <c r="K134" s="4"/>
      <c r="L134" s="11"/>
    </row>
    <row r="135" spans="1:12" ht="16.5" thickBot="1">
      <c r="A135" s="7">
        <v>23</v>
      </c>
      <c r="C135" s="8" t="s">
        <v>113</v>
      </c>
      <c r="D135" s="8" t="s">
        <v>114</v>
      </c>
      <c r="E135" s="21">
        <f>-25724048*0</f>
        <v>0</v>
      </c>
      <c r="F135" s="4"/>
      <c r="G135" s="4" t="s">
        <v>108</v>
      </c>
      <c r="H135" s="53">
        <f>+H133</f>
        <v>4.9508567543578522E-3</v>
      </c>
      <c r="I135" s="4"/>
      <c r="J135" s="58">
        <f>E135*H135</f>
        <v>0</v>
      </c>
      <c r="K135" s="4"/>
      <c r="L135" s="11" t="s">
        <v>4</v>
      </c>
    </row>
    <row r="136" spans="1:12">
      <c r="A136" s="7">
        <v>24</v>
      </c>
      <c r="C136" s="9" t="s">
        <v>115</v>
      </c>
      <c r="D136" s="4"/>
      <c r="E136" s="55">
        <f>SUM(E131:E135)</f>
        <v>-1874744496</v>
      </c>
      <c r="F136" s="4"/>
      <c r="G136" s="4"/>
      <c r="H136" s="4"/>
      <c r="I136" s="4"/>
      <c r="J136" s="55">
        <f>SUM(J131:J135)</f>
        <v>-9281591.4507168066</v>
      </c>
      <c r="K136" s="4"/>
      <c r="L136" s="4"/>
    </row>
    <row r="137" spans="1:12">
      <c r="A137" s="7"/>
      <c r="D137" s="4"/>
      <c r="F137" s="4"/>
      <c r="G137" s="4"/>
      <c r="H137" s="11"/>
      <c r="I137" s="4"/>
      <c r="K137" s="4"/>
      <c r="L137" s="11"/>
    </row>
    <row r="138" spans="1:12">
      <c r="A138" s="7">
        <v>25</v>
      </c>
      <c r="C138" s="12" t="s">
        <v>116</v>
      </c>
      <c r="D138" s="4" t="s">
        <v>117</v>
      </c>
      <c r="E138" s="4">
        <v>0</v>
      </c>
      <c r="F138" s="4"/>
      <c r="G138" s="4" t="str">
        <f>+G116</f>
        <v>TP</v>
      </c>
      <c r="H138" s="53">
        <f>+H116</f>
        <v>1</v>
      </c>
      <c r="I138" s="4"/>
      <c r="J138" s="4">
        <f>+H138*E138</f>
        <v>0</v>
      </c>
      <c r="K138" s="4"/>
      <c r="L138" s="4"/>
    </row>
    <row r="139" spans="1:12">
      <c r="A139" s="7"/>
      <c r="C139" s="9"/>
      <c r="D139" s="4"/>
      <c r="E139" s="4"/>
      <c r="F139" s="4"/>
      <c r="G139" s="4"/>
      <c r="H139" s="4"/>
      <c r="I139" s="4"/>
      <c r="J139" s="4"/>
      <c r="K139" s="4"/>
      <c r="L139" s="4"/>
    </row>
    <row r="140" spans="1:12">
      <c r="A140" s="7"/>
      <c r="C140" s="9" t="s">
        <v>118</v>
      </c>
      <c r="D140" s="4" t="s">
        <v>4</v>
      </c>
      <c r="E140" s="4"/>
      <c r="F140" s="4"/>
      <c r="G140" s="4"/>
      <c r="H140" s="4"/>
      <c r="I140" s="4"/>
      <c r="J140" s="4"/>
      <c r="K140" s="4"/>
      <c r="L140" s="4"/>
    </row>
    <row r="141" spans="1:12">
      <c r="A141" s="7">
        <v>26</v>
      </c>
      <c r="C141" s="9" t="s">
        <v>119</v>
      </c>
      <c r="D141" s="8" t="s">
        <v>120</v>
      </c>
      <c r="E141" s="4">
        <f>+E198/8</f>
        <v>18372553.375</v>
      </c>
      <c r="F141" s="4"/>
      <c r="G141" s="4"/>
      <c r="H141" s="11"/>
      <c r="I141" s="4"/>
      <c r="J141" s="4">
        <f>+J198/8</f>
        <v>430218.49777295033</v>
      </c>
      <c r="K141" s="3"/>
      <c r="L141" s="11"/>
    </row>
    <row r="142" spans="1:12">
      <c r="A142" s="7">
        <v>27</v>
      </c>
      <c r="C142" s="9" t="s">
        <v>121</v>
      </c>
      <c r="D142" s="4" t="s">
        <v>355</v>
      </c>
      <c r="E142" s="4">
        <v>5167</v>
      </c>
      <c r="F142" s="4"/>
      <c r="G142" s="4" t="s">
        <v>122</v>
      </c>
      <c r="H142" s="53">
        <f>J286</f>
        <v>1</v>
      </c>
      <c r="I142" s="4"/>
      <c r="J142" s="4">
        <f>+H142*E142</f>
        <v>5167</v>
      </c>
      <c r="K142" s="4" t="s">
        <v>4</v>
      </c>
      <c r="L142" s="11"/>
    </row>
    <row r="143" spans="1:12" ht="16.5" thickBot="1">
      <c r="A143" s="7">
        <v>28</v>
      </c>
      <c r="C143" s="9" t="s">
        <v>123</v>
      </c>
      <c r="D143" s="4" t="s">
        <v>356</v>
      </c>
      <c r="E143" s="32">
        <f>36994015-3286459</f>
        <v>33707556</v>
      </c>
      <c r="F143" s="4"/>
      <c r="G143" s="4" t="s">
        <v>124</v>
      </c>
      <c r="H143" s="53">
        <f>+H112</f>
        <v>4.5841715189979719E-3</v>
      </c>
      <c r="I143" s="4"/>
      <c r="J143" s="32">
        <f>+H143*E143</f>
        <v>154521.21819022921</v>
      </c>
      <c r="K143" s="4"/>
      <c r="L143" s="11"/>
    </row>
    <row r="144" spans="1:12">
      <c r="A144" s="7">
        <v>29</v>
      </c>
      <c r="C144" s="9" t="s">
        <v>125</v>
      </c>
      <c r="D144" s="3"/>
      <c r="E144" s="4">
        <f>E141+E142+E143</f>
        <v>52085276.375</v>
      </c>
      <c r="F144" s="3"/>
      <c r="G144" s="3"/>
      <c r="H144" s="3"/>
      <c r="I144" s="3"/>
      <c r="J144" s="4">
        <f>J141+J142+J143</f>
        <v>589906.71596317948</v>
      </c>
      <c r="K144" s="3"/>
      <c r="L144" s="3"/>
    </row>
    <row r="145" spans="1:12" ht="16.5" thickBot="1">
      <c r="D145" s="4"/>
      <c r="E145" s="59"/>
      <c r="F145" s="4"/>
      <c r="G145" s="4"/>
      <c r="H145" s="4"/>
      <c r="I145" s="4"/>
      <c r="J145" s="59"/>
      <c r="K145" s="4"/>
      <c r="L145" s="4"/>
    </row>
    <row r="146" spans="1:12" ht="16.5" thickBot="1">
      <c r="A146" s="7">
        <v>30</v>
      </c>
      <c r="C146" s="9" t="s">
        <v>126</v>
      </c>
      <c r="D146" s="4"/>
      <c r="E146" s="60">
        <f>+E144+E138+E136+E128</f>
        <v>5549981894.375</v>
      </c>
      <c r="F146" s="4"/>
      <c r="G146" s="4"/>
      <c r="H146" s="11"/>
      <c r="I146" s="4"/>
      <c r="J146" s="60">
        <f>+J144+J138+J136+J128</f>
        <v>27809205.321949672</v>
      </c>
      <c r="K146" s="4"/>
      <c r="L146" s="11"/>
    </row>
    <row r="147" spans="1:12" ht="16.5" thickTop="1">
      <c r="A147" s="7"/>
      <c r="C147" s="9"/>
      <c r="D147" s="4"/>
      <c r="E147" s="44"/>
      <c r="F147" s="4"/>
      <c r="G147" s="4"/>
      <c r="H147" s="11"/>
      <c r="I147" s="4"/>
      <c r="J147" s="44"/>
      <c r="K147" s="4"/>
      <c r="L147" s="11"/>
    </row>
    <row r="148" spans="1:12">
      <c r="A148" s="7"/>
      <c r="C148" s="9"/>
      <c r="D148" s="4"/>
      <c r="E148" s="44"/>
      <c r="F148" s="4"/>
      <c r="G148" s="4"/>
      <c r="H148" s="11"/>
      <c r="I148" s="4"/>
      <c r="J148" s="44"/>
      <c r="K148" s="4"/>
      <c r="L148" s="11"/>
    </row>
    <row r="149" spans="1:12">
      <c r="A149" s="7"/>
      <c r="C149" s="9"/>
      <c r="D149" s="4"/>
      <c r="E149" s="44"/>
      <c r="F149" s="4"/>
      <c r="G149" s="4"/>
      <c r="H149" s="11"/>
      <c r="I149" s="4"/>
      <c r="J149" s="44"/>
      <c r="K149" s="4"/>
      <c r="L149" s="11"/>
    </row>
    <row r="150" spans="1:12">
      <c r="A150" s="7"/>
      <c r="C150" s="9"/>
      <c r="D150" s="4"/>
      <c r="E150" s="44"/>
      <c r="F150" s="4"/>
      <c r="G150" s="4"/>
      <c r="H150" s="11"/>
      <c r="I150" s="4"/>
      <c r="J150" s="44"/>
      <c r="K150" s="4"/>
      <c r="L150" s="11"/>
    </row>
    <row r="151" spans="1:12">
      <c r="A151" s="7"/>
      <c r="C151" s="9"/>
      <c r="D151" s="4"/>
      <c r="E151" s="44"/>
      <c r="F151" s="4"/>
      <c r="G151" s="4"/>
      <c r="H151" s="11"/>
      <c r="I151" s="4"/>
      <c r="J151" s="44"/>
      <c r="K151" s="4"/>
      <c r="L151" s="11"/>
    </row>
    <row r="152" spans="1:12">
      <c r="A152" s="7"/>
      <c r="C152" s="9"/>
      <c r="D152" s="4"/>
      <c r="E152" s="44"/>
      <c r="F152" s="4"/>
      <c r="G152" s="4"/>
      <c r="H152" s="11"/>
      <c r="I152" s="4"/>
      <c r="J152" s="44"/>
      <c r="K152" s="4"/>
      <c r="L152" s="11"/>
    </row>
    <row r="153" spans="1:12">
      <c r="A153" s="7"/>
      <c r="C153" s="9"/>
      <c r="D153" s="4"/>
      <c r="E153" s="44"/>
      <c r="F153" s="4"/>
      <c r="G153" s="4"/>
      <c r="H153" s="11"/>
      <c r="I153" s="4"/>
      <c r="J153" s="44"/>
      <c r="K153" s="4"/>
      <c r="L153" s="11"/>
    </row>
    <row r="154" spans="1:12">
      <c r="A154" s="7"/>
      <c r="C154" s="9"/>
      <c r="D154" s="4"/>
      <c r="E154" s="44"/>
      <c r="F154" s="4"/>
      <c r="G154" s="4"/>
      <c r="H154" s="11"/>
      <c r="I154" s="4"/>
      <c r="J154" s="44"/>
      <c r="K154" s="4"/>
      <c r="L154" s="11"/>
    </row>
    <row r="155" spans="1:12">
      <c r="A155" s="7"/>
      <c r="C155" s="9"/>
      <c r="D155" s="4"/>
      <c r="E155" s="44"/>
      <c r="F155" s="4"/>
      <c r="G155" s="4"/>
      <c r="H155" s="11"/>
      <c r="I155" s="4"/>
      <c r="J155" s="44"/>
      <c r="K155" s="4"/>
      <c r="L155" s="11"/>
    </row>
    <row r="156" spans="1:12">
      <c r="A156" s="7"/>
      <c r="C156" s="9"/>
      <c r="D156" s="4"/>
      <c r="E156" s="44"/>
      <c r="F156" s="4"/>
      <c r="G156" s="4"/>
      <c r="H156" s="11"/>
      <c r="I156" s="4"/>
      <c r="J156" s="44"/>
      <c r="K156" s="4"/>
      <c r="L156" s="11"/>
    </row>
    <row r="157" spans="1:12">
      <c r="A157" s="7"/>
      <c r="C157" s="9"/>
      <c r="D157" s="4"/>
      <c r="E157" s="44"/>
      <c r="F157" s="4"/>
      <c r="G157" s="4"/>
      <c r="H157" s="11"/>
      <c r="I157" s="4"/>
      <c r="J157" s="44"/>
      <c r="K157" s="4"/>
      <c r="L157" s="11"/>
    </row>
    <row r="158" spans="1:12">
      <c r="A158" s="7"/>
      <c r="C158" s="9"/>
      <c r="D158" s="4"/>
      <c r="E158" s="44"/>
      <c r="F158" s="4"/>
      <c r="G158" s="4"/>
      <c r="H158" s="11"/>
      <c r="I158" s="4"/>
      <c r="J158" s="44"/>
      <c r="K158" s="4"/>
      <c r="L158" s="11"/>
    </row>
    <row r="159" spans="1:12">
      <c r="A159" s="7"/>
      <c r="C159" s="9"/>
      <c r="D159" s="4"/>
      <c r="E159" s="44"/>
      <c r="F159" s="4"/>
      <c r="G159" s="4"/>
      <c r="H159" s="11"/>
      <c r="I159" s="4"/>
      <c r="J159" s="44"/>
      <c r="K159" s="4"/>
      <c r="L159" s="11"/>
    </row>
    <row r="160" spans="1:12">
      <c r="A160" s="7"/>
      <c r="C160" s="9"/>
      <c r="D160" s="4"/>
      <c r="E160" s="44"/>
      <c r="F160" s="4"/>
      <c r="G160" s="4"/>
      <c r="H160" s="11"/>
      <c r="I160" s="4"/>
      <c r="J160" s="44"/>
      <c r="K160" s="4"/>
      <c r="L160" s="11"/>
    </row>
    <row r="161" spans="1:12">
      <c r="A161" s="7"/>
      <c r="C161" s="9"/>
      <c r="D161" s="4"/>
      <c r="E161" s="44"/>
      <c r="F161" s="4"/>
      <c r="G161" s="4"/>
      <c r="H161" s="11"/>
      <c r="I161" s="4"/>
      <c r="J161" s="44"/>
      <c r="K161" s="4"/>
      <c r="L161" s="11"/>
    </row>
    <row r="162" spans="1:12">
      <c r="A162" s="7"/>
      <c r="C162" s="9"/>
      <c r="D162" s="4"/>
      <c r="E162" s="44"/>
      <c r="F162" s="4"/>
      <c r="G162" s="4"/>
      <c r="H162" s="11"/>
      <c r="I162" s="4"/>
      <c r="J162" s="44"/>
      <c r="K162" s="4"/>
      <c r="L162" s="11"/>
    </row>
    <row r="163" spans="1:12">
      <c r="A163" s="7"/>
      <c r="C163" s="9"/>
      <c r="D163" s="4"/>
      <c r="E163" s="44"/>
      <c r="F163" s="4"/>
      <c r="G163" s="4"/>
      <c r="H163" s="11"/>
      <c r="I163" s="4"/>
      <c r="J163" s="44"/>
      <c r="K163" s="4"/>
      <c r="L163" s="11"/>
    </row>
    <row r="164" spans="1:12">
      <c r="A164" s="7"/>
      <c r="C164" s="9"/>
      <c r="D164" s="4"/>
      <c r="E164" s="44"/>
      <c r="F164" s="4"/>
      <c r="G164" s="4"/>
      <c r="H164" s="11"/>
      <c r="I164" s="4"/>
      <c r="J164" s="44"/>
      <c r="K164" s="4"/>
      <c r="L164" s="11"/>
    </row>
    <row r="165" spans="1:12">
      <c r="A165" s="7"/>
      <c r="C165" s="9"/>
      <c r="D165" s="4"/>
      <c r="E165" s="44"/>
      <c r="F165" s="4"/>
      <c r="G165" s="4"/>
      <c r="H165" s="11"/>
      <c r="I165" s="4"/>
      <c r="J165" s="44"/>
      <c r="K165" s="4"/>
      <c r="L165" s="11"/>
    </row>
    <row r="166" spans="1:12">
      <c r="A166" s="7"/>
      <c r="C166" s="9"/>
      <c r="D166" s="4"/>
      <c r="E166" s="44"/>
      <c r="F166" s="4"/>
      <c r="G166" s="4"/>
      <c r="H166" s="11"/>
      <c r="I166" s="4"/>
      <c r="J166" s="44"/>
      <c r="K166" s="4"/>
      <c r="L166" s="11"/>
    </row>
    <row r="167" spans="1:12">
      <c r="A167" s="7"/>
      <c r="C167" s="9"/>
      <c r="D167" s="4"/>
      <c r="E167" s="44"/>
      <c r="F167" s="4"/>
      <c r="G167" s="4"/>
      <c r="H167" s="11"/>
      <c r="I167" s="4"/>
      <c r="J167" s="44"/>
      <c r="K167" s="4"/>
      <c r="L167" s="11"/>
    </row>
    <row r="169" spans="1:12">
      <c r="A169" s="7"/>
      <c r="C169" s="9"/>
      <c r="D169" s="4"/>
      <c r="E169" s="44"/>
      <c r="F169" s="4"/>
      <c r="G169" s="4"/>
      <c r="H169" s="11"/>
      <c r="I169" s="4"/>
      <c r="J169" s="44"/>
      <c r="K169" s="4"/>
      <c r="L169" s="11"/>
    </row>
    <row r="170" spans="1:12">
      <c r="A170" s="12"/>
      <c r="C170" s="9"/>
      <c r="D170" s="4"/>
      <c r="E170" s="44"/>
      <c r="F170" s="4"/>
      <c r="G170" s="4"/>
      <c r="H170" s="11"/>
      <c r="I170" s="4"/>
      <c r="J170" s="44"/>
      <c r="K170" s="4"/>
      <c r="L170" s="10"/>
    </row>
    <row r="171" spans="1:12" ht="11.25" customHeight="1">
      <c r="A171" s="12"/>
      <c r="C171" s="9"/>
      <c r="D171" s="4"/>
      <c r="E171" s="44"/>
      <c r="F171" s="4"/>
      <c r="G171" s="4"/>
      <c r="H171" s="11"/>
      <c r="I171" s="4"/>
      <c r="J171" s="44"/>
      <c r="K171" s="4"/>
      <c r="L171" s="10"/>
    </row>
    <row r="172" spans="1:12" hidden="1">
      <c r="A172" s="12"/>
      <c r="C172" s="9"/>
      <c r="D172" s="4"/>
      <c r="E172" s="44"/>
      <c r="F172" s="4"/>
      <c r="G172" s="4"/>
      <c r="H172" s="11"/>
      <c r="I172" s="4"/>
      <c r="J172" s="44"/>
      <c r="K172" s="4"/>
      <c r="L172" s="10"/>
    </row>
    <row r="173" spans="1:12" hidden="1">
      <c r="C173" s="12"/>
      <c r="D173" s="12"/>
      <c r="E173" s="23"/>
      <c r="F173" s="12"/>
      <c r="G173" s="12"/>
      <c r="H173" s="12"/>
      <c r="I173" s="6"/>
      <c r="J173" s="7"/>
      <c r="K173" s="7"/>
      <c r="L173" s="1"/>
    </row>
    <row r="174" spans="1:12" hidden="1">
      <c r="C174" s="12"/>
      <c r="D174" s="12"/>
      <c r="E174" s="23"/>
      <c r="F174" s="12"/>
      <c r="G174" s="12"/>
      <c r="H174" s="12"/>
      <c r="I174" s="6"/>
      <c r="J174" s="1"/>
      <c r="K174" s="1"/>
      <c r="L174" s="1"/>
    </row>
    <row r="175" spans="1:12">
      <c r="C175" s="12"/>
      <c r="D175" s="12"/>
      <c r="E175" s="23"/>
      <c r="F175" s="12"/>
      <c r="G175" s="12"/>
      <c r="H175" s="12"/>
      <c r="I175" s="6"/>
      <c r="J175" s="1"/>
      <c r="K175" s="1"/>
      <c r="L175" s="1"/>
    </row>
    <row r="176" spans="1:12">
      <c r="C176" s="12"/>
      <c r="D176" s="12"/>
      <c r="E176" s="23"/>
      <c r="F176" s="12"/>
      <c r="G176" s="12"/>
      <c r="H176" s="12"/>
      <c r="I176" s="6"/>
      <c r="J176" s="6" t="s">
        <v>4</v>
      </c>
      <c r="L176" s="2" t="s">
        <v>0</v>
      </c>
    </row>
    <row r="177" spans="1:12">
      <c r="C177" s="12"/>
      <c r="D177" s="12"/>
      <c r="E177" s="23"/>
      <c r="F177" s="12"/>
      <c r="G177" s="12"/>
      <c r="H177" s="12"/>
      <c r="I177" s="6"/>
      <c r="J177" s="6"/>
      <c r="K177" s="3"/>
      <c r="L177" s="2" t="s">
        <v>127</v>
      </c>
    </row>
    <row r="178" spans="1:12">
      <c r="C178" s="12"/>
      <c r="D178" s="12"/>
      <c r="E178" s="23"/>
      <c r="F178" s="12"/>
      <c r="G178" s="12"/>
      <c r="H178" s="12"/>
      <c r="I178" s="6"/>
      <c r="J178" s="6"/>
      <c r="K178" s="3"/>
      <c r="L178" s="2"/>
    </row>
    <row r="179" spans="1:12">
      <c r="C179" s="12" t="s">
        <v>2</v>
      </c>
      <c r="D179" s="12"/>
      <c r="E179" s="23" t="s">
        <v>3</v>
      </c>
      <c r="F179" s="12"/>
      <c r="G179" s="12"/>
      <c r="H179" s="12"/>
      <c r="I179" s="6"/>
      <c r="J179" s="6" t="str">
        <f>J12</f>
        <v>For the 12 months ended 12/31/2014</v>
      </c>
      <c r="K179" s="3"/>
      <c r="L179" s="3"/>
    </row>
    <row r="180" spans="1:12">
      <c r="C180" s="12"/>
      <c r="D180" s="4" t="s">
        <v>4</v>
      </c>
      <c r="E180" s="4" t="s">
        <v>5</v>
      </c>
      <c r="F180" s="4"/>
      <c r="G180" s="4"/>
      <c r="H180" s="4"/>
      <c r="I180" s="6"/>
      <c r="J180" s="6"/>
      <c r="K180" s="3"/>
      <c r="L180" s="3"/>
    </row>
    <row r="181" spans="1:12">
      <c r="C181" s="12"/>
      <c r="D181" s="4"/>
      <c r="E181" s="4"/>
      <c r="F181" s="4"/>
      <c r="G181" s="4"/>
      <c r="H181" s="4"/>
      <c r="I181" s="6"/>
      <c r="J181" s="6"/>
      <c r="K181" s="3"/>
      <c r="L181" s="3"/>
    </row>
    <row r="182" spans="1:12">
      <c r="A182" s="7"/>
      <c r="E182" s="61" t="str">
        <f>E15</f>
        <v>Consumers Energy</v>
      </c>
      <c r="K182" s="4"/>
      <c r="L182" s="4"/>
    </row>
    <row r="183" spans="1:12">
      <c r="A183" s="7"/>
      <c r="C183" s="46" t="s">
        <v>60</v>
      </c>
      <c r="D183" s="46" t="s">
        <v>61</v>
      </c>
      <c r="E183" s="46" t="s">
        <v>62</v>
      </c>
      <c r="F183" s="4" t="s">
        <v>4</v>
      </c>
      <c r="G183" s="4"/>
      <c r="H183" s="47" t="s">
        <v>63</v>
      </c>
      <c r="I183" s="4"/>
      <c r="J183" s="48" t="s">
        <v>64</v>
      </c>
      <c r="K183" s="4"/>
      <c r="L183" s="4"/>
    </row>
    <row r="184" spans="1:12">
      <c r="A184" s="7"/>
      <c r="C184" s="46"/>
      <c r="D184" s="6"/>
      <c r="E184" s="6"/>
      <c r="F184" s="6"/>
      <c r="G184" s="6"/>
      <c r="H184" s="6"/>
      <c r="I184" s="6"/>
      <c r="J184" s="6"/>
      <c r="K184" s="6"/>
      <c r="L184" s="50"/>
    </row>
    <row r="185" spans="1:12">
      <c r="A185" s="7" t="s">
        <v>7</v>
      </c>
      <c r="C185" s="9"/>
      <c r="D185" s="49" t="s">
        <v>65</v>
      </c>
      <c r="E185" s="4"/>
      <c r="F185" s="4"/>
      <c r="G185" s="4"/>
      <c r="H185" s="7"/>
      <c r="I185" s="4"/>
      <c r="J185" s="50" t="s">
        <v>66</v>
      </c>
      <c r="K185" s="4"/>
      <c r="L185" s="50"/>
    </row>
    <row r="186" spans="1:12" ht="16.5" thickBot="1">
      <c r="A186" s="26" t="s">
        <v>9</v>
      </c>
      <c r="C186" s="9"/>
      <c r="D186" s="51" t="s">
        <v>67</v>
      </c>
      <c r="E186" s="50" t="s">
        <v>68</v>
      </c>
      <c r="F186" s="45"/>
      <c r="G186" s="50" t="s">
        <v>69</v>
      </c>
      <c r="I186" s="45"/>
      <c r="J186" s="7" t="s">
        <v>70</v>
      </c>
      <c r="K186" s="4"/>
      <c r="L186" s="50"/>
    </row>
    <row r="187" spans="1:12">
      <c r="C187" s="9"/>
      <c r="D187" s="4"/>
      <c r="E187" s="62"/>
      <c r="F187" s="63"/>
      <c r="G187" s="64"/>
      <c r="I187" s="63"/>
      <c r="J187" s="62"/>
      <c r="K187" s="4"/>
      <c r="L187" s="4"/>
    </row>
    <row r="188" spans="1:12">
      <c r="A188" s="7"/>
      <c r="C188" s="9" t="s">
        <v>128</v>
      </c>
      <c r="D188" s="4"/>
      <c r="E188" s="4"/>
      <c r="F188" s="4"/>
      <c r="G188" s="4"/>
      <c r="H188" s="4"/>
      <c r="I188" s="4"/>
      <c r="J188" s="4"/>
      <c r="K188" s="4"/>
      <c r="L188" s="4"/>
    </row>
    <row r="189" spans="1:12">
      <c r="A189" s="7">
        <v>1</v>
      </c>
      <c r="C189" s="9" t="s">
        <v>129</v>
      </c>
      <c r="D189" s="4" t="s">
        <v>130</v>
      </c>
      <c r="E189" s="21">
        <v>340017122</v>
      </c>
      <c r="F189" s="4"/>
      <c r="G189" s="4" t="s">
        <v>122</v>
      </c>
      <c r="H189" s="53">
        <f>J286</f>
        <v>1</v>
      </c>
      <c r="I189" s="4"/>
      <c r="J189" s="4">
        <f>+H189*E189</f>
        <v>340017122</v>
      </c>
      <c r="K189" s="3"/>
      <c r="L189" s="65"/>
    </row>
    <row r="190" spans="1:12">
      <c r="A190" s="7" t="s">
        <v>131</v>
      </c>
      <c r="C190" s="9" t="s">
        <v>132</v>
      </c>
      <c r="D190" s="4"/>
      <c r="E190" s="4">
        <f>8604338+1327412</f>
        <v>9931750</v>
      </c>
      <c r="F190" s="4"/>
      <c r="G190" s="66"/>
      <c r="H190" s="53">
        <v>1</v>
      </c>
      <c r="I190" s="4"/>
      <c r="J190" s="4">
        <f>+H190*E190</f>
        <v>9931750</v>
      </c>
      <c r="K190" s="3"/>
      <c r="L190" s="4"/>
    </row>
    <row r="191" spans="1:12">
      <c r="A191" s="7">
        <v>2</v>
      </c>
      <c r="C191" s="9" t="s">
        <v>133</v>
      </c>
      <c r="D191" s="4" t="s">
        <v>134</v>
      </c>
      <c r="E191" s="4">
        <v>327581920</v>
      </c>
      <c r="F191" s="4"/>
      <c r="G191" s="4" t="s">
        <v>122</v>
      </c>
      <c r="H191" s="53">
        <f>+H189</f>
        <v>1</v>
      </c>
      <c r="I191" s="4"/>
      <c r="J191" s="4">
        <f t="shared" ref="J191:J197" si="2">+H191*E191</f>
        <v>327581920</v>
      </c>
      <c r="K191" s="3"/>
      <c r="L191" s="4"/>
    </row>
    <row r="192" spans="1:12">
      <c r="A192" s="7">
        <v>3</v>
      </c>
      <c r="C192" s="9" t="s">
        <v>135</v>
      </c>
      <c r="D192" s="4" t="s">
        <v>136</v>
      </c>
      <c r="E192" s="4">
        <v>144937920</v>
      </c>
      <c r="F192" s="4"/>
      <c r="G192" s="4" t="s">
        <v>82</v>
      </c>
      <c r="H192" s="53">
        <f>+H118</f>
        <v>6.4944326401047822E-3</v>
      </c>
      <c r="I192" s="4"/>
      <c r="J192" s="4">
        <f t="shared" si="2"/>
        <v>941289.55843689572</v>
      </c>
      <c r="K192" s="4"/>
      <c r="L192" s="4" t="s">
        <v>4</v>
      </c>
    </row>
    <row r="193" spans="1:12">
      <c r="A193" s="7">
        <v>4</v>
      </c>
      <c r="C193" s="9" t="s">
        <v>137</v>
      </c>
      <c r="D193" s="4"/>
      <c r="E193" s="21">
        <v>0</v>
      </c>
      <c r="F193" s="4"/>
      <c r="G193" s="4" t="str">
        <f>+G192</f>
        <v>W/S</v>
      </c>
      <c r="H193" s="53">
        <f>+H192</f>
        <v>6.4944326401047822E-3</v>
      </c>
      <c r="I193" s="4"/>
      <c r="J193" s="4">
        <f t="shared" si="2"/>
        <v>0</v>
      </c>
      <c r="K193" s="4"/>
      <c r="L193" s="4"/>
    </row>
    <row r="194" spans="1:12">
      <c r="A194" s="7">
        <v>5</v>
      </c>
      <c r="C194" s="9" t="s">
        <v>138</v>
      </c>
      <c r="D194" s="4"/>
      <c r="E194" s="4">
        <v>460945</v>
      </c>
      <c r="F194" s="4"/>
      <c r="G194" s="4" t="str">
        <f>+G193</f>
        <v>W/S</v>
      </c>
      <c r="H194" s="53">
        <f>+H193</f>
        <v>6.4944326401047822E-3</v>
      </c>
      <c r="I194" s="4"/>
      <c r="J194" s="4">
        <f t="shared" si="2"/>
        <v>2993.5762532930989</v>
      </c>
      <c r="K194" s="4"/>
      <c r="L194" s="4"/>
    </row>
    <row r="195" spans="1:12">
      <c r="A195" s="7" t="s">
        <v>139</v>
      </c>
      <c r="C195" s="9" t="s">
        <v>140</v>
      </c>
      <c r="D195" s="4"/>
      <c r="E195" s="4">
        <v>0</v>
      </c>
      <c r="F195" s="4"/>
      <c r="G195" s="67" t="str">
        <f>+G189</f>
        <v>TE</v>
      </c>
      <c r="H195" s="53">
        <f>+H189</f>
        <v>1</v>
      </c>
      <c r="I195" s="4"/>
      <c r="J195" s="4">
        <f>+H195*E195</f>
        <v>0</v>
      </c>
      <c r="K195" s="4"/>
      <c r="L195" s="4"/>
    </row>
    <row r="196" spans="1:12">
      <c r="A196" s="7">
        <v>6</v>
      </c>
      <c r="C196" s="9" t="s">
        <v>83</v>
      </c>
      <c r="D196" s="4" t="str">
        <f>+D119</f>
        <v>356.1</v>
      </c>
      <c r="E196" s="4">
        <v>0</v>
      </c>
      <c r="F196" s="4"/>
      <c r="G196" s="4" t="s">
        <v>85</v>
      </c>
      <c r="H196" s="53">
        <f>+H119</f>
        <v>4.4840801777180977E-3</v>
      </c>
      <c r="I196" s="4"/>
      <c r="J196" s="4">
        <f t="shared" si="2"/>
        <v>0</v>
      </c>
      <c r="K196" s="4"/>
      <c r="L196" s="4"/>
    </row>
    <row r="197" spans="1:12" ht="16.5" thickBot="1">
      <c r="A197" s="7">
        <v>7</v>
      </c>
      <c r="C197" s="9" t="s">
        <v>141</v>
      </c>
      <c r="D197" s="4"/>
      <c r="E197" s="32">
        <v>0</v>
      </c>
      <c r="F197" s="4"/>
      <c r="G197" s="4" t="s">
        <v>4</v>
      </c>
      <c r="H197" s="53">
        <v>1</v>
      </c>
      <c r="I197" s="4"/>
      <c r="J197" s="32">
        <f t="shared" si="2"/>
        <v>0</v>
      </c>
      <c r="K197" s="4"/>
      <c r="L197" s="4"/>
    </row>
    <row r="198" spans="1:12">
      <c r="A198" s="7">
        <v>8</v>
      </c>
      <c r="C198" s="9" t="s">
        <v>142</v>
      </c>
      <c r="D198" s="4"/>
      <c r="E198" s="4">
        <f>+E189-E190-E191+E192-E193-E194+E195+E196+E197</f>
        <v>146980427</v>
      </c>
      <c r="F198" s="4"/>
      <c r="G198" s="4"/>
      <c r="H198" s="4"/>
      <c r="I198" s="4"/>
      <c r="J198" s="4">
        <f>+J189-J190-J191+J192-J193-J194+J195+J196+J197</f>
        <v>3441747.9821836026</v>
      </c>
      <c r="K198" s="4"/>
      <c r="L198" s="4" t="s">
        <v>4</v>
      </c>
    </row>
    <row r="199" spans="1:12">
      <c r="A199" s="7"/>
      <c r="D199" s="4"/>
      <c r="F199" s="4"/>
      <c r="G199" s="4"/>
      <c r="H199" s="4"/>
      <c r="I199" s="4"/>
      <c r="K199" s="4"/>
      <c r="L199" s="4"/>
    </row>
    <row r="200" spans="1:12">
      <c r="A200" s="7"/>
      <c r="C200" s="9" t="s">
        <v>143</v>
      </c>
      <c r="D200" s="4"/>
      <c r="E200" s="4"/>
      <c r="F200" s="4"/>
      <c r="G200" s="4"/>
      <c r="H200" s="4"/>
      <c r="I200" s="4"/>
      <c r="J200" s="4"/>
      <c r="K200" s="4"/>
      <c r="L200" s="4"/>
    </row>
    <row r="201" spans="1:12">
      <c r="A201" s="7">
        <v>9</v>
      </c>
      <c r="C201" s="9" t="str">
        <f>+C189</f>
        <v xml:space="preserve">  Transmission </v>
      </c>
      <c r="D201" s="4" t="s">
        <v>144</v>
      </c>
      <c r="E201" s="4">
        <v>1291034</v>
      </c>
      <c r="F201" s="4"/>
      <c r="G201" s="4" t="s">
        <v>18</v>
      </c>
      <c r="H201" s="53">
        <f>+H138</f>
        <v>1</v>
      </c>
      <c r="I201" s="4"/>
      <c r="J201" s="4">
        <f>+H201*E201</f>
        <v>1291034</v>
      </c>
      <c r="K201" s="4"/>
      <c r="L201" s="11"/>
    </row>
    <row r="202" spans="1:12">
      <c r="A202" s="7">
        <v>10</v>
      </c>
      <c r="C202" s="9" t="s">
        <v>80</v>
      </c>
      <c r="D202" s="4" t="s">
        <v>145</v>
      </c>
      <c r="E202" s="4">
        <f>11349305+5104182</f>
        <v>16453487</v>
      </c>
      <c r="F202" s="4"/>
      <c r="G202" s="4" t="s">
        <v>82</v>
      </c>
      <c r="H202" s="53">
        <f>+H192</f>
        <v>6.4944326401047822E-3</v>
      </c>
      <c r="I202" s="4"/>
      <c r="J202" s="4">
        <f>+H202*E202</f>
        <v>106856.06301633971</v>
      </c>
      <c r="K202" s="4"/>
      <c r="L202" s="11"/>
    </row>
    <row r="203" spans="1:12" ht="16.5" thickBot="1">
      <c r="A203" s="7">
        <v>11</v>
      </c>
      <c r="C203" s="9" t="str">
        <f>+C196</f>
        <v xml:space="preserve">  Common</v>
      </c>
      <c r="D203" s="4" t="s">
        <v>146</v>
      </c>
      <c r="E203" s="32">
        <v>19572844</v>
      </c>
      <c r="F203" s="4"/>
      <c r="G203" s="4" t="s">
        <v>85</v>
      </c>
      <c r="H203" s="53">
        <f>+H196</f>
        <v>4.4840801777180977E-3</v>
      </c>
      <c r="I203" s="4"/>
      <c r="J203" s="32">
        <f>+H203*E203</f>
        <v>87766.201801968607</v>
      </c>
      <c r="K203" s="4"/>
      <c r="L203" s="11"/>
    </row>
    <row r="204" spans="1:12">
      <c r="A204" s="7">
        <v>12</v>
      </c>
      <c r="C204" s="9" t="s">
        <v>147</v>
      </c>
      <c r="D204" s="4"/>
      <c r="E204" s="4">
        <f>SUM(E201:E203)</f>
        <v>37317365</v>
      </c>
      <c r="F204" s="4"/>
      <c r="G204" s="4"/>
      <c r="H204" s="4"/>
      <c r="I204" s="4"/>
      <c r="J204" s="4">
        <f>SUM(J201:J203)</f>
        <v>1485656.2648183082</v>
      </c>
      <c r="K204" s="4"/>
      <c r="L204" s="4" t="s">
        <v>4</v>
      </c>
    </row>
    <row r="205" spans="1:12">
      <c r="A205" s="7"/>
      <c r="C205" s="9"/>
      <c r="D205" s="4"/>
      <c r="E205" s="4"/>
      <c r="F205" s="4"/>
      <c r="G205" s="4"/>
      <c r="H205" s="4"/>
      <c r="I205" s="4"/>
      <c r="J205" s="4"/>
      <c r="K205" s="4"/>
      <c r="L205" s="4"/>
    </row>
    <row r="206" spans="1:12">
      <c r="A206" s="7" t="s">
        <v>4</v>
      </c>
      <c r="C206" s="9" t="s">
        <v>148</v>
      </c>
      <c r="E206" s="4"/>
      <c r="F206" s="4"/>
      <c r="G206" s="4"/>
      <c r="H206" s="4"/>
      <c r="I206" s="4"/>
      <c r="J206" s="4"/>
      <c r="K206" s="4"/>
      <c r="L206" s="4"/>
    </row>
    <row r="207" spans="1:12">
      <c r="A207" s="7"/>
      <c r="C207" s="9" t="s">
        <v>149</v>
      </c>
      <c r="F207" s="4"/>
      <c r="G207" s="4"/>
      <c r="I207" s="4"/>
      <c r="K207" s="4"/>
      <c r="L207" s="11"/>
    </row>
    <row r="208" spans="1:12">
      <c r="A208" s="7">
        <v>13</v>
      </c>
      <c r="C208" s="9" t="s">
        <v>150</v>
      </c>
      <c r="D208" s="4" t="s">
        <v>151</v>
      </c>
      <c r="E208" s="4">
        <f>125412+19967404+947310</f>
        <v>21040126</v>
      </c>
      <c r="F208" s="4"/>
      <c r="G208" s="4" t="s">
        <v>82</v>
      </c>
      <c r="H208" s="29">
        <f>+H202</f>
        <v>6.4944326401047822E-3</v>
      </c>
      <c r="I208" s="4"/>
      <c r="J208" s="4">
        <f>+H208*E208</f>
        <v>136643.68104631727</v>
      </c>
      <c r="K208" s="4"/>
      <c r="L208" s="11"/>
    </row>
    <row r="209" spans="1:12">
      <c r="A209" s="7">
        <v>14</v>
      </c>
      <c r="C209" s="9" t="s">
        <v>152</v>
      </c>
      <c r="D209" s="4" t="str">
        <f>+D208</f>
        <v>263.i</v>
      </c>
      <c r="E209" s="4">
        <v>0</v>
      </c>
      <c r="F209" s="4"/>
      <c r="G209" s="4" t="str">
        <f>+G208</f>
        <v>W/S</v>
      </c>
      <c r="H209" s="29">
        <f>+H208</f>
        <v>6.4944326401047822E-3</v>
      </c>
      <c r="I209" s="4"/>
      <c r="J209" s="4">
        <f>+H209*E209</f>
        <v>0</v>
      </c>
      <c r="K209" s="4"/>
      <c r="L209" s="11"/>
    </row>
    <row r="210" spans="1:12">
      <c r="A210" s="7">
        <v>15</v>
      </c>
      <c r="C210" s="9" t="s">
        <v>153</v>
      </c>
      <c r="D210" s="4" t="s">
        <v>4</v>
      </c>
      <c r="F210" s="4"/>
      <c r="G210" s="4"/>
      <c r="I210" s="4"/>
      <c r="K210" s="4"/>
      <c r="L210" s="11"/>
    </row>
    <row r="211" spans="1:12">
      <c r="A211" s="7">
        <v>16</v>
      </c>
      <c r="C211" s="9" t="s">
        <v>154</v>
      </c>
      <c r="D211" s="4" t="s">
        <v>151</v>
      </c>
      <c r="E211" s="4">
        <v>141182721</v>
      </c>
      <c r="F211" s="4"/>
      <c r="G211" s="4" t="s">
        <v>124</v>
      </c>
      <c r="H211" s="29">
        <f>+H112</f>
        <v>4.5841715189979719E-3</v>
      </c>
      <c r="I211" s="4"/>
      <c r="J211" s="4">
        <f>+H211*E211</f>
        <v>647205.80858283688</v>
      </c>
      <c r="K211" s="4"/>
      <c r="L211" s="11"/>
    </row>
    <row r="212" spans="1:12">
      <c r="A212" s="7">
        <v>17</v>
      </c>
      <c r="C212" s="9" t="s">
        <v>155</v>
      </c>
      <c r="D212" s="4" t="s">
        <v>151</v>
      </c>
      <c r="E212" s="4">
        <v>0</v>
      </c>
      <c r="F212" s="4"/>
      <c r="G212" s="4" t="str">
        <f>+G131</f>
        <v>NA</v>
      </c>
      <c r="H212" s="68" t="s">
        <v>105</v>
      </c>
      <c r="I212" s="4"/>
      <c r="J212" s="4">
        <v>0</v>
      </c>
      <c r="K212" s="4"/>
      <c r="L212" s="11"/>
    </row>
    <row r="213" spans="1:12">
      <c r="A213" s="7">
        <v>18</v>
      </c>
      <c r="C213" s="9" t="s">
        <v>156</v>
      </c>
      <c r="D213" s="4" t="str">
        <f>+D212</f>
        <v>263.i</v>
      </c>
      <c r="E213" s="4">
        <v>0</v>
      </c>
      <c r="F213" s="4"/>
      <c r="G213" s="4" t="str">
        <f>+G211</f>
        <v>GP</v>
      </c>
      <c r="H213" s="29">
        <f>+H211</f>
        <v>4.5841715189979719E-3</v>
      </c>
      <c r="I213" s="4"/>
      <c r="J213" s="4">
        <f>+H213*E213</f>
        <v>0</v>
      </c>
      <c r="K213" s="4"/>
      <c r="L213" s="11"/>
    </row>
    <row r="214" spans="1:12" ht="16.5" thickBot="1">
      <c r="A214" s="7">
        <v>19</v>
      </c>
      <c r="C214" s="9" t="s">
        <v>157</v>
      </c>
      <c r="D214" s="4"/>
      <c r="E214" s="32">
        <v>0</v>
      </c>
      <c r="F214" s="4"/>
      <c r="G214" s="4" t="s">
        <v>124</v>
      </c>
      <c r="H214" s="29">
        <f>+H211</f>
        <v>4.5841715189979719E-3</v>
      </c>
      <c r="I214" s="4"/>
      <c r="J214" s="32">
        <f>+H214*E214</f>
        <v>0</v>
      </c>
      <c r="K214" s="4"/>
      <c r="L214" s="11"/>
    </row>
    <row r="215" spans="1:12">
      <c r="A215" s="7">
        <v>20</v>
      </c>
      <c r="C215" s="9" t="s">
        <v>158</v>
      </c>
      <c r="D215" s="4"/>
      <c r="E215" s="4">
        <f>SUM(E208:E214)</f>
        <v>162222847</v>
      </c>
      <c r="F215" s="4"/>
      <c r="G215" s="4"/>
      <c r="H215" s="29"/>
      <c r="I215" s="4"/>
      <c r="J215" s="4">
        <f>SUM(J208:J214)</f>
        <v>783849.48962915409</v>
      </c>
      <c r="K215" s="4"/>
      <c r="L215" s="4" t="s">
        <v>4</v>
      </c>
    </row>
    <row r="216" spans="1:12">
      <c r="A216" s="7"/>
      <c r="C216" s="9"/>
      <c r="D216" s="4"/>
      <c r="E216" s="4"/>
      <c r="F216" s="4"/>
      <c r="G216" s="4"/>
      <c r="H216" s="29"/>
      <c r="I216" s="4"/>
      <c r="J216" s="4"/>
      <c r="K216" s="4"/>
      <c r="L216" s="4"/>
    </row>
    <row r="217" spans="1:12">
      <c r="A217" s="7" t="s">
        <v>159</v>
      </c>
      <c r="C217" s="9"/>
      <c r="D217" s="4"/>
      <c r="E217" s="4"/>
      <c r="F217" s="4"/>
      <c r="G217" s="4"/>
      <c r="H217" s="29"/>
      <c r="I217" s="4"/>
      <c r="J217" s="4"/>
      <c r="K217" s="4"/>
      <c r="L217" s="4"/>
    </row>
    <row r="218" spans="1:12">
      <c r="A218" s="7" t="s">
        <v>4</v>
      </c>
      <c r="C218" s="9" t="s">
        <v>160</v>
      </c>
      <c r="D218" s="4" t="s">
        <v>161</v>
      </c>
      <c r="E218" s="4"/>
      <c r="F218" s="4"/>
      <c r="H218" s="69"/>
      <c r="I218" s="4"/>
      <c r="K218" s="4"/>
    </row>
    <row r="219" spans="1:12">
      <c r="A219" s="7">
        <v>21</v>
      </c>
      <c r="C219" s="70" t="s">
        <v>162</v>
      </c>
      <c r="D219" s="4"/>
      <c r="E219" s="71">
        <f>IF(E379&gt;0,1-(((1-E380)*(1-E379))/(1-E380*E379*E381)),0)</f>
        <v>0.38900000000000001</v>
      </c>
      <c r="F219" s="4"/>
      <c r="H219" s="69"/>
      <c r="I219" s="4"/>
      <c r="K219" s="4"/>
    </row>
    <row r="220" spans="1:12">
      <c r="A220" s="7">
        <v>22</v>
      </c>
      <c r="C220" s="8" t="s">
        <v>163</v>
      </c>
      <c r="D220" s="4"/>
      <c r="E220" s="71">
        <f>IF(J318&gt;0,(E219/(1-E219))*(1-J315/J318),0)</f>
        <v>0.46337581828284413</v>
      </c>
      <c r="F220" s="4"/>
      <c r="H220" s="69"/>
      <c r="I220" s="4"/>
      <c r="K220" s="4"/>
    </row>
    <row r="221" spans="1:12">
      <c r="A221" s="7"/>
      <c r="C221" s="9" t="s">
        <v>164</v>
      </c>
      <c r="D221" s="4"/>
      <c r="E221" s="4"/>
      <c r="F221" s="4"/>
      <c r="H221" s="69"/>
      <c r="I221" s="4"/>
      <c r="K221" s="4"/>
    </row>
    <row r="222" spans="1:12">
      <c r="A222" s="7"/>
      <c r="C222" s="9" t="s">
        <v>165</v>
      </c>
      <c r="D222" s="4"/>
      <c r="E222" s="4"/>
      <c r="F222" s="4"/>
      <c r="H222" s="69"/>
      <c r="I222" s="4"/>
      <c r="K222" s="4"/>
    </row>
    <row r="223" spans="1:12">
      <c r="A223" s="7">
        <v>23</v>
      </c>
      <c r="C223" s="70" t="s">
        <v>166</v>
      </c>
      <c r="D223" s="4"/>
      <c r="E223" s="72">
        <f>IF(E219&gt;0,1/(1-E219),0)</f>
        <v>1.6366612111292962</v>
      </c>
      <c r="F223" s="4"/>
      <c r="H223" s="69"/>
      <c r="I223" s="4"/>
      <c r="K223" s="4"/>
    </row>
    <row r="224" spans="1:12">
      <c r="A224" s="7">
        <v>24</v>
      </c>
      <c r="C224" s="9" t="s">
        <v>167</v>
      </c>
      <c r="D224" s="4"/>
      <c r="E224" s="4">
        <v>-2159169</v>
      </c>
      <c r="F224" s="4"/>
      <c r="H224" s="69"/>
      <c r="I224" s="4"/>
      <c r="K224" s="4"/>
    </row>
    <row r="225" spans="1:14">
      <c r="A225" s="7"/>
      <c r="C225" s="9"/>
      <c r="D225" s="4"/>
      <c r="E225" s="4"/>
      <c r="F225" s="4"/>
      <c r="H225" s="69"/>
      <c r="I225" s="4"/>
      <c r="K225" s="4"/>
    </row>
    <row r="226" spans="1:14">
      <c r="A226" s="7">
        <v>25</v>
      </c>
      <c r="C226" s="70" t="s">
        <v>168</v>
      </c>
      <c r="D226" s="73"/>
      <c r="E226" s="4">
        <f>E220*E230</f>
        <v>219338764.82224229</v>
      </c>
      <c r="F226" s="4"/>
      <c r="G226" s="4" t="s">
        <v>75</v>
      </c>
      <c r="H226" s="29"/>
      <c r="I226" s="4"/>
      <c r="J226" s="4">
        <f>E220*J230</f>
        <v>1099037.2332901936</v>
      </c>
      <c r="K226" s="4"/>
      <c r="L226" s="54" t="s">
        <v>4</v>
      </c>
    </row>
    <row r="227" spans="1:14" ht="16.5" thickBot="1">
      <c r="A227" s="7">
        <v>26</v>
      </c>
      <c r="C227" s="8" t="s">
        <v>169</v>
      </c>
      <c r="D227" s="73"/>
      <c r="E227" s="58">
        <f>E223*E224</f>
        <v>-3533828.1505728313</v>
      </c>
      <c r="F227" s="4"/>
      <c r="G227" s="8" t="s">
        <v>108</v>
      </c>
      <c r="H227" s="29">
        <f>H128</f>
        <v>4.9508567543578522E-3</v>
      </c>
      <c r="I227" s="4"/>
      <c r="J227" s="58">
        <f>H227*E227</f>
        <v>-17495.476968003419</v>
      </c>
      <c r="K227" s="4"/>
      <c r="L227" s="54"/>
    </row>
    <row r="228" spans="1:14">
      <c r="A228" s="7">
        <v>27</v>
      </c>
      <c r="C228" s="74" t="s">
        <v>170</v>
      </c>
      <c r="D228" s="8" t="s">
        <v>171</v>
      </c>
      <c r="E228" s="10">
        <f>+E226+E227</f>
        <v>215804936.67166945</v>
      </c>
      <c r="F228" s="4"/>
      <c r="G228" s="4" t="s">
        <v>4</v>
      </c>
      <c r="H228" s="29" t="s">
        <v>4</v>
      </c>
      <c r="I228" s="4"/>
      <c r="J228" s="10">
        <f>+J226+J227</f>
        <v>1081541.7563221902</v>
      </c>
      <c r="K228" s="4"/>
      <c r="L228" s="4" t="s">
        <v>4</v>
      </c>
    </row>
    <row r="229" spans="1:14">
      <c r="A229" s="7" t="s">
        <v>4</v>
      </c>
      <c r="D229" s="75"/>
      <c r="E229" s="4"/>
      <c r="F229" s="4"/>
      <c r="G229" s="4"/>
      <c r="H229" s="29"/>
      <c r="I229" s="4"/>
      <c r="J229" s="4"/>
      <c r="K229" s="4"/>
      <c r="L229" s="4"/>
    </row>
    <row r="230" spans="1:14">
      <c r="A230" s="7">
        <v>28</v>
      </c>
      <c r="C230" s="9" t="s">
        <v>172</v>
      </c>
      <c r="D230" s="11"/>
      <c r="E230" s="4">
        <f>+$J318*E146</f>
        <v>473349614.21823299</v>
      </c>
      <c r="F230" s="4"/>
      <c r="G230" s="4" t="s">
        <v>75</v>
      </c>
      <c r="H230" s="69"/>
      <c r="I230" s="4"/>
      <c r="J230" s="4">
        <f>+$J318*J146</f>
        <v>2371805.3250231165</v>
      </c>
      <c r="K230" s="4"/>
      <c r="L230" s="76" t="s">
        <v>4</v>
      </c>
      <c r="N230" s="4" t="s">
        <v>4</v>
      </c>
    </row>
    <row r="231" spans="1:14">
      <c r="A231" s="7"/>
      <c r="C231" s="74" t="s">
        <v>173</v>
      </c>
      <c r="E231" s="4"/>
      <c r="F231" s="4"/>
      <c r="G231" s="4"/>
      <c r="H231" s="69"/>
      <c r="I231" s="4"/>
      <c r="J231" s="4"/>
      <c r="K231" s="4"/>
      <c r="L231" s="11"/>
    </row>
    <row r="232" spans="1:14">
      <c r="A232" s="7"/>
      <c r="C232" s="9"/>
      <c r="E232" s="44"/>
      <c r="F232" s="4"/>
      <c r="G232" s="4"/>
      <c r="H232" s="69"/>
      <c r="I232" s="4"/>
      <c r="J232" s="44"/>
      <c r="K232" s="4"/>
      <c r="L232" s="11"/>
    </row>
    <row r="233" spans="1:14">
      <c r="A233" s="7">
        <v>29</v>
      </c>
      <c r="C233" s="9" t="s">
        <v>174</v>
      </c>
      <c r="D233" s="4"/>
      <c r="E233" s="44">
        <f>+E230+E228+E215+E204+E198</f>
        <v>1035675189.8899025</v>
      </c>
      <c r="F233" s="4"/>
      <c r="G233" s="4"/>
      <c r="H233" s="4"/>
      <c r="I233" s="4"/>
      <c r="J233" s="44">
        <f>+J230+J228+J215+J204+J198</f>
        <v>9164600.8179763705</v>
      </c>
      <c r="K233" s="3"/>
      <c r="L233" s="27" t="s">
        <v>4</v>
      </c>
    </row>
    <row r="234" spans="1:14">
      <c r="A234" s="7">
        <v>30</v>
      </c>
      <c r="C234" s="9" t="s">
        <v>175</v>
      </c>
      <c r="D234" s="4"/>
      <c r="E234" s="44"/>
      <c r="F234" s="4"/>
      <c r="G234" s="4"/>
      <c r="H234" s="4"/>
      <c r="I234" s="4"/>
      <c r="J234" s="44"/>
      <c r="K234" s="3"/>
      <c r="L234" s="3"/>
    </row>
    <row r="235" spans="1:14" ht="15.75" customHeight="1">
      <c r="C235" s="143" t="s">
        <v>176</v>
      </c>
      <c r="D235" s="143"/>
      <c r="F235" s="4"/>
      <c r="G235" s="4"/>
      <c r="H235" s="4"/>
      <c r="I235" s="4"/>
      <c r="J235" s="44"/>
      <c r="K235" s="3"/>
      <c r="L235" s="3"/>
    </row>
    <row r="236" spans="1:14">
      <c r="A236" s="7"/>
      <c r="C236" s="9" t="s">
        <v>177</v>
      </c>
      <c r="D236" s="4"/>
      <c r="E236" s="44">
        <v>0</v>
      </c>
      <c r="F236" s="4"/>
      <c r="G236" s="4"/>
      <c r="H236" s="4"/>
      <c r="I236" s="4"/>
      <c r="J236" s="44">
        <f>+E236</f>
        <v>0</v>
      </c>
      <c r="K236" s="3"/>
      <c r="L236" s="3"/>
    </row>
    <row r="237" spans="1:14">
      <c r="A237" s="7"/>
      <c r="C237" s="9"/>
      <c r="D237" s="4"/>
      <c r="F237" s="4"/>
      <c r="G237" s="4"/>
      <c r="H237" s="4"/>
      <c r="I237" s="4"/>
      <c r="J237" s="44"/>
      <c r="K237" s="3"/>
      <c r="L237" s="3"/>
    </row>
    <row r="238" spans="1:14">
      <c r="A238" s="7" t="s">
        <v>178</v>
      </c>
      <c r="C238" s="9" t="s">
        <v>179</v>
      </c>
      <c r="D238" s="4"/>
      <c r="E238" s="44"/>
      <c r="F238" s="4"/>
      <c r="G238" s="4"/>
      <c r="H238" s="4"/>
      <c r="I238" s="4"/>
      <c r="J238" s="44"/>
      <c r="K238" s="3"/>
      <c r="L238" s="3"/>
    </row>
    <row r="239" spans="1:14" ht="15.75" customHeight="1">
      <c r="A239" s="7"/>
      <c r="C239" s="143" t="s">
        <v>176</v>
      </c>
      <c r="D239" s="143"/>
      <c r="E239" s="44"/>
      <c r="F239" s="4"/>
      <c r="G239" s="4"/>
      <c r="H239" s="4"/>
      <c r="I239" s="4"/>
      <c r="J239" s="44"/>
      <c r="K239" s="3"/>
      <c r="L239" s="3"/>
    </row>
    <row r="240" spans="1:14" ht="16.5" thickBot="1">
      <c r="A240" s="7"/>
      <c r="C240" s="9" t="s">
        <v>180</v>
      </c>
      <c r="D240" s="4"/>
      <c r="E240" s="4">
        <v>0</v>
      </c>
      <c r="F240" s="4"/>
      <c r="G240" s="4"/>
      <c r="H240" s="4"/>
      <c r="I240" s="4"/>
      <c r="J240" s="44">
        <f>+E240</f>
        <v>0</v>
      </c>
      <c r="K240" s="3"/>
      <c r="L240" s="3"/>
    </row>
    <row r="241" spans="1:12" ht="16.5" thickBot="1">
      <c r="A241" s="7">
        <v>31</v>
      </c>
      <c r="C241" s="9" t="s">
        <v>181</v>
      </c>
      <c r="D241" s="4"/>
      <c r="E241" s="77">
        <f>+E233-E236-E240</f>
        <v>1035675189.8899025</v>
      </c>
      <c r="F241" s="4"/>
      <c r="G241" s="4"/>
      <c r="H241" s="4"/>
      <c r="I241" s="4"/>
      <c r="J241" s="77">
        <f>+J233-J236-J240</f>
        <v>9164600.8179763705</v>
      </c>
      <c r="K241" s="3"/>
      <c r="L241" s="3"/>
    </row>
    <row r="242" spans="1:12" ht="16.5" thickTop="1">
      <c r="A242" s="7"/>
      <c r="C242" s="9" t="s">
        <v>182</v>
      </c>
      <c r="D242" s="4"/>
      <c r="E242" s="44"/>
      <c r="F242" s="4"/>
      <c r="G242" s="4"/>
      <c r="H242" s="4"/>
      <c r="I242" s="4"/>
      <c r="J242" s="44"/>
      <c r="K242" s="3"/>
      <c r="L242" s="3"/>
    </row>
    <row r="243" spans="1:12">
      <c r="A243" s="7"/>
      <c r="C243" s="9"/>
      <c r="D243" s="4"/>
      <c r="E243" s="44"/>
      <c r="F243" s="4"/>
      <c r="G243" s="4"/>
      <c r="H243" s="4"/>
      <c r="I243" s="4"/>
      <c r="J243" s="44"/>
      <c r="K243" s="3"/>
      <c r="L243" s="3"/>
    </row>
    <row r="244" spans="1:12">
      <c r="A244" s="7"/>
      <c r="C244" s="9"/>
      <c r="D244" s="4"/>
      <c r="E244" s="44"/>
      <c r="F244" s="4"/>
      <c r="G244" s="4"/>
      <c r="H244" s="4"/>
      <c r="I244" s="4"/>
      <c r="J244" s="44"/>
      <c r="K244" s="3"/>
      <c r="L244" s="3"/>
    </row>
    <row r="245" spans="1:12">
      <c r="A245" s="7"/>
      <c r="C245" s="9"/>
      <c r="D245" s="4"/>
      <c r="E245" s="44"/>
      <c r="F245" s="4"/>
      <c r="G245" s="4"/>
      <c r="H245" s="4"/>
      <c r="I245" s="4"/>
      <c r="J245" s="44"/>
      <c r="K245" s="3"/>
      <c r="L245" s="3"/>
    </row>
    <row r="246" spans="1:12">
      <c r="A246" s="7"/>
      <c r="C246" s="9"/>
      <c r="D246" s="4"/>
      <c r="E246" s="44"/>
      <c r="F246" s="4"/>
      <c r="G246" s="4"/>
      <c r="H246" s="4"/>
      <c r="I246" s="4"/>
      <c r="J246" s="44"/>
      <c r="K246" s="3"/>
      <c r="L246" s="3"/>
    </row>
    <row r="247" spans="1:12">
      <c r="A247" s="7"/>
      <c r="C247" s="9"/>
      <c r="D247" s="4"/>
      <c r="E247" s="44"/>
      <c r="F247" s="4"/>
      <c r="G247" s="4"/>
      <c r="H247" s="4"/>
      <c r="I247" s="4"/>
      <c r="J247" s="44"/>
      <c r="K247" s="3"/>
      <c r="L247" s="3"/>
    </row>
    <row r="248" spans="1:12">
      <c r="A248" s="7"/>
      <c r="C248" s="9"/>
      <c r="D248" s="4"/>
      <c r="E248" s="44"/>
      <c r="F248" s="4"/>
      <c r="G248" s="4"/>
      <c r="H248" s="4"/>
      <c r="I248" s="4"/>
      <c r="J248" s="44"/>
      <c r="K248" s="3"/>
      <c r="L248" s="3"/>
    </row>
    <row r="249" spans="1:12">
      <c r="A249" s="7"/>
      <c r="C249" s="9"/>
      <c r="D249" s="4"/>
      <c r="E249" s="44"/>
      <c r="F249" s="4"/>
      <c r="G249" s="4"/>
      <c r="H249" s="4"/>
      <c r="I249" s="4"/>
      <c r="J249" s="44"/>
      <c r="K249" s="3"/>
      <c r="L249" s="3"/>
    </row>
    <row r="250" spans="1:12">
      <c r="A250" s="7"/>
      <c r="C250" s="9"/>
      <c r="D250" s="4"/>
      <c r="E250" s="44"/>
      <c r="F250" s="4"/>
      <c r="G250" s="4"/>
      <c r="H250" s="4"/>
      <c r="I250" s="4"/>
      <c r="J250" s="44"/>
      <c r="K250" s="3"/>
      <c r="L250" s="3"/>
    </row>
    <row r="251" spans="1:12">
      <c r="A251" s="7"/>
      <c r="C251" s="9"/>
      <c r="D251" s="4"/>
      <c r="E251" s="44"/>
      <c r="F251" s="4"/>
      <c r="G251" s="4"/>
      <c r="H251" s="4"/>
      <c r="I251" s="4"/>
      <c r="J251" s="44"/>
      <c r="K251" s="3"/>
      <c r="L251" s="3"/>
    </row>
    <row r="252" spans="1:12">
      <c r="A252" s="7"/>
      <c r="C252" s="9"/>
      <c r="D252" s="4"/>
      <c r="E252" s="44"/>
      <c r="F252" s="4"/>
      <c r="G252" s="4"/>
      <c r="H252" s="4"/>
      <c r="I252" s="4"/>
      <c r="J252" s="44"/>
      <c r="K252" s="3"/>
      <c r="L252" s="3"/>
    </row>
    <row r="253" spans="1:12">
      <c r="A253" s="7"/>
      <c r="C253" s="9"/>
      <c r="D253" s="4"/>
      <c r="E253" s="44"/>
      <c r="F253" s="4"/>
      <c r="G253" s="4"/>
      <c r="H253" s="4"/>
      <c r="I253" s="4"/>
      <c r="J253" s="44"/>
      <c r="K253" s="3"/>
      <c r="L253" s="3"/>
    </row>
    <row r="254" spans="1:12">
      <c r="A254" s="12"/>
      <c r="C254" s="9"/>
      <c r="D254" s="4"/>
      <c r="E254" s="44"/>
      <c r="F254" s="4"/>
      <c r="G254" s="4"/>
      <c r="H254" s="11"/>
      <c r="I254" s="4"/>
      <c r="J254" s="44"/>
      <c r="K254" s="4"/>
      <c r="L254" s="10"/>
    </row>
    <row r="255" spans="1:12">
      <c r="A255" s="12"/>
      <c r="C255" s="9"/>
      <c r="D255" s="4"/>
      <c r="E255" s="44"/>
      <c r="F255" s="4"/>
      <c r="G255" s="4"/>
      <c r="H255" s="11"/>
      <c r="I255" s="4"/>
      <c r="J255" s="44"/>
      <c r="K255" s="4"/>
      <c r="L255" s="10"/>
    </row>
    <row r="256" spans="1:12">
      <c r="A256" s="12"/>
      <c r="C256" s="9"/>
      <c r="D256" s="4"/>
      <c r="E256" s="44"/>
      <c r="F256" s="4"/>
      <c r="G256" s="4"/>
      <c r="H256" s="11"/>
      <c r="I256" s="4"/>
      <c r="J256" s="44"/>
      <c r="K256" s="4"/>
      <c r="L256" s="10"/>
    </row>
    <row r="257" spans="1:12">
      <c r="A257" s="12"/>
      <c r="C257" s="9"/>
      <c r="D257" s="4"/>
      <c r="E257" s="44"/>
      <c r="F257" s="4"/>
      <c r="G257" s="4"/>
      <c r="H257" s="11"/>
      <c r="I257" s="4"/>
      <c r="J257" s="44"/>
      <c r="K257" s="4"/>
      <c r="L257" s="10"/>
    </row>
    <row r="258" spans="1:12">
      <c r="C258" s="12"/>
      <c r="D258" s="12"/>
      <c r="E258" s="23"/>
      <c r="F258" s="12"/>
      <c r="G258" s="12"/>
      <c r="H258" s="12"/>
      <c r="I258" s="6"/>
      <c r="J258" s="7"/>
      <c r="K258" s="7"/>
      <c r="L258" s="1"/>
    </row>
    <row r="259" spans="1:12">
      <c r="C259" s="12"/>
      <c r="D259" s="12"/>
      <c r="E259" s="23"/>
      <c r="F259" s="12"/>
      <c r="G259" s="12"/>
      <c r="H259" s="12"/>
      <c r="I259" s="6"/>
      <c r="J259" s="1"/>
      <c r="K259" s="1"/>
      <c r="L259" s="1"/>
    </row>
    <row r="260" spans="1:12">
      <c r="C260" s="12"/>
      <c r="D260" s="12"/>
      <c r="E260" s="23"/>
      <c r="F260" s="12"/>
      <c r="G260" s="12"/>
      <c r="H260" s="12"/>
      <c r="I260" s="6"/>
      <c r="J260" s="6" t="s">
        <v>4</v>
      </c>
      <c r="L260" s="2" t="s">
        <v>0</v>
      </c>
    </row>
    <row r="261" spans="1:12">
      <c r="C261" s="12"/>
      <c r="D261" s="12"/>
      <c r="E261" s="23"/>
      <c r="F261" s="12"/>
      <c r="G261" s="12"/>
      <c r="H261" s="12"/>
      <c r="I261" s="6"/>
      <c r="J261" s="6"/>
      <c r="K261" s="3"/>
      <c r="L261" s="2" t="s">
        <v>183</v>
      </c>
    </row>
    <row r="262" spans="1:12">
      <c r="C262" s="12"/>
      <c r="D262" s="12"/>
      <c r="E262" s="23"/>
      <c r="F262" s="12"/>
      <c r="G262" s="12"/>
      <c r="H262" s="12"/>
      <c r="I262" s="6"/>
      <c r="J262" s="6"/>
      <c r="K262" s="3"/>
      <c r="L262" s="2"/>
    </row>
    <row r="263" spans="1:12">
      <c r="C263" s="12" t="s">
        <v>2</v>
      </c>
      <c r="D263" s="12"/>
      <c r="E263" s="23" t="s">
        <v>3</v>
      </c>
      <c r="F263" s="12"/>
      <c r="G263" s="12"/>
      <c r="H263" s="12"/>
      <c r="I263" s="6"/>
      <c r="J263" s="6" t="str">
        <f>J12</f>
        <v>For the 12 months ended 12/31/2014</v>
      </c>
      <c r="K263" s="3"/>
      <c r="L263" s="3"/>
    </row>
    <row r="264" spans="1:12">
      <c r="C264" s="12"/>
      <c r="D264" s="4" t="s">
        <v>4</v>
      </c>
      <c r="E264" s="4" t="s">
        <v>5</v>
      </c>
      <c r="F264" s="4"/>
      <c r="G264" s="4"/>
      <c r="H264" s="4"/>
      <c r="I264" s="6"/>
      <c r="J264" s="6"/>
      <c r="K264" s="3"/>
      <c r="L264" s="3"/>
    </row>
    <row r="265" spans="1:12">
      <c r="A265" s="7"/>
      <c r="K265" s="4"/>
      <c r="L265" s="4"/>
    </row>
    <row r="266" spans="1:12">
      <c r="A266" s="7"/>
      <c r="E266" s="61" t="str">
        <f>E15</f>
        <v>Consumers Energy</v>
      </c>
      <c r="K266" s="4"/>
      <c r="L266" s="4"/>
    </row>
    <row r="267" spans="1:12">
      <c r="A267" s="7"/>
      <c r="D267" s="52" t="s">
        <v>184</v>
      </c>
      <c r="F267" s="3"/>
      <c r="G267" s="3"/>
      <c r="H267" s="3"/>
      <c r="I267" s="3"/>
      <c r="J267" s="3"/>
      <c r="K267" s="4"/>
      <c r="L267" s="4"/>
    </row>
    <row r="268" spans="1:12">
      <c r="A268" s="7" t="s">
        <v>7</v>
      </c>
      <c r="C268" s="52"/>
      <c r="D268" s="3"/>
      <c r="E268" s="3"/>
      <c r="F268" s="3"/>
      <c r="G268" s="3"/>
      <c r="H268" s="3"/>
      <c r="I268" s="3"/>
      <c r="J268" s="3"/>
      <c r="K268" s="4"/>
      <c r="L268" s="4"/>
    </row>
    <row r="269" spans="1:12" ht="16.5" thickBot="1">
      <c r="A269" s="26" t="s">
        <v>9</v>
      </c>
      <c r="C269" s="12" t="s">
        <v>185</v>
      </c>
      <c r="D269" s="3"/>
      <c r="E269" s="3"/>
      <c r="F269" s="3"/>
      <c r="G269" s="3"/>
      <c r="H269" s="3"/>
      <c r="K269" s="4"/>
      <c r="L269" s="4"/>
    </row>
    <row r="270" spans="1:12">
      <c r="A270" s="7"/>
      <c r="C270" s="12"/>
      <c r="D270" s="3"/>
      <c r="E270" s="3"/>
      <c r="F270" s="3"/>
      <c r="G270" s="3"/>
      <c r="H270" s="3"/>
      <c r="I270" s="3"/>
      <c r="J270" s="3"/>
      <c r="K270" s="4"/>
      <c r="L270" s="4"/>
    </row>
    <row r="271" spans="1:12">
      <c r="A271" s="7">
        <v>1</v>
      </c>
      <c r="C271" s="6" t="s">
        <v>186</v>
      </c>
      <c r="D271" s="3"/>
      <c r="E271" s="4"/>
      <c r="F271" s="4"/>
      <c r="G271" s="4"/>
      <c r="H271" s="4"/>
      <c r="I271" s="4"/>
      <c r="J271" s="4">
        <f>E108</f>
        <v>49149886</v>
      </c>
      <c r="K271" s="4"/>
      <c r="L271" s="4"/>
    </row>
    <row r="272" spans="1:12">
      <c r="A272" s="7">
        <v>2</v>
      </c>
      <c r="C272" s="6" t="s">
        <v>187</v>
      </c>
      <c r="J272" s="4">
        <v>0</v>
      </c>
      <c r="K272" s="4"/>
      <c r="L272" s="4"/>
    </row>
    <row r="273" spans="1:21" ht="16.5" thickBot="1">
      <c r="A273" s="7">
        <v>3</v>
      </c>
      <c r="C273" s="13" t="s">
        <v>188</v>
      </c>
      <c r="D273" s="14"/>
      <c r="E273" s="32"/>
      <c r="F273" s="4"/>
      <c r="G273" s="4"/>
      <c r="H273" s="78"/>
      <c r="I273" s="4"/>
      <c r="J273" s="32">
        <v>0</v>
      </c>
      <c r="K273" s="4"/>
      <c r="L273" s="4"/>
    </row>
    <row r="274" spans="1:21">
      <c r="A274" s="7">
        <v>4</v>
      </c>
      <c r="C274" s="6" t="s">
        <v>189</v>
      </c>
      <c r="D274" s="3"/>
      <c r="E274" s="4"/>
      <c r="F274" s="4"/>
      <c r="G274" s="4"/>
      <c r="H274" s="78"/>
      <c r="I274" s="4"/>
      <c r="J274" s="4">
        <f>J271-J272-J273</f>
        <v>49149886</v>
      </c>
      <c r="K274" s="4"/>
      <c r="L274" s="4"/>
    </row>
    <row r="275" spans="1:21">
      <c r="A275" s="7"/>
      <c r="D275" s="3"/>
      <c r="E275" s="4"/>
      <c r="F275" s="4"/>
      <c r="G275" s="4"/>
      <c r="H275" s="78"/>
      <c r="I275" s="4"/>
      <c r="K275" s="4"/>
      <c r="L275" s="4"/>
    </row>
    <row r="276" spans="1:21">
      <c r="A276" s="7">
        <v>5</v>
      </c>
      <c r="C276" s="6" t="s">
        <v>190</v>
      </c>
      <c r="D276" s="15"/>
      <c r="E276" s="79"/>
      <c r="F276" s="79"/>
      <c r="G276" s="79"/>
      <c r="H276" s="48"/>
      <c r="I276" s="4" t="s">
        <v>191</v>
      </c>
      <c r="J276" s="56">
        <f>IF(J271&gt;0,J274/J271,0)</f>
        <v>1</v>
      </c>
      <c r="K276" s="4"/>
      <c r="L276" s="4"/>
    </row>
    <row r="277" spans="1:21">
      <c r="A277" s="7"/>
      <c r="K277" s="4"/>
      <c r="L277" s="4"/>
      <c r="N277" s="80"/>
      <c r="O277" s="80"/>
      <c r="P277" s="80"/>
      <c r="Q277" s="81"/>
      <c r="R277" s="81"/>
      <c r="S277" s="81"/>
      <c r="T277" s="81"/>
      <c r="U277" s="81"/>
    </row>
    <row r="278" spans="1:21">
      <c r="A278" s="7"/>
      <c r="C278" s="9" t="s">
        <v>192</v>
      </c>
      <c r="K278" s="4"/>
      <c r="L278" s="4"/>
      <c r="N278" s="82"/>
      <c r="O278" s="83"/>
      <c r="P278" s="84"/>
      <c r="Q278" s="82"/>
      <c r="R278" s="83"/>
      <c r="S278" s="83"/>
      <c r="T278" s="81"/>
      <c r="U278" s="81"/>
    </row>
    <row r="279" spans="1:21">
      <c r="A279" s="7"/>
      <c r="K279" s="4"/>
      <c r="L279" s="4"/>
      <c r="N279" s="144"/>
      <c r="O279" s="144"/>
      <c r="P279" s="144"/>
      <c r="Q279" s="144"/>
      <c r="R279" s="144"/>
      <c r="S279" s="144"/>
      <c r="T279" s="81"/>
      <c r="U279" s="81"/>
    </row>
    <row r="280" spans="1:21">
      <c r="A280" s="7">
        <v>6</v>
      </c>
      <c r="C280" s="8" t="s">
        <v>193</v>
      </c>
      <c r="E280" s="3"/>
      <c r="F280" s="3"/>
      <c r="G280" s="3"/>
      <c r="H280" s="46"/>
      <c r="I280" s="3"/>
      <c r="J280" s="4">
        <f>E189</f>
        <v>340017122</v>
      </c>
      <c r="K280" s="4"/>
      <c r="L280" s="4"/>
      <c r="N280" s="85"/>
      <c r="O280" s="86"/>
      <c r="P280" s="87"/>
      <c r="Q280" s="88"/>
      <c r="R280" s="86"/>
      <c r="S280" s="86"/>
      <c r="T280" s="81"/>
      <c r="U280" s="81"/>
    </row>
    <row r="281" spans="1:21" ht="16.5" thickBot="1">
      <c r="A281" s="7">
        <v>7</v>
      </c>
      <c r="C281" s="13" t="s">
        <v>194</v>
      </c>
      <c r="D281" s="14"/>
      <c r="E281" s="32"/>
      <c r="F281" s="32"/>
      <c r="G281" s="4"/>
      <c r="H281" s="4"/>
      <c r="I281" s="4"/>
      <c r="J281" s="32">
        <v>0</v>
      </c>
      <c r="K281" s="4"/>
      <c r="L281" s="4"/>
      <c r="M281" s="6"/>
      <c r="N281" s="89"/>
      <c r="O281" s="90"/>
      <c r="P281" s="87"/>
      <c r="Q281" s="88"/>
      <c r="R281" s="86"/>
      <c r="S281" s="86"/>
      <c r="T281" s="81"/>
      <c r="U281" s="81"/>
    </row>
    <row r="282" spans="1:21">
      <c r="A282" s="7">
        <v>8</v>
      </c>
      <c r="C282" s="6" t="s">
        <v>195</v>
      </c>
      <c r="D282" s="15"/>
      <c r="E282" s="79"/>
      <c r="F282" s="79"/>
      <c r="G282" s="79"/>
      <c r="H282" s="48"/>
      <c r="I282" s="79"/>
      <c r="J282" s="4">
        <f>+J280-J281</f>
        <v>340017122</v>
      </c>
      <c r="N282" s="91"/>
      <c r="O282" s="92"/>
      <c r="P282" s="93"/>
      <c r="Q282" s="93"/>
      <c r="R282" s="85"/>
      <c r="S282" s="85"/>
      <c r="T282" s="81"/>
      <c r="U282" s="81"/>
    </row>
    <row r="283" spans="1:21">
      <c r="A283" s="7"/>
      <c r="C283" s="6"/>
      <c r="D283" s="3"/>
      <c r="E283" s="4"/>
      <c r="F283" s="4"/>
      <c r="G283" s="4"/>
      <c r="H283" s="4"/>
      <c r="N283" s="91"/>
      <c r="O283" s="92"/>
      <c r="P283" s="85"/>
      <c r="Q283" s="85"/>
      <c r="R283" s="85"/>
      <c r="S283" s="85"/>
      <c r="T283" s="81"/>
      <c r="U283" s="81"/>
    </row>
    <row r="284" spans="1:21">
      <c r="A284" s="7">
        <v>9</v>
      </c>
      <c r="C284" s="6" t="s">
        <v>196</v>
      </c>
      <c r="D284" s="3"/>
      <c r="E284" s="4"/>
      <c r="F284" s="4"/>
      <c r="G284" s="4"/>
      <c r="H284" s="4"/>
      <c r="I284" s="4"/>
      <c r="J284" s="53">
        <f>IF(J280&gt;0,J282/J280,0)</f>
        <v>1</v>
      </c>
      <c r="N284" s="88"/>
      <c r="O284" s="94"/>
      <c r="P284" s="95"/>
      <c r="Q284" s="95"/>
      <c r="R284" s="86"/>
      <c r="S284" s="86"/>
      <c r="T284" s="81"/>
      <c r="U284" s="81"/>
    </row>
    <row r="285" spans="1:21">
      <c r="A285" s="7">
        <v>10</v>
      </c>
      <c r="C285" s="6" t="s">
        <v>197</v>
      </c>
      <c r="D285" s="3"/>
      <c r="E285" s="4"/>
      <c r="F285" s="4"/>
      <c r="G285" s="4"/>
      <c r="H285" s="4"/>
      <c r="I285" s="3" t="s">
        <v>18</v>
      </c>
      <c r="J285" s="96">
        <f>J276</f>
        <v>1</v>
      </c>
      <c r="N285" s="89"/>
      <c r="O285" s="95"/>
      <c r="P285" s="85"/>
      <c r="Q285" s="95"/>
      <c r="R285" s="86"/>
      <c r="S285" s="86"/>
      <c r="T285" s="81"/>
      <c r="U285" s="81"/>
    </row>
    <row r="286" spans="1:21">
      <c r="A286" s="7">
        <v>11</v>
      </c>
      <c r="C286" s="6" t="s">
        <v>198</v>
      </c>
      <c r="D286" s="3"/>
      <c r="E286" s="3"/>
      <c r="F286" s="3"/>
      <c r="G286" s="3"/>
      <c r="H286" s="3"/>
      <c r="I286" s="3" t="s">
        <v>199</v>
      </c>
      <c r="J286" s="97">
        <f>+J285*J284</f>
        <v>1</v>
      </c>
      <c r="N286" s="87"/>
      <c r="O286" s="95"/>
      <c r="P286" s="85"/>
      <c r="Q286" s="95"/>
      <c r="R286" s="86"/>
      <c r="S286" s="86"/>
      <c r="T286" s="81"/>
      <c r="U286" s="81"/>
    </row>
    <row r="287" spans="1:21">
      <c r="A287" s="7"/>
      <c r="D287" s="3"/>
      <c r="E287" s="4"/>
      <c r="F287" s="4"/>
      <c r="G287" s="4"/>
      <c r="H287" s="78"/>
      <c r="I287" s="4"/>
      <c r="N287" s="87"/>
      <c r="O287" s="95"/>
      <c r="P287" s="85"/>
      <c r="Q287" s="98"/>
      <c r="R287" s="86"/>
      <c r="S287" s="86"/>
      <c r="T287" s="81"/>
      <c r="U287" s="81"/>
    </row>
    <row r="288" spans="1:21">
      <c r="A288" s="7" t="s">
        <v>4</v>
      </c>
      <c r="C288" s="9" t="s">
        <v>200</v>
      </c>
      <c r="D288" s="4"/>
      <c r="E288" s="4"/>
      <c r="F288" s="4"/>
      <c r="G288" s="4"/>
      <c r="H288" s="4"/>
      <c r="I288" s="4"/>
      <c r="J288" s="4"/>
      <c r="K288" s="4"/>
      <c r="L288" s="4"/>
      <c r="N288" s="91"/>
      <c r="O288" s="92"/>
      <c r="P288" s="87"/>
      <c r="Q288" s="88"/>
      <c r="R288" s="86"/>
      <c r="S288" s="86"/>
      <c r="T288" s="81"/>
      <c r="U288" s="81"/>
    </row>
    <row r="289" spans="1:21" ht="16.5" thickBot="1">
      <c r="A289" s="7" t="s">
        <v>4</v>
      </c>
      <c r="C289" s="9"/>
      <c r="D289" s="32" t="s">
        <v>201</v>
      </c>
      <c r="E289" s="99" t="s">
        <v>202</v>
      </c>
      <c r="F289" s="99" t="s">
        <v>18</v>
      </c>
      <c r="G289" s="4"/>
      <c r="H289" s="99" t="s">
        <v>203</v>
      </c>
      <c r="I289" s="4"/>
      <c r="J289" s="4"/>
      <c r="K289" s="4"/>
      <c r="L289" s="4"/>
      <c r="N289" s="100"/>
      <c r="O289" s="92"/>
      <c r="P289" s="87"/>
      <c r="Q289" s="88"/>
      <c r="R289" s="86"/>
      <c r="S289" s="86"/>
      <c r="T289" s="81"/>
      <c r="U289" s="81"/>
    </row>
    <row r="290" spans="1:21">
      <c r="A290" s="7">
        <v>12</v>
      </c>
      <c r="C290" s="9" t="s">
        <v>73</v>
      </c>
      <c r="D290" s="4" t="s">
        <v>204</v>
      </c>
      <c r="E290" s="4">
        <v>102263197</v>
      </c>
      <c r="F290" s="101">
        <v>0</v>
      </c>
      <c r="G290" s="101"/>
      <c r="H290" s="4">
        <f>E290*F290</f>
        <v>0</v>
      </c>
      <c r="I290" s="4"/>
      <c r="J290" s="4"/>
      <c r="K290" s="4"/>
      <c r="L290" s="4"/>
      <c r="N290" s="81"/>
      <c r="O290" s="81"/>
      <c r="P290" s="81"/>
      <c r="Q290" s="81"/>
      <c r="R290" s="81"/>
      <c r="S290" s="81"/>
      <c r="T290" s="81"/>
      <c r="U290" s="81"/>
    </row>
    <row r="291" spans="1:21">
      <c r="A291" s="7">
        <v>13</v>
      </c>
      <c r="C291" s="9" t="s">
        <v>76</v>
      </c>
      <c r="D291" s="4" t="s">
        <v>205</v>
      </c>
      <c r="E291" s="102">
        <v>1594118</v>
      </c>
      <c r="F291" s="101">
        <f>+J276</f>
        <v>1</v>
      </c>
      <c r="G291" s="101"/>
      <c r="H291" s="4">
        <f>E291*F291</f>
        <v>1594118</v>
      </c>
      <c r="I291" s="4"/>
      <c r="J291" s="4"/>
      <c r="K291" s="4"/>
      <c r="L291" s="4"/>
      <c r="N291" s="81"/>
      <c r="O291" s="81"/>
      <c r="P291" s="81"/>
      <c r="Q291" s="81"/>
      <c r="R291" s="81"/>
      <c r="S291" s="81"/>
      <c r="T291" s="81"/>
      <c r="U291" s="81"/>
    </row>
    <row r="292" spans="1:21">
      <c r="A292" s="7">
        <v>14</v>
      </c>
      <c r="C292" s="9" t="s">
        <v>78</v>
      </c>
      <c r="D292" s="4" t="s">
        <v>206</v>
      </c>
      <c r="E292" s="4">
        <v>106240004</v>
      </c>
      <c r="F292" s="101">
        <v>0</v>
      </c>
      <c r="G292" s="101"/>
      <c r="H292" s="4">
        <f>E292*F292</f>
        <v>0</v>
      </c>
      <c r="I292" s="4"/>
      <c r="J292" s="103" t="s">
        <v>207</v>
      </c>
      <c r="K292" s="4"/>
      <c r="L292" s="4"/>
      <c r="N292" s="81"/>
      <c r="O292" s="81"/>
      <c r="P292" s="81"/>
      <c r="Q292" s="81"/>
      <c r="R292" s="81"/>
      <c r="S292" s="81"/>
      <c r="T292" s="81"/>
      <c r="U292" s="81"/>
    </row>
    <row r="293" spans="1:21" ht="16.5" thickBot="1">
      <c r="A293" s="7">
        <v>15</v>
      </c>
      <c r="C293" s="9" t="s">
        <v>208</v>
      </c>
      <c r="D293" s="4" t="s">
        <v>209</v>
      </c>
      <c r="E293" s="32">
        <f>31637819+3723696+329</f>
        <v>35361844</v>
      </c>
      <c r="F293" s="101">
        <v>0</v>
      </c>
      <c r="G293" s="101"/>
      <c r="H293" s="32">
        <f>E293*F293</f>
        <v>0</v>
      </c>
      <c r="I293" s="4"/>
      <c r="J293" s="26" t="s">
        <v>210</v>
      </c>
      <c r="K293" s="4"/>
      <c r="L293" s="4"/>
    </row>
    <row r="294" spans="1:21">
      <c r="A294" s="7">
        <v>16</v>
      </c>
      <c r="C294" s="9" t="s">
        <v>211</v>
      </c>
      <c r="D294" s="4"/>
      <c r="E294" s="4">
        <f>SUM(E290:E293)</f>
        <v>245459163</v>
      </c>
      <c r="F294" s="4"/>
      <c r="G294" s="4"/>
      <c r="H294" s="4">
        <f>SUM(H290:H293)</f>
        <v>1594118</v>
      </c>
      <c r="I294" s="46" t="s">
        <v>212</v>
      </c>
      <c r="J294" s="53">
        <f>IF(H294&gt;0,H294/E294,0)</f>
        <v>6.4944326401047822E-3</v>
      </c>
      <c r="K294" s="78" t="s">
        <v>212</v>
      </c>
      <c r="L294" s="4" t="s">
        <v>213</v>
      </c>
    </row>
    <row r="295" spans="1:21">
      <c r="A295" s="7"/>
      <c r="C295" s="9"/>
      <c r="D295" s="4"/>
      <c r="E295" s="4"/>
      <c r="F295" s="4"/>
      <c r="G295" s="4"/>
      <c r="H295" s="4"/>
      <c r="I295" s="4"/>
      <c r="J295" s="4"/>
      <c r="K295" s="4"/>
      <c r="L295" s="4"/>
    </row>
    <row r="296" spans="1:21">
      <c r="A296" s="7"/>
      <c r="C296" s="9" t="s">
        <v>214</v>
      </c>
      <c r="D296" s="4"/>
      <c r="E296" s="4"/>
      <c r="F296" s="4"/>
      <c r="G296" s="4"/>
      <c r="H296" s="4"/>
      <c r="I296" s="4"/>
      <c r="J296" s="4"/>
      <c r="K296" s="4"/>
      <c r="L296" s="4"/>
    </row>
    <row r="297" spans="1:21">
      <c r="A297" s="7"/>
      <c r="C297" s="9"/>
      <c r="D297" s="4"/>
      <c r="E297" s="49" t="s">
        <v>202</v>
      </c>
      <c r="F297" s="4"/>
      <c r="G297" s="4"/>
      <c r="H297" s="78" t="s">
        <v>215</v>
      </c>
      <c r="I297" s="69" t="s">
        <v>4</v>
      </c>
      <c r="J297" s="11" t="str">
        <f>+J292</f>
        <v>W&amp;S Allocator</v>
      </c>
    </row>
    <row r="298" spans="1:21">
      <c r="A298" s="7">
        <v>17</v>
      </c>
      <c r="C298" s="9" t="s">
        <v>216</v>
      </c>
      <c r="D298" s="4" t="s">
        <v>217</v>
      </c>
      <c r="E298" s="4">
        <v>11059240242</v>
      </c>
      <c r="F298" s="4"/>
      <c r="H298" s="7" t="s">
        <v>218</v>
      </c>
      <c r="I298" s="104"/>
      <c r="J298" s="7" t="s">
        <v>219</v>
      </c>
      <c r="K298" s="4"/>
      <c r="L298" s="46" t="s">
        <v>85</v>
      </c>
    </row>
    <row r="299" spans="1:21">
      <c r="A299" s="7">
        <v>18</v>
      </c>
      <c r="C299" s="9" t="s">
        <v>220</v>
      </c>
      <c r="D299" s="4" t="s">
        <v>221</v>
      </c>
      <c r="E299" s="4">
        <v>4958201007</v>
      </c>
      <c r="F299" s="4"/>
      <c r="H299" s="29">
        <f>IF(E301&gt;0,E298/E301,0)</f>
        <v>0.69044987086751142</v>
      </c>
      <c r="I299" s="78" t="s">
        <v>222</v>
      </c>
      <c r="J299" s="29">
        <f>J294</f>
        <v>6.4944326401047822E-3</v>
      </c>
      <c r="K299" s="69" t="s">
        <v>212</v>
      </c>
      <c r="L299" s="29">
        <f>J299*H299</f>
        <v>4.4840801777180977E-3</v>
      </c>
    </row>
    <row r="300" spans="1:21" ht="16.5" thickBot="1">
      <c r="A300" s="7">
        <v>19</v>
      </c>
      <c r="C300" s="105" t="s">
        <v>223</v>
      </c>
      <c r="D300" s="32" t="s">
        <v>224</v>
      </c>
      <c r="E300" s="32">
        <v>0</v>
      </c>
      <c r="F300" s="4"/>
      <c r="G300" s="4"/>
      <c r="H300" s="4" t="s">
        <v>4</v>
      </c>
      <c r="I300" s="4"/>
      <c r="J300" s="4"/>
      <c r="K300" s="4"/>
      <c r="L300" s="4"/>
    </row>
    <row r="301" spans="1:21">
      <c r="A301" s="7">
        <v>20</v>
      </c>
      <c r="C301" s="9" t="s">
        <v>225</v>
      </c>
      <c r="D301" s="4"/>
      <c r="E301" s="4">
        <f>E298+E299+E300</f>
        <v>16017441249</v>
      </c>
      <c r="F301" s="4"/>
      <c r="G301" s="4"/>
      <c r="H301" s="4"/>
      <c r="I301" s="4"/>
      <c r="J301" s="4"/>
      <c r="K301" s="4"/>
      <c r="L301" s="4"/>
    </row>
    <row r="302" spans="1:21">
      <c r="A302" s="7"/>
      <c r="C302" s="9"/>
      <c r="D302" s="4"/>
      <c r="F302" s="4"/>
      <c r="G302" s="4"/>
      <c r="H302" s="4"/>
      <c r="I302" s="4"/>
      <c r="J302" s="4"/>
      <c r="K302" s="4"/>
      <c r="L302" s="4"/>
    </row>
    <row r="303" spans="1:21" ht="16.5" thickBot="1">
      <c r="A303" s="7"/>
      <c r="B303" s="6"/>
      <c r="C303" s="12" t="s">
        <v>226</v>
      </c>
      <c r="D303" s="4"/>
      <c r="E303" s="4"/>
      <c r="F303" s="4"/>
      <c r="G303" s="4"/>
      <c r="H303" s="4"/>
      <c r="I303" s="4"/>
      <c r="J303" s="99" t="s">
        <v>202</v>
      </c>
      <c r="K303" s="4"/>
      <c r="L303" s="4"/>
      <c r="N303" s="106"/>
      <c r="O303" s="31"/>
      <c r="P303" s="107"/>
      <c r="Q303" s="106"/>
      <c r="R303" s="31"/>
      <c r="S303" s="31"/>
    </row>
    <row r="304" spans="1:21">
      <c r="A304" s="7">
        <v>21</v>
      </c>
      <c r="B304" s="6"/>
      <c r="C304" s="6"/>
      <c r="D304" s="4" t="s">
        <v>227</v>
      </c>
      <c r="E304" s="4"/>
      <c r="F304" s="4"/>
      <c r="G304" s="4"/>
      <c r="H304" s="4"/>
      <c r="I304" s="4"/>
      <c r="J304" s="108">
        <f>224774088+3507057+6787978-160772+8362785</f>
        <v>243271136</v>
      </c>
      <c r="K304" s="4"/>
      <c r="L304" s="4"/>
      <c r="N304" s="106"/>
      <c r="O304" s="31"/>
      <c r="P304" s="107"/>
      <c r="Q304" s="106"/>
      <c r="R304" s="31"/>
      <c r="S304" s="31"/>
    </row>
    <row r="305" spans="1:15">
      <c r="A305" s="7"/>
      <c r="C305" s="9"/>
      <c r="D305" s="4"/>
      <c r="E305" s="4"/>
      <c r="F305" s="4"/>
      <c r="G305" s="4"/>
      <c r="H305" s="4"/>
      <c r="I305" s="4"/>
      <c r="J305" s="4"/>
      <c r="K305" s="4"/>
      <c r="L305" s="4"/>
    </row>
    <row r="306" spans="1:15">
      <c r="A306" s="7">
        <v>22</v>
      </c>
      <c r="B306" s="6"/>
      <c r="C306" s="12"/>
      <c r="D306" s="4" t="s">
        <v>228</v>
      </c>
      <c r="E306" s="4"/>
      <c r="F306" s="4"/>
      <c r="G306" s="4"/>
      <c r="H306" s="4"/>
      <c r="I306" s="4"/>
      <c r="J306" s="109">
        <v>1679178</v>
      </c>
      <c r="K306" s="4"/>
      <c r="L306" s="4"/>
    </row>
    <row r="307" spans="1:15">
      <c r="A307" s="7"/>
      <c r="B307" s="6"/>
      <c r="C307" s="12"/>
      <c r="D307" s="4"/>
      <c r="E307" s="4"/>
      <c r="F307" s="4"/>
      <c r="G307" s="4"/>
      <c r="H307" s="4"/>
      <c r="I307" s="4"/>
      <c r="J307" s="4"/>
      <c r="K307" s="4"/>
      <c r="L307" s="4"/>
    </row>
    <row r="308" spans="1:15">
      <c r="A308" s="7"/>
      <c r="B308" s="6"/>
      <c r="C308" s="12" t="s">
        <v>229</v>
      </c>
      <c r="D308" s="4"/>
      <c r="E308" s="4"/>
      <c r="F308" s="4"/>
      <c r="G308" s="4"/>
      <c r="H308" s="4"/>
      <c r="I308" s="4"/>
      <c r="J308" s="4"/>
      <c r="K308" s="4"/>
      <c r="L308" s="4"/>
    </row>
    <row r="309" spans="1:15">
      <c r="A309" s="7">
        <v>23</v>
      </c>
      <c r="B309" s="6"/>
      <c r="C309" s="12"/>
      <c r="D309" s="4" t="s">
        <v>230</v>
      </c>
      <c r="E309" s="6"/>
      <c r="F309" s="4"/>
      <c r="G309" s="4"/>
      <c r="H309" s="4"/>
      <c r="I309" s="4"/>
      <c r="J309" s="4">
        <v>5277703298</v>
      </c>
      <c r="K309" s="4"/>
      <c r="L309" s="4"/>
    </row>
    <row r="310" spans="1:15">
      <c r="A310" s="7">
        <v>24</v>
      </c>
      <c r="B310" s="6"/>
      <c r="C310" s="12"/>
      <c r="D310" s="4" t="s">
        <v>231</v>
      </c>
      <c r="E310" s="4"/>
      <c r="F310" s="4"/>
      <c r="G310" s="4"/>
      <c r="H310" s="4"/>
      <c r="I310" s="4"/>
      <c r="J310" s="110">
        <f>-E316</f>
        <v>-37314800</v>
      </c>
      <c r="K310" s="4"/>
      <c r="L310" s="4"/>
    </row>
    <row r="311" spans="1:15" ht="16.5" thickBot="1">
      <c r="A311" s="7">
        <v>25</v>
      </c>
      <c r="B311" s="6"/>
      <c r="C311" s="12"/>
      <c r="D311" s="4" t="s">
        <v>232</v>
      </c>
      <c r="E311" s="4"/>
      <c r="F311" s="4"/>
      <c r="G311" s="4"/>
      <c r="H311" s="4"/>
      <c r="I311" s="4"/>
      <c r="J311" s="32">
        <v>668287</v>
      </c>
      <c r="K311" s="4"/>
      <c r="L311" s="4"/>
    </row>
    <row r="312" spans="1:15">
      <c r="A312" s="7">
        <v>26</v>
      </c>
      <c r="B312" s="6"/>
      <c r="C312" s="6"/>
      <c r="D312" s="4" t="s">
        <v>233</v>
      </c>
      <c r="E312" s="6" t="s">
        <v>234</v>
      </c>
      <c r="F312" s="6"/>
      <c r="G312" s="6"/>
      <c r="H312" s="6"/>
      <c r="I312" s="6"/>
      <c r="J312" s="4">
        <f>+J309+J310+J311</f>
        <v>5241056785</v>
      </c>
      <c r="K312" s="4"/>
      <c r="L312" s="4"/>
    </row>
    <row r="313" spans="1:15">
      <c r="A313" s="7"/>
      <c r="C313" s="9"/>
      <c r="D313" s="4"/>
      <c r="E313" s="4"/>
      <c r="F313" s="4"/>
      <c r="G313" s="4"/>
      <c r="H313" s="78" t="s">
        <v>235</v>
      </c>
      <c r="I313" s="4"/>
      <c r="J313" s="4"/>
      <c r="K313" s="4"/>
      <c r="L313" s="4"/>
    </row>
    <row r="314" spans="1:15" ht="16.5" thickBot="1">
      <c r="A314" s="7"/>
      <c r="C314" s="9"/>
      <c r="D314" s="4"/>
      <c r="E314" s="26" t="s">
        <v>202</v>
      </c>
      <c r="F314" s="26" t="s">
        <v>236</v>
      </c>
      <c r="G314" s="4"/>
      <c r="H314" s="26" t="s">
        <v>237</v>
      </c>
      <c r="I314" s="4"/>
      <c r="J314" s="26" t="s">
        <v>238</v>
      </c>
      <c r="K314" s="4"/>
      <c r="L314" s="4"/>
    </row>
    <row r="315" spans="1:15">
      <c r="A315" s="7">
        <v>27</v>
      </c>
      <c r="C315" s="12" t="s">
        <v>239</v>
      </c>
      <c r="E315" s="4">
        <f>4573000000+345573095+282700000</f>
        <v>5201273095</v>
      </c>
      <c r="F315" s="111">
        <f>IF($E$318&gt;0,E315/$E$318,0)</f>
        <v>0.49632151220989679</v>
      </c>
      <c r="G315" s="112"/>
      <c r="H315" s="112">
        <f>IF(E315&gt;0,J304/E315,0)</f>
        <v>4.6771459901587806E-2</v>
      </c>
      <c r="J315" s="112">
        <f>H315*F315</f>
        <v>2.3213681706620609E-2</v>
      </c>
      <c r="K315" s="113" t="s">
        <v>240</v>
      </c>
    </row>
    <row r="316" spans="1:15">
      <c r="A316" s="7">
        <v>28</v>
      </c>
      <c r="C316" s="12" t="s">
        <v>241</v>
      </c>
      <c r="E316" s="4">
        <v>37314800</v>
      </c>
      <c r="F316" s="111">
        <f>IF($E$318&gt;0,E316/$E$318,0)</f>
        <v>3.5606932428934221E-3</v>
      </c>
      <c r="G316" s="112"/>
      <c r="H316" s="112">
        <f>IF(E316&gt;0,J306/E316,0)</f>
        <v>4.5000321588217006E-2</v>
      </c>
      <c r="J316" s="112">
        <f>H316*F316</f>
        <v>1.6023234100719528E-4</v>
      </c>
      <c r="K316" s="4"/>
    </row>
    <row r="317" spans="1:15" ht="16.5" thickBot="1">
      <c r="A317" s="7">
        <v>29</v>
      </c>
      <c r="C317" s="9" t="s">
        <v>242</v>
      </c>
      <c r="E317" s="32">
        <f>J312</f>
        <v>5241056785</v>
      </c>
      <c r="F317" s="111">
        <f>IF($E$318&gt;0,E317/$E$318,0)</f>
        <v>0.50011779454720984</v>
      </c>
      <c r="G317" s="112"/>
      <c r="H317" s="112">
        <v>0.12379999999999999</v>
      </c>
      <c r="J317" s="114">
        <f>H317*F317</f>
        <v>6.1914582964944571E-2</v>
      </c>
      <c r="K317" s="4"/>
    </row>
    <row r="318" spans="1:15">
      <c r="A318" s="7">
        <v>30</v>
      </c>
      <c r="C318" s="9" t="s">
        <v>243</v>
      </c>
      <c r="E318" s="4">
        <f>E317+E316+E315</f>
        <v>10479644680</v>
      </c>
      <c r="F318" s="4" t="s">
        <v>4</v>
      </c>
      <c r="G318" s="4"/>
      <c r="H318" s="4"/>
      <c r="I318" s="4"/>
      <c r="J318" s="112">
        <f>SUM(J315:J317)</f>
        <v>8.5288497012572378E-2</v>
      </c>
      <c r="K318" s="113" t="s">
        <v>244</v>
      </c>
    </row>
    <row r="319" spans="1:15">
      <c r="F319" s="4"/>
      <c r="G319" s="4"/>
      <c r="H319" s="4"/>
      <c r="I319" s="4"/>
    </row>
    <row r="320" spans="1:15">
      <c r="A320" s="7"/>
      <c r="L320" s="4"/>
      <c r="N320" s="81"/>
      <c r="O320" s="81"/>
    </row>
    <row r="321" spans="1:15">
      <c r="A321" s="7"/>
      <c r="C321" s="12" t="s">
        <v>245</v>
      </c>
      <c r="D321" s="6"/>
      <c r="E321" s="6"/>
      <c r="F321" s="6"/>
      <c r="G321" s="6"/>
      <c r="H321" s="6"/>
      <c r="I321" s="6"/>
      <c r="J321" s="6"/>
      <c r="K321" s="6"/>
      <c r="L321" s="6"/>
      <c r="N321" s="81"/>
      <c r="O321" s="81"/>
    </row>
    <row r="322" spans="1:15" ht="16.5" thickBot="1">
      <c r="A322" s="7"/>
      <c r="C322" s="12"/>
      <c r="D322" s="12"/>
      <c r="E322" s="12"/>
      <c r="F322" s="12"/>
      <c r="G322" s="12"/>
      <c r="H322" s="12"/>
      <c r="I322" s="12"/>
      <c r="J322" s="26" t="s">
        <v>246</v>
      </c>
      <c r="K322" s="115"/>
      <c r="N322" s="116" t="s">
        <v>4</v>
      </c>
      <c r="O322" s="81"/>
    </row>
    <row r="323" spans="1:15">
      <c r="A323" s="7"/>
      <c r="C323" s="12" t="s">
        <v>247</v>
      </c>
      <c r="D323" s="6"/>
      <c r="E323" s="6" t="s">
        <v>248</v>
      </c>
      <c r="F323" s="6" t="s">
        <v>249</v>
      </c>
      <c r="G323" s="6"/>
      <c r="H323" s="117" t="s">
        <v>4</v>
      </c>
      <c r="I323" s="118"/>
      <c r="J323" s="119"/>
      <c r="K323" s="119"/>
      <c r="N323" s="120"/>
      <c r="O323" s="81"/>
    </row>
    <row r="324" spans="1:15">
      <c r="A324" s="7">
        <v>31</v>
      </c>
      <c r="C324" s="8" t="s">
        <v>250</v>
      </c>
      <c r="D324" s="6"/>
      <c r="E324" s="6"/>
      <c r="G324" s="6"/>
      <c r="I324" s="118"/>
      <c r="J324" s="121">
        <v>0</v>
      </c>
      <c r="K324" s="122"/>
      <c r="N324" s="120"/>
      <c r="O324" s="81"/>
    </row>
    <row r="325" spans="1:15" ht="16.5" thickBot="1">
      <c r="A325" s="7">
        <v>32</v>
      </c>
      <c r="C325" s="59" t="s">
        <v>251</v>
      </c>
      <c r="D325" s="14"/>
      <c r="E325" s="59"/>
      <c r="F325" s="13"/>
      <c r="G325" s="13"/>
      <c r="H325" s="13"/>
      <c r="I325" s="6"/>
      <c r="J325" s="123">
        <v>0</v>
      </c>
      <c r="K325" s="124"/>
      <c r="N325" s="116" t="s">
        <v>4</v>
      </c>
      <c r="O325" s="81"/>
    </row>
    <row r="326" spans="1:15">
      <c r="A326" s="7">
        <v>33</v>
      </c>
      <c r="C326" s="8" t="s">
        <v>252</v>
      </c>
      <c r="D326" s="3"/>
      <c r="F326" s="6"/>
      <c r="G326" s="6"/>
      <c r="H326" s="6"/>
      <c r="I326" s="6"/>
      <c r="J326" s="125">
        <f>+J324-J325</f>
        <v>0</v>
      </c>
      <c r="K326" s="122"/>
      <c r="N326" s="116" t="s">
        <v>4</v>
      </c>
      <c r="O326" s="81"/>
    </row>
    <row r="327" spans="1:15">
      <c r="A327" s="7"/>
      <c r="C327" s="8" t="s">
        <v>4</v>
      </c>
      <c r="D327" s="3"/>
      <c r="F327" s="6"/>
      <c r="G327" s="6"/>
      <c r="H327" s="43"/>
      <c r="I327" s="6"/>
      <c r="J327" s="126" t="s">
        <v>4</v>
      </c>
      <c r="K327" s="119"/>
      <c r="L327" s="127"/>
      <c r="N327" s="116"/>
      <c r="O327" s="81"/>
    </row>
    <row r="328" spans="1:15">
      <c r="A328" s="7">
        <v>34</v>
      </c>
      <c r="C328" s="12" t="s">
        <v>253</v>
      </c>
      <c r="D328" s="3"/>
      <c r="F328" s="6"/>
      <c r="G328" s="6"/>
      <c r="H328" s="128"/>
      <c r="I328" s="6"/>
      <c r="J328" s="126">
        <f>200*3.74</f>
        <v>748</v>
      </c>
      <c r="K328" s="119"/>
      <c r="L328" s="127"/>
      <c r="N328" s="116"/>
      <c r="O328" s="81"/>
    </row>
    <row r="329" spans="1:15">
      <c r="A329" s="7"/>
      <c r="D329" s="6"/>
      <c r="E329" s="6"/>
      <c r="F329" s="6"/>
      <c r="G329" s="6"/>
      <c r="H329" s="6"/>
      <c r="I329" s="6"/>
      <c r="J329" s="126"/>
      <c r="K329" s="119"/>
      <c r="L329" s="127"/>
      <c r="N329" s="81"/>
      <c r="O329" s="81"/>
    </row>
    <row r="330" spans="1:15">
      <c r="C330" s="12" t="s">
        <v>254</v>
      </c>
      <c r="D330" s="6"/>
      <c r="E330" s="6" t="s">
        <v>255</v>
      </c>
      <c r="F330" s="6"/>
      <c r="G330" s="6"/>
      <c r="H330" s="6"/>
      <c r="I330" s="6"/>
      <c r="L330" s="129"/>
      <c r="N330" s="81"/>
      <c r="O330" s="81"/>
    </row>
    <row r="331" spans="1:15">
      <c r="A331" s="7">
        <v>35</v>
      </c>
      <c r="C331" s="12" t="s">
        <v>256</v>
      </c>
      <c r="D331" s="4"/>
      <c r="E331" s="4"/>
      <c r="F331" s="4"/>
      <c r="G331" s="4"/>
      <c r="H331" s="4"/>
      <c r="I331" s="4"/>
      <c r="J331" s="130">
        <v>0</v>
      </c>
      <c r="K331" s="131"/>
      <c r="L331" s="129"/>
      <c r="N331" s="81"/>
      <c r="O331" s="81"/>
    </row>
    <row r="332" spans="1:15">
      <c r="A332" s="7">
        <v>36</v>
      </c>
      <c r="C332" s="132" t="s">
        <v>257</v>
      </c>
      <c r="D332" s="133"/>
      <c r="E332" s="133"/>
      <c r="F332" s="133"/>
      <c r="G332" s="133"/>
      <c r="H332" s="6"/>
      <c r="I332" s="6"/>
      <c r="J332" s="130">
        <v>0</v>
      </c>
      <c r="L332" s="134"/>
      <c r="N332" s="81"/>
      <c r="O332" s="81"/>
    </row>
    <row r="333" spans="1:15">
      <c r="A333" s="7" t="s">
        <v>258</v>
      </c>
      <c r="C333" s="132" t="s">
        <v>350</v>
      </c>
      <c r="D333" s="133"/>
      <c r="E333" s="133"/>
      <c r="F333" s="133"/>
      <c r="G333" s="133"/>
      <c r="H333" s="6"/>
      <c r="I333" s="6"/>
      <c r="J333" s="130">
        <v>0</v>
      </c>
      <c r="L333" s="134"/>
    </row>
    <row r="334" spans="1:15" ht="16.5" thickBot="1">
      <c r="A334" s="7" t="s">
        <v>259</v>
      </c>
      <c r="B334" s="16"/>
      <c r="C334" s="16" t="s">
        <v>351</v>
      </c>
      <c r="D334" s="13"/>
      <c r="E334" s="13"/>
      <c r="F334" s="13"/>
      <c r="G334" s="13"/>
      <c r="H334" s="6"/>
      <c r="I334" s="6"/>
      <c r="J334" s="135">
        <v>0</v>
      </c>
      <c r="L334" s="134"/>
    </row>
    <row r="335" spans="1:15">
      <c r="A335" s="7">
        <v>37</v>
      </c>
      <c r="B335" s="136" t="s">
        <v>260</v>
      </c>
      <c r="C335" s="7"/>
      <c r="D335" s="7"/>
      <c r="E335" s="4"/>
      <c r="F335" s="4"/>
      <c r="G335" s="4"/>
      <c r="H335" s="4"/>
      <c r="I335" s="6"/>
      <c r="J335" s="137">
        <f>+J331-J332-J333-J334</f>
        <v>0</v>
      </c>
      <c r="K335" s="131"/>
      <c r="L335" s="131"/>
    </row>
    <row r="336" spans="1:15">
      <c r="A336" s="7"/>
      <c r="C336" s="136"/>
      <c r="D336" s="7"/>
      <c r="E336" s="4"/>
      <c r="F336" s="4"/>
      <c r="G336" s="4"/>
      <c r="H336" s="4"/>
      <c r="I336" s="6"/>
      <c r="J336" s="137"/>
      <c r="K336" s="131"/>
      <c r="L336" s="131"/>
    </row>
    <row r="337" spans="1:12">
      <c r="A337" s="7"/>
      <c r="C337" s="136"/>
      <c r="D337" s="7"/>
      <c r="E337" s="4"/>
      <c r="F337" s="4"/>
      <c r="G337" s="4"/>
      <c r="H337" s="4"/>
      <c r="I337" s="6"/>
      <c r="J337" s="137"/>
      <c r="K337" s="131"/>
      <c r="L337" s="131"/>
    </row>
    <row r="338" spans="1:12">
      <c r="A338" s="12"/>
      <c r="C338" s="9"/>
      <c r="D338" s="4"/>
      <c r="E338" s="44"/>
      <c r="F338" s="4"/>
      <c r="G338" s="4"/>
      <c r="H338" s="11"/>
      <c r="I338" s="4"/>
      <c r="J338" s="44"/>
      <c r="K338" s="4"/>
      <c r="L338" s="10"/>
    </row>
    <row r="339" spans="1:12">
      <c r="A339" s="12"/>
      <c r="C339" s="9"/>
      <c r="D339" s="4"/>
      <c r="E339" s="44"/>
      <c r="F339" s="4"/>
      <c r="G339" s="4"/>
      <c r="H339" s="11"/>
      <c r="I339" s="4"/>
      <c r="J339" s="44"/>
      <c r="K339" s="4"/>
      <c r="L339" s="10"/>
    </row>
    <row r="340" spans="1:12">
      <c r="A340" s="12"/>
      <c r="C340" s="9"/>
      <c r="D340" s="4"/>
      <c r="E340" s="44"/>
      <c r="F340" s="4"/>
      <c r="G340" s="4"/>
      <c r="H340" s="11"/>
      <c r="I340" s="4"/>
      <c r="J340" s="44"/>
      <c r="K340" s="4"/>
      <c r="L340" s="10"/>
    </row>
    <row r="341" spans="1:12">
      <c r="A341" s="12"/>
      <c r="C341" s="9"/>
      <c r="D341" s="4"/>
      <c r="E341" s="44"/>
      <c r="F341" s="4"/>
      <c r="G341" s="4"/>
      <c r="H341" s="11"/>
      <c r="I341" s="4"/>
      <c r="J341" s="44"/>
      <c r="K341" s="4"/>
      <c r="L341" s="10"/>
    </row>
    <row r="342" spans="1:12">
      <c r="C342" s="12"/>
      <c r="D342" s="12"/>
      <c r="E342" s="23"/>
      <c r="F342" s="12"/>
      <c r="G342" s="12"/>
      <c r="H342" s="12"/>
      <c r="I342" s="6"/>
      <c r="J342" s="7"/>
      <c r="K342" s="7"/>
      <c r="L342" s="1"/>
    </row>
    <row r="343" spans="1:12">
      <c r="C343" s="12"/>
      <c r="D343" s="12"/>
      <c r="E343" s="23"/>
      <c r="F343" s="12"/>
      <c r="G343" s="12"/>
      <c r="H343" s="12"/>
      <c r="I343" s="6"/>
      <c r="J343" s="1"/>
      <c r="K343" s="1"/>
      <c r="L343" s="1"/>
    </row>
    <row r="344" spans="1:12">
      <c r="C344" s="12"/>
      <c r="D344" s="12"/>
      <c r="E344" s="23"/>
      <c r="F344" s="12"/>
      <c r="G344" s="12"/>
      <c r="H344" s="12"/>
      <c r="I344" s="6"/>
      <c r="J344" s="6" t="s">
        <v>4</v>
      </c>
      <c r="L344" s="2" t="s">
        <v>0</v>
      </c>
    </row>
    <row r="345" spans="1:12">
      <c r="C345" s="12"/>
      <c r="D345" s="12"/>
      <c r="E345" s="23"/>
      <c r="F345" s="12"/>
      <c r="G345" s="12"/>
      <c r="H345" s="12"/>
      <c r="I345" s="6"/>
      <c r="J345" s="6"/>
      <c r="K345" s="3"/>
      <c r="L345" s="2" t="s">
        <v>261</v>
      </c>
    </row>
    <row r="346" spans="1:12">
      <c r="C346" s="12"/>
      <c r="D346" s="12"/>
      <c r="E346" s="23"/>
      <c r="F346" s="12"/>
      <c r="G346" s="12"/>
      <c r="H346" s="12"/>
      <c r="I346" s="6"/>
      <c r="J346" s="6"/>
      <c r="K346" s="3"/>
      <c r="L346" s="2"/>
    </row>
    <row r="347" spans="1:12">
      <c r="C347" s="12" t="s">
        <v>2</v>
      </c>
      <c r="D347" s="12"/>
      <c r="E347" s="23" t="s">
        <v>3</v>
      </c>
      <c r="F347" s="12"/>
      <c r="G347" s="12"/>
      <c r="H347" s="12"/>
      <c r="I347" s="6"/>
      <c r="J347" s="6" t="str">
        <f>J12</f>
        <v>For the 12 months ended 12/31/2014</v>
      </c>
      <c r="K347" s="3"/>
      <c r="L347" s="3"/>
    </row>
    <row r="348" spans="1:12">
      <c r="C348" s="12"/>
      <c r="D348" s="4" t="s">
        <v>4</v>
      </c>
      <c r="E348" s="4" t="s">
        <v>5</v>
      </c>
      <c r="F348" s="4"/>
      <c r="G348" s="4"/>
      <c r="H348" s="4"/>
      <c r="I348" s="6"/>
      <c r="J348" s="6"/>
      <c r="K348" s="3"/>
      <c r="L348" s="3"/>
    </row>
    <row r="349" spans="1:12">
      <c r="A349" s="7"/>
      <c r="B349" s="6"/>
      <c r="C349" s="136"/>
      <c r="D349" s="7"/>
      <c r="E349" s="4"/>
      <c r="F349" s="4"/>
      <c r="G349" s="4"/>
      <c r="H349" s="4"/>
      <c r="I349" s="6"/>
      <c r="J349" s="138"/>
      <c r="K349" s="119"/>
      <c r="L349" s="131"/>
    </row>
    <row r="350" spans="1:12">
      <c r="A350" s="7"/>
      <c r="B350" s="6"/>
      <c r="C350" s="136"/>
      <c r="D350" s="7"/>
      <c r="E350" s="45" t="str">
        <f>E15</f>
        <v>Consumers Energy</v>
      </c>
      <c r="F350" s="4"/>
      <c r="G350" s="4"/>
      <c r="H350" s="4"/>
      <c r="I350" s="6"/>
      <c r="J350" s="138"/>
      <c r="K350" s="119"/>
      <c r="L350" s="131"/>
    </row>
    <row r="351" spans="1:12">
      <c r="A351" s="7"/>
      <c r="B351" s="6"/>
      <c r="C351" s="136"/>
      <c r="D351" s="7"/>
      <c r="E351" s="4"/>
      <c r="F351" s="4"/>
      <c r="G351" s="4"/>
      <c r="H351" s="4"/>
      <c r="I351" s="6"/>
      <c r="J351" s="138"/>
      <c r="K351" s="119"/>
      <c r="L351" s="131"/>
    </row>
    <row r="352" spans="1:12">
      <c r="A352" s="7"/>
      <c r="B352" s="6"/>
      <c r="C352" s="12" t="s">
        <v>262</v>
      </c>
      <c r="D352" s="7"/>
      <c r="E352" s="4"/>
      <c r="F352" s="4"/>
      <c r="G352" s="4"/>
      <c r="H352" s="4"/>
      <c r="I352" s="6"/>
      <c r="J352" s="4"/>
      <c r="K352" s="6"/>
      <c r="L352" s="4"/>
    </row>
    <row r="353" spans="1:14">
      <c r="A353" s="7"/>
      <c r="B353" s="6"/>
      <c r="C353" s="12" t="s">
        <v>263</v>
      </c>
      <c r="D353" s="7"/>
      <c r="E353" s="4"/>
      <c r="F353" s="4"/>
      <c r="G353" s="4"/>
      <c r="H353" s="4"/>
      <c r="I353" s="6"/>
      <c r="J353" s="4"/>
      <c r="K353" s="6"/>
      <c r="L353" s="4"/>
    </row>
    <row r="354" spans="1:14">
      <c r="A354" s="7" t="s">
        <v>264</v>
      </c>
      <c r="B354" s="6"/>
      <c r="C354" s="12"/>
      <c r="D354" s="6"/>
      <c r="E354" s="4"/>
      <c r="F354" s="4"/>
      <c r="G354" s="4"/>
      <c r="H354" s="4"/>
      <c r="I354" s="6"/>
      <c r="J354" s="4"/>
      <c r="K354" s="6"/>
      <c r="L354" s="4"/>
    </row>
    <row r="355" spans="1:14" ht="16.5" thickBot="1">
      <c r="A355" s="26" t="s">
        <v>265</v>
      </c>
      <c r="B355" s="6"/>
      <c r="C355" s="12"/>
      <c r="D355" s="6"/>
      <c r="E355" s="4"/>
      <c r="F355" s="4"/>
      <c r="G355" s="4"/>
      <c r="H355" s="4"/>
      <c r="I355" s="6"/>
      <c r="J355" s="4"/>
      <c r="K355" s="6"/>
      <c r="L355" s="4"/>
    </row>
    <row r="356" spans="1:14">
      <c r="A356" s="7" t="s">
        <v>266</v>
      </c>
      <c r="B356" s="6"/>
      <c r="C356" s="12" t="s">
        <v>267</v>
      </c>
      <c r="D356" s="6"/>
      <c r="E356" s="4"/>
      <c r="F356" s="4"/>
      <c r="G356" s="4"/>
      <c r="H356" s="4"/>
      <c r="I356" s="6"/>
      <c r="J356" s="4"/>
      <c r="K356" s="6"/>
      <c r="L356" s="4"/>
    </row>
    <row r="357" spans="1:14">
      <c r="A357" s="7" t="s">
        <v>268</v>
      </c>
      <c r="B357" s="6"/>
      <c r="C357" s="12" t="s">
        <v>269</v>
      </c>
      <c r="D357" s="6"/>
      <c r="E357" s="4"/>
      <c r="F357" s="4"/>
      <c r="G357" s="4"/>
      <c r="H357" s="4"/>
      <c r="I357" s="6"/>
      <c r="J357" s="4"/>
      <c r="K357" s="6"/>
      <c r="L357" s="4"/>
    </row>
    <row r="358" spans="1:14">
      <c r="A358" s="7" t="s">
        <v>270</v>
      </c>
      <c r="B358" s="6"/>
      <c r="C358" s="12" t="s">
        <v>271</v>
      </c>
      <c r="D358" s="6"/>
      <c r="E358" s="6"/>
      <c r="F358" s="6"/>
      <c r="G358" s="6"/>
      <c r="H358" s="6"/>
      <c r="I358" s="6"/>
      <c r="J358" s="4"/>
      <c r="K358" s="6"/>
      <c r="L358" s="6"/>
    </row>
    <row r="359" spans="1:14">
      <c r="A359" s="7" t="s">
        <v>272</v>
      </c>
      <c r="B359" s="6"/>
      <c r="C359" s="12" t="s">
        <v>271</v>
      </c>
      <c r="D359" s="6"/>
      <c r="E359" s="6"/>
      <c r="F359" s="6"/>
      <c r="G359" s="6"/>
      <c r="H359" s="6"/>
      <c r="I359" s="6"/>
      <c r="J359" s="4"/>
      <c r="K359" s="6"/>
      <c r="L359" s="6"/>
    </row>
    <row r="360" spans="1:14">
      <c r="A360" s="7" t="s">
        <v>273</v>
      </c>
      <c r="B360" s="6"/>
      <c r="C360" s="6" t="s">
        <v>274</v>
      </c>
      <c r="D360" s="6"/>
      <c r="E360" s="6"/>
      <c r="F360" s="6"/>
      <c r="G360" s="6"/>
      <c r="H360" s="6"/>
      <c r="I360" s="6"/>
      <c r="J360" s="6"/>
      <c r="K360" s="6"/>
      <c r="L360" s="6"/>
    </row>
    <row r="361" spans="1:14">
      <c r="A361" s="7" t="s">
        <v>275</v>
      </c>
      <c r="B361" s="6"/>
      <c r="C361" s="6" t="s">
        <v>276</v>
      </c>
      <c r="D361" s="6"/>
      <c r="E361" s="6"/>
      <c r="F361" s="6"/>
      <c r="G361" s="6"/>
      <c r="H361" s="6"/>
      <c r="I361" s="6"/>
      <c r="J361" s="6"/>
      <c r="K361" s="6"/>
      <c r="L361" s="6"/>
      <c r="N361" s="17" t="s">
        <v>4</v>
      </c>
    </row>
    <row r="362" spans="1:14">
      <c r="A362" s="7"/>
      <c r="B362" s="6"/>
      <c r="C362" s="6" t="s">
        <v>277</v>
      </c>
      <c r="D362" s="6"/>
      <c r="E362" s="6"/>
      <c r="F362" s="6"/>
      <c r="G362" s="6"/>
      <c r="H362" s="6"/>
      <c r="I362" s="6"/>
      <c r="J362" s="6"/>
      <c r="K362" s="6"/>
      <c r="L362" s="6"/>
    </row>
    <row r="363" spans="1:14">
      <c r="A363" s="7"/>
      <c r="B363" s="6"/>
      <c r="C363" s="6" t="s">
        <v>278</v>
      </c>
      <c r="D363" s="6"/>
      <c r="E363" s="6"/>
      <c r="F363" s="6"/>
      <c r="G363" s="6"/>
      <c r="H363" s="6"/>
      <c r="I363" s="6"/>
      <c r="J363" s="6"/>
      <c r="K363" s="6"/>
      <c r="L363" s="6"/>
    </row>
    <row r="364" spans="1:14">
      <c r="A364" s="7" t="s">
        <v>279</v>
      </c>
      <c r="B364" s="6"/>
      <c r="C364" s="6" t="s">
        <v>280</v>
      </c>
      <c r="D364" s="6"/>
      <c r="E364" s="6"/>
      <c r="F364" s="6"/>
      <c r="G364" s="6"/>
      <c r="H364" s="6"/>
      <c r="I364" s="6"/>
      <c r="J364" s="6"/>
      <c r="K364" s="6"/>
      <c r="L364" s="6"/>
    </row>
    <row r="365" spans="1:14">
      <c r="A365" s="7" t="s">
        <v>281</v>
      </c>
      <c r="B365" s="6"/>
      <c r="C365" s="6" t="s">
        <v>282</v>
      </c>
      <c r="D365" s="6"/>
      <c r="E365" s="6"/>
      <c r="F365" s="6"/>
      <c r="G365" s="6"/>
      <c r="H365" s="6"/>
      <c r="I365" s="6"/>
      <c r="J365" s="6"/>
      <c r="K365" s="6"/>
      <c r="L365" s="6"/>
    </row>
    <row r="366" spans="1:14">
      <c r="A366" s="7"/>
      <c r="B366" s="6"/>
      <c r="C366" s="6" t="s">
        <v>283</v>
      </c>
      <c r="D366" s="6"/>
      <c r="E366" s="6"/>
      <c r="F366" s="6"/>
      <c r="G366" s="6"/>
      <c r="H366" s="6"/>
      <c r="I366" s="6"/>
      <c r="J366" s="6"/>
      <c r="K366" s="6"/>
      <c r="L366" s="6"/>
    </row>
    <row r="367" spans="1:14">
      <c r="A367" s="7" t="s">
        <v>284</v>
      </c>
      <c r="B367" s="6"/>
      <c r="C367" s="6" t="s">
        <v>285</v>
      </c>
      <c r="D367" s="6"/>
      <c r="E367" s="6"/>
      <c r="F367" s="6"/>
      <c r="G367" s="6"/>
      <c r="H367" s="6"/>
      <c r="I367" s="6"/>
      <c r="J367" s="6"/>
      <c r="K367" s="6"/>
      <c r="L367" s="6"/>
    </row>
    <row r="368" spans="1:14">
      <c r="A368" s="7"/>
      <c r="B368" s="6"/>
      <c r="C368" s="8" t="s">
        <v>286</v>
      </c>
      <c r="D368" s="6"/>
      <c r="E368" s="6"/>
      <c r="F368" s="6"/>
      <c r="G368" s="6"/>
      <c r="H368" s="6"/>
      <c r="I368" s="6"/>
      <c r="J368" s="6"/>
      <c r="K368" s="6"/>
      <c r="L368" s="6"/>
    </row>
    <row r="369" spans="1:12">
      <c r="A369" s="7"/>
      <c r="B369" s="6"/>
      <c r="C369" s="6" t="s">
        <v>287</v>
      </c>
      <c r="D369" s="6"/>
      <c r="E369" s="6"/>
      <c r="F369" s="6"/>
      <c r="G369" s="6"/>
      <c r="H369" s="6"/>
      <c r="I369" s="6"/>
      <c r="J369" s="6"/>
      <c r="K369" s="6"/>
      <c r="L369" s="6"/>
    </row>
    <row r="370" spans="1:12">
      <c r="A370" s="7" t="s">
        <v>288</v>
      </c>
      <c r="B370" s="6"/>
      <c r="C370" s="6" t="s">
        <v>289</v>
      </c>
      <c r="D370" s="6"/>
      <c r="E370" s="6"/>
      <c r="F370" s="6"/>
      <c r="G370" s="6"/>
      <c r="H370" s="6"/>
      <c r="I370" s="6"/>
      <c r="J370" s="6"/>
      <c r="K370" s="6"/>
      <c r="L370" s="6"/>
    </row>
    <row r="371" spans="1:12">
      <c r="A371" s="7"/>
      <c r="B371" s="6"/>
      <c r="C371" s="6" t="s">
        <v>290</v>
      </c>
      <c r="D371" s="6"/>
      <c r="E371" s="6"/>
      <c r="F371" s="6"/>
      <c r="G371" s="6"/>
      <c r="H371" s="6"/>
      <c r="I371" s="6"/>
      <c r="J371" s="6"/>
      <c r="K371" s="6"/>
      <c r="L371" s="6"/>
    </row>
    <row r="372" spans="1:12">
      <c r="A372" s="7"/>
      <c r="B372" s="6"/>
      <c r="C372" s="6" t="s">
        <v>291</v>
      </c>
      <c r="D372" s="6"/>
      <c r="E372" s="6"/>
      <c r="F372" s="6"/>
      <c r="G372" s="6"/>
      <c r="H372" s="6"/>
      <c r="I372" s="6"/>
      <c r="J372" s="6"/>
      <c r="K372" s="6"/>
      <c r="L372" s="6"/>
    </row>
    <row r="373" spans="1:12">
      <c r="A373" s="7" t="s">
        <v>292</v>
      </c>
      <c r="B373" s="6"/>
      <c r="C373" s="6" t="s">
        <v>293</v>
      </c>
      <c r="D373" s="6"/>
      <c r="E373" s="6"/>
      <c r="F373" s="6"/>
      <c r="G373" s="6"/>
      <c r="H373" s="6"/>
      <c r="I373" s="6"/>
      <c r="J373" s="6"/>
      <c r="K373" s="6"/>
      <c r="L373" s="6"/>
    </row>
    <row r="374" spans="1:12">
      <c r="A374" s="7"/>
      <c r="B374" s="6"/>
      <c r="C374" s="6" t="s">
        <v>294</v>
      </c>
      <c r="D374" s="6"/>
      <c r="E374" s="6"/>
      <c r="F374" s="6"/>
      <c r="G374" s="6"/>
      <c r="H374" s="6"/>
      <c r="I374" s="6"/>
      <c r="J374" s="6"/>
      <c r="K374" s="6"/>
      <c r="L374" s="6"/>
    </row>
    <row r="375" spans="1:12">
      <c r="A375" s="7"/>
      <c r="B375" s="6"/>
      <c r="C375" s="6" t="s">
        <v>295</v>
      </c>
      <c r="D375" s="6"/>
      <c r="E375" s="6"/>
      <c r="F375" s="6"/>
      <c r="G375" s="6"/>
      <c r="H375" s="6"/>
      <c r="I375" s="6"/>
      <c r="J375" s="6"/>
      <c r="K375" s="6"/>
      <c r="L375" s="6"/>
    </row>
    <row r="376" spans="1:12">
      <c r="A376" s="7"/>
      <c r="B376" s="6"/>
      <c r="C376" s="6" t="s">
        <v>296</v>
      </c>
      <c r="D376" s="6"/>
      <c r="E376" s="6"/>
      <c r="F376" s="6"/>
      <c r="G376" s="6"/>
      <c r="H376" s="6"/>
      <c r="I376" s="6"/>
      <c r="J376" s="6"/>
      <c r="K376" s="6"/>
      <c r="L376" s="6"/>
    </row>
    <row r="377" spans="1:12">
      <c r="A377" s="7"/>
      <c r="B377" s="6"/>
      <c r="C377" s="6" t="s">
        <v>297</v>
      </c>
      <c r="D377" s="6"/>
      <c r="E377" s="6"/>
      <c r="F377" s="6"/>
      <c r="G377" s="6"/>
      <c r="H377" s="6"/>
      <c r="I377" s="6"/>
      <c r="J377" s="6"/>
      <c r="K377" s="6"/>
      <c r="L377" s="6"/>
    </row>
    <row r="378" spans="1:12">
      <c r="A378" s="7"/>
      <c r="B378" s="6"/>
      <c r="C378" s="6" t="s">
        <v>298</v>
      </c>
      <c r="D378" s="6"/>
      <c r="E378" s="6"/>
      <c r="F378" s="6"/>
      <c r="G378" s="6"/>
      <c r="H378" s="6"/>
      <c r="I378" s="6"/>
      <c r="J378" s="6"/>
      <c r="K378" s="6"/>
      <c r="L378" s="6"/>
    </row>
    <row r="379" spans="1:12">
      <c r="A379" s="7" t="s">
        <v>4</v>
      </c>
      <c r="B379" s="6"/>
      <c r="C379" s="6" t="s">
        <v>299</v>
      </c>
      <c r="D379" s="6" t="s">
        <v>300</v>
      </c>
      <c r="E379" s="139">
        <v>0.35</v>
      </c>
      <c r="F379" s="6"/>
      <c r="G379" s="6"/>
      <c r="H379" s="6"/>
      <c r="I379" s="6"/>
      <c r="J379" s="6"/>
      <c r="K379" s="6"/>
      <c r="L379" s="6"/>
    </row>
    <row r="380" spans="1:12">
      <c r="A380" s="7"/>
      <c r="B380" s="6"/>
      <c r="C380" s="6"/>
      <c r="D380" s="6" t="s">
        <v>301</v>
      </c>
      <c r="E380" s="139">
        <v>0.06</v>
      </c>
      <c r="F380" s="6" t="s">
        <v>302</v>
      </c>
      <c r="G380" s="6"/>
      <c r="H380" s="6"/>
      <c r="I380" s="6"/>
      <c r="J380" s="6"/>
      <c r="K380" s="6"/>
      <c r="L380" s="6"/>
    </row>
    <row r="381" spans="1:12">
      <c r="A381" s="7"/>
      <c r="B381" s="6"/>
      <c r="C381" s="6"/>
      <c r="D381" s="6" t="s">
        <v>303</v>
      </c>
      <c r="E381" s="139">
        <v>0</v>
      </c>
      <c r="F381" s="6" t="s">
        <v>304</v>
      </c>
      <c r="G381" s="6"/>
      <c r="H381" s="6"/>
      <c r="I381" s="6"/>
      <c r="J381" s="6"/>
      <c r="K381" s="6"/>
      <c r="L381" s="6"/>
    </row>
    <row r="382" spans="1:12">
      <c r="A382" s="7" t="s">
        <v>305</v>
      </c>
      <c r="B382" s="6"/>
      <c r="C382" s="6" t="s">
        <v>306</v>
      </c>
      <c r="D382" s="6"/>
      <c r="E382" s="6"/>
      <c r="F382" s="6"/>
      <c r="G382" s="6"/>
      <c r="H382" s="6"/>
      <c r="I382" s="6"/>
      <c r="J382" s="140"/>
      <c r="K382" s="140"/>
      <c r="L382" s="6"/>
    </row>
    <row r="383" spans="1:12">
      <c r="A383" s="7" t="s">
        <v>307</v>
      </c>
      <c r="B383" s="6"/>
      <c r="C383" s="6" t="s">
        <v>308</v>
      </c>
      <c r="D383" s="6"/>
      <c r="E383" s="6"/>
      <c r="F383" s="6"/>
      <c r="G383" s="6"/>
      <c r="H383" s="6"/>
      <c r="I383" s="6"/>
      <c r="J383" s="6"/>
      <c r="K383" s="6"/>
      <c r="L383" s="6"/>
    </row>
    <row r="384" spans="1:12">
      <c r="A384" s="7"/>
      <c r="B384" s="6"/>
      <c r="C384" s="6" t="s">
        <v>309</v>
      </c>
      <c r="D384" s="6"/>
      <c r="E384" s="6"/>
      <c r="F384" s="6"/>
      <c r="G384" s="6"/>
      <c r="H384" s="6"/>
      <c r="I384" s="6"/>
      <c r="J384" s="6"/>
      <c r="K384" s="6"/>
      <c r="L384" s="6"/>
    </row>
    <row r="385" spans="1:12">
      <c r="A385" s="7" t="s">
        <v>310</v>
      </c>
      <c r="B385" s="6"/>
      <c r="C385" s="6" t="s">
        <v>311</v>
      </c>
      <c r="D385" s="6"/>
      <c r="E385" s="6"/>
      <c r="F385" s="6"/>
      <c r="G385" s="6"/>
      <c r="H385" s="6"/>
      <c r="I385" s="6"/>
      <c r="J385" s="6"/>
      <c r="K385" s="6"/>
      <c r="L385" s="6"/>
    </row>
    <row r="386" spans="1:12">
      <c r="A386" s="7"/>
      <c r="B386" s="6"/>
      <c r="C386" s="6" t="s">
        <v>312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1:12">
      <c r="A387" s="7"/>
      <c r="B387" s="6"/>
      <c r="C387" s="6" t="s">
        <v>313</v>
      </c>
      <c r="D387" s="6"/>
      <c r="E387" s="6"/>
      <c r="F387" s="6"/>
      <c r="G387" s="6"/>
      <c r="H387" s="6"/>
      <c r="I387" s="6"/>
      <c r="J387" s="6"/>
      <c r="K387" s="6"/>
      <c r="L387" s="6"/>
    </row>
    <row r="388" spans="1:12">
      <c r="A388" s="7" t="s">
        <v>314</v>
      </c>
      <c r="B388" s="6"/>
      <c r="C388" s="6" t="s">
        <v>315</v>
      </c>
      <c r="D388" s="6"/>
      <c r="E388" s="6"/>
      <c r="F388" s="6"/>
      <c r="G388" s="6"/>
      <c r="H388" s="6"/>
      <c r="I388" s="6"/>
      <c r="J388" s="6"/>
      <c r="K388" s="6"/>
      <c r="L388" s="6"/>
    </row>
    <row r="389" spans="1:12">
      <c r="A389" s="7" t="s">
        <v>316</v>
      </c>
      <c r="B389" s="6"/>
      <c r="C389" s="6" t="s">
        <v>317</v>
      </c>
      <c r="D389" s="6"/>
      <c r="E389" s="6"/>
      <c r="F389" s="6"/>
      <c r="G389" s="6"/>
      <c r="H389" s="6"/>
      <c r="I389" s="6"/>
      <c r="J389" s="6"/>
      <c r="K389" s="6"/>
      <c r="L389" s="6"/>
    </row>
    <row r="390" spans="1:12">
      <c r="A390" s="7"/>
      <c r="B390" s="6"/>
      <c r="C390" s="6" t="s">
        <v>318</v>
      </c>
      <c r="D390" s="6"/>
      <c r="E390" s="6"/>
      <c r="F390" s="6"/>
      <c r="G390" s="6"/>
      <c r="H390" s="6"/>
      <c r="I390" s="6"/>
      <c r="J390" s="6"/>
      <c r="K390" s="6"/>
      <c r="L390" s="6"/>
    </row>
    <row r="391" spans="1:12">
      <c r="A391" s="7"/>
      <c r="B391" s="6"/>
      <c r="C391" s="6" t="s">
        <v>352</v>
      </c>
      <c r="D391" s="6"/>
      <c r="E391" s="6"/>
      <c r="F391" s="6"/>
      <c r="G391" s="6"/>
      <c r="H391" s="6"/>
      <c r="I391" s="6"/>
      <c r="J391" s="6"/>
      <c r="K391" s="6"/>
      <c r="L391" s="6"/>
    </row>
    <row r="392" spans="1:12">
      <c r="A392" s="7" t="s">
        <v>319</v>
      </c>
      <c r="B392" s="6"/>
      <c r="C392" s="6" t="s">
        <v>320</v>
      </c>
      <c r="D392" s="6"/>
      <c r="E392" s="6"/>
      <c r="F392" s="6"/>
      <c r="G392" s="6"/>
      <c r="H392" s="6"/>
      <c r="I392" s="6"/>
      <c r="J392" s="6"/>
      <c r="K392" s="6"/>
      <c r="L392" s="6"/>
    </row>
    <row r="393" spans="1:12">
      <c r="A393" s="7"/>
      <c r="B393" s="6"/>
      <c r="C393" s="6" t="s">
        <v>321</v>
      </c>
      <c r="D393" s="6"/>
      <c r="E393" s="6"/>
      <c r="F393" s="6"/>
      <c r="G393" s="6"/>
      <c r="H393" s="6"/>
      <c r="I393" s="6"/>
      <c r="J393" s="6"/>
      <c r="K393" s="6"/>
      <c r="L393" s="6"/>
    </row>
    <row r="394" spans="1:12">
      <c r="A394" s="7" t="s">
        <v>322</v>
      </c>
      <c r="B394" s="6"/>
      <c r="C394" s="6" t="s">
        <v>323</v>
      </c>
      <c r="D394" s="6"/>
      <c r="E394" s="6"/>
      <c r="F394" s="6"/>
      <c r="G394" s="6"/>
      <c r="H394" s="6"/>
      <c r="I394" s="6"/>
      <c r="J394" s="6"/>
      <c r="K394" s="6"/>
      <c r="L394" s="6"/>
    </row>
    <row r="395" spans="1:12">
      <c r="A395" s="7" t="s">
        <v>324</v>
      </c>
      <c r="B395" s="6"/>
      <c r="C395" s="6" t="s">
        <v>325</v>
      </c>
      <c r="D395" s="6"/>
      <c r="E395" s="6"/>
      <c r="F395" s="6"/>
      <c r="G395" s="6"/>
      <c r="H395" s="6"/>
      <c r="I395" s="6"/>
      <c r="J395" s="6"/>
      <c r="K395" s="6"/>
      <c r="L395" s="6"/>
    </row>
    <row r="396" spans="1:12">
      <c r="B396" s="6"/>
      <c r="C396" s="6" t="s">
        <v>326</v>
      </c>
      <c r="D396" s="6"/>
      <c r="E396" s="6"/>
      <c r="F396" s="6"/>
      <c r="G396" s="6"/>
      <c r="H396" s="6"/>
      <c r="I396" s="6"/>
      <c r="J396" s="6"/>
      <c r="K396" s="6"/>
      <c r="L396" s="6"/>
    </row>
    <row r="397" spans="1:12">
      <c r="C397" s="3" t="s">
        <v>327</v>
      </c>
      <c r="D397" s="3"/>
      <c r="E397" s="3"/>
      <c r="F397" s="3"/>
      <c r="G397" s="3"/>
      <c r="H397" s="3"/>
      <c r="I397" s="3"/>
      <c r="J397" s="3"/>
      <c r="K397" s="3"/>
      <c r="L397" s="3"/>
    </row>
    <row r="398" spans="1:12">
      <c r="A398" s="19" t="s">
        <v>328</v>
      </c>
      <c r="C398" s="3" t="s">
        <v>329</v>
      </c>
      <c r="D398" s="3"/>
      <c r="E398" s="3"/>
      <c r="F398" s="3"/>
      <c r="G398" s="3"/>
      <c r="H398" s="3"/>
      <c r="I398" s="3"/>
      <c r="J398" s="3"/>
      <c r="K398" s="3"/>
      <c r="L398" s="3"/>
    </row>
    <row r="399" spans="1:12">
      <c r="C399" s="3" t="s">
        <v>330</v>
      </c>
      <c r="D399" s="18"/>
      <c r="E399" s="3"/>
      <c r="F399" s="3"/>
      <c r="G399" s="3"/>
      <c r="H399" s="3"/>
      <c r="I399" s="3"/>
      <c r="J399" s="3"/>
      <c r="K399" s="3"/>
      <c r="L399" s="3"/>
    </row>
    <row r="400" spans="1:12">
      <c r="C400" s="3" t="s">
        <v>331</v>
      </c>
      <c r="D400" s="3"/>
      <c r="E400" s="3"/>
      <c r="F400" s="3"/>
      <c r="G400" s="3"/>
      <c r="H400" s="3"/>
      <c r="I400" s="3"/>
      <c r="J400" s="3"/>
      <c r="K400" s="3"/>
      <c r="L400" s="3"/>
    </row>
    <row r="401" spans="1:12">
      <c r="C401" s="3" t="s">
        <v>332</v>
      </c>
      <c r="D401" s="3"/>
      <c r="E401" s="18"/>
      <c r="F401" s="3"/>
      <c r="G401" s="3"/>
      <c r="H401" s="3"/>
      <c r="I401" s="3"/>
      <c r="J401" s="3"/>
      <c r="K401" s="3"/>
      <c r="L401" s="3"/>
    </row>
    <row r="402" spans="1:12">
      <c r="A402" s="19" t="s">
        <v>333</v>
      </c>
      <c r="C402" s="3" t="s">
        <v>334</v>
      </c>
      <c r="D402" s="3"/>
      <c r="E402" s="3"/>
      <c r="F402" s="3"/>
      <c r="G402" s="3"/>
      <c r="H402" s="3"/>
      <c r="I402" s="3"/>
      <c r="J402" s="3"/>
      <c r="K402" s="3"/>
      <c r="L402" s="3"/>
    </row>
    <row r="403" spans="1:12">
      <c r="A403" s="19" t="s">
        <v>335</v>
      </c>
      <c r="C403" s="3" t="s">
        <v>336</v>
      </c>
      <c r="D403" s="3"/>
      <c r="E403" s="3"/>
      <c r="F403" s="3"/>
      <c r="G403" s="3"/>
      <c r="H403" s="3"/>
      <c r="I403" s="3"/>
      <c r="J403" s="3"/>
      <c r="K403" s="3"/>
      <c r="L403" s="3"/>
    </row>
    <row r="404" spans="1:12">
      <c r="A404" s="19"/>
      <c r="C404" s="3" t="s">
        <v>337</v>
      </c>
      <c r="D404" s="3"/>
      <c r="E404" s="3"/>
      <c r="F404" s="3"/>
      <c r="G404" s="3"/>
      <c r="H404" s="3"/>
      <c r="I404" s="3"/>
      <c r="J404" s="3"/>
      <c r="K404" s="3"/>
      <c r="L404" s="3"/>
    </row>
    <row r="405" spans="1:12">
      <c r="A405" s="19" t="s">
        <v>338</v>
      </c>
      <c r="C405" s="3" t="s">
        <v>347</v>
      </c>
      <c r="D405" s="3"/>
      <c r="E405" s="3"/>
      <c r="F405" s="3"/>
      <c r="G405" s="3"/>
      <c r="H405" s="3"/>
      <c r="I405" s="3"/>
      <c r="J405" s="3"/>
      <c r="K405" s="3"/>
      <c r="L405" s="3"/>
    </row>
    <row r="406" spans="1:12">
      <c r="A406" s="19" t="s">
        <v>339</v>
      </c>
      <c r="C406" s="3" t="s">
        <v>353</v>
      </c>
      <c r="D406" s="3"/>
      <c r="E406" s="3"/>
      <c r="F406" s="3"/>
      <c r="G406" s="3"/>
      <c r="H406" s="3"/>
      <c r="I406" s="3"/>
      <c r="J406" s="3"/>
      <c r="K406" s="3"/>
      <c r="L406" s="3"/>
    </row>
    <row r="407" spans="1:12">
      <c r="A407" s="19"/>
      <c r="C407" s="3" t="s">
        <v>348</v>
      </c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5.75" customHeight="1">
      <c r="A408" s="141" t="s">
        <v>340</v>
      </c>
      <c r="C408" s="145" t="s">
        <v>349</v>
      </c>
      <c r="D408" s="145"/>
      <c r="E408" s="145"/>
      <c r="F408" s="145"/>
      <c r="G408" s="145"/>
      <c r="H408" s="145"/>
      <c r="I408" s="145"/>
      <c r="J408" s="145"/>
      <c r="K408" s="145"/>
      <c r="L408" s="145"/>
    </row>
    <row r="409" spans="1:12" ht="42" customHeight="1">
      <c r="A409" s="141" t="s">
        <v>341</v>
      </c>
      <c r="C409" s="145" t="s">
        <v>354</v>
      </c>
      <c r="D409" s="145"/>
      <c r="E409" s="145"/>
      <c r="F409" s="145"/>
      <c r="G409" s="145"/>
      <c r="H409" s="145"/>
      <c r="I409" s="145"/>
      <c r="J409" s="145"/>
      <c r="K409" s="145"/>
      <c r="L409" s="145"/>
    </row>
    <row r="410" spans="1:12">
      <c r="A410" s="19" t="s">
        <v>342</v>
      </c>
      <c r="C410" s="20" t="s">
        <v>343</v>
      </c>
      <c r="D410" s="3"/>
      <c r="E410" s="3"/>
      <c r="F410" s="3"/>
      <c r="G410" s="3"/>
      <c r="H410" s="3"/>
      <c r="I410" s="3"/>
      <c r="J410" s="3"/>
      <c r="K410" s="3"/>
      <c r="L410" s="3"/>
    </row>
    <row r="411" spans="1:12">
      <c r="A411" s="19" t="s">
        <v>344</v>
      </c>
      <c r="C411" s="20" t="s">
        <v>345</v>
      </c>
      <c r="D411" s="3"/>
      <c r="E411" s="3"/>
      <c r="F411" s="3"/>
      <c r="G411" s="3"/>
      <c r="H411" s="3"/>
      <c r="I411" s="3"/>
      <c r="J411" s="3"/>
      <c r="K411" s="3"/>
      <c r="L411" s="3"/>
    </row>
    <row r="412" spans="1:12">
      <c r="A412" s="19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>
      <c r="A413" s="19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>
      <c r="A414" s="19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>
      <c r="A415" s="19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>
      <c r="A416" s="19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>
      <c r="A417" s="19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>
      <c r="A418" s="19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>
      <c r="A419" s="19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>
      <c r="A420" s="19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>
      <c r="A421" s="19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>
      <c r="A422" s="19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>
      <c r="A423" s="12"/>
      <c r="C423" s="9"/>
      <c r="D423" s="4"/>
      <c r="E423" s="44"/>
      <c r="F423" s="4"/>
      <c r="G423" s="4"/>
      <c r="H423" s="11"/>
      <c r="I423" s="4"/>
      <c r="J423" s="44"/>
      <c r="K423" s="4"/>
      <c r="L423" s="10"/>
    </row>
    <row r="424" spans="1:12">
      <c r="A424" s="12"/>
      <c r="C424" s="9"/>
      <c r="D424" s="4"/>
      <c r="E424" s="44"/>
      <c r="F424" s="4"/>
      <c r="G424" s="4"/>
      <c r="H424" s="11"/>
      <c r="I424" s="4"/>
      <c r="J424" s="44"/>
      <c r="K424" s="4"/>
      <c r="L424" s="11"/>
    </row>
    <row r="425" spans="1:12"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>
      <c r="C427" s="3"/>
      <c r="D427" s="3"/>
      <c r="E427" s="3"/>
      <c r="F427" s="3"/>
      <c r="G427" s="3"/>
      <c r="H427" s="3"/>
      <c r="I427" s="3"/>
      <c r="J427" s="3"/>
      <c r="K427" s="3"/>
      <c r="L427" s="3"/>
    </row>
  </sheetData>
  <mergeCells count="5">
    <mergeCell ref="C235:D235"/>
    <mergeCell ref="C239:D239"/>
    <mergeCell ref="N279:S279"/>
    <mergeCell ref="C408:L408"/>
    <mergeCell ref="C409:L409"/>
  </mergeCells>
  <pageMargins left="0.7" right="0.7" top="0.75" bottom="0.75" header="0.3" footer="0.3"/>
  <pageSetup scale="48" fitToHeight="0" orientation="portrait" r:id="rId1"/>
  <headerFooter>
    <oddHeader>&amp;CTransmission Options&amp;R&amp;A</oddHeader>
    <oddFooter>&amp;C&amp;D&amp;RPage &amp;P</oddFooter>
  </headerFooter>
  <rowBreaks count="3" manualBreakCount="3">
    <brk id="174" max="16383" man="1"/>
    <brk id="258" max="16383" man="1"/>
    <brk id="3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_x0020_Priority xmlns="4cce6954-bac5-4942-8d38-4e53f0ae88f3" xsi:nil="true"/>
    <Status xmlns="4cce6954-bac5-4942-8d38-4e53f0ae88f3">Draft</Status>
    <Standard_x0020_Name xmlns="4cce6954-bac5-4942-8d38-4e53f0ae88f3" xsi:nil="true"/>
    <Activity xmlns="4cce6954-bac5-4942-8d38-4e53f0ae88f3">
      <Value>Reclassification</Value>
    </Activity>
    <TE_x0020_Priority xmlns="4cce6954-bac5-4942-8d38-4e53f0ae88f3" xsi:nil="true"/>
    <Document_x0020_Type xmlns="4cce6954-bac5-4942-8d38-4e53f0ae88f3">Testimony</Document_x0020_Type>
    <Category xmlns="4cce6954-bac5-4942-8d38-4e53f0ae88f3">
      <Value>Filings</Value>
    </Category>
    <Agency xmlns="4cce6954-bac5-4942-8d38-4e53f0ae88f3">
      <Value>MPSC</Value>
    </Agency>
    <Section xmlns="4cce6954-bac5-4942-8d38-4e53f0ae88f3">11-Transmission &amp; Regulatory Strategies</Section>
    <Procedure_x0020_Group xmlns="4cce6954-bac5-4942-8d38-4e53f0ae88f3" xsi:nil="true"/>
    <Comments xmlns="4cce6954-bac5-4942-8d38-4e53f0ae88f3" xsi:nil="true"/>
    <Procedure_x0020_Group0 xmlns="4cce6954-bac5-4942-8d38-4e53f0ae88f3" xsi:nil="true"/>
    <Document_x0020_ID xmlns="4cce6954-bac5-4942-8d38-4e53f0ae88f3" xsi:nil="true"/>
    <Function xmlns="4cce6954-bac5-4942-8d38-4e53f0ae88f3">TO</Function>
    <TO_x002f_TO_x0020_Registration xmlns="4cce6954-bac5-4942-8d38-4e53f0ae88f3">false</TO_x002f_TO_x0020_Registration>
    <Certification xmlns="4cce6954-bac5-4942-8d38-4e53f0ae88f3">false</Certification>
    <RSAW_x0020_Evidence xmlns="4cce6954-bac5-4942-8d38-4e53f0ae88f3">false</RSAW_x0020_Evidenc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E1EBAAA9F66E409154AEC5EE668804" ma:contentTypeVersion="26" ma:contentTypeDescription="Create a new document." ma:contentTypeScope="" ma:versionID="d8e9eba7a49ad37ef64d5063dd031b91">
  <xsd:schema xmlns:xsd="http://www.w3.org/2001/XMLSchema" xmlns:xs="http://www.w3.org/2001/XMLSchema" xmlns:p="http://schemas.microsoft.com/office/2006/metadata/properties" xmlns:ns2="4cce6954-bac5-4942-8d38-4e53f0ae88f3" targetNamespace="http://schemas.microsoft.com/office/2006/metadata/properties" ma:root="true" ma:fieldsID="39c06967c874a107ea4af7b41f4b7af1" ns2:_="">
    <xsd:import namespace="4cce6954-bac5-4942-8d38-4e53f0ae88f3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Document_x0020_Type"/>
                <xsd:element ref="ns2:Category" minOccurs="0"/>
                <xsd:element ref="ns2:Agency" minOccurs="0"/>
                <xsd:element ref="ns2:Activity" minOccurs="0"/>
                <xsd:element ref="ns2:Section"/>
                <xsd:element ref="ns2:TE_x0020_Priority" minOccurs="0"/>
                <xsd:element ref="ns2:BES_x0020_Priority" minOccurs="0"/>
                <xsd:element ref="ns2:Standard_x0020_Name" minOccurs="0"/>
                <xsd:element ref="ns2:Procedure_x0020_Group" minOccurs="0"/>
                <xsd:element ref="ns2:Comments" minOccurs="0"/>
                <xsd:element ref="ns2:Procedure_x0020_Group0" minOccurs="0"/>
                <xsd:element ref="ns2:Function" minOccurs="0"/>
                <xsd:element ref="ns2:Document_x0020_ID" minOccurs="0"/>
                <xsd:element ref="ns2:Certification" minOccurs="0"/>
                <xsd:element ref="ns2:TO_x002f_TO_x0020_Registration" minOccurs="0"/>
                <xsd:element ref="ns2:RSAW_x0020_Eviden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e6954-bac5-4942-8d38-4e53f0ae88f3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default="Draft" ma:format="Dropdown" ma:internalName="Status">
      <xsd:simpleType>
        <xsd:restriction base="dms:Choice">
          <xsd:enumeration value="Procedure Draft"/>
          <xsd:enumeration value="Technical Content Review"/>
          <xsd:enumeration value="Populating Procedure Template"/>
          <xsd:enumeration value="Requires One-on-One"/>
          <xsd:enumeration value="Ready for Quality Review"/>
          <xsd:enumeration value="Ready for Final CAM Review"/>
          <xsd:enumeration value="Ready for Approval"/>
          <xsd:enumeration value="Draft"/>
          <xsd:enumeration value="Failed Quality Review"/>
          <xsd:enumeration value="Passed Quality Review"/>
          <xsd:enumeration value="Review"/>
          <xsd:enumeration value="Pending"/>
          <xsd:enumeration value="Follow-Up"/>
          <xsd:enumeration value="Final"/>
          <xsd:enumeration value="Transfer Complete"/>
          <xsd:enumeration value="Working Version"/>
          <xsd:enumeration value="Superseded"/>
          <xsd:enumeration value="Archive"/>
        </xsd:restriction>
      </xsd:simpleType>
    </xsd:element>
    <xsd:element name="Document_x0020_Type" ma:index="9" ma:displayName="Document Type" ma:format="Dropdown" ma:internalName="Document_x0020_Type">
      <xsd:simpleType>
        <xsd:restriction base="dms:Choice">
          <xsd:enumeration value="Agenda"/>
          <xsd:enumeration value="Asset Records"/>
          <xsd:enumeration value="Dashboard"/>
          <xsd:enumeration value="Facility Ratings"/>
          <xsd:enumeration value="Job Aid"/>
          <xsd:enumeration value="Leading Questions"/>
          <xsd:enumeration value="Map"/>
          <xsd:enumeration value="Memo"/>
          <xsd:enumeration value="Order"/>
          <xsd:enumeration value="Presentation"/>
          <xsd:enumeration value="Policy"/>
          <xsd:enumeration value="Procedure"/>
          <xsd:enumeration value="Project Timeline"/>
          <xsd:enumeration value="RSAW"/>
          <xsd:enumeration value="Responsibility"/>
          <xsd:enumeration value="Standard"/>
          <xsd:enumeration value="Testimony"/>
          <xsd:enumeration value="Other"/>
          <xsd:enumeration value="External"/>
          <xsd:enumeration value="Archive Working Documents"/>
          <xsd:enumeration value="Procedure Reference/Attachment"/>
        </xsd:restriction>
      </xsd:simpleType>
    </xsd:element>
    <xsd:element name="Category" ma:index="10" nillable="true" ma:displayName="Category" ma:internalName="Categor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s"/>
                    <xsd:enumeration value="Reference"/>
                    <xsd:enumeration value="Filing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Agency" ma:index="11" nillable="true" ma:displayName="Entity" ma:internalName="Agenc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E"/>
                    <xsd:enumeration value="FERC"/>
                    <xsd:enumeration value="MISO"/>
                    <xsd:enumeration value="METC"/>
                    <xsd:enumeration value="MPSC"/>
                    <xsd:enumeration value="NERC-RFC"/>
                    <xsd:enumeration value="Other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Activity" ma:index="12" nillable="true" ma:displayName="Activity" ma:default="Compliance" ma:internalName="Activit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dget"/>
                    <xsd:enumeration value="Compliance"/>
                    <xsd:enumeration value="Reclassification"/>
                    <xsd:enumeration value="Meeting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ection" ma:index="13" ma:displayName="Section" ma:default="1-DCO Regulatory &amp; Compliance" ma:description="Company Area Responsible" ma:format="Dropdown" ma:internalName="Section">
      <xsd:simpleType>
        <xsd:restriction base="dms:Choice">
          <xsd:enumeration value="1-DCO Regulatory &amp; Compliance"/>
          <xsd:enumeration value="2-EAM - System Control"/>
          <xsd:enumeration value="3-EAM - Customer &amp; Service Infrastructure"/>
          <xsd:enumeration value="4-EAM - HVD Engineering"/>
          <xsd:enumeration value="5-EAM - System Protection"/>
          <xsd:enumeration value="6-Work Planning &amp; Business Management"/>
          <xsd:enumeration value="7-EAM - Forestry"/>
          <xsd:enumeration value="8-EAM - Distribution Agreements"/>
          <xsd:enumeration value="9-Accounting"/>
          <xsd:enumeration value="10-Legal"/>
          <xsd:enumeration value="11-Transmission &amp; Regulatory Strategies"/>
          <xsd:enumeration value="12-Rates"/>
          <xsd:enumeration value="13-Real Estate"/>
          <xsd:enumeration value="14-Human Resources"/>
          <xsd:enumeration value="15-BTS/EMS"/>
          <xsd:enumeration value="16-BTS Communications"/>
          <xsd:enumeration value="17-Transactions Wholesale Settlements"/>
          <xsd:enumeration value="18-Electric System Operations &amp; Maintenance"/>
          <xsd:enumeration value="19-Project Management"/>
          <xsd:enumeration value="20-Learning &amp; Development"/>
          <xsd:enumeration value="21-Electric Sourcing and Transactions"/>
          <xsd:enumeration value="Other"/>
          <xsd:enumeration value="N/A"/>
        </xsd:restriction>
      </xsd:simpleType>
    </xsd:element>
    <xsd:element name="TE_x0020_Priority" ma:index="14" nillable="true" ma:displayName="TE Priority" ma:description="Transmission Element Identification Prioritization" ma:format="Dropdown" ma:internalName="TE_x0020_Priority">
      <xsd:simpleType>
        <xsd:restriction base="dms:Choice">
          <xsd:enumeration value="T1-RFC identified 138 kV assets (looped flow path)"/>
          <xsd:enumeration value="T2-Radial 138 kV lines to Bulk Power subs that are not T1"/>
          <xsd:enumeration value="T3-138 kV equipment in Bulk Power subs that are not T1"/>
          <xsd:enumeration value="T4-Radial 138 kV lines to Distribution subs that are not T1"/>
          <xsd:enumeration value="T5-138 kV equipment in Distribution subs that are not T1"/>
        </xsd:restriction>
      </xsd:simpleType>
    </xsd:element>
    <xsd:element name="BES_x0020_Priority" ma:index="15" nillable="true" ma:displayName="BES Priority" ma:description="BES Element Identification Prioritization - Compliance" ma:format="Dropdown" ma:indexed="true" ma:internalName="BES_x0020_Priority">
      <xsd:simpleType>
        <xsd:restriction base="dms:Choice">
          <xsd:enumeration value="B1-RFC identified 138 kV assets (looped flow path)"/>
          <xsd:enumeration value="B2-100 kV bright line that are not B1"/>
          <xsd:enumeration value="B3-Inclusions that are not B1"/>
          <xsd:enumeration value="B4-Exclusions (not optional)"/>
          <xsd:enumeration value="B5-Exceptions to Inclusions and Exclusions"/>
        </xsd:restriction>
      </xsd:simpleType>
    </xsd:element>
    <xsd:element name="Standard_x0020_Name" ma:index="16" nillable="true" ma:displayName="Standard Name" ma:internalName="Standard_x0020_Name">
      <xsd:simpleType>
        <xsd:restriction base="dms:Text">
          <xsd:maxLength value="255"/>
        </xsd:restriction>
      </xsd:simpleType>
    </xsd:element>
    <xsd:element name="Procedure_x0020_Group" ma:index="17" nillable="true" ma:displayName="Standard Group" ma:default="000" ma:format="Dropdown" ma:internalName="Procedure_x0020_Group">
      <xsd:simpleType>
        <xsd:restriction base="dms:Choice">
          <xsd:enumeration value="000"/>
          <xsd:enumeration value="BAL"/>
          <xsd:enumeration value="COM"/>
          <xsd:enumeration value="EOP"/>
          <xsd:enumeration value="FAC"/>
          <xsd:enumeration value="INT"/>
          <xsd:enumeration value="IRO"/>
          <xsd:enumeration value="MOD"/>
          <xsd:enumeration value="NUC"/>
          <xsd:enumeration value="PER"/>
          <xsd:enumeration value="PRC"/>
          <xsd:enumeration value="TOP"/>
          <xsd:enumeration value="TPL"/>
          <xsd:enumeration value="VAR"/>
          <xsd:enumeration value="N/A"/>
        </xsd:restriction>
      </xsd:simpleType>
    </xsd:element>
    <xsd:element name="Comments" ma:index="18" nillable="true" ma:displayName="Comments" ma:internalName="Comments">
      <xsd:simpleType>
        <xsd:restriction base="dms:Note">
          <xsd:maxLength value="255"/>
        </xsd:restriction>
      </xsd:simpleType>
    </xsd:element>
    <xsd:element name="Procedure_x0020_Group0" ma:index="19" nillable="true" ma:displayName="Procedure Group" ma:format="Dropdown" ma:internalName="Procedure_x0020_Group0">
      <xsd:simpleType>
        <xsd:restriction base="dms:Choice">
          <xsd:enumeration value="System Control"/>
          <xsd:enumeration value="Transmission Planning"/>
          <xsd:enumeration value="Modeling"/>
          <xsd:enumeration value="Ratings"/>
          <xsd:enumeration value="System Protection"/>
          <xsd:enumeration value="Protection System Maintenance"/>
          <xsd:enumeration value="Protection System Operations"/>
          <xsd:enumeration value="Forestry"/>
          <xsd:enumeration value="UFLS"/>
          <xsd:enumeration value="Loadability"/>
          <xsd:enumeration value="Facility Maintenance"/>
        </xsd:restriction>
      </xsd:simpleType>
    </xsd:element>
    <xsd:element name="Function" ma:index="20" nillable="true" ma:displayName="Function" ma:default="TO" ma:format="RadioButtons" ma:internalName="Function">
      <xsd:simpleType>
        <xsd:restriction base="dms:Choice">
          <xsd:enumeration value="N/A"/>
          <xsd:enumeration value="TO"/>
          <xsd:enumeration value="TOP"/>
          <xsd:enumeration value="TP"/>
          <xsd:enumeration value="TO/TP"/>
          <xsd:enumeration value="TO/TOP"/>
          <xsd:enumeration value="TP/TOP"/>
          <xsd:enumeration value="TO/TOP/TP"/>
        </xsd:restriction>
      </xsd:simpleType>
    </xsd:element>
    <xsd:element name="Document_x0020_ID" ma:index="21" nillable="true" ma:displayName="Document ID" ma:internalName="Document_x0020_ID">
      <xsd:simpleType>
        <xsd:restriction base="dms:Text">
          <xsd:maxLength value="255"/>
        </xsd:restriction>
      </xsd:simpleType>
    </xsd:element>
    <xsd:element name="Certification" ma:index="25" nillable="true" ma:displayName="Certification" ma:default="0" ma:internalName="Certification">
      <xsd:simpleType>
        <xsd:restriction base="dms:Boolean"/>
      </xsd:simpleType>
    </xsd:element>
    <xsd:element name="TO_x002f_TO_x0020_Registration" ma:index="26" nillable="true" ma:displayName="TO/TP Registration" ma:default="0" ma:internalName="TO_x002f_TO_x0020_Registration">
      <xsd:simpleType>
        <xsd:restriction base="dms:Boolean"/>
      </xsd:simpleType>
    </xsd:element>
    <xsd:element name="RSAW_x0020_Evidence" ma:index="27" nillable="true" ma:displayName="RSAW Evidence" ma:default="0" ma:internalName="RSAW_x0020_Evidenc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9F54B3-C662-4A50-BFEF-79E937A375CF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4cce6954-bac5-4942-8d38-4e53f0ae88f3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966F6E-C6E0-475E-8EB0-558C376D3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ce6954-bac5-4942-8d38-4e53f0ae88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267241-6EF3-4328-996B-6A6CD42711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 - 1a Base - Y0</vt:lpstr>
      <vt:lpstr>'O - 1a Base - Y0'!Print_Area</vt:lpstr>
    </vt:vector>
  </TitlesOfParts>
  <Company>Consumers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 Gaarde's Exhibit and Work Papers</dc:title>
  <dc:creator>Andrew C. Dotterweich</dc:creator>
  <cp:lastModifiedBy>Samantha J. O'rourke</cp:lastModifiedBy>
  <cp:lastPrinted>2015-07-16T14:33:22Z</cp:lastPrinted>
  <dcterms:created xsi:type="dcterms:W3CDTF">2013-05-14T18:06:48Z</dcterms:created>
  <dcterms:modified xsi:type="dcterms:W3CDTF">2016-03-11T20:21:11Z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0x01010008E1EBAAA9F66E409154AEC5EE668804</vt:lpwstr>
  </property>
</Properties>
</file>