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65" yWindow="150" windowWidth="28380" windowHeight="11640" tabRatio="297"/>
  </bookViews>
  <sheets>
    <sheet name="Nonlevelized-IOU" sheetId="1" r:id="rId1"/>
    <sheet name="ADIT  Page 2" sheetId="4" r:id="rId2"/>
    <sheet name="Regulatory Exp. P. 3" sheetId="5" r:id="rId3"/>
    <sheet name="Taxes P. 3" sheetId="6" r:id="rId4"/>
    <sheet name="Advertising Exp. P. 3" sheetId="2" r:id="rId5"/>
    <sheet name="Excluded Assets P. 4" sheetId="3" r:id="rId6"/>
  </sheets>
  <externalReferences>
    <externalReference r:id="rId7"/>
  </externalReferences>
  <definedNames>
    <definedName name="_xlnm.Print_Area" localSheetId="0">'Nonlevelized-IOU'!$A$1:$K$311</definedName>
  </definedNames>
  <calcPr calcId="145621"/>
</workbook>
</file>

<file path=xl/calcChain.xml><?xml version="1.0" encoding="utf-8"?>
<calcChain xmlns="http://schemas.openxmlformats.org/spreadsheetml/2006/main">
  <c r="N24" i="1" l="1"/>
  <c r="N25" i="1"/>
  <c r="O20" i="1"/>
  <c r="N26" i="1"/>
  <c r="O86" i="1"/>
  <c r="N82" i="1" l="1"/>
  <c r="C16" i="3" l="1"/>
  <c r="C20" i="3" l="1"/>
  <c r="N88" i="1" l="1"/>
  <c r="D41" i="1" l="1"/>
  <c r="I216" i="1" l="1"/>
  <c r="C17" i="5" l="1"/>
  <c r="D228" i="1"/>
  <c r="D249" i="1" l="1"/>
  <c r="I238" i="1"/>
  <c r="C12" i="6"/>
  <c r="D156" i="1"/>
  <c r="D112" i="1"/>
  <c r="D88" i="1"/>
  <c r="D85" i="1"/>
  <c r="D80" i="1"/>
  <c r="D167" i="1" l="1"/>
  <c r="D165" i="1"/>
  <c r="C30" i="6"/>
  <c r="C16" i="6"/>
  <c r="D162" i="1" s="1"/>
  <c r="D149" i="1"/>
  <c r="C30" i="5"/>
  <c r="D147" i="1"/>
  <c r="D104" i="1"/>
  <c r="C15" i="4"/>
  <c r="D102" i="1" s="1"/>
  <c r="I209" i="1"/>
  <c r="I208" i="1"/>
  <c r="C11" i="3"/>
  <c r="B11" i="3"/>
  <c r="B16" i="3" s="1"/>
  <c r="D16" i="2" l="1"/>
  <c r="D19" i="2"/>
  <c r="C18" i="5" s="1"/>
  <c r="C20" i="5" s="1"/>
  <c r="D148" i="1" s="1"/>
  <c r="D42" i="1" l="1"/>
  <c r="O84" i="1" l="1"/>
  <c r="O87" i="1"/>
  <c r="O85" i="1"/>
  <c r="O82" i="1"/>
  <c r="O83" i="1"/>
  <c r="I215" i="1"/>
  <c r="I217" i="1" s="1"/>
  <c r="I219" i="1" s="1"/>
  <c r="I268" i="1"/>
  <c r="D15" i="1" s="1"/>
  <c r="D152" i="1"/>
  <c r="D111" i="1" s="1"/>
  <c r="D114" i="1" s="1"/>
  <c r="I207" i="1"/>
  <c r="D14" i="1"/>
  <c r="D82" i="1"/>
  <c r="G225" i="1"/>
  <c r="G227" i="1"/>
  <c r="G228" i="1"/>
  <c r="D235" i="1"/>
  <c r="G233" i="1" s="1"/>
  <c r="D93" i="1"/>
  <c r="D94" i="1"/>
  <c r="D95" i="1"/>
  <c r="D96" i="1"/>
  <c r="G249" i="1"/>
  <c r="I244" i="1"/>
  <c r="I246" i="1" s="1"/>
  <c r="D251" i="1" s="1"/>
  <c r="D252" i="1" s="1"/>
  <c r="E250" i="1" s="1"/>
  <c r="G250" i="1"/>
  <c r="D172" i="1"/>
  <c r="D176" i="1" s="1"/>
  <c r="D180" i="1" s="1"/>
  <c r="I30" i="1"/>
  <c r="D229" i="1"/>
  <c r="I151" i="1"/>
  <c r="D106" i="1"/>
  <c r="D97" i="1"/>
  <c r="D169" i="1"/>
  <c r="D158" i="1"/>
  <c r="K272" i="1"/>
  <c r="H200" i="1"/>
  <c r="K135" i="1"/>
  <c r="K68" i="1"/>
  <c r="F15" i="1"/>
  <c r="F16" i="1" s="1"/>
  <c r="F17" i="1" s="1"/>
  <c r="I41" i="1"/>
  <c r="I42" i="1"/>
  <c r="I144" i="1"/>
  <c r="D71" i="1"/>
  <c r="F149" i="1"/>
  <c r="F85" i="1"/>
  <c r="F101" i="1"/>
  <c r="F166" i="1" s="1"/>
  <c r="F167" i="1"/>
  <c r="I259" i="1"/>
  <c r="I231" i="1"/>
  <c r="F104" i="1"/>
  <c r="D275" i="1"/>
  <c r="F86" i="1"/>
  <c r="F108" i="1"/>
  <c r="D203" i="1"/>
  <c r="D138" i="1"/>
  <c r="C167" i="1"/>
  <c r="F163" i="1"/>
  <c r="C163" i="1"/>
  <c r="B157" i="1"/>
  <c r="B155" i="1"/>
  <c r="C150" i="1"/>
  <c r="F147" i="1"/>
  <c r="F148" i="1" s="1"/>
  <c r="B89" i="1"/>
  <c r="B97" i="1"/>
  <c r="B88" i="1"/>
  <c r="B96" i="1" s="1"/>
  <c r="B87" i="1"/>
  <c r="B95" i="1"/>
  <c r="B86" i="1"/>
  <c r="B94" i="1" s="1"/>
  <c r="B85" i="1"/>
  <c r="B93" i="1"/>
  <c r="D90" i="1"/>
  <c r="F89" i="1"/>
  <c r="F88" i="1"/>
  <c r="G87" i="1"/>
  <c r="F87" i="1"/>
  <c r="G85" i="1"/>
  <c r="I210" i="1"/>
  <c r="I212" i="1" s="1"/>
  <c r="G14" i="1" s="1"/>
  <c r="I250" i="1" l="1"/>
  <c r="I220" i="1"/>
  <c r="I221" i="1" s="1"/>
  <c r="G112" i="1" s="1"/>
  <c r="I112" i="1" s="1"/>
  <c r="G78" i="1"/>
  <c r="G86" i="1" s="1"/>
  <c r="G108" i="1" s="1"/>
  <c r="O27" i="1"/>
  <c r="O88" i="1"/>
  <c r="E251" i="1"/>
  <c r="I251" i="1" s="1"/>
  <c r="E249" i="1"/>
  <c r="I249" i="1" s="1"/>
  <c r="I14" i="1"/>
  <c r="G15" i="1"/>
  <c r="I15" i="1" s="1"/>
  <c r="E226" i="1"/>
  <c r="G226" i="1" s="1"/>
  <c r="G229" i="1" s="1"/>
  <c r="I229" i="1" s="1"/>
  <c r="I233" i="1" s="1"/>
  <c r="K233" i="1" s="1"/>
  <c r="G81" i="1" s="1"/>
  <c r="D98" i="1"/>
  <c r="D116" i="1" s="1"/>
  <c r="I86" i="1" l="1"/>
  <c r="O29" i="1"/>
  <c r="I252" i="1"/>
  <c r="D173" i="1" s="1"/>
  <c r="I78" i="1"/>
  <c r="N90" i="1" s="1"/>
  <c r="G143" i="1"/>
  <c r="G145" i="1" s="1"/>
  <c r="I145" i="1" s="1"/>
  <c r="G80" i="1"/>
  <c r="I80" i="1" s="1"/>
  <c r="G16" i="1"/>
  <c r="I16" i="1" s="1"/>
  <c r="G89" i="1"/>
  <c r="I81" i="1"/>
  <c r="G155" i="1"/>
  <c r="I155" i="1" s="1"/>
  <c r="I108" i="1"/>
  <c r="G149" i="1" l="1"/>
  <c r="I149" i="1" s="1"/>
  <c r="I143" i="1"/>
  <c r="I94" i="1"/>
  <c r="D183" i="1"/>
  <c r="D179" i="1" s="1"/>
  <c r="D181" i="1" s="1"/>
  <c r="D186" i="1" s="1"/>
  <c r="D195" i="1" s="1"/>
  <c r="G88" i="1"/>
  <c r="I88" i="1" s="1"/>
  <c r="G17" i="1"/>
  <c r="I17" i="1" s="1"/>
  <c r="I89" i="1"/>
  <c r="I97" i="1" s="1"/>
  <c r="G150" i="1"/>
  <c r="I82" i="1"/>
  <c r="G82" i="1" s="1"/>
  <c r="G146" i="1" l="1"/>
  <c r="G147" i="1" s="1"/>
  <c r="I18" i="1"/>
  <c r="I90" i="1"/>
  <c r="G157" i="1"/>
  <c r="I157" i="1" s="1"/>
  <c r="I150" i="1"/>
  <c r="G165" i="1"/>
  <c r="G113" i="1"/>
  <c r="I113" i="1" s="1"/>
  <c r="I96" i="1"/>
  <c r="I98" i="1" s="1"/>
  <c r="G98" i="1" s="1"/>
  <c r="I146" i="1" l="1"/>
  <c r="G156" i="1"/>
  <c r="G162" i="1" s="1"/>
  <c r="G102" i="1"/>
  <c r="G180" i="1"/>
  <c r="I180" i="1" s="1"/>
  <c r="G167" i="1"/>
  <c r="I167" i="1" s="1"/>
  <c r="I165" i="1"/>
  <c r="G168" i="1"/>
  <c r="I168" i="1" s="1"/>
  <c r="G148" i="1"/>
  <c r="I148" i="1" s="1"/>
  <c r="I147" i="1"/>
  <c r="I156" i="1" l="1"/>
  <c r="I158" i="1" s="1"/>
  <c r="I152" i="1"/>
  <c r="I111" i="1" s="1"/>
  <c r="I114" i="1" s="1"/>
  <c r="I162" i="1"/>
  <c r="G163" i="1"/>
  <c r="I163" i="1" s="1"/>
  <c r="G103" i="1"/>
  <c r="I102" i="1"/>
  <c r="G104" i="1" l="1"/>
  <c r="I104" i="1" s="1"/>
  <c r="I103" i="1"/>
  <c r="G105" i="1"/>
  <c r="I105" i="1" s="1"/>
  <c r="I169" i="1"/>
  <c r="I106" i="1" l="1"/>
  <c r="I116" i="1" s="1"/>
  <c r="I183" i="1" s="1"/>
  <c r="I179" i="1" s="1"/>
  <c r="I181" i="1" s="1"/>
  <c r="I186" i="1" s="1"/>
  <c r="I195" i="1" s="1"/>
  <c r="I11" i="1" s="1"/>
  <c r="I20" i="1" s="1"/>
  <c r="D32" i="1" l="1"/>
  <c r="I37" i="1" s="1"/>
  <c r="N20" i="1"/>
  <c r="N21" i="1"/>
  <c r="N22" i="1"/>
  <c r="N23" i="1"/>
  <c r="I38" i="1" l="1"/>
  <c r="D33" i="1"/>
  <c r="D36" i="1"/>
  <c r="I36" i="1"/>
  <c r="D37" i="1"/>
  <c r="D38" i="1"/>
  <c r="N27" i="1"/>
  <c r="N29" i="1" s="1"/>
</calcChain>
</file>

<file path=xl/comments1.xml><?xml version="1.0" encoding="utf-8"?>
<comments xmlns="http://schemas.openxmlformats.org/spreadsheetml/2006/main">
  <authors>
    <author>bvinson</author>
  </authors>
  <commentList>
    <comment ref="N81" author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<sst xmlns="http://schemas.openxmlformats.org/spreadsheetml/2006/main" count="540" uniqueCount="406">
  <si>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</si>
  <si>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</si>
  <si>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</si>
  <si>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</si>
  <si>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</si>
  <si>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</si>
  <si>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</si>
  <si>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</si>
  <si>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</si>
  <si>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</si>
  <si>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</si>
  <si>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</si>
  <si>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</si>
  <si>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</si>
  <si>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</si>
  <si>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</si>
  <si>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</si>
  <si>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</si>
  <si>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</si>
  <si>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</si>
  <si>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</si>
  <si>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</si>
  <si>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</si>
  <si>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</si>
  <si>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</si>
  <si>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</si>
  <si>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</si>
  <si>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</si>
  <si>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</si>
  <si>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</si>
  <si>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</si>
  <si>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</si>
  <si>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</si>
  <si>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</si>
  <si>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</si>
  <si>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</si>
  <si>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</si>
  <si>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</si>
  <si>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</si>
  <si>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</si>
  <si>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</si>
  <si>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</si>
  <si>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</si>
  <si>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</si>
  <si>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</si>
  <si>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</si>
  <si>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</si>
  <si>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</si>
  <si>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</si>
  <si>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</si>
  <si>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</si>
  <si>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</si>
  <si>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</si>
  <si>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</si>
  <si>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</si>
  <si>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</si>
  <si>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</si>
  <si>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</si>
  <si>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</si>
  <si>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</si>
  <si>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</si>
  <si>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</si>
  <si>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</si>
  <si>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</si>
  <si>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</si>
  <si>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</si>
  <si>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</si>
  <si>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</si>
  <si>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</si>
  <si>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</si>
  <si>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</si>
  <si>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</si>
  <si>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</si>
  <si>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</si>
  <si>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</si>
  <si>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</si>
  <si>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</si>
  <si>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</si>
  <si>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</si>
  <si>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</si>
  <si>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</si>
  <si>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</si>
  <si>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</si>
  <si>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</si>
  <si>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</si>
  <si>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</si>
  <si>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</si>
  <si>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</si>
  <si>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</si>
  <si>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</si>
  <si>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</si>
  <si>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</si>
  <si>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</si>
  <si>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</si>
  <si>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</si>
  <si>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</si>
  <si>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</si>
  <si>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</si>
  <si>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</si>
  <si>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</si>
  <si>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</si>
  <si>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</si>
  <si>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</si>
  <si>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</si>
  <si>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</si>
  <si>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</si>
  <si>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</si>
  <si>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</si>
  <si>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</si>
  <si>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</si>
  <si>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</si>
  <si>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</si>
  <si>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</si>
  <si>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</si>
  <si>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</si>
  <si>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</si>
  <si>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</si>
  <si>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</si>
  <si>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</si>
  <si>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</si>
  <si>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</si>
  <si>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</si>
  <si>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</si>
  <si>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</si>
  <si>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</si>
  <si>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</si>
  <si>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</si>
  <si>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</si>
  <si>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</si>
  <si>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</si>
  <si>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</si>
  <si>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</si>
  <si>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</si>
  <si>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</si>
  <si>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</si>
  <si>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</si>
  <si>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</si>
  <si>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</si>
  <si>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</si>
  <si>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</si>
  <si>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</si>
  <si>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</si>
  <si>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</si>
  <si>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</si>
  <si>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</si>
  <si>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</si>
  <si>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</si>
  <si>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</si>
  <si>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</si>
  <si>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</si>
  <si>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</si>
  <si>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</si>
  <si>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</si>
  <si>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</si>
  <si>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</si>
  <si>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</si>
  <si>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</si>
  <si>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</si>
  <si>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</si>
  <si>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</si>
  <si>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</si>
  <si>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</si>
  <si>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</si>
  <si>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</si>
  <si>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</si>
  <si>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</si>
  <si>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</si>
  <si>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</si>
  <si>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</si>
  <si>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</si>
  <si>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</si>
  <si>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</si>
  <si>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</si>
  <si>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</si>
  <si>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</si>
  <si>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</si>
  <si>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</si>
  <si>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</si>
  <si>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</si>
  <si>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</si>
  <si>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</si>
  <si>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</si>
  <si>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</si>
  <si>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</si>
  <si>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</si>
  <si>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</si>
  <si>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</si>
  <si>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</si>
  <si>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</si>
  <si>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</si>
  <si>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</si>
  <si>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</si>
  <si>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</si>
  <si>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</si>
  <si>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</si>
  <si>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</si>
  <si>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</si>
  <si>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</si>
  <si>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</si>
  <si>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</si>
  <si>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</si>
  <si>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</si>
  <si>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</si>
  <si>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</si>
  <si>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</si>
  <si>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</si>
  <si>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</si>
  <si>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</si>
  <si>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</si>
  <si>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</si>
  <si>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</si>
  <si>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</si>
  <si>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</si>
  <si>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</si>
  <si>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</si>
  <si>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</si>
  <si>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</si>
  <si>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</si>
  <si>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</si>
  <si>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</si>
  <si>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</si>
  <si>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</si>
  <si>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</si>
  <si>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</si>
  <si>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</si>
  <si>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</si>
  <si>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</si>
  <si>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</si>
  <si>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</si>
  <si>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</si>
  <si>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</si>
  <si>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</si>
  <si>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</si>
  <si>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</si>
  <si>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</si>
  <si>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</si>
  <si>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</si>
  <si>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</si>
  <si>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</si>
  <si>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</si>
  <si>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</si>
  <si>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</si>
  <si>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</si>
  <si>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</si>
  <si>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</si>
  <si>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</si>
  <si>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</si>
  <si>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</si>
  <si>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</si>
  <si>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</si>
  <si>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</si>
  <si>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</si>
  <si>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</si>
  <si>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</si>
  <si>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</si>
  <si>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</si>
  <si>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</si>
  <si>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</si>
  <si>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</si>
  <si>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</si>
  <si>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</si>
  <si>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</si>
  <si>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</si>
  <si>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</si>
  <si>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</si>
  <si>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</si>
  <si>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</si>
  <si>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</si>
  <si>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</si>
  <si>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</si>
  <si>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</si>
  <si>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</si>
  <si>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</si>
  <si>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</si>
  <si>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</si>
  <si>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</si>
  <si>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</si>
  <si>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</si>
  <si>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</si>
  <si>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</si>
  <si>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</si>
  <si>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</si>
  <si>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</si>
  <si>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</si>
  <si>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</si>
  <si>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</si>
  <si>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</si>
  <si>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</si>
  <si>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</si>
  <si>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</si>
  <si>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</si>
  <si>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</si>
  <si>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</si>
  <si>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</si>
  <si>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</si>
  <si>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</si>
  <si>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</si>
  <si>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</si>
  <si>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</si>
  <si>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</si>
  <si>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</si>
  <si>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</si>
  <si>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</si>
  <si>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</si>
  <si>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</si>
  <si>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</si>
  <si>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</si>
  <si>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</si>
  <si>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</si>
  <si>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</si>
  <si>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</si>
  <si>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</si>
  <si>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</si>
  <si>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</si>
  <si>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</si>
  <si>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</si>
  <si>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</si>
  <si>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</si>
  <si>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</si>
  <si>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</si>
  <si>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</si>
  <si>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</si>
  <si>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</si>
  <si>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</si>
  <si>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</si>
  <si>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</si>
  <si>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</si>
  <si>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</si>
  <si>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</si>
  <si>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</si>
  <si>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</si>
  <si>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</si>
  <si>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</si>
  <si>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</si>
  <si>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</si>
  <si>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</si>
  <si>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</si>
  <si>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</si>
  <si>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</si>
  <si>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</si>
  <si>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</si>
  <si>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</si>
  <si>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Valley Electric</t>
  </si>
  <si>
    <t>Entergy Louisiana - DEMCO</t>
  </si>
  <si>
    <t>CLECO Gross Transmission Plant by Transmission Pricing Zone</t>
  </si>
  <si>
    <t>CLECO Gross Transmission Plant - All Zones</t>
  </si>
  <si>
    <t>Entergy Louisiana - St. Martinville</t>
  </si>
  <si>
    <t>2013 Advertising Cost</t>
  </si>
  <si>
    <t>Safety</t>
  </si>
  <si>
    <t>Community</t>
  </si>
  <si>
    <t xml:space="preserve">Conservation </t>
  </si>
  <si>
    <t>Image</t>
  </si>
  <si>
    <t>Non-Safety Expenses</t>
  </si>
  <si>
    <t>Page 3 of 5 (line 5)</t>
  </si>
  <si>
    <t xml:space="preserve">Cleco Power LLC </t>
  </si>
  <si>
    <t>Excluded  Assets from Attachment O</t>
  </si>
  <si>
    <t>Calendar Year</t>
  </si>
  <si>
    <t>FF1 Page 207</t>
  </si>
  <si>
    <t>Less: Distribution Underbuilds</t>
  </si>
  <si>
    <t>Less: Generator Step ups</t>
  </si>
  <si>
    <t>Less: Distribution Assets</t>
  </si>
  <si>
    <t>Subtotal Transmission Assets</t>
  </si>
  <si>
    <t>Less: Radial Lines</t>
  </si>
  <si>
    <t>Total in Attachment O</t>
  </si>
  <si>
    <t>Page 4 of 5 (line 3)</t>
  </si>
  <si>
    <t>Page 4 of 5 (line 2)</t>
  </si>
  <si>
    <t>Excluded  from Transmission Assets</t>
  </si>
  <si>
    <t>ADIT 2013</t>
  </si>
  <si>
    <t>FERC Form 1</t>
  </si>
  <si>
    <t xml:space="preserve">Page 275.2.k </t>
  </si>
  <si>
    <t>Page, Line, Column</t>
  </si>
  <si>
    <t>Page 2 of 5 (line 20)</t>
  </si>
  <si>
    <t>Page 275.Footnote Data</t>
  </si>
  <si>
    <t xml:space="preserve">Page 234.8.c </t>
  </si>
  <si>
    <t>Account 282</t>
  </si>
  <si>
    <t>Account 190</t>
  </si>
  <si>
    <t>Page 2 of 5 (line 22)</t>
  </si>
  <si>
    <t>Regulatory Commission Expense 2013</t>
  </si>
  <si>
    <t xml:space="preserve">Page 350.1.h </t>
  </si>
  <si>
    <t>Page 3 of 5 (line 4)</t>
  </si>
  <si>
    <t xml:space="preserve">Page 350.46.h </t>
  </si>
  <si>
    <t>Advertising Expense Tab</t>
  </si>
  <si>
    <t>Page 3 of 5 (line 5a)</t>
  </si>
  <si>
    <t xml:space="preserve">Page 350.20.h </t>
  </si>
  <si>
    <t xml:space="preserve">Page 350.23.h </t>
  </si>
  <si>
    <t xml:space="preserve">Page 350.25.h </t>
  </si>
  <si>
    <t>Included on page 3 of 5 (line 4)</t>
  </si>
  <si>
    <t>Taxes Other Than Income Taxes 2013</t>
  </si>
  <si>
    <t>Page 3 of 5 (line 13)</t>
  </si>
  <si>
    <t xml:space="preserve">Page 263.2.i </t>
  </si>
  <si>
    <t xml:space="preserve">Page 263.11.i </t>
  </si>
  <si>
    <t xml:space="preserve">Page 263.12.i </t>
  </si>
  <si>
    <t xml:space="preserve">Page 263.17.i </t>
  </si>
  <si>
    <t>Page 3 of 5 (line 16)</t>
  </si>
  <si>
    <t xml:space="preserve">Page 263.4.i </t>
  </si>
  <si>
    <t xml:space="preserve">Page 263.6.i </t>
  </si>
  <si>
    <t xml:space="preserve">Page 263.16.i </t>
  </si>
  <si>
    <t xml:space="preserve">Page 263.18.i </t>
  </si>
  <si>
    <t xml:space="preserve">Page 263.22.i </t>
  </si>
  <si>
    <t>Page 3 of 5 (line 18)</t>
  </si>
  <si>
    <t>Source:  Company Records</t>
  </si>
  <si>
    <t>For the 12 months ended 12/31/2014</t>
  </si>
  <si>
    <t xml:space="preserve">Page 350.30.h </t>
  </si>
  <si>
    <t>Entergy Louisiana - Abbeville (Not current)</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</si>
  <si>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t>
  </si>
  <si>
    <t>Entergy Mississippi - MDEA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</si>
</sst>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quot;$&quot;#,##0.00000"/>
  </numFmts>
  <fonts count="27">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theme="6" tint="-0.499984740745262"/>
      <name val="Times New Roman"/>
      <family val="1"/>
    </font>
    <font>
      <sz val="12"/>
      <color rgb="FFFF0000"/>
      <name val="Arial MT"/>
    </font>
    <font>
      <b/>
      <sz val="10"/>
      <name val="MS Sans Serif"/>
      <family val="2"/>
    </font>
    <font>
      <sz val="10"/>
      <name val="MS Sans Serif"/>
      <family val="2"/>
    </font>
    <font>
      <b/>
      <sz val="13.5"/>
      <name val="MS Sans Serif"/>
      <family val="2"/>
    </font>
    <font>
      <sz val="12"/>
      <name val="MS Sans Serif"/>
      <family val="2"/>
    </font>
    <font>
      <b/>
      <sz val="12"/>
      <name val="MS Sans Serif"/>
      <family val="2"/>
    </font>
    <font>
      <b/>
      <sz val="18"/>
      <color theme="1"/>
      <name val="Calibri"/>
      <family val="2"/>
      <scheme val="minor"/>
    </font>
  </fonts>
  <fills count="6">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mediumGray">
        <fgColor indexed="22"/>
      </patternFill>
    </fill>
  </fills>
  <borders count="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s>
  <cellStyleXfs count="18">
    <xf numFmtId="173" fontId="0" fillId="0" borderId="0" applyProtection="0"/>
    <xf numFmtId="44" fontId="7" fillId="0" borderId="0" applyFont="0" applyFill="0" applyBorder="0" applyAlignment="0" applyProtection="0"/>
    <xf numFmtId="173" fontId="11" fillId="0" borderId="0" applyProtection="0"/>
    <xf numFmtId="43" fontId="11" fillId="0" borderId="0" applyFont="0" applyFill="0" applyBorder="0" applyAlignment="0" applyProtection="0"/>
    <xf numFmtId="9" fontId="11" fillId="0" borderId="0" applyFont="0" applyFill="0" applyBorder="0" applyAlignment="0" applyProtection="0"/>
    <xf numFmtId="0" fontId="14" fillId="0" borderId="0"/>
    <xf numFmtId="0" fontId="7" fillId="0" borderId="0"/>
    <xf numFmtId="0" fontId="7" fillId="0" borderId="0"/>
    <xf numFmtId="0" fontId="21" fillId="0" borderId="1">
      <alignment horizontal="center"/>
    </xf>
    <xf numFmtId="0" fontId="22" fillId="0" borderId="0"/>
    <xf numFmtId="0" fontId="22" fillId="0" borderId="0" applyNumberFormat="0" applyFont="0" applyFill="0" applyBorder="0" applyAlignment="0" applyProtection="0">
      <alignment horizontal="left"/>
    </xf>
    <xf numFmtId="15" fontId="22" fillId="0" borderId="0" applyFont="0" applyFill="0" applyBorder="0" applyAlignment="0" applyProtection="0"/>
    <xf numFmtId="8" fontId="22" fillId="0" borderId="0" applyFont="0" applyFill="0" applyBorder="0" applyAlignment="0" applyProtection="0"/>
    <xf numFmtId="3" fontId="22" fillId="0" borderId="0" applyFont="0" applyFill="0" applyBorder="0" applyAlignment="0" applyProtection="0"/>
    <xf numFmtId="4" fontId="22" fillId="0" borderId="0" applyFont="0" applyFill="0" applyBorder="0" applyAlignment="0" applyProtection="0"/>
    <xf numFmtId="0" fontId="22" fillId="5" borderId="0" applyNumberFormat="0" applyFont="0" applyBorder="0" applyAlignment="0" applyProtection="0"/>
    <xf numFmtId="0" fontId="1" fillId="0" borderId="0"/>
    <xf numFmtId="44" fontId="1" fillId="0" borderId="0" applyFont="0" applyFill="0" applyBorder="0" applyAlignment="0" applyProtection="0"/>
  </cellStyleXfs>
  <cellXfs count="241">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0" fontId="2" fillId="0" borderId="0" xfId="0" applyNumberFormat="1" applyFont="1"/>
    <xf numFmtId="173" fontId="2" fillId="0" borderId="0" xfId="0" applyFont="1" applyFill="1" applyAlignment="1"/>
    <xf numFmtId="0" fontId="2" fillId="0" borderId="0" xfId="0" applyNumberFormat="1" applyFont="1" applyFill="1" applyAlignment="1">
      <alignment horizontal="center"/>
    </xf>
    <xf numFmtId="0" fontId="2" fillId="0" borderId="0" xfId="0" applyNumberFormat="1" applyFont="1" applyFill="1"/>
    <xf numFmtId="0" fontId="2" fillId="2" borderId="0" xfId="0" applyNumberFormat="1" applyFont="1" applyFill="1"/>
    <xf numFmtId="3" fontId="2" fillId="0" borderId="0" xfId="0" applyNumberFormat="1" applyFont="1" applyAlignment="1"/>
    <xf numFmtId="49" fontId="2" fillId="2" borderId="0" xfId="0" applyNumberFormat="1" applyFont="1" applyFill="1"/>
    <xf numFmtId="49" fontId="2" fillId="0" borderId="0" xfId="0" applyNumberFormat="1" applyFont="1"/>
    <xf numFmtId="0" fontId="2" fillId="0" borderId="1" xfId="0" applyNumberFormat="1" applyFont="1" applyBorder="1" applyAlignment="1" applyProtection="1">
      <alignment horizontal="center"/>
      <protection locked="0"/>
    </xf>
    <xf numFmtId="3" fontId="2" fillId="0" borderId="0" xfId="0" applyNumberFormat="1" applyFont="1"/>
    <xf numFmtId="3" fontId="2" fillId="0" borderId="0" xfId="0" applyNumberFormat="1" applyFont="1" applyFill="1" applyAlignment="1"/>
    <xf numFmtId="0" fontId="2" fillId="0" borderId="1" xfId="0" applyNumberFormat="1" applyFont="1" applyBorder="1" applyAlignment="1" applyProtection="1">
      <alignment horizontal="centerContinuous"/>
      <protection locked="0"/>
    </xf>
    <xf numFmtId="166" fontId="2" fillId="0" borderId="0" xfId="0" applyNumberFormat="1" applyFont="1" applyAlignment="1"/>
    <xf numFmtId="3" fontId="2" fillId="0" borderId="0" xfId="0" applyNumberFormat="1" applyFont="1" applyFill="1" applyBorder="1"/>
    <xf numFmtId="3" fontId="2" fillId="2" borderId="0" xfId="0" applyNumberFormat="1" applyFont="1" applyFill="1" applyAlignment="1"/>
    <xf numFmtId="3" fontId="2" fillId="0" borderId="1" xfId="0" applyNumberFormat="1" applyFont="1" applyBorder="1" applyAlignment="1"/>
    <xf numFmtId="3" fontId="2" fillId="0" borderId="0" xfId="0" applyNumberFormat="1" applyFont="1" applyAlignment="1">
      <alignment horizontal="fill"/>
    </xf>
    <xf numFmtId="42" fontId="2" fillId="0" borderId="2" xfId="0" applyNumberFormat="1" applyFont="1" applyBorder="1" applyAlignment="1" applyProtection="1">
      <alignment horizontal="right"/>
      <protection locked="0"/>
    </xf>
    <xf numFmtId="0" fontId="2" fillId="0" borderId="0" xfId="0" applyNumberFormat="1" applyFont="1" applyFill="1" applyProtection="1">
      <protection locked="0"/>
    </xf>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168" fontId="2" fillId="0" borderId="0" xfId="0" applyNumberFormat="1" applyFont="1"/>
    <xf numFmtId="168" fontId="2" fillId="0" borderId="0" xfId="0" applyNumberFormat="1" applyFont="1" applyAlignment="1">
      <alignment horizontal="center"/>
    </xf>
    <xf numFmtId="173" fontId="2" fillId="0" borderId="0" xfId="0" applyFont="1" applyAlignment="1">
      <alignment horizontal="center"/>
    </xf>
    <xf numFmtId="0" fontId="2" fillId="0" borderId="0" xfId="0" applyNumberFormat="1" applyFont="1" applyAlignment="1">
      <alignment horizontal="left"/>
    </xf>
    <xf numFmtId="172" fontId="2" fillId="0" borderId="0" xfId="0" applyNumberFormat="1" applyFont="1" applyAlignment="1"/>
    <xf numFmtId="172" fontId="2" fillId="2" borderId="0" xfId="0" applyNumberFormat="1" applyFont="1" applyFill="1" applyProtection="1">
      <protection locked="0"/>
    </xf>
    <xf numFmtId="172" fontId="2" fillId="0" borderId="0" xfId="0" applyNumberFormat="1" applyFont="1" applyProtection="1">
      <protection locked="0"/>
    </xf>
    <xf numFmtId="0" fontId="2" fillId="0" borderId="0" xfId="0" applyNumberFormat="1" applyFont="1" applyFill="1" applyAlignment="1">
      <alignment horizontal="right"/>
    </xf>
    <xf numFmtId="0"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NumberFormat="1" applyFont="1" applyAlignment="1" applyProtection="1">
      <alignment horizontal="center"/>
      <protection locked="0"/>
    </xf>
    <xf numFmtId="173" fontId="3" fillId="0" borderId="0" xfId="0" applyFont="1" applyAlignment="1">
      <alignment horizontal="center"/>
    </xf>
    <xf numFmtId="3" fontId="3" fillId="0" borderId="0" xfId="0" applyNumberFormat="1" applyFont="1" applyAlignment="1"/>
    <xf numFmtId="0" fontId="3" fillId="0" borderId="0" xfId="0" applyNumberFormat="1" applyFont="1" applyAlignment="1"/>
    <xf numFmtId="165" fontId="2" fillId="0" borderId="0" xfId="0" applyNumberFormat="1" applyFont="1" applyAlignment="1"/>
    <xf numFmtId="3" fontId="2" fillId="2" borderId="1" xfId="0" applyNumberFormat="1" applyFont="1" applyFill="1" applyBorder="1" applyAlignment="1"/>
    <xf numFmtId="164" fontId="2" fillId="0" borderId="0" xfId="0" applyNumberFormat="1" applyFont="1" applyAlignment="1">
      <alignment horizontal="center"/>
    </xf>
    <xf numFmtId="164" fontId="2" fillId="0" borderId="0" xfId="0" applyNumberFormat="1" applyFont="1" applyFill="1" applyAlignment="1">
      <alignment horizontal="center"/>
    </xf>
    <xf numFmtId="165" fontId="2" fillId="0" borderId="0" xfId="0" applyNumberFormat="1" applyFont="1" applyFill="1" applyAlignment="1">
      <alignment horizontal="right"/>
    </xf>
    <xf numFmtId="3" fontId="2" fillId="2" borderId="0" xfId="0" applyNumberFormat="1" applyFont="1" applyFill="1" applyBorder="1" applyAlignment="1"/>
    <xf numFmtId="173" fontId="2" fillId="0" borderId="1" xfId="0" applyFont="1" applyBorder="1" applyAlignment="1"/>
    <xf numFmtId="3" fontId="2" fillId="0" borderId="2" xfId="0" applyNumberFormat="1" applyFont="1" applyBorder="1" applyAlignment="1"/>
    <xf numFmtId="3" fontId="2" fillId="0" borderId="0" xfId="0" applyNumberFormat="1" applyFont="1" applyBorder="1" applyAlignment="1"/>
    <xf numFmtId="3" fontId="2"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71" fontId="2" fillId="0" borderId="0" xfId="0" applyNumberFormat="1" applyFont="1" applyFill="1" applyAlignment="1">
      <alignment horizontal="left"/>
    </xf>
    <xf numFmtId="165" fontId="2" fillId="0" borderId="0" xfId="0" applyNumberFormat="1" applyFont="1" applyFill="1" applyAlignment="1"/>
    <xf numFmtId="166" fontId="2" fillId="0" borderId="0" xfId="0" applyNumberFormat="1" applyFont="1" applyFill="1"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0" fontId="2" fillId="0" borderId="0" xfId="0" applyNumberFormat="1" applyFont="1" applyAlignment="1">
      <alignment horizontal="left"/>
    </xf>
    <xf numFmtId="3" fontId="2" fillId="0" borderId="0" xfId="0" applyNumberFormat="1" applyFont="1" applyFill="1" applyAlignment="1">
      <alignment horizontal="left"/>
    </xf>
    <xf numFmtId="164" fontId="2" fillId="0" borderId="0" xfId="0" applyNumberFormat="1" applyFont="1" applyAlignment="1" applyProtection="1">
      <alignment horizontal="left"/>
      <protection locked="0"/>
    </xf>
    <xf numFmtId="167" fontId="2" fillId="0" borderId="0" xfId="0" applyNumberFormat="1" applyFont="1" applyAlignment="1"/>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0" fontId="2" fillId="0" borderId="1" xfId="0" applyNumberFormat="1" applyFont="1" applyFill="1" applyBorder="1"/>
    <xf numFmtId="3" fontId="2" fillId="0" borderId="0" xfId="0" applyNumberFormat="1" applyFont="1" applyFill="1" applyAlignment="1">
      <alignment horizontal="center"/>
    </xf>
    <xf numFmtId="49" fontId="2" fillId="0" borderId="0" xfId="0" applyNumberFormat="1" applyFont="1" applyFill="1"/>
    <xf numFmtId="49" fontId="2" fillId="0" borderId="0" xfId="0" applyNumberFormat="1" applyFont="1" applyFill="1" applyAlignment="1"/>
    <xf numFmtId="49" fontId="2" fillId="0" borderId="0" xfId="0" applyNumberFormat="1" applyFont="1" applyFill="1" applyAlignment="1">
      <alignment horizontal="center"/>
    </xf>
    <xf numFmtId="165" fontId="2" fillId="0" borderId="0" xfId="0" applyNumberFormat="1" applyFont="1" applyFill="1"/>
    <xf numFmtId="166" fontId="2" fillId="0" borderId="0" xfId="0" applyNumberFormat="1" applyFont="1" applyFill="1"/>
    <xf numFmtId="3" fontId="2" fillId="0" borderId="0" xfId="0" applyNumberFormat="1" applyFont="1" applyAlignment="1">
      <alignment horizontal="center"/>
    </xf>
    <xf numFmtId="3" fontId="2" fillId="0" borderId="1" xfId="0" applyNumberFormat="1" applyFont="1" applyBorder="1" applyAlignment="1">
      <alignment horizontal="center"/>
    </xf>
    <xf numFmtId="4" fontId="2" fillId="0" borderId="0" xfId="0" applyNumberFormat="1" applyFont="1" applyAlignment="1"/>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Fill="1" applyAlignment="1"/>
    <xf numFmtId="0" fontId="2" fillId="0" borderId="1" xfId="0" applyNumberFormat="1" applyFont="1" applyBorder="1" applyAlignment="1"/>
    <xf numFmtId="170" fontId="2" fillId="2" borderId="0" xfId="0" applyNumberFormat="1" applyFont="1" applyFill="1" applyAlignment="1"/>
    <xf numFmtId="42" fontId="2" fillId="2" borderId="0" xfId="0" applyNumberFormat="1" applyFont="1" applyFill="1" applyAlignment="1"/>
    <xf numFmtId="3" fontId="2" fillId="0" borderId="0" xfId="0" applyNumberFormat="1" applyFont="1" applyFill="1" applyAlignment="1" applyProtection="1">
      <protection locked="0"/>
    </xf>
    <xf numFmtId="9" fontId="2" fillId="0" borderId="0" xfId="0" applyNumberFormat="1" applyFont="1" applyAlignment="1"/>
    <xf numFmtId="169" fontId="2" fillId="0" borderId="0" xfId="0" applyNumberFormat="1" applyFont="1" applyAlignment="1"/>
    <xf numFmtId="3" fontId="2" fillId="0" borderId="0" xfId="0" quotePrefix="1" applyNumberFormat="1" applyFont="1" applyAlignment="1"/>
    <xf numFmtId="169" fontId="2" fillId="2" borderId="0" xfId="0" applyNumberFormat="1" applyFont="1" applyFill="1" applyAlignment="1"/>
    <xf numFmtId="169" fontId="2" fillId="0" borderId="1" xfId="0" applyNumberFormat="1" applyFont="1" applyBorder="1" applyAlignment="1"/>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173" fontId="4" fillId="0" borderId="0" xfId="0" applyFont="1" applyAlignment="1"/>
    <xf numFmtId="173" fontId="2" fillId="0" borderId="0" xfId="0" applyFont="1" applyFill="1" applyAlignment="1" applyProtection="1"/>
    <xf numFmtId="38" fontId="2" fillId="2" borderId="0" xfId="0" applyNumberFormat="1" applyFont="1" applyFill="1" applyBorder="1" applyProtection="1">
      <protection locked="0"/>
    </xf>
    <xf numFmtId="38" fontId="2" fillId="0" borderId="0" xfId="0" applyNumberFormat="1" applyFont="1" applyAlignment="1" applyProtection="1"/>
    <xf numFmtId="0" fontId="2" fillId="0" borderId="1" xfId="0" applyNumberFormat="1" applyFont="1" applyBorder="1"/>
    <xf numFmtId="38" fontId="2" fillId="2" borderId="1" xfId="0" applyNumberFormat="1" applyFont="1" applyFill="1" applyBorder="1" applyProtection="1">
      <protection locked="0"/>
    </xf>
    <xf numFmtId="38" fontId="2" fillId="0" borderId="0" xfId="0" applyNumberFormat="1" applyFont="1" applyAlignment="1"/>
    <xf numFmtId="38" fontId="2" fillId="0" borderId="0" xfId="0" applyNumberFormat="1" applyFont="1" applyFill="1" applyBorder="1" applyProtection="1"/>
    <xf numFmtId="170" fontId="2" fillId="0" borderId="0" xfId="0" applyNumberFormat="1" applyFont="1" applyFill="1" applyBorder="1" applyProtection="1"/>
    <xf numFmtId="1" fontId="2" fillId="0" borderId="0" xfId="0" applyNumberFormat="1" applyFont="1" applyFill="1" applyProtection="1"/>
    <xf numFmtId="168" fontId="2" fillId="0" borderId="0" xfId="0" applyNumberFormat="1" applyFont="1" applyProtection="1">
      <protection locked="0"/>
    </xf>
    <xf numFmtId="170" fontId="2" fillId="2" borderId="0" xfId="0" applyNumberFormat="1" applyFont="1" applyFill="1" applyBorder="1" applyProtection="1"/>
    <xf numFmtId="1" fontId="2" fillId="0" borderId="0" xfId="0" applyNumberFormat="1" applyFont="1" applyFill="1" applyAlignment="1" applyProtection="1"/>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3" fontId="5" fillId="0" borderId="0" xfId="0" applyNumberFormat="1" applyFont="1" applyAlignment="1"/>
    <xf numFmtId="3" fontId="2" fillId="0" borderId="0" xfId="0" applyNumberFormat="1" applyFont="1" applyFill="1" applyBorder="1" applyAlignment="1"/>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0" fontId="2" fillId="2" borderId="0" xfId="0" applyNumberFormat="1" applyFont="1" applyFill="1" applyAlignment="1" applyProtection="1">
      <alignment horizontal="right"/>
      <protection locked="0"/>
    </xf>
    <xf numFmtId="173" fontId="2" fillId="2" borderId="0" xfId="0" applyFont="1" applyFill="1" applyAlignment="1"/>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173" fontId="2" fillId="0" borderId="0" xfId="0" applyFont="1" applyFill="1" applyBorder="1" applyAlignment="1"/>
    <xf numFmtId="49" fontId="2" fillId="0" borderId="0" xfId="0" applyNumberFormat="1" applyFont="1" applyFill="1" applyBorder="1" applyAlignment="1"/>
    <xf numFmtId="0" fontId="2" fillId="0" borderId="0" xfId="0" applyNumberFormat="1" applyFont="1" applyFill="1" applyBorder="1"/>
    <xf numFmtId="173" fontId="2" fillId="0" borderId="0" xfId="0" applyFont="1" applyBorder="1" applyAlignment="1"/>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vertical="top" wrapText="1"/>
      <protection locked="0"/>
    </xf>
    <xf numFmtId="10" fontId="2" fillId="2" borderId="0" xfId="0" applyNumberFormat="1" applyFont="1" applyFill="1" applyAlignment="1" applyProtection="1">
      <alignment vertical="top" wrapText="1"/>
      <protection locked="0"/>
    </xf>
    <xf numFmtId="173" fontId="2" fillId="0" borderId="0" xfId="0" applyFont="1" applyAlignment="1">
      <alignment horizontal="center" vertical="top" wrapText="1"/>
    </xf>
    <xf numFmtId="173" fontId="2" fillId="0" borderId="0" xfId="0" applyFont="1" applyFill="1" applyAlignment="1">
      <alignment horizontal="center" vertical="top" wrapText="1"/>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Alignment="1">
      <alignment horizontal="left"/>
    </xf>
    <xf numFmtId="172" fontId="2" fillId="0" borderId="0" xfId="0" applyNumberFormat="1" applyFont="1" applyFill="1" applyAlignment="1"/>
    <xf numFmtId="42" fontId="2" fillId="0" borderId="0" xfId="0" applyNumberFormat="1" applyFont="1" applyFill="1"/>
    <xf numFmtId="173" fontId="6"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3" fontId="2" fillId="0" borderId="2" xfId="0" applyNumberFormat="1" applyFont="1" applyFill="1" applyBorder="1" applyAlignment="1"/>
    <xf numFmtId="0" fontId="2" fillId="0" borderId="0" xfId="2" applyNumberFormat="1" applyFont="1" applyFill="1"/>
    <xf numFmtId="0" fontId="2" fillId="0" borderId="0" xfId="2" applyNumberFormat="1" applyFont="1"/>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173" fontId="12" fillId="0" borderId="0" xfId="0" applyFont="1" applyAlignment="1"/>
    <xf numFmtId="0" fontId="13" fillId="0" borderId="3" xfId="0" applyNumberFormat="1" applyFont="1" applyBorder="1"/>
    <xf numFmtId="0" fontId="11" fillId="0" borderId="3" xfId="0" applyNumberFormat="1" applyFont="1" applyBorder="1" applyAlignment="1"/>
    <xf numFmtId="0" fontId="11" fillId="0" borderId="3" xfId="0" applyNumberFormat="1" applyFont="1" applyBorder="1"/>
    <xf numFmtId="0" fontId="11" fillId="0" borderId="0" xfId="0" applyNumberFormat="1" applyFont="1" applyBorder="1"/>
    <xf numFmtId="0" fontId="11" fillId="0" borderId="0" xfId="0" applyNumberFormat="1" applyFont="1" applyBorder="1" applyAlignment="1"/>
    <xf numFmtId="0" fontId="15" fillId="0" borderId="0" xfId="5" applyFont="1" applyBorder="1" applyAlignment="1">
      <alignment horizontal="center" wrapText="1"/>
    </xf>
    <xf numFmtId="170" fontId="15" fillId="0" borderId="0" xfId="5" applyNumberFormat="1" applyFont="1" applyBorder="1" applyAlignment="1">
      <alignment horizontal="center" wrapText="1"/>
    </xf>
    <xf numFmtId="0" fontId="16" fillId="0" borderId="4" xfId="0" applyNumberFormat="1" applyFont="1" applyBorder="1" applyAlignment="1">
      <alignment horizontal="left"/>
    </xf>
    <xf numFmtId="3" fontId="7" fillId="3" borderId="4" xfId="0" applyNumberFormat="1" applyFont="1" applyFill="1" applyBorder="1"/>
    <xf numFmtId="0" fontId="16" fillId="0" borderId="4" xfId="0" applyNumberFormat="1" applyFont="1" applyFill="1" applyBorder="1" applyAlignment="1">
      <alignment horizontal="left"/>
    </xf>
    <xf numFmtId="170" fontId="7" fillId="0" borderId="4" xfId="0" applyNumberFormat="1" applyFont="1" applyBorder="1"/>
    <xf numFmtId="3" fontId="7" fillId="0" borderId="4" xfId="0" applyNumberFormat="1" applyFont="1" applyBorder="1"/>
    <xf numFmtId="173" fontId="3" fillId="0" borderId="3" xfId="0" applyFont="1" applyBorder="1" applyAlignment="1"/>
    <xf numFmtId="173" fontId="2" fillId="0" borderId="3" xfId="0" applyFont="1" applyBorder="1" applyAlignment="1"/>
    <xf numFmtId="170" fontId="7" fillId="0" borderId="0" xfId="7" applyNumberFormat="1" applyBorder="1"/>
    <xf numFmtId="10" fontId="7" fillId="0" borderId="0" xfId="7" applyNumberFormat="1" applyBorder="1"/>
    <xf numFmtId="0" fontId="15" fillId="0" borderId="0" xfId="5" applyFont="1" applyBorder="1" applyAlignment="1">
      <alignment horizontal="right"/>
    </xf>
    <xf numFmtId="10" fontId="15" fillId="0" borderId="0" xfId="4" applyNumberFormat="1" applyFont="1" applyBorder="1"/>
    <xf numFmtId="175" fontId="15" fillId="0" borderId="0" xfId="3" applyNumberFormat="1" applyFont="1" applyBorder="1"/>
    <xf numFmtId="170" fontId="7" fillId="3" borderId="4" xfId="0" applyNumberFormat="1" applyFont="1" applyFill="1" applyBorder="1"/>
    <xf numFmtId="10" fontId="7" fillId="0" borderId="4" xfId="0" applyNumberFormat="1" applyFont="1" applyBorder="1"/>
    <xf numFmtId="0" fontId="16" fillId="0" borderId="4" xfId="0" applyNumberFormat="1" applyFont="1" applyBorder="1" applyAlignment="1">
      <alignment horizontal="left" vertical="center"/>
    </xf>
    <xf numFmtId="9" fontId="7" fillId="0" borderId="4" xfId="0" applyNumberFormat="1" applyFont="1" applyBorder="1"/>
    <xf numFmtId="44" fontId="7" fillId="0" borderId="4" xfId="0" applyNumberFormat="1" applyFont="1" applyBorder="1"/>
    <xf numFmtId="175" fontId="2" fillId="0" borderId="0" xfId="3" applyNumberFormat="1" applyFont="1" applyAlignment="1"/>
    <xf numFmtId="3" fontId="7" fillId="4" borderId="4" xfId="6" applyNumberFormat="1" applyFont="1" applyFill="1" applyBorder="1"/>
    <xf numFmtId="3" fontId="7" fillId="4" borderId="4" xfId="0" applyNumberFormat="1" applyFont="1" applyFill="1" applyBorder="1"/>
    <xf numFmtId="3" fontId="19" fillId="2" borderId="0" xfId="0" applyNumberFormat="1" applyFont="1" applyFill="1"/>
    <xf numFmtId="3" fontId="19" fillId="2" borderId="0" xfId="0" applyNumberFormat="1" applyFont="1" applyFill="1" applyBorder="1"/>
    <xf numFmtId="3" fontId="19" fillId="2" borderId="0" xfId="0" applyNumberFormat="1" applyFont="1" applyFill="1" applyAlignment="1"/>
    <xf numFmtId="176" fontId="2" fillId="0" borderId="0" xfId="0" applyNumberFormat="1" applyFont="1" applyAlignment="1"/>
    <xf numFmtId="0" fontId="21" fillId="0" borderId="0" xfId="8" applyBorder="1" applyAlignment="1">
      <alignment horizontal="center" wrapText="1"/>
    </xf>
    <xf numFmtId="0" fontId="21" fillId="0" borderId="0" xfId="8" applyFont="1" applyBorder="1" applyAlignment="1">
      <alignment horizontal="center" wrapText="1"/>
    </xf>
    <xf numFmtId="0" fontId="21" fillId="0" borderId="0" xfId="8" applyFill="1" applyBorder="1" applyAlignment="1">
      <alignment horizontal="center" wrapText="1"/>
    </xf>
    <xf numFmtId="0" fontId="22" fillId="0" borderId="0" xfId="9" applyBorder="1"/>
    <xf numFmtId="0" fontId="0" fillId="0" borderId="0" xfId="10" applyFont="1" applyBorder="1" applyAlignment="1"/>
    <xf numFmtId="15" fontId="0" fillId="0" borderId="0" xfId="11" quotePrefix="1" applyFont="1" applyBorder="1"/>
    <xf numFmtId="6" fontId="0" fillId="0" borderId="0" xfId="12" applyNumberFormat="1" applyFont="1" applyFill="1" applyBorder="1"/>
    <xf numFmtId="3" fontId="0" fillId="0" borderId="0" xfId="13" applyFont="1" applyBorder="1"/>
    <xf numFmtId="0" fontId="22" fillId="0" borderId="0" xfId="9" applyFont="1" applyBorder="1"/>
    <xf numFmtId="0" fontId="0" fillId="0" borderId="0" xfId="10" applyFont="1" applyAlignment="1"/>
    <xf numFmtId="15" fontId="0" fillId="0" borderId="0" xfId="11" quotePrefix="1" applyFont="1"/>
    <xf numFmtId="6" fontId="0" fillId="0" borderId="0" xfId="12" applyNumberFormat="1" applyFont="1" applyFill="1"/>
    <xf numFmtId="3" fontId="0" fillId="0" borderId="0" xfId="13" applyFont="1"/>
    <xf numFmtId="0" fontId="22" fillId="0" borderId="0" xfId="9" applyFont="1"/>
    <xf numFmtId="0" fontId="22" fillId="0" borderId="0" xfId="9"/>
    <xf numFmtId="6" fontId="0" fillId="0" borderId="0" xfId="12" applyNumberFormat="1" applyFont="1"/>
    <xf numFmtId="0" fontId="23" fillId="0" borderId="0" xfId="9" applyFont="1"/>
    <xf numFmtId="15" fontId="24" fillId="0" borderId="0" xfId="11" applyFont="1"/>
    <xf numFmtId="0" fontId="24" fillId="0" borderId="0" xfId="9" applyFont="1"/>
    <xf numFmtId="6" fontId="24" fillId="0" borderId="0" xfId="12" applyNumberFormat="1" applyFont="1"/>
    <xf numFmtId="6" fontId="24" fillId="0" borderId="3" xfId="12" applyNumberFormat="1" applyFont="1" applyBorder="1"/>
    <xf numFmtId="6" fontId="25" fillId="0" borderId="0" xfId="12" applyNumberFormat="1" applyFont="1"/>
    <xf numFmtId="0" fontId="1" fillId="0" borderId="0" xfId="16"/>
    <xf numFmtId="0" fontId="26" fillId="0" borderId="0" xfId="16" applyFont="1" applyAlignment="1">
      <alignment horizontal="center"/>
    </xf>
    <xf numFmtId="0" fontId="26" fillId="0" borderId="3" xfId="16" applyFont="1" applyBorder="1" applyAlignment="1">
      <alignment horizontal="center"/>
    </xf>
    <xf numFmtId="174" fontId="0" fillId="0" borderId="0" xfId="17" applyNumberFormat="1" applyFont="1"/>
    <xf numFmtId="174" fontId="0" fillId="0" borderId="0" xfId="17" applyNumberFormat="1" applyFont="1" applyFill="1"/>
    <xf numFmtId="174" fontId="1" fillId="0" borderId="0" xfId="16" applyNumberFormat="1"/>
    <xf numFmtId="0" fontId="1" fillId="0" borderId="0" xfId="16" applyFill="1"/>
    <xf numFmtId="170" fontId="0" fillId="0" borderId="0" xfId="0" applyNumberFormat="1" applyAlignment="1"/>
    <xf numFmtId="170" fontId="0" fillId="0" borderId="5" xfId="0" applyNumberFormat="1" applyBorder="1" applyAlignment="1"/>
    <xf numFmtId="170" fontId="13" fillId="0" borderId="0" xfId="0" applyNumberFormat="1" applyFont="1" applyAlignment="1"/>
    <xf numFmtId="170" fontId="13" fillId="0" borderId="5" xfId="0" applyNumberFormat="1" applyFont="1" applyBorder="1" applyAlignment="1"/>
    <xf numFmtId="170" fontId="13" fillId="0" borderId="0" xfId="0" applyNumberFormat="1" applyFont="1" applyBorder="1" applyAlignment="1"/>
    <xf numFmtId="173" fontId="0" fillId="0" borderId="3" xfId="0" applyBorder="1" applyAlignment="1">
      <alignment horizontal="center"/>
    </xf>
    <xf numFmtId="173" fontId="0" fillId="0" borderId="0" xfId="0" applyAlignment="1">
      <alignment horizontal="center"/>
    </xf>
    <xf numFmtId="170" fontId="0" fillId="0" borderId="0" xfId="0" applyNumberFormat="1" applyFill="1" applyAlignment="1"/>
    <xf numFmtId="173" fontId="0" fillId="0" borderId="0" xfId="0" applyFont="1" applyFill="1" applyBorder="1" applyAlignment="1"/>
    <xf numFmtId="3" fontId="0" fillId="0" borderId="0" xfId="0" applyNumberFormat="1" applyFont="1" applyFill="1" applyBorder="1" applyAlignment="1"/>
    <xf numFmtId="0" fontId="0" fillId="0" borderId="0" xfId="0" applyNumberFormat="1" applyFont="1" applyFill="1" applyBorder="1" applyAlignment="1"/>
    <xf numFmtId="3" fontId="8" fillId="0" borderId="0" xfId="0" applyNumberFormat="1" applyFont="1" applyFill="1" applyBorder="1" applyAlignment="1"/>
    <xf numFmtId="173" fontId="10" fillId="0" borderId="0" xfId="0" applyFont="1" applyFill="1" applyBorder="1"/>
    <xf numFmtId="173" fontId="8" fillId="0" borderId="0" xfId="0" applyFont="1" applyFill="1" applyBorder="1"/>
    <xf numFmtId="173" fontId="0" fillId="0" borderId="0" xfId="0" applyFill="1" applyBorder="1" applyAlignment="1"/>
    <xf numFmtId="173" fontId="8" fillId="0" borderId="0" xfId="0" applyFont="1" applyFill="1" applyBorder="1" applyAlignment="1">
      <alignment horizontal="left" wrapText="1"/>
    </xf>
    <xf numFmtId="173" fontId="8" fillId="0" borderId="0" xfId="0" applyFont="1" applyFill="1" applyBorder="1" applyAlignment="1"/>
    <xf numFmtId="0" fontId="0" fillId="0" borderId="0" xfId="0" applyNumberFormat="1" applyFill="1" applyBorder="1" applyAlignment="1">
      <alignment horizontal="left"/>
    </xf>
    <xf numFmtId="0" fontId="0" fillId="0" borderId="0" xfId="0" applyNumberFormat="1" applyFont="1" applyFill="1" applyBorder="1" applyAlignment="1">
      <alignment horizontal="center"/>
    </xf>
    <xf numFmtId="174" fontId="0" fillId="0" borderId="0" xfId="1" applyNumberFormat="1" applyFont="1" applyFill="1" applyBorder="1" applyAlignment="1"/>
    <xf numFmtId="170" fontId="0" fillId="0" borderId="0" xfId="0" applyNumberFormat="1" applyFill="1" applyBorder="1" applyAlignment="1"/>
    <xf numFmtId="173" fontId="9" fillId="0" borderId="0" xfId="0" applyFont="1" applyFill="1" applyBorder="1" applyAlignment="1"/>
    <xf numFmtId="174" fontId="20" fillId="0" borderId="0" xfId="1" applyNumberFormat="1" applyFont="1" applyFill="1" applyBorder="1" applyAlignment="1"/>
    <xf numFmtId="170" fontId="0" fillId="0" borderId="0" xfId="0" applyNumberFormat="1" applyFont="1" applyFill="1" applyBorder="1" applyAlignment="1"/>
    <xf numFmtId="1" fontId="2" fillId="0" borderId="0" xfId="0" applyNumberFormat="1" applyFont="1" applyBorder="1" applyAlignment="1"/>
    <xf numFmtId="175" fontId="2" fillId="0" borderId="0" xfId="3" applyNumberFormat="1" applyFont="1" applyBorder="1" applyAlignment="1"/>
    <xf numFmtId="0" fontId="2" fillId="0" borderId="0" xfId="0" applyNumberFormat="1" applyFont="1" applyFill="1" applyAlignment="1">
      <alignment vertical="top" wrapText="1"/>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horizontal="right"/>
    </xf>
    <xf numFmtId="0" fontId="2" fillId="0" borderId="0" xfId="0" applyNumberFormat="1" applyFont="1" applyFill="1" applyAlignment="1">
      <alignment horizontal="left" wrapText="1"/>
    </xf>
  </cellXfs>
  <cellStyles count="18">
    <cellStyle name="Comma" xfId="3" builtinId="3"/>
    <cellStyle name="Currency" xfId="1" builtinId="4"/>
    <cellStyle name="Currency 2" xfId="12"/>
    <cellStyle name="Currency 3" xfId="17"/>
    <cellStyle name="Normal" xfId="0" builtinId="0"/>
    <cellStyle name="Normal 2" xfId="9"/>
    <cellStyle name="Normal 3" xfId="7"/>
    <cellStyle name="Normal 4" xfId="16"/>
    <cellStyle name="Normal_Attachment O &amp; GG Final 11_11_09" xfId="2"/>
    <cellStyle name="Normal_GRE_Rate_Zones_Allocation_11042004" xfId="5"/>
    <cellStyle name="Normal_Rate Zone Allocation" xfId="6"/>
    <cellStyle name="Percent" xfId="4" builtinId="5"/>
    <cellStyle name="PSChar" xfId="10"/>
    <cellStyle name="PSDate" xfId="11"/>
    <cellStyle name="PSDec" xfId="14"/>
    <cellStyle name="PSHeading" xfId="8"/>
    <cellStyle name="PSInt" xfId="13"/>
    <cellStyle name="PSSpacer"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3914\Local%20Settings\Temporary%20Internet%20Files\Content.Outlook\I00O8QFM\Schedule%201%20201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Rcvble Exp"/>
    </sheetNames>
    <sheetDataSet>
      <sheetData sheetId="0">
        <row r="19">
          <cell r="F19">
            <v>1929178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2"/>
  <sheetViews>
    <sheetView tabSelected="1" zoomScale="75" zoomScaleNormal="75" zoomScaleSheetLayoutView="75" workbookViewId="0">
      <selection activeCell="O88" sqref="O88"/>
    </sheetView>
  </sheetViews>
  <sheetFormatPr defaultRowHeight="15.75"/>
  <cols>
    <col min="1" max="1" width="4.21875" style="1" customWidth="1"/>
    <col min="2" max="2" width="28.5546875" style="1" customWidth="1"/>
    <col min="3" max="3" width="33.6640625" style="1" customWidth="1"/>
    <col min="4" max="4" width="11.554687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11.21875" style="1" bestFit="1" customWidth="1"/>
    <col min="13" max="13" width="38.33203125" style="1" customWidth="1"/>
    <col min="14" max="14" width="14.21875" style="1" customWidth="1"/>
    <col min="15" max="15" width="11.88671875" style="1" customWidth="1"/>
    <col min="16" max="16" width="8.88671875" style="1"/>
    <col min="17" max="17" width="10.33203125" style="1" customWidth="1"/>
    <col min="18" max="18" width="10.21875" style="1" bestFit="1" customWidth="1"/>
    <col min="19" max="19" width="10.21875" style="1" customWidth="1"/>
    <col min="20" max="16384" width="8.88671875" style="1"/>
  </cols>
  <sheetData>
    <row r="1" spans="1:18">
      <c r="B1" s="2"/>
      <c r="C1" s="2"/>
      <c r="D1" s="3"/>
      <c r="E1" s="2"/>
      <c r="F1" s="2"/>
      <c r="G1" s="2"/>
      <c r="H1" s="4"/>
      <c r="I1" s="7"/>
      <c r="J1" s="7"/>
      <c r="K1" s="6"/>
    </row>
    <row r="2" spans="1:18">
      <c r="B2" s="2"/>
      <c r="C2" s="2"/>
      <c r="D2" s="3"/>
      <c r="E2" s="2"/>
      <c r="F2" s="2"/>
      <c r="G2" s="2"/>
      <c r="H2" s="4"/>
      <c r="I2" s="4"/>
      <c r="J2" s="9"/>
      <c r="K2" s="38" t="s">
        <v>201</v>
      </c>
    </row>
    <row r="3" spans="1:18">
      <c r="B3" s="2"/>
      <c r="C3" s="2"/>
      <c r="D3" s="3"/>
      <c r="E3" s="2"/>
      <c r="F3" s="2"/>
      <c r="G3" s="2"/>
      <c r="H3" s="4"/>
      <c r="I3" s="4"/>
      <c r="J3" s="9"/>
      <c r="K3" s="12"/>
    </row>
    <row r="4" spans="1:18">
      <c r="B4" s="2" t="s">
        <v>0</v>
      </c>
      <c r="C4" s="2"/>
      <c r="D4" s="3" t="s">
        <v>282</v>
      </c>
      <c r="E4" s="2"/>
      <c r="F4" s="2"/>
      <c r="G4" s="2"/>
      <c r="H4" s="125"/>
      <c r="I4" s="123"/>
      <c r="J4" s="13"/>
      <c r="K4" s="122" t="s">
        <v>401</v>
      </c>
    </row>
    <row r="5" spans="1:18">
      <c r="B5" s="2"/>
      <c r="C5" s="14" t="s">
        <v>2</v>
      </c>
      <c r="D5" s="14" t="s">
        <v>283</v>
      </c>
      <c r="E5" s="14"/>
      <c r="F5" s="14"/>
      <c r="G5" s="14"/>
      <c r="H5" s="4"/>
      <c r="I5" s="4"/>
      <c r="J5" s="9"/>
      <c r="K5" s="12"/>
    </row>
    <row r="6" spans="1:18">
      <c r="B6" s="9"/>
      <c r="C6" s="9"/>
      <c r="D6" s="9"/>
      <c r="E6" s="9"/>
      <c r="F6" s="9"/>
      <c r="G6" s="9"/>
      <c r="H6" s="9"/>
      <c r="I6" s="9"/>
      <c r="J6" s="9"/>
      <c r="K6" s="12"/>
    </row>
    <row r="7" spans="1:18">
      <c r="A7" s="5"/>
      <c r="B7" s="9"/>
      <c r="C7" s="9"/>
      <c r="D7" s="15" t="s">
        <v>328</v>
      </c>
      <c r="E7" s="9"/>
      <c r="F7" s="9"/>
      <c r="G7" s="9"/>
      <c r="H7" s="9"/>
      <c r="I7" s="9"/>
      <c r="J7" s="9"/>
      <c r="K7" s="12"/>
    </row>
    <row r="8" spans="1:18">
      <c r="A8" s="5"/>
      <c r="B8" s="9"/>
      <c r="C8" s="9"/>
      <c r="D8" s="16"/>
      <c r="E8" s="9"/>
      <c r="F8" s="9"/>
      <c r="G8" s="9"/>
      <c r="H8" s="9"/>
      <c r="I8" s="9"/>
      <c r="J8" s="9"/>
      <c r="K8" s="12"/>
    </row>
    <row r="9" spans="1:18">
      <c r="A9" s="5" t="s">
        <v>4</v>
      </c>
      <c r="B9" s="9"/>
      <c r="C9" s="9"/>
      <c r="D9" s="16"/>
      <c r="E9" s="9"/>
      <c r="F9" s="9"/>
      <c r="G9" s="9"/>
      <c r="H9" s="9"/>
      <c r="I9" s="5" t="s">
        <v>5</v>
      </c>
      <c r="J9" s="9"/>
      <c r="K9" s="12"/>
    </row>
    <row r="10" spans="1:18" ht="16.5" thickBot="1">
      <c r="A10" s="17" t="s">
        <v>6</v>
      </c>
      <c r="B10" s="9"/>
      <c r="C10" s="9"/>
      <c r="D10" s="9"/>
      <c r="E10" s="9"/>
      <c r="F10" s="9"/>
      <c r="G10" s="9"/>
      <c r="H10" s="9"/>
      <c r="I10" s="17" t="s">
        <v>7</v>
      </c>
      <c r="J10" s="9"/>
      <c r="K10" s="12"/>
    </row>
    <row r="11" spans="1:18">
      <c r="A11" s="5">
        <v>1</v>
      </c>
      <c r="B11" s="9" t="s">
        <v>291</v>
      </c>
      <c r="C11" s="9"/>
      <c r="D11" s="18"/>
      <c r="E11" s="9"/>
      <c r="F11" s="9"/>
      <c r="G11" s="9"/>
      <c r="H11" s="9"/>
      <c r="I11" s="139">
        <f>+I195</f>
        <v>61334362.349809751</v>
      </c>
      <c r="J11" s="9"/>
      <c r="K11" s="12"/>
    </row>
    <row r="12" spans="1:18">
      <c r="A12" s="5"/>
      <c r="B12" s="9"/>
      <c r="C12" s="9"/>
      <c r="D12" s="9"/>
      <c r="E12" s="9"/>
      <c r="F12" s="9"/>
      <c r="G12" s="9"/>
      <c r="H12" s="9"/>
      <c r="I12" s="18"/>
      <c r="J12" s="9"/>
      <c r="K12" s="12"/>
    </row>
    <row r="13" spans="1:18" ht="16.5" thickBot="1">
      <c r="A13" s="5" t="s">
        <v>2</v>
      </c>
      <c r="B13" s="8" t="s">
        <v>8</v>
      </c>
      <c r="C13" s="19" t="s">
        <v>198</v>
      </c>
      <c r="D13" s="17" t="s">
        <v>9</v>
      </c>
      <c r="E13" s="14"/>
      <c r="F13" s="20" t="s">
        <v>10</v>
      </c>
      <c r="G13" s="20"/>
      <c r="H13" s="9"/>
      <c r="I13" s="18"/>
      <c r="J13" s="9"/>
      <c r="K13" s="12"/>
    </row>
    <row r="14" spans="1:18">
      <c r="A14" s="5">
        <v>2</v>
      </c>
      <c r="B14" s="8" t="s">
        <v>12</v>
      </c>
      <c r="C14" s="14" t="s">
        <v>165</v>
      </c>
      <c r="D14" s="14">
        <f>I261</f>
        <v>0</v>
      </c>
      <c r="E14" s="14"/>
      <c r="F14" s="14" t="s">
        <v>11</v>
      </c>
      <c r="G14" s="21">
        <f>I212</f>
        <v>0.78981783212156431</v>
      </c>
      <c r="H14" s="14"/>
      <c r="I14" s="14">
        <f>+G14*D14</f>
        <v>0</v>
      </c>
      <c r="J14" s="9"/>
      <c r="K14" s="12"/>
    </row>
    <row r="15" spans="1:18">
      <c r="A15" s="5">
        <v>3</v>
      </c>
      <c r="B15" s="8" t="s">
        <v>223</v>
      </c>
      <c r="C15" s="14" t="s">
        <v>166</v>
      </c>
      <c r="D15" s="180">
        <f>I268</f>
        <v>1908847.9499999993</v>
      </c>
      <c r="E15" s="14"/>
      <c r="F15" s="14" t="str">
        <f t="shared" ref="F15:G17" si="0">+F14</f>
        <v>TP</v>
      </c>
      <c r="G15" s="21">
        <f t="shared" si="0"/>
        <v>0.78981783212156431</v>
      </c>
      <c r="H15" s="14"/>
      <c r="I15" s="14">
        <f t="shared" ref="I15:I17" si="1">+G15*D15</f>
        <v>1507642.1497186916</v>
      </c>
      <c r="J15" s="9"/>
      <c r="K15" s="12"/>
    </row>
    <row r="16" spans="1:18">
      <c r="A16" s="5">
        <v>4</v>
      </c>
      <c r="B16" s="22" t="s">
        <v>155</v>
      </c>
      <c r="C16" s="14"/>
      <c r="D16" s="180">
        <v>13045037</v>
      </c>
      <c r="E16" s="14"/>
      <c r="F16" s="14" t="str">
        <f t="shared" si="0"/>
        <v>TP</v>
      </c>
      <c r="G16" s="21">
        <f t="shared" si="0"/>
        <v>0.78981783212156431</v>
      </c>
      <c r="H16" s="14"/>
      <c r="I16" s="14">
        <f t="shared" si="1"/>
        <v>10303202.843285594</v>
      </c>
      <c r="J16" s="9"/>
      <c r="K16" s="12"/>
      <c r="Q16" s="235"/>
      <c r="R16" s="129"/>
    </row>
    <row r="17" spans="1:18" ht="16.5" thickBot="1">
      <c r="A17" s="5">
        <v>5</v>
      </c>
      <c r="B17" s="22" t="s">
        <v>156</v>
      </c>
      <c r="C17" s="14"/>
      <c r="E17" s="14"/>
      <c r="F17" s="14" t="str">
        <f t="shared" si="0"/>
        <v>TP</v>
      </c>
      <c r="G17" s="21">
        <f t="shared" si="0"/>
        <v>0.78981783212156431</v>
      </c>
      <c r="H17" s="14"/>
      <c r="I17" s="24">
        <f t="shared" si="1"/>
        <v>0</v>
      </c>
      <c r="J17" s="9"/>
      <c r="K17" s="12"/>
      <c r="M17" s="151" t="s">
        <v>330</v>
      </c>
      <c r="N17" s="152"/>
      <c r="O17" s="153"/>
      <c r="Q17" s="129"/>
      <c r="R17" s="129"/>
    </row>
    <row r="18" spans="1:18">
      <c r="A18" s="5">
        <v>6</v>
      </c>
      <c r="B18" s="8" t="s">
        <v>145</v>
      </c>
      <c r="C18" s="9"/>
      <c r="D18" s="25" t="s">
        <v>2</v>
      </c>
      <c r="E18" s="14"/>
      <c r="F18" s="14"/>
      <c r="G18" s="21"/>
      <c r="H18" s="14"/>
      <c r="I18" s="14">
        <f>SUM(I14:I17)</f>
        <v>11810844.993004285</v>
      </c>
      <c r="J18" s="9"/>
      <c r="K18" s="12"/>
      <c r="M18" s="154"/>
      <c r="N18" s="155"/>
      <c r="O18" s="154"/>
      <c r="Q18" s="129"/>
      <c r="R18" s="129"/>
    </row>
    <row r="19" spans="1:18">
      <c r="A19" s="5"/>
      <c r="B19" s="8"/>
      <c r="C19" s="9"/>
      <c r="I19" s="14"/>
      <c r="J19" s="9"/>
      <c r="K19" s="12"/>
      <c r="M19" s="156" t="s">
        <v>338</v>
      </c>
      <c r="N19" s="157" t="s">
        <v>331</v>
      </c>
      <c r="O19" s="156" t="s">
        <v>332</v>
      </c>
      <c r="Q19" s="129"/>
      <c r="R19" s="236"/>
    </row>
    <row r="20" spans="1:18" ht="16.5" thickBot="1">
      <c r="A20" s="5">
        <v>7</v>
      </c>
      <c r="B20" s="8" t="s">
        <v>13</v>
      </c>
      <c r="C20" s="9" t="s">
        <v>169</v>
      </c>
      <c r="D20" s="25" t="s">
        <v>2</v>
      </c>
      <c r="E20" s="14"/>
      <c r="F20" s="14"/>
      <c r="G20" s="14"/>
      <c r="H20" s="14"/>
      <c r="I20" s="26">
        <f>+I11-I18</f>
        <v>49523517.356805466</v>
      </c>
      <c r="J20" s="9"/>
      <c r="K20" s="12"/>
      <c r="M20" s="158" t="s">
        <v>340</v>
      </c>
      <c r="N20" s="174">
        <f>O82*$I$20</f>
        <v>45560723.518003605</v>
      </c>
      <c r="O20" s="177">
        <f>SUM(O27-(O21+O22+O23+O24+O25+O26))</f>
        <v>1670417</v>
      </c>
      <c r="Q20" s="129"/>
      <c r="R20" s="236"/>
    </row>
    <row r="21" spans="1:18" ht="16.5" thickTop="1">
      <c r="A21" s="5"/>
      <c r="C21" s="9"/>
      <c r="D21" s="25"/>
      <c r="E21" s="14"/>
      <c r="F21" s="14"/>
      <c r="G21" s="14"/>
      <c r="H21" s="14"/>
      <c r="J21" s="9"/>
      <c r="K21" s="12"/>
      <c r="M21" s="158" t="s">
        <v>341</v>
      </c>
      <c r="N21" s="174">
        <f>O83*$I$20</f>
        <v>3578351.4887683401</v>
      </c>
      <c r="O21" s="159">
        <v>450583</v>
      </c>
      <c r="Q21" s="129"/>
      <c r="R21" s="236"/>
    </row>
    <row r="22" spans="1:18">
      <c r="A22" s="5"/>
      <c r="B22" s="8" t="s">
        <v>14</v>
      </c>
      <c r="C22" s="9"/>
      <c r="D22" s="18"/>
      <c r="E22" s="9"/>
      <c r="F22" s="9"/>
      <c r="G22" s="9"/>
      <c r="H22" s="9"/>
      <c r="I22" s="18"/>
      <c r="J22" s="9"/>
      <c r="K22" s="12"/>
      <c r="M22" s="158" t="s">
        <v>342</v>
      </c>
      <c r="N22" s="174">
        <f>O84*$I$20</f>
        <v>384442.35003352031</v>
      </c>
      <c r="O22" s="176">
        <v>42167</v>
      </c>
      <c r="Q22" s="129"/>
      <c r="R22" s="236"/>
    </row>
    <row r="23" spans="1:18">
      <c r="A23" s="5">
        <v>8</v>
      </c>
      <c r="B23" s="8" t="s">
        <v>15</v>
      </c>
      <c r="D23" s="18"/>
      <c r="E23" s="9"/>
      <c r="F23" s="9"/>
      <c r="G23" s="27" t="s">
        <v>16</v>
      </c>
      <c r="H23" s="9"/>
      <c r="I23" s="178">
        <v>2926416</v>
      </c>
      <c r="J23" s="9"/>
      <c r="K23" s="12"/>
      <c r="M23" s="158" t="s">
        <v>343</v>
      </c>
      <c r="N23" s="174">
        <f>O85*$I$20</f>
        <v>0</v>
      </c>
      <c r="O23" s="159">
        <v>324833</v>
      </c>
      <c r="Q23" s="129"/>
      <c r="R23" s="236"/>
    </row>
    <row r="24" spans="1:18">
      <c r="A24" s="5">
        <v>9</v>
      </c>
      <c r="B24" s="8" t="s">
        <v>167</v>
      </c>
      <c r="C24" s="14"/>
      <c r="D24" s="14"/>
      <c r="E24" s="14"/>
      <c r="F24" s="14"/>
      <c r="G24" s="19" t="s">
        <v>17</v>
      </c>
      <c r="H24" s="14"/>
      <c r="I24" s="28">
        <v>0</v>
      </c>
      <c r="J24" s="9"/>
      <c r="K24" s="12"/>
      <c r="M24" s="158" t="s">
        <v>403</v>
      </c>
      <c r="N24" s="174">
        <f>O86*$I$20</f>
        <v>0</v>
      </c>
      <c r="O24" s="177">
        <v>0</v>
      </c>
      <c r="Q24" s="129"/>
      <c r="R24" s="236"/>
    </row>
    <row r="25" spans="1:18">
      <c r="A25" s="5">
        <v>10</v>
      </c>
      <c r="B25" s="22" t="s">
        <v>168</v>
      </c>
      <c r="C25" s="9"/>
      <c r="D25" s="9"/>
      <c r="E25" s="9"/>
      <c r="G25" s="27" t="s">
        <v>18</v>
      </c>
      <c r="H25" s="9"/>
      <c r="I25" s="28">
        <v>0</v>
      </c>
      <c r="J25" s="9"/>
      <c r="K25" s="12"/>
      <c r="M25" s="158" t="s">
        <v>346</v>
      </c>
      <c r="N25" s="174">
        <f>O86*$I$20</f>
        <v>0</v>
      </c>
      <c r="O25" s="177">
        <v>11500</v>
      </c>
      <c r="Q25" s="129"/>
      <c r="R25" s="236"/>
    </row>
    <row r="26" spans="1:18">
      <c r="A26" s="5">
        <v>11</v>
      </c>
      <c r="B26" s="8" t="s">
        <v>157</v>
      </c>
      <c r="C26" s="9"/>
      <c r="D26" s="9"/>
      <c r="E26" s="9"/>
      <c r="G26" s="27" t="s">
        <v>19</v>
      </c>
      <c r="H26" s="9"/>
      <c r="I26" s="179">
        <v>0</v>
      </c>
      <c r="J26" s="9"/>
      <c r="K26" s="12"/>
      <c r="M26" s="158" t="s">
        <v>405</v>
      </c>
      <c r="N26" s="174">
        <f>O87*$I$20</f>
        <v>0</v>
      </c>
      <c r="O26" s="177">
        <v>44083</v>
      </c>
      <c r="Q26" s="129"/>
      <c r="R26" s="236"/>
    </row>
    <row r="27" spans="1:18">
      <c r="A27" s="5">
        <v>12</v>
      </c>
      <c r="B27" s="22" t="s">
        <v>144</v>
      </c>
      <c r="C27" s="9"/>
      <c r="D27" s="9"/>
      <c r="E27" s="9"/>
      <c r="F27" s="9"/>
      <c r="G27" s="4"/>
      <c r="H27" s="9"/>
      <c r="I27" s="29">
        <v>0</v>
      </c>
      <c r="J27" s="9"/>
      <c r="K27" s="12"/>
      <c r="M27" s="160" t="s">
        <v>339</v>
      </c>
      <c r="N27" s="161">
        <f>SUM(N20:N25)</f>
        <v>49523517.356805466</v>
      </c>
      <c r="O27" s="162">
        <f>I30</f>
        <v>2543583</v>
      </c>
      <c r="Q27" s="129"/>
      <c r="R27" s="236"/>
    </row>
    <row r="28" spans="1:18">
      <c r="A28" s="5">
        <v>13</v>
      </c>
      <c r="B28" s="22" t="s">
        <v>255</v>
      </c>
      <c r="C28" s="9"/>
      <c r="D28" s="9"/>
      <c r="E28" s="9"/>
      <c r="F28" s="9"/>
      <c r="G28" s="27"/>
      <c r="H28" s="9"/>
      <c r="I28" s="179">
        <v>-382833</v>
      </c>
      <c r="J28" s="9"/>
      <c r="K28" s="12"/>
      <c r="Q28" s="129"/>
      <c r="R28" s="236"/>
    </row>
    <row r="29" spans="1:18" ht="16.5" thickBot="1">
      <c r="A29" s="5">
        <v>14</v>
      </c>
      <c r="B29" s="22" t="s">
        <v>185</v>
      </c>
      <c r="C29" s="9"/>
      <c r="D29" s="9"/>
      <c r="E29" s="9"/>
      <c r="F29" s="9"/>
      <c r="G29" s="4"/>
      <c r="H29" s="9"/>
      <c r="I29" s="30">
        <v>0</v>
      </c>
      <c r="J29" s="9"/>
      <c r="K29" s="12"/>
      <c r="M29" s="1" t="s">
        <v>333</v>
      </c>
      <c r="N29" s="1">
        <f>I20-N27</f>
        <v>0</v>
      </c>
      <c r="O29" s="175">
        <f>O27-I30</f>
        <v>0</v>
      </c>
      <c r="Q29" s="129"/>
      <c r="R29" s="236"/>
    </row>
    <row r="30" spans="1:18">
      <c r="A30" s="5">
        <v>15</v>
      </c>
      <c r="B30" s="2" t="s">
        <v>158</v>
      </c>
      <c r="C30" s="9"/>
      <c r="D30" s="9"/>
      <c r="E30" s="9"/>
      <c r="F30" s="9"/>
      <c r="G30" s="9"/>
      <c r="H30" s="9"/>
      <c r="I30" s="18">
        <f>SUM(I23:I29)</f>
        <v>2543583</v>
      </c>
      <c r="J30" s="9"/>
      <c r="K30" s="12"/>
      <c r="Q30" s="129"/>
      <c r="R30" s="236"/>
    </row>
    <row r="31" spans="1:18">
      <c r="A31" s="5"/>
      <c r="B31" s="8"/>
      <c r="C31" s="9"/>
      <c r="D31" s="9"/>
      <c r="E31" s="9"/>
      <c r="F31" s="9"/>
      <c r="G31" s="9"/>
      <c r="H31" s="9"/>
      <c r="I31" s="18"/>
      <c r="J31" s="9"/>
      <c r="K31" s="12"/>
      <c r="M31" s="1" t="s">
        <v>334</v>
      </c>
      <c r="Q31" s="129"/>
      <c r="R31" s="236"/>
    </row>
    <row r="32" spans="1:18">
      <c r="A32" s="5">
        <v>16</v>
      </c>
      <c r="B32" s="8" t="s">
        <v>20</v>
      </c>
      <c r="C32" s="9" t="s">
        <v>159</v>
      </c>
      <c r="D32" s="31">
        <f>IF(I30&gt;0,I20/I30,0)</f>
        <v>19.469982837912294</v>
      </c>
      <c r="E32" s="9"/>
      <c r="F32" s="9"/>
      <c r="G32" s="9"/>
      <c r="H32" s="9"/>
      <c r="J32" s="9"/>
      <c r="K32" s="12"/>
      <c r="Q32" s="129"/>
      <c r="R32" s="236"/>
    </row>
    <row r="33" spans="1:18">
      <c r="A33" s="5">
        <v>17</v>
      </c>
      <c r="B33" s="8" t="s">
        <v>146</v>
      </c>
      <c r="C33" s="9" t="s">
        <v>160</v>
      </c>
      <c r="D33" s="31">
        <f>+D32/12</f>
        <v>1.6224985698260246</v>
      </c>
      <c r="E33" s="9"/>
      <c r="F33" s="9"/>
      <c r="G33" s="9"/>
      <c r="H33" s="9"/>
      <c r="J33" s="9"/>
      <c r="K33" s="12"/>
      <c r="N33" s="175"/>
      <c r="Q33" s="129"/>
      <c r="R33" s="129"/>
    </row>
    <row r="34" spans="1:18">
      <c r="A34" s="5"/>
      <c r="B34" s="8"/>
      <c r="C34" s="9"/>
      <c r="D34" s="31"/>
      <c r="E34" s="9"/>
      <c r="F34" s="9"/>
      <c r="G34" s="9"/>
      <c r="H34" s="9"/>
      <c r="J34" s="9"/>
      <c r="K34" s="12"/>
      <c r="N34" s="175"/>
      <c r="Q34" s="129"/>
      <c r="R34" s="129"/>
    </row>
    <row r="35" spans="1:18">
      <c r="A35" s="5"/>
      <c r="B35" s="8"/>
      <c r="C35" s="9"/>
      <c r="D35" s="32" t="s">
        <v>21</v>
      </c>
      <c r="E35" s="9"/>
      <c r="F35" s="9"/>
      <c r="G35" s="9"/>
      <c r="H35" s="9"/>
      <c r="I35" s="33" t="s">
        <v>22</v>
      </c>
      <c r="J35" s="9"/>
      <c r="K35" s="12"/>
      <c r="N35" s="175"/>
    </row>
    <row r="36" spans="1:18">
      <c r="A36" s="5">
        <v>18</v>
      </c>
      <c r="B36" s="8" t="s">
        <v>23</v>
      </c>
      <c r="C36" s="34" t="s">
        <v>161</v>
      </c>
      <c r="D36" s="31">
        <f>+D32/52</f>
        <v>0.37442274688292876</v>
      </c>
      <c r="E36" s="9"/>
      <c r="F36" s="9"/>
      <c r="G36" s="9"/>
      <c r="H36" s="9"/>
      <c r="I36" s="35">
        <f>+D32/52</f>
        <v>0.37442274688292876</v>
      </c>
      <c r="J36" s="9"/>
      <c r="K36" s="12"/>
    </row>
    <row r="37" spans="1:18">
      <c r="A37" s="5">
        <v>19</v>
      </c>
      <c r="B37" s="8" t="s">
        <v>24</v>
      </c>
      <c r="C37" s="137" t="s">
        <v>292</v>
      </c>
      <c r="D37" s="31">
        <f>+D32/260</f>
        <v>7.4884549376585743E-2</v>
      </c>
      <c r="E37" s="9" t="s">
        <v>25</v>
      </c>
      <c r="G37" s="9"/>
      <c r="H37" s="9"/>
      <c r="I37" s="35">
        <f>+D32/365</f>
        <v>5.3342418734006282E-2</v>
      </c>
      <c r="J37" s="9"/>
      <c r="K37" s="12"/>
    </row>
    <row r="38" spans="1:18">
      <c r="A38" s="5">
        <v>20</v>
      </c>
      <c r="B38" s="8" t="s">
        <v>26</v>
      </c>
      <c r="C38" s="137" t="s">
        <v>293</v>
      </c>
      <c r="D38" s="31">
        <f>+D32/4160*1000</f>
        <v>4.6802843360366087</v>
      </c>
      <c r="E38" s="9" t="s">
        <v>27</v>
      </c>
      <c r="G38" s="9"/>
      <c r="H38" s="9"/>
      <c r="I38" s="138">
        <f>+D32/8760*1000</f>
        <v>2.222600780583595</v>
      </c>
      <c r="J38" s="9"/>
      <c r="K38" s="12" t="s">
        <v>2</v>
      </c>
    </row>
    <row r="39" spans="1:18">
      <c r="A39" s="5"/>
      <c r="B39" s="8"/>
      <c r="C39" s="9" t="s">
        <v>28</v>
      </c>
      <c r="D39" s="9"/>
      <c r="E39" s="9" t="s">
        <v>29</v>
      </c>
      <c r="G39" s="9"/>
      <c r="H39" s="9"/>
      <c r="J39" s="9"/>
      <c r="K39" s="12" t="s">
        <v>2</v>
      </c>
    </row>
    <row r="40" spans="1:18">
      <c r="A40" s="5"/>
      <c r="B40" s="8"/>
      <c r="C40" s="9"/>
      <c r="D40" s="9"/>
      <c r="E40" s="9"/>
      <c r="G40" s="9"/>
      <c r="H40" s="9"/>
      <c r="J40" s="9"/>
      <c r="K40" s="12" t="s">
        <v>2</v>
      </c>
    </row>
    <row r="41" spans="1:18">
      <c r="A41" s="5">
        <v>21</v>
      </c>
      <c r="B41" s="8" t="s">
        <v>248</v>
      </c>
      <c r="C41" s="9" t="s">
        <v>246</v>
      </c>
      <c r="D41" s="36">
        <f>556112/8325288</f>
        <v>6.6797929392953134E-2</v>
      </c>
      <c r="E41" s="37" t="s">
        <v>30</v>
      </c>
      <c r="F41" s="37"/>
      <c r="G41" s="37"/>
      <c r="H41" s="37"/>
      <c r="I41" s="37">
        <f>D41</f>
        <v>6.6797929392953134E-2</v>
      </c>
      <c r="J41" s="37" t="s">
        <v>30</v>
      </c>
      <c r="K41" s="12"/>
    </row>
    <row r="42" spans="1:18">
      <c r="A42" s="5">
        <v>22</v>
      </c>
      <c r="B42" s="8"/>
      <c r="C42" s="9"/>
      <c r="D42" s="36">
        <f>D41</f>
        <v>6.6797929392953134E-2</v>
      </c>
      <c r="E42" s="37" t="s">
        <v>31</v>
      </c>
      <c r="F42" s="37"/>
      <c r="G42" s="37"/>
      <c r="H42" s="37"/>
      <c r="I42" s="37">
        <f>D42</f>
        <v>6.6797929392953134E-2</v>
      </c>
      <c r="J42" s="37" t="s">
        <v>31</v>
      </c>
      <c r="K42" s="12"/>
    </row>
    <row r="43" spans="1:18" s="10" customFormat="1">
      <c r="A43" s="116"/>
      <c r="B43" s="58"/>
      <c r="C43" s="12"/>
      <c r="D43" s="117"/>
      <c r="E43" s="117"/>
      <c r="F43" s="117"/>
      <c r="G43" s="117"/>
      <c r="H43" s="117"/>
      <c r="I43" s="117"/>
      <c r="J43" s="117"/>
      <c r="K43" s="12"/>
      <c r="M43" s="1"/>
      <c r="N43" s="1"/>
      <c r="O43" s="1"/>
    </row>
    <row r="44" spans="1:18" s="10" customFormat="1">
      <c r="A44" s="116"/>
      <c r="B44" s="58"/>
      <c r="C44" s="12"/>
      <c r="D44" s="117"/>
      <c r="E44" s="117"/>
      <c r="F44" s="117"/>
      <c r="G44" s="117"/>
      <c r="H44" s="117"/>
      <c r="I44" s="117"/>
      <c r="J44" s="117"/>
      <c r="K44" s="12"/>
      <c r="M44" s="1"/>
      <c r="N44" s="1"/>
      <c r="O44" s="1"/>
    </row>
    <row r="45" spans="1:18" s="10" customFormat="1">
      <c r="A45" s="116"/>
      <c r="B45" s="58"/>
      <c r="C45" s="12"/>
      <c r="D45" s="117"/>
      <c r="E45" s="117"/>
      <c r="F45" s="117"/>
      <c r="G45" s="117"/>
      <c r="H45" s="117"/>
      <c r="I45" s="117"/>
      <c r="J45" s="117"/>
      <c r="K45" s="12"/>
    </row>
    <row r="46" spans="1:18" s="10" customFormat="1">
      <c r="A46" s="116"/>
      <c r="B46" s="58"/>
      <c r="C46" s="12"/>
      <c r="D46" s="117"/>
      <c r="E46" s="117"/>
      <c r="F46" s="117"/>
      <c r="G46" s="117"/>
      <c r="H46" s="117"/>
      <c r="I46" s="117"/>
      <c r="J46" s="117"/>
      <c r="K46" s="12"/>
    </row>
    <row r="47" spans="1:18" s="10" customFormat="1">
      <c r="A47" s="116"/>
      <c r="B47" s="58"/>
      <c r="C47" s="12"/>
      <c r="D47" s="117"/>
      <c r="E47" s="117"/>
      <c r="F47" s="117"/>
      <c r="G47" s="117"/>
      <c r="H47" s="117"/>
      <c r="I47" s="117"/>
      <c r="J47" s="117"/>
      <c r="K47" s="12"/>
    </row>
    <row r="48" spans="1:18" s="10" customFormat="1">
      <c r="A48" s="116"/>
      <c r="B48" s="58"/>
      <c r="C48" s="12"/>
      <c r="D48" s="117"/>
      <c r="E48" s="117"/>
      <c r="F48" s="117"/>
      <c r="G48" s="117"/>
      <c r="H48" s="117"/>
      <c r="I48" s="117"/>
      <c r="J48" s="117"/>
      <c r="K48" s="12"/>
    </row>
    <row r="49" spans="1:11" s="10" customFormat="1">
      <c r="A49" s="116"/>
      <c r="B49" s="58"/>
      <c r="C49" s="12"/>
      <c r="D49" s="117"/>
      <c r="E49" s="117"/>
      <c r="F49" s="117"/>
      <c r="G49" s="117"/>
      <c r="H49" s="117"/>
      <c r="I49" s="117"/>
      <c r="J49" s="117"/>
      <c r="K49" s="12"/>
    </row>
    <row r="50" spans="1:11" s="10" customFormat="1">
      <c r="A50" s="116"/>
      <c r="B50" s="58"/>
      <c r="C50" s="12"/>
      <c r="D50" s="117"/>
      <c r="E50" s="117"/>
      <c r="F50" s="117"/>
      <c r="G50" s="117"/>
      <c r="H50" s="117"/>
      <c r="I50" s="117"/>
      <c r="J50" s="117"/>
      <c r="K50" s="12"/>
    </row>
    <row r="51" spans="1:11" s="10" customFormat="1">
      <c r="A51" s="116"/>
      <c r="B51" s="58"/>
      <c r="C51" s="12"/>
      <c r="D51" s="117"/>
      <c r="E51" s="117"/>
      <c r="F51" s="117"/>
      <c r="G51" s="117"/>
      <c r="H51" s="117"/>
      <c r="I51" s="117"/>
      <c r="J51" s="117"/>
      <c r="K51" s="12"/>
    </row>
    <row r="52" spans="1:11" s="10" customFormat="1">
      <c r="A52" s="116"/>
      <c r="B52" s="58"/>
      <c r="C52" s="12"/>
      <c r="D52" s="117"/>
      <c r="E52" s="117"/>
      <c r="F52" s="117"/>
      <c r="G52" s="117"/>
      <c r="H52" s="117"/>
      <c r="I52" s="117"/>
      <c r="J52" s="117"/>
      <c r="K52" s="12"/>
    </row>
    <row r="53" spans="1:11" s="10" customFormat="1">
      <c r="A53" s="116"/>
      <c r="B53" s="58"/>
      <c r="C53" s="12"/>
      <c r="D53" s="117"/>
      <c r="E53" s="117"/>
      <c r="F53" s="117"/>
      <c r="G53" s="117"/>
      <c r="H53" s="117"/>
      <c r="I53" s="117"/>
      <c r="J53" s="117"/>
      <c r="K53" s="12"/>
    </row>
    <row r="54" spans="1:11" s="10" customFormat="1">
      <c r="A54" s="116"/>
      <c r="B54" s="58"/>
      <c r="C54" s="12"/>
      <c r="D54" s="117"/>
      <c r="E54" s="117"/>
      <c r="F54" s="117"/>
      <c r="G54" s="117"/>
      <c r="H54" s="117"/>
      <c r="I54" s="117"/>
      <c r="J54" s="117"/>
      <c r="K54" s="12"/>
    </row>
    <row r="55" spans="1:11" s="10" customFormat="1">
      <c r="A55" s="116"/>
      <c r="B55" s="58"/>
      <c r="C55" s="12"/>
      <c r="D55" s="117"/>
      <c r="E55" s="117"/>
      <c r="F55" s="117"/>
      <c r="G55" s="117"/>
      <c r="H55" s="117"/>
      <c r="I55" s="117"/>
      <c r="J55" s="117"/>
      <c r="K55" s="12"/>
    </row>
    <row r="56" spans="1:11" s="10" customFormat="1">
      <c r="A56" s="116"/>
      <c r="B56" s="58"/>
      <c r="C56" s="12"/>
      <c r="D56" s="117"/>
      <c r="E56" s="117"/>
      <c r="F56" s="117"/>
      <c r="G56" s="117"/>
      <c r="H56" s="117"/>
      <c r="I56" s="117"/>
      <c r="J56" s="117"/>
      <c r="K56" s="12"/>
    </row>
    <row r="57" spans="1:11" s="10" customFormat="1">
      <c r="A57" s="116"/>
      <c r="B57" s="58"/>
      <c r="C57" s="12"/>
      <c r="D57" s="117"/>
      <c r="E57" s="117"/>
      <c r="F57" s="117"/>
      <c r="G57" s="117"/>
      <c r="H57" s="117"/>
      <c r="I57" s="117"/>
      <c r="J57" s="117"/>
      <c r="K57" s="12"/>
    </row>
    <row r="58" spans="1:11" s="10" customFormat="1">
      <c r="A58" s="116"/>
      <c r="B58" s="58"/>
      <c r="C58" s="12"/>
      <c r="D58" s="117"/>
      <c r="E58" s="117"/>
      <c r="F58" s="117"/>
      <c r="G58" s="117"/>
      <c r="H58" s="117"/>
      <c r="I58" s="117"/>
      <c r="J58" s="117"/>
      <c r="K58" s="12"/>
    </row>
    <row r="59" spans="1:11" s="10" customFormat="1">
      <c r="A59" s="116"/>
      <c r="B59" s="58"/>
      <c r="C59" s="12"/>
      <c r="D59" s="117"/>
      <c r="E59" s="117"/>
      <c r="F59" s="117"/>
      <c r="G59" s="117"/>
      <c r="H59" s="117"/>
      <c r="I59" s="117"/>
      <c r="J59" s="117"/>
      <c r="K59" s="12"/>
    </row>
    <row r="60" spans="1:11" s="10" customFormat="1">
      <c r="A60" s="116"/>
      <c r="B60" s="58"/>
      <c r="C60" s="12"/>
      <c r="D60" s="117"/>
      <c r="E60" s="117"/>
      <c r="F60" s="117"/>
      <c r="G60" s="117"/>
      <c r="H60" s="117"/>
      <c r="I60" s="117"/>
      <c r="J60" s="117"/>
      <c r="K60" s="12"/>
    </row>
    <row r="61" spans="1:11" s="10" customFormat="1">
      <c r="A61" s="116"/>
      <c r="B61" s="58"/>
      <c r="C61" s="12"/>
      <c r="D61" s="117"/>
      <c r="E61" s="117"/>
      <c r="F61" s="117"/>
      <c r="G61" s="117"/>
      <c r="H61" s="117"/>
      <c r="I61" s="117"/>
      <c r="J61" s="117"/>
      <c r="K61" s="12"/>
    </row>
    <row r="62" spans="1:11" s="10" customFormat="1">
      <c r="A62" s="116"/>
      <c r="B62" s="58"/>
      <c r="C62" s="12"/>
      <c r="D62" s="117"/>
      <c r="E62" s="117"/>
      <c r="F62" s="117"/>
      <c r="G62" s="117"/>
      <c r="H62" s="117"/>
      <c r="I62" s="117"/>
      <c r="J62" s="117"/>
      <c r="K62" s="12"/>
    </row>
    <row r="63" spans="1:11" s="10" customFormat="1">
      <c r="A63" s="116"/>
      <c r="B63" s="58"/>
      <c r="C63" s="12"/>
      <c r="D63" s="117"/>
      <c r="E63" s="117"/>
      <c r="F63" s="117"/>
      <c r="G63" s="117"/>
      <c r="H63" s="117"/>
      <c r="I63" s="117"/>
      <c r="J63" s="117"/>
      <c r="K63" s="12"/>
    </row>
    <row r="64" spans="1:11" s="10" customFormat="1">
      <c r="A64" s="116"/>
      <c r="B64" s="58"/>
      <c r="C64" s="12"/>
      <c r="D64" s="117"/>
      <c r="E64" s="117"/>
      <c r="F64" s="117"/>
      <c r="G64" s="117"/>
      <c r="H64" s="117"/>
      <c r="I64" s="117"/>
      <c r="J64" s="117"/>
      <c r="K64" s="12"/>
    </row>
    <row r="65" spans="1:15" s="10" customFormat="1">
      <c r="A65" s="116"/>
      <c r="B65" s="58"/>
      <c r="C65" s="12"/>
      <c r="D65" s="117"/>
      <c r="E65" s="117"/>
      <c r="F65" s="117"/>
      <c r="G65" s="117"/>
      <c r="H65" s="117"/>
      <c r="I65" s="117"/>
      <c r="J65" s="117"/>
      <c r="K65" s="12"/>
    </row>
    <row r="66" spans="1:15">
      <c r="B66" s="2"/>
      <c r="C66" s="2"/>
      <c r="D66" s="3"/>
      <c r="E66" s="2"/>
      <c r="F66" s="2"/>
      <c r="G66" s="2"/>
      <c r="H66" s="4"/>
      <c r="I66" s="4"/>
      <c r="J66" s="239" t="s">
        <v>202</v>
      </c>
      <c r="K66" s="239"/>
      <c r="M66" s="10"/>
      <c r="N66" s="10"/>
      <c r="O66" s="10"/>
    </row>
    <row r="67" spans="1:15">
      <c r="B67" s="2"/>
      <c r="C67" s="2"/>
      <c r="D67" s="3"/>
      <c r="E67" s="2"/>
      <c r="F67" s="2"/>
      <c r="G67" s="2"/>
      <c r="H67" s="4"/>
      <c r="I67" s="4"/>
      <c r="J67" s="9"/>
      <c r="K67" s="38"/>
      <c r="M67" s="10"/>
      <c r="N67" s="10"/>
      <c r="O67" s="10"/>
    </row>
    <row r="68" spans="1:15">
      <c r="B68" s="2" t="s">
        <v>0</v>
      </c>
      <c r="C68" s="2"/>
      <c r="D68" s="3" t="s">
        <v>282</v>
      </c>
      <c r="E68" s="2"/>
      <c r="F68" s="2"/>
      <c r="G68" s="2"/>
      <c r="H68" s="4"/>
      <c r="I68" s="4"/>
      <c r="J68" s="9"/>
      <c r="K68" s="38" t="str">
        <f>K4</f>
        <v>For the 12 months ended 12/31/2014</v>
      </c>
    </row>
    <row r="69" spans="1:15">
      <c r="B69" s="2"/>
      <c r="C69" s="14" t="s">
        <v>2</v>
      </c>
      <c r="D69" s="14" t="s">
        <v>283</v>
      </c>
      <c r="E69" s="14"/>
      <c r="F69" s="14"/>
      <c r="G69" s="14"/>
      <c r="H69" s="4"/>
      <c r="I69" s="4"/>
      <c r="J69" s="9"/>
      <c r="K69" s="12"/>
    </row>
    <row r="70" spans="1:15">
      <c r="B70" s="2"/>
      <c r="C70" s="14"/>
      <c r="D70" s="14"/>
      <c r="E70" s="14"/>
      <c r="F70" s="14"/>
      <c r="G70" s="14"/>
      <c r="H70" s="4"/>
      <c r="I70" s="4"/>
      <c r="J70" s="9"/>
      <c r="K70" s="12"/>
    </row>
    <row r="71" spans="1:15">
      <c r="B71" s="8"/>
      <c r="C71" s="9"/>
      <c r="D71" s="14" t="str">
        <f>D7</f>
        <v>Cleco Power LLC</v>
      </c>
      <c r="E71" s="14"/>
      <c r="F71" s="14"/>
      <c r="G71" s="14"/>
      <c r="H71" s="14"/>
      <c r="I71" s="14"/>
      <c r="J71" s="14"/>
      <c r="K71" s="19"/>
    </row>
    <row r="72" spans="1:15">
      <c r="B72" s="39" t="s">
        <v>32</v>
      </c>
      <c r="C72" s="39" t="s">
        <v>33</v>
      </c>
      <c r="D72" s="39" t="s">
        <v>34</v>
      </c>
      <c r="E72" s="14" t="s">
        <v>2</v>
      </c>
      <c r="F72" s="14"/>
      <c r="G72" s="40" t="s">
        <v>35</v>
      </c>
      <c r="H72" s="14"/>
      <c r="I72" s="41" t="s">
        <v>36</v>
      </c>
      <c r="J72" s="14"/>
      <c r="K72" s="11"/>
    </row>
    <row r="73" spans="1:15">
      <c r="B73" s="8"/>
      <c r="C73" s="42" t="s">
        <v>37</v>
      </c>
      <c r="D73" s="14"/>
      <c r="E73" s="14"/>
      <c r="F73" s="14"/>
      <c r="G73" s="5"/>
      <c r="H73" s="14"/>
      <c r="I73" s="43" t="s">
        <v>38</v>
      </c>
      <c r="J73" s="14"/>
      <c r="K73" s="11"/>
    </row>
    <row r="74" spans="1:15">
      <c r="A74" s="5" t="s">
        <v>4</v>
      </c>
      <c r="B74" s="8"/>
      <c r="C74" s="44" t="s">
        <v>39</v>
      </c>
      <c r="D74" s="43" t="s">
        <v>40</v>
      </c>
      <c r="E74" s="45"/>
      <c r="F74" s="43" t="s">
        <v>41</v>
      </c>
      <c r="H74" s="45"/>
      <c r="I74" s="5" t="s">
        <v>42</v>
      </c>
      <c r="J74" s="14"/>
      <c r="K74" s="11"/>
    </row>
    <row r="75" spans="1:15" ht="16.5" thickBot="1">
      <c r="A75" s="17" t="s">
        <v>6</v>
      </c>
      <c r="B75" s="46" t="s">
        <v>43</v>
      </c>
      <c r="C75" s="14"/>
      <c r="D75" s="14"/>
      <c r="E75" s="14"/>
      <c r="F75" s="14"/>
      <c r="G75" s="14"/>
      <c r="H75" s="14"/>
      <c r="I75" s="14"/>
      <c r="J75" s="14"/>
      <c r="K75" s="19"/>
    </row>
    <row r="76" spans="1:15">
      <c r="A76" s="5"/>
      <c r="B76" s="8" t="s">
        <v>308</v>
      </c>
      <c r="C76" s="14"/>
      <c r="D76" s="14"/>
      <c r="E76" s="14"/>
      <c r="F76" s="14"/>
      <c r="G76" s="14"/>
      <c r="H76" s="14"/>
      <c r="I76" s="14"/>
      <c r="J76" s="14"/>
      <c r="K76" s="19"/>
    </row>
    <row r="77" spans="1:15">
      <c r="A77" s="5">
        <v>1</v>
      </c>
      <c r="B77" s="8" t="s">
        <v>44</v>
      </c>
      <c r="C77" s="19" t="s">
        <v>227</v>
      </c>
      <c r="D77" s="23">
        <v>2209022699</v>
      </c>
      <c r="E77" s="14"/>
      <c r="F77" s="14" t="s">
        <v>45</v>
      </c>
      <c r="G77" s="47" t="s">
        <v>2</v>
      </c>
      <c r="H77" s="14"/>
      <c r="I77" s="14" t="s">
        <v>2</v>
      </c>
      <c r="J77" s="14"/>
      <c r="K77" s="19"/>
    </row>
    <row r="78" spans="1:15">
      <c r="A78" s="5">
        <v>2</v>
      </c>
      <c r="B78" s="8" t="s">
        <v>46</v>
      </c>
      <c r="C78" s="19" t="s">
        <v>220</v>
      </c>
      <c r="D78" s="23">
        <v>625824547</v>
      </c>
      <c r="E78" s="14"/>
      <c r="F78" s="14" t="s">
        <v>11</v>
      </c>
      <c r="G78" s="47">
        <f>I212</f>
        <v>0.78981783212156431</v>
      </c>
      <c r="H78" s="14"/>
      <c r="I78" s="14">
        <f>+G78*D78</f>
        <v>494287387.00000006</v>
      </c>
      <c r="J78" s="14"/>
      <c r="K78" s="19"/>
    </row>
    <row r="79" spans="1:15">
      <c r="A79" s="5">
        <v>3</v>
      </c>
      <c r="B79" s="8" t="s">
        <v>47</v>
      </c>
      <c r="C79" s="19" t="s">
        <v>221</v>
      </c>
      <c r="D79" s="23">
        <v>1288514315</v>
      </c>
      <c r="E79" s="14"/>
      <c r="F79" s="14" t="s">
        <v>45</v>
      </c>
      <c r="G79" s="47" t="s">
        <v>2</v>
      </c>
      <c r="H79" s="14"/>
      <c r="I79" s="14" t="s">
        <v>2</v>
      </c>
      <c r="J79" s="14"/>
      <c r="K79" s="19"/>
      <c r="M79" s="163" t="s">
        <v>344</v>
      </c>
      <c r="N79" s="164"/>
      <c r="O79" s="164"/>
    </row>
    <row r="80" spans="1:15">
      <c r="A80" s="5">
        <v>4</v>
      </c>
      <c r="B80" s="8" t="s">
        <v>48</v>
      </c>
      <c r="C80" s="19" t="s">
        <v>228</v>
      </c>
      <c r="D80" s="23">
        <f>63127022+175478374</f>
        <v>238605396</v>
      </c>
      <c r="E80" s="14"/>
      <c r="F80" s="14" t="s">
        <v>49</v>
      </c>
      <c r="G80" s="47">
        <f>I229</f>
        <v>4.2124211884321881E-2</v>
      </c>
      <c r="H80" s="14"/>
      <c r="I80" s="14">
        <f>+G80*D80</f>
        <v>10051064.257846529</v>
      </c>
      <c r="J80" s="14"/>
      <c r="K80" s="19"/>
      <c r="M80" s="156"/>
      <c r="N80" s="165"/>
      <c r="O80" s="166"/>
    </row>
    <row r="81" spans="1:15" ht="16.5" thickBot="1">
      <c r="A81" s="5">
        <v>5</v>
      </c>
      <c r="B81" s="8" t="s">
        <v>50</v>
      </c>
      <c r="C81" s="19" t="s">
        <v>51</v>
      </c>
      <c r="D81" s="48"/>
      <c r="E81" s="14"/>
      <c r="F81" s="14" t="s">
        <v>100</v>
      </c>
      <c r="G81" s="47">
        <f>K233</f>
        <v>4.2124211884321881E-2</v>
      </c>
      <c r="H81" s="14"/>
      <c r="I81" s="24">
        <f>+G81*D81</f>
        <v>0</v>
      </c>
      <c r="J81" s="14"/>
      <c r="K81" s="19"/>
      <c r="M81" s="167"/>
      <c r="N81" s="168" t="s">
        <v>335</v>
      </c>
      <c r="O81" s="169" t="s">
        <v>5</v>
      </c>
    </row>
    <row r="82" spans="1:15">
      <c r="A82" s="5">
        <v>6</v>
      </c>
      <c r="B82" s="2" t="s">
        <v>279</v>
      </c>
      <c r="C82" s="19"/>
      <c r="D82" s="14">
        <f>SUM(D77:D81)</f>
        <v>4361966957</v>
      </c>
      <c r="E82" s="14"/>
      <c r="F82" s="14" t="s">
        <v>52</v>
      </c>
      <c r="G82" s="49">
        <f>IF(I82&gt;0,I82/D82,0)</f>
        <v>0.11562179544906777</v>
      </c>
      <c r="H82" s="14"/>
      <c r="I82" s="14">
        <f>SUM(I77:I81)</f>
        <v>504338451.25784659</v>
      </c>
      <c r="J82" s="14"/>
      <c r="K82" s="50"/>
      <c r="M82" s="158" t="s">
        <v>340</v>
      </c>
      <c r="N82" s="170">
        <f>449487828+5247461</f>
        <v>454735289</v>
      </c>
      <c r="O82" s="171">
        <f>N82/SUM($N$82:$N$87)</f>
        <v>0.91998157541495185</v>
      </c>
    </row>
    <row r="83" spans="1:15">
      <c r="B83" s="8"/>
      <c r="C83" s="19"/>
      <c r="D83" s="14"/>
      <c r="E83" s="14"/>
      <c r="F83" s="14"/>
      <c r="G83" s="49"/>
      <c r="H83" s="14"/>
      <c r="I83" s="14"/>
      <c r="J83" s="14"/>
      <c r="K83" s="50"/>
      <c r="M83" s="158" t="s">
        <v>341</v>
      </c>
      <c r="N83" s="170">
        <v>35715032</v>
      </c>
      <c r="O83" s="171">
        <f>N83/SUM($N$82:$N$87)</f>
        <v>7.2255600566234965E-2</v>
      </c>
    </row>
    <row r="84" spans="1:15">
      <c r="B84" s="8" t="s">
        <v>309</v>
      </c>
      <c r="C84" s="19"/>
      <c r="D84" s="14"/>
      <c r="E84" s="14"/>
      <c r="F84" s="14"/>
      <c r="G84" s="14"/>
      <c r="H84" s="14"/>
      <c r="I84" s="14"/>
      <c r="J84" s="14"/>
      <c r="K84" s="19"/>
      <c r="M84" s="158" t="s">
        <v>342</v>
      </c>
      <c r="N84" s="170">
        <v>3837066</v>
      </c>
      <c r="O84" s="171">
        <f>N84/SUM($N$82:$N$87)</f>
        <v>7.7628240188131687E-3</v>
      </c>
    </row>
    <row r="85" spans="1:15">
      <c r="A85" s="5">
        <v>7</v>
      </c>
      <c r="B85" s="8" t="str">
        <f>+B77</f>
        <v xml:space="preserve">  Production</v>
      </c>
      <c r="C85" s="19" t="s">
        <v>206</v>
      </c>
      <c r="D85" s="23">
        <f>686239621+6521135</f>
        <v>692760756</v>
      </c>
      <c r="E85" s="14"/>
      <c r="F85" s="14" t="str">
        <f>+F77</f>
        <v>NA</v>
      </c>
      <c r="G85" s="47" t="str">
        <f>+G77</f>
        <v xml:space="preserve"> </v>
      </c>
      <c r="H85" s="14"/>
      <c r="I85" s="14" t="s">
        <v>2</v>
      </c>
      <c r="J85" s="14"/>
      <c r="K85" s="19"/>
      <c r="M85" s="158" t="s">
        <v>343</v>
      </c>
      <c r="N85" s="170">
        <v>0</v>
      </c>
      <c r="O85" s="171">
        <f>N85/SUM($N$82:$N$87)</f>
        <v>0</v>
      </c>
    </row>
    <row r="86" spans="1:15">
      <c r="A86" s="5">
        <v>8</v>
      </c>
      <c r="B86" s="8" t="str">
        <f>+B78</f>
        <v xml:space="preserve">  Transmission</v>
      </c>
      <c r="C86" s="19" t="s">
        <v>207</v>
      </c>
      <c r="D86" s="23">
        <v>200618171</v>
      </c>
      <c r="E86" s="14"/>
      <c r="F86" s="14" t="str">
        <f t="shared" ref="F86:G89" si="2">+F78</f>
        <v>TP</v>
      </c>
      <c r="G86" s="47">
        <f t="shared" si="2"/>
        <v>0.78981783212156431</v>
      </c>
      <c r="H86" s="14"/>
      <c r="I86" s="14">
        <f>+G86*D86</f>
        <v>158451808.9034133</v>
      </c>
      <c r="J86" s="14"/>
      <c r="K86" s="19"/>
      <c r="M86" s="158" t="s">
        <v>346</v>
      </c>
      <c r="N86" s="170">
        <v>0</v>
      </c>
      <c r="O86" s="171">
        <f>N86/SUM($N$82:$N$87)</f>
        <v>0</v>
      </c>
    </row>
    <row r="87" spans="1:15">
      <c r="A87" s="5">
        <v>9</v>
      </c>
      <c r="B87" s="8" t="str">
        <f>+B79</f>
        <v xml:space="preserve">  Distribution</v>
      </c>
      <c r="C87" s="19" t="s">
        <v>208</v>
      </c>
      <c r="D87" s="23">
        <v>416755330</v>
      </c>
      <c r="E87" s="14"/>
      <c r="F87" s="14" t="str">
        <f t="shared" si="2"/>
        <v>NA</v>
      </c>
      <c r="G87" s="47" t="str">
        <f t="shared" si="2"/>
        <v xml:space="preserve"> </v>
      </c>
      <c r="H87" s="14"/>
      <c r="I87" s="14" t="s">
        <v>2</v>
      </c>
      <c r="J87" s="14"/>
      <c r="K87" s="19"/>
      <c r="M87" s="158" t="s">
        <v>405</v>
      </c>
      <c r="N87" s="170">
        <v>0</v>
      </c>
      <c r="O87" s="171">
        <f>N87/SUM($N$82:$N$87)</f>
        <v>0</v>
      </c>
    </row>
    <row r="88" spans="1:15">
      <c r="A88" s="5">
        <v>10</v>
      </c>
      <c r="B88" s="8" t="str">
        <f>+B80</f>
        <v xml:space="preserve">  General &amp; Intangible</v>
      </c>
      <c r="C88" s="19" t="s">
        <v>310</v>
      </c>
      <c r="D88" s="23">
        <f>41474545+61705279</f>
        <v>103179824</v>
      </c>
      <c r="E88" s="14"/>
      <c r="F88" s="14" t="str">
        <f t="shared" si="2"/>
        <v>W/S</v>
      </c>
      <c r="G88" s="47">
        <f t="shared" si="2"/>
        <v>4.2124211884321881E-2</v>
      </c>
      <c r="H88" s="14"/>
      <c r="I88" s="14">
        <f>+G88*D88</f>
        <v>4346368.7683630399</v>
      </c>
      <c r="J88" s="14"/>
      <c r="K88" s="19"/>
      <c r="M88" s="172" t="s">
        <v>345</v>
      </c>
      <c r="N88" s="161">
        <f>SUM(N82:N87)</f>
        <v>494287387</v>
      </c>
      <c r="O88" s="173">
        <f>SUM(O82:O87)</f>
        <v>0.99999999999999989</v>
      </c>
    </row>
    <row r="89" spans="1:15" ht="16.5" thickBot="1">
      <c r="A89" s="5">
        <v>11</v>
      </c>
      <c r="B89" s="8" t="str">
        <f>+B81</f>
        <v xml:space="preserve">  Common</v>
      </c>
      <c r="C89" s="19" t="s">
        <v>51</v>
      </c>
      <c r="D89" s="48"/>
      <c r="E89" s="14"/>
      <c r="F89" s="14" t="str">
        <f t="shared" si="2"/>
        <v>CE</v>
      </c>
      <c r="G89" s="47">
        <f t="shared" si="2"/>
        <v>4.2124211884321881E-2</v>
      </c>
      <c r="H89" s="14"/>
      <c r="I89" s="24">
        <f>+G89*D89</f>
        <v>0</v>
      </c>
      <c r="J89" s="14"/>
      <c r="K89" s="19"/>
    </row>
    <row r="90" spans="1:15">
      <c r="A90" s="5">
        <v>12</v>
      </c>
      <c r="B90" s="8" t="s">
        <v>280</v>
      </c>
      <c r="C90" s="14"/>
      <c r="D90" s="14">
        <f>SUM(D85:D89)</f>
        <v>1413314081</v>
      </c>
      <c r="E90" s="14"/>
      <c r="F90" s="14"/>
      <c r="G90" s="14"/>
      <c r="H90" s="14"/>
      <c r="I90" s="14">
        <f>SUM(I85:I89)</f>
        <v>162798177.67177632</v>
      </c>
      <c r="J90" s="14"/>
      <c r="K90" s="19"/>
      <c r="M90" s="1" t="s">
        <v>336</v>
      </c>
      <c r="N90" s="1">
        <f>I78-N88</f>
        <v>0</v>
      </c>
    </row>
    <row r="91" spans="1:15">
      <c r="A91" s="5"/>
      <c r="C91" s="14" t="s">
        <v>2</v>
      </c>
      <c r="E91" s="14"/>
      <c r="F91" s="14"/>
      <c r="G91" s="49"/>
      <c r="H91" s="14"/>
      <c r="J91" s="14"/>
      <c r="K91" s="50"/>
    </row>
    <row r="92" spans="1:15">
      <c r="A92" s="5"/>
      <c r="B92" s="8" t="s">
        <v>53</v>
      </c>
      <c r="C92" s="14"/>
      <c r="D92" s="14"/>
      <c r="E92" s="14"/>
      <c r="F92" s="14"/>
      <c r="G92" s="14"/>
      <c r="H92" s="14"/>
      <c r="I92" s="14"/>
      <c r="J92" s="14"/>
      <c r="K92" s="19"/>
      <c r="M92" s="1" t="s">
        <v>337</v>
      </c>
    </row>
    <row r="93" spans="1:15">
      <c r="A93" s="5">
        <v>13</v>
      </c>
      <c r="B93" s="8" t="str">
        <f>+B85</f>
        <v xml:space="preserve">  Production</v>
      </c>
      <c r="C93" s="14" t="s">
        <v>249</v>
      </c>
      <c r="D93" s="14">
        <f>D77-D85</f>
        <v>1516261943</v>
      </c>
      <c r="E93" s="14"/>
      <c r="F93" s="14"/>
      <c r="G93" s="49"/>
      <c r="H93" s="14"/>
      <c r="I93" s="14" t="s">
        <v>2</v>
      </c>
      <c r="J93" s="14"/>
      <c r="K93" s="50"/>
    </row>
    <row r="94" spans="1:15">
      <c r="A94" s="5">
        <v>14</v>
      </c>
      <c r="B94" s="8" t="str">
        <f>+B86</f>
        <v xml:space="preserve">  Transmission</v>
      </c>
      <c r="C94" s="14" t="s">
        <v>250</v>
      </c>
      <c r="D94" s="14">
        <f>D78-D86</f>
        <v>425206376</v>
      </c>
      <c r="E94" s="14"/>
      <c r="F94" s="14"/>
      <c r="G94" s="47"/>
      <c r="H94" s="14"/>
      <c r="I94" s="14">
        <f>I78-I86</f>
        <v>335835578.09658676</v>
      </c>
      <c r="J94" s="14"/>
      <c r="K94" s="50"/>
    </row>
    <row r="95" spans="1:15">
      <c r="A95" s="5">
        <v>15</v>
      </c>
      <c r="B95" s="8" t="str">
        <f>+B87</f>
        <v xml:space="preserve">  Distribution</v>
      </c>
      <c r="C95" s="14" t="s">
        <v>251</v>
      </c>
      <c r="D95" s="14">
        <f>D79-D87</f>
        <v>871758985</v>
      </c>
      <c r="E95" s="14"/>
      <c r="F95" s="14"/>
      <c r="G95" s="49"/>
      <c r="H95" s="14"/>
      <c r="I95" s="14" t="s">
        <v>2</v>
      </c>
      <c r="J95" s="14"/>
      <c r="K95" s="50"/>
    </row>
    <row r="96" spans="1:15">
      <c r="A96" s="5">
        <v>16</v>
      </c>
      <c r="B96" s="8" t="str">
        <f>+B88</f>
        <v xml:space="preserve">  General &amp; Intangible</v>
      </c>
      <c r="C96" s="14" t="s">
        <v>252</v>
      </c>
      <c r="D96" s="14">
        <f>D80-D88</f>
        <v>135425572</v>
      </c>
      <c r="E96" s="14"/>
      <c r="F96" s="14"/>
      <c r="G96" s="49"/>
      <c r="H96" s="14"/>
      <c r="I96" s="14">
        <f>I80-I88</f>
        <v>5704695.4894834887</v>
      </c>
      <c r="J96" s="14"/>
      <c r="K96" s="50"/>
    </row>
    <row r="97" spans="1:12" ht="16.5" thickBot="1">
      <c r="A97" s="5">
        <v>17</v>
      </c>
      <c r="B97" s="8" t="str">
        <f>+B89</f>
        <v xml:space="preserve">  Common</v>
      </c>
      <c r="C97" s="14" t="s">
        <v>253</v>
      </c>
      <c r="D97" s="24">
        <f>D81-D89</f>
        <v>0</v>
      </c>
      <c r="E97" s="14"/>
      <c r="F97" s="14"/>
      <c r="G97" s="49"/>
      <c r="H97" s="14"/>
      <c r="I97" s="24">
        <f>I81-I89</f>
        <v>0</v>
      </c>
      <c r="J97" s="14"/>
      <c r="K97" s="50"/>
    </row>
    <row r="98" spans="1:12">
      <c r="A98" s="5">
        <v>18</v>
      </c>
      <c r="B98" s="8" t="s">
        <v>278</v>
      </c>
      <c r="C98" s="14"/>
      <c r="D98" s="14">
        <f>SUM(D93:D97)</f>
        <v>2948652876</v>
      </c>
      <c r="E98" s="14"/>
      <c r="F98" s="14" t="s">
        <v>54</v>
      </c>
      <c r="G98" s="49">
        <f>IF(I98&gt;0,I98/D98,0)</f>
        <v>0.11582925761318751</v>
      </c>
      <c r="H98" s="14"/>
      <c r="I98" s="14">
        <f>SUM(I93:I97)</f>
        <v>341540273.58607024</v>
      </c>
      <c r="J98" s="14"/>
      <c r="K98" s="19"/>
    </row>
    <row r="99" spans="1:12">
      <c r="A99" s="5"/>
      <c r="C99" s="14"/>
      <c r="E99" s="14"/>
      <c r="H99" s="14"/>
      <c r="J99" s="14"/>
      <c r="K99" s="50"/>
    </row>
    <row r="100" spans="1:12">
      <c r="A100" s="5"/>
      <c r="B100" s="2" t="s">
        <v>254</v>
      </c>
      <c r="C100" s="14"/>
      <c r="D100" s="14"/>
      <c r="E100" s="14"/>
      <c r="F100" s="14"/>
      <c r="G100" s="14"/>
      <c r="H100" s="14"/>
      <c r="I100" s="14"/>
      <c r="J100" s="14"/>
      <c r="K100" s="19"/>
      <c r="L100" s="181"/>
    </row>
    <row r="101" spans="1:12">
      <c r="A101" s="5">
        <v>19</v>
      </c>
      <c r="B101" s="8" t="s">
        <v>147</v>
      </c>
      <c r="C101" s="14" t="s">
        <v>55</v>
      </c>
      <c r="D101" s="23"/>
      <c r="E101" s="19"/>
      <c r="F101" s="19" t="str">
        <f>+F85</f>
        <v>NA</v>
      </c>
      <c r="G101" s="51" t="s">
        <v>195</v>
      </c>
      <c r="H101" s="14"/>
      <c r="I101" s="14">
        <v>0</v>
      </c>
      <c r="J101" s="14"/>
      <c r="K101" s="50"/>
    </row>
    <row r="102" spans="1:12">
      <c r="A102" s="5">
        <v>20</v>
      </c>
      <c r="B102" s="8" t="s">
        <v>148</v>
      </c>
      <c r="C102" s="14" t="s">
        <v>57</v>
      </c>
      <c r="D102" s="23">
        <f>'ADIT  Page 2'!C15</f>
        <v>-853116831</v>
      </c>
      <c r="E102" s="14"/>
      <c r="F102" s="14" t="s">
        <v>56</v>
      </c>
      <c r="G102" s="47">
        <f>+G98</f>
        <v>0.11582925761318751</v>
      </c>
      <c r="H102" s="14"/>
      <c r="I102" s="14">
        <f>D102*G102</f>
        <v>-98815889.192045152</v>
      </c>
      <c r="J102" s="14"/>
      <c r="K102" s="50"/>
      <c r="L102" s="150"/>
    </row>
    <row r="103" spans="1:12">
      <c r="A103" s="5">
        <v>21</v>
      </c>
      <c r="B103" s="8" t="s">
        <v>149</v>
      </c>
      <c r="C103" s="14" t="s">
        <v>58</v>
      </c>
      <c r="D103" s="52"/>
      <c r="E103" s="14"/>
      <c r="F103" s="14" t="s">
        <v>56</v>
      </c>
      <c r="G103" s="47">
        <f>+G102</f>
        <v>0.11582925761318751</v>
      </c>
      <c r="H103" s="14"/>
      <c r="I103" s="14">
        <f>D103*G103</f>
        <v>0</v>
      </c>
      <c r="J103" s="14"/>
      <c r="K103" s="50"/>
    </row>
    <row r="104" spans="1:12">
      <c r="A104" s="5">
        <v>22</v>
      </c>
      <c r="B104" s="8" t="s">
        <v>151</v>
      </c>
      <c r="C104" s="14" t="s">
        <v>59</v>
      </c>
      <c r="D104" s="52">
        <f>'ADIT  Page 2'!C20</f>
        <v>82578204</v>
      </c>
      <c r="E104" s="14"/>
      <c r="F104" s="14" t="str">
        <f>+F103</f>
        <v>NP</v>
      </c>
      <c r="G104" s="47">
        <f>+G103</f>
        <v>0.11582925761318751</v>
      </c>
      <c r="H104" s="14"/>
      <c r="I104" s="14">
        <f>D104*G104</f>
        <v>9564972.0643503517</v>
      </c>
      <c r="J104" s="14"/>
      <c r="K104" s="50"/>
    </row>
    <row r="105" spans="1:12" ht="16.5" thickBot="1">
      <c r="A105" s="5">
        <v>23</v>
      </c>
      <c r="B105" s="1" t="s">
        <v>150</v>
      </c>
      <c r="C105" s="1" t="s">
        <v>214</v>
      </c>
      <c r="D105" s="48"/>
      <c r="E105" s="14"/>
      <c r="F105" s="14" t="s">
        <v>56</v>
      </c>
      <c r="G105" s="47">
        <f>+G103</f>
        <v>0.11582925761318751</v>
      </c>
      <c r="H105" s="14"/>
      <c r="I105" s="24">
        <f>D105*G105</f>
        <v>0</v>
      </c>
      <c r="J105" s="14"/>
      <c r="K105" s="50"/>
    </row>
    <row r="106" spans="1:12">
      <c r="A106" s="5">
        <v>24</v>
      </c>
      <c r="B106" s="8" t="s">
        <v>276</v>
      </c>
      <c r="C106" s="14"/>
      <c r="D106" s="14">
        <f>SUM(D101:D105)</f>
        <v>-770538627</v>
      </c>
      <c r="E106" s="14"/>
      <c r="F106" s="14"/>
      <c r="G106" s="14"/>
      <c r="H106" s="14"/>
      <c r="I106" s="14">
        <f>SUM(I101:I105)</f>
        <v>-89250917.1276948</v>
      </c>
      <c r="J106" s="14"/>
      <c r="K106" s="19"/>
    </row>
    <row r="107" spans="1:12">
      <c r="A107" s="5"/>
      <c r="C107" s="14"/>
      <c r="E107" s="14"/>
      <c r="F107" s="14"/>
      <c r="G107" s="49"/>
      <c r="H107" s="14"/>
      <c r="J107" s="14"/>
      <c r="K107" s="50"/>
    </row>
    <row r="108" spans="1:12">
      <c r="A108" s="5">
        <v>25</v>
      </c>
      <c r="B108" s="2" t="s">
        <v>60</v>
      </c>
      <c r="C108" s="19" t="s">
        <v>61</v>
      </c>
      <c r="D108" s="23">
        <v>309996</v>
      </c>
      <c r="E108" s="14"/>
      <c r="F108" s="14" t="str">
        <f>+F86</f>
        <v>TP</v>
      </c>
      <c r="G108" s="47">
        <f>+G86</f>
        <v>0.78981783212156431</v>
      </c>
      <c r="H108" s="14"/>
      <c r="I108" s="14">
        <f>+G108*D108</f>
        <v>244840.36868635644</v>
      </c>
      <c r="J108" s="14"/>
      <c r="K108" s="19"/>
    </row>
    <row r="109" spans="1:12">
      <c r="A109" s="5"/>
      <c r="B109" s="8"/>
      <c r="C109" s="14"/>
      <c r="D109" s="14"/>
      <c r="E109" s="14"/>
      <c r="F109" s="14"/>
      <c r="G109" s="14"/>
      <c r="H109" s="14"/>
      <c r="I109" s="14"/>
      <c r="J109" s="14"/>
      <c r="K109" s="19"/>
    </row>
    <row r="110" spans="1:12">
      <c r="A110" s="5"/>
      <c r="B110" s="8" t="s">
        <v>186</v>
      </c>
      <c r="C110" s="14" t="s">
        <v>2</v>
      </c>
      <c r="D110" s="14"/>
      <c r="E110" s="14"/>
      <c r="F110" s="14"/>
      <c r="G110" s="14"/>
      <c r="H110" s="14"/>
      <c r="I110" s="14"/>
      <c r="J110" s="14"/>
      <c r="K110" s="19"/>
    </row>
    <row r="111" spans="1:12">
      <c r="A111" s="5">
        <v>26</v>
      </c>
      <c r="B111" s="8" t="s">
        <v>187</v>
      </c>
      <c r="C111" s="1" t="s">
        <v>183</v>
      </c>
      <c r="D111" s="14">
        <f>+D152/8</f>
        <v>8282097.4962499999</v>
      </c>
      <c r="E111" s="14"/>
      <c r="F111" s="14"/>
      <c r="G111" s="49"/>
      <c r="H111" s="14"/>
      <c r="I111" s="14">
        <f>+I152/8</f>
        <v>1257497.2904086518</v>
      </c>
      <c r="J111" s="9"/>
      <c r="K111" s="50"/>
    </row>
    <row r="112" spans="1:12">
      <c r="A112" s="5">
        <v>27</v>
      </c>
      <c r="B112" s="8" t="s">
        <v>62</v>
      </c>
      <c r="C112" s="14" t="s">
        <v>236</v>
      </c>
      <c r="D112" s="23">
        <f>145803+7485022</f>
        <v>7630825</v>
      </c>
      <c r="E112" s="14"/>
      <c r="F112" s="14" t="s">
        <v>63</v>
      </c>
      <c r="G112" s="47">
        <f>I221</f>
        <v>0.73801320696813877</v>
      </c>
      <c r="H112" s="14"/>
      <c r="I112" s="14">
        <f>+G112*D112</f>
        <v>5631649.6300626472</v>
      </c>
      <c r="J112" s="14" t="s">
        <v>2</v>
      </c>
      <c r="K112" s="50"/>
    </row>
    <row r="113" spans="1:11" ht="16.5" thickBot="1">
      <c r="A113" s="5">
        <v>28</v>
      </c>
      <c r="B113" s="8" t="s">
        <v>153</v>
      </c>
      <c r="C113" s="14" t="s">
        <v>219</v>
      </c>
      <c r="D113" s="48">
        <v>12174067</v>
      </c>
      <c r="E113" s="14"/>
      <c r="F113" s="14" t="s">
        <v>64</v>
      </c>
      <c r="G113" s="47">
        <f>+G82</f>
        <v>0.11562179544906777</v>
      </c>
      <c r="H113" s="14"/>
      <c r="I113" s="24">
        <f>+G113*D113</f>
        <v>1407587.484457246</v>
      </c>
      <c r="J113" s="14"/>
      <c r="K113" s="50"/>
    </row>
    <row r="114" spans="1:11">
      <c r="A114" s="5">
        <v>29</v>
      </c>
      <c r="B114" s="8" t="s">
        <v>277</v>
      </c>
      <c r="C114" s="9"/>
      <c r="D114" s="14">
        <f>D111+D112+D113</f>
        <v>28086989.49625</v>
      </c>
      <c r="E114" s="9"/>
      <c r="F114" s="9"/>
      <c r="G114" s="9"/>
      <c r="H114" s="9"/>
      <c r="I114" s="14">
        <f>I111+I112+I113</f>
        <v>8296734.4049285455</v>
      </c>
      <c r="J114" s="9"/>
      <c r="K114" s="12"/>
    </row>
    <row r="115" spans="1:11" ht="16.5" thickBot="1">
      <c r="C115" s="14"/>
      <c r="D115" s="53"/>
      <c r="E115" s="14"/>
      <c r="F115" s="14"/>
      <c r="G115" s="14"/>
      <c r="H115" s="14"/>
      <c r="I115" s="53"/>
      <c r="J115" s="14"/>
      <c r="K115" s="19"/>
    </row>
    <row r="116" spans="1:11" ht="16.5" thickBot="1">
      <c r="A116" s="5">
        <v>30</v>
      </c>
      <c r="B116" s="8" t="s">
        <v>152</v>
      </c>
      <c r="C116" s="14"/>
      <c r="D116" s="54">
        <f>+D114+D108+D106+D98</f>
        <v>2206511234.4962502</v>
      </c>
      <c r="E116" s="14"/>
      <c r="F116" s="14"/>
      <c r="G116" s="49"/>
      <c r="H116" s="14"/>
      <c r="I116" s="54">
        <f>+I114+I108+I106+I98</f>
        <v>260830931.23199034</v>
      </c>
      <c r="J116" s="14"/>
      <c r="K116" s="50"/>
    </row>
    <row r="117" spans="1:11" ht="16.5" thickTop="1">
      <c r="A117" s="5"/>
      <c r="B117" s="8"/>
      <c r="C117" s="14"/>
      <c r="D117" s="55"/>
      <c r="E117" s="14"/>
      <c r="F117" s="14"/>
      <c r="G117" s="49"/>
      <c r="H117" s="14"/>
      <c r="I117" s="55"/>
      <c r="J117" s="14"/>
      <c r="K117" s="50"/>
    </row>
    <row r="118" spans="1:11">
      <c r="A118" s="5"/>
      <c r="B118" s="8"/>
      <c r="C118" s="14"/>
      <c r="D118" s="55"/>
      <c r="E118" s="14"/>
      <c r="F118" s="14"/>
      <c r="G118" s="49"/>
      <c r="H118" s="14"/>
      <c r="I118" s="55"/>
      <c r="J118" s="14"/>
      <c r="K118" s="50"/>
    </row>
    <row r="119" spans="1:11">
      <c r="A119" s="5"/>
      <c r="B119" s="8"/>
      <c r="C119" s="14"/>
      <c r="D119" s="55"/>
      <c r="E119" s="14"/>
      <c r="F119" s="14"/>
      <c r="G119" s="49"/>
      <c r="H119" s="14"/>
      <c r="I119" s="55"/>
      <c r="J119" s="14"/>
      <c r="K119" s="50"/>
    </row>
    <row r="120" spans="1:11">
      <c r="A120" s="5"/>
      <c r="B120" s="8"/>
      <c r="C120" s="14"/>
      <c r="D120" s="55"/>
      <c r="E120" s="14"/>
      <c r="F120" s="14"/>
      <c r="G120" s="49"/>
      <c r="H120" s="14"/>
      <c r="I120" s="55"/>
      <c r="J120" s="14"/>
      <c r="K120" s="50"/>
    </row>
    <row r="121" spans="1:11">
      <c r="A121" s="5"/>
      <c r="B121" s="8"/>
      <c r="C121" s="14"/>
      <c r="D121" s="55"/>
      <c r="E121" s="14"/>
      <c r="F121" s="14"/>
      <c r="G121" s="49"/>
      <c r="H121" s="14"/>
      <c r="I121" s="55"/>
      <c r="J121" s="14"/>
      <c r="K121" s="50"/>
    </row>
    <row r="122" spans="1:11">
      <c r="A122" s="5"/>
      <c r="B122" s="8"/>
      <c r="C122" s="14"/>
      <c r="D122" s="55"/>
      <c r="E122" s="14"/>
      <c r="F122" s="14"/>
      <c r="G122" s="49"/>
      <c r="H122" s="14"/>
      <c r="I122" s="55"/>
      <c r="J122" s="14"/>
      <c r="K122" s="50"/>
    </row>
    <row r="123" spans="1:11">
      <c r="A123" s="5"/>
      <c r="B123" s="8"/>
      <c r="C123" s="14"/>
      <c r="D123" s="55"/>
      <c r="E123" s="14"/>
      <c r="F123" s="14"/>
      <c r="G123" s="49"/>
      <c r="H123" s="14"/>
      <c r="I123" s="55"/>
      <c r="J123" s="14"/>
      <c r="K123" s="50"/>
    </row>
    <row r="124" spans="1:11">
      <c r="A124" s="5"/>
      <c r="B124" s="8"/>
      <c r="C124" s="14"/>
      <c r="D124" s="55"/>
      <c r="E124" s="14"/>
      <c r="F124" s="14"/>
      <c r="G124" s="49"/>
      <c r="H124" s="14"/>
      <c r="I124" s="55"/>
      <c r="J124" s="14"/>
      <c r="K124" s="50"/>
    </row>
    <row r="125" spans="1:11">
      <c r="A125" s="5"/>
      <c r="B125" s="8"/>
      <c r="C125" s="14"/>
      <c r="D125" s="55"/>
      <c r="E125" s="14"/>
      <c r="F125" s="14"/>
      <c r="G125" s="49"/>
      <c r="H125" s="14"/>
      <c r="I125" s="55"/>
      <c r="J125" s="14"/>
      <c r="K125" s="50"/>
    </row>
    <row r="126" spans="1:11">
      <c r="A126" s="5"/>
      <c r="B126" s="8"/>
      <c r="C126" s="14"/>
      <c r="D126" s="55"/>
      <c r="E126" s="14"/>
      <c r="F126" s="14"/>
      <c r="G126" s="49"/>
      <c r="H126" s="14"/>
      <c r="I126" s="55"/>
      <c r="J126" s="14"/>
      <c r="K126" s="50"/>
    </row>
    <row r="127" spans="1:11">
      <c r="A127" s="5"/>
      <c r="B127" s="8"/>
      <c r="C127" s="14"/>
      <c r="D127" s="55"/>
      <c r="E127" s="14"/>
      <c r="F127" s="14"/>
      <c r="G127" s="49"/>
      <c r="H127" s="14"/>
      <c r="I127" s="55"/>
      <c r="J127" s="14"/>
      <c r="K127" s="50"/>
    </row>
    <row r="128" spans="1:11">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50"/>
    </row>
    <row r="133" spans="1:11">
      <c r="B133" s="2"/>
      <c r="C133" s="2"/>
      <c r="D133" s="3"/>
      <c r="E133" s="2"/>
      <c r="F133" s="2"/>
      <c r="G133" s="2"/>
      <c r="H133" s="4"/>
      <c r="I133" s="4"/>
      <c r="J133" s="239" t="s">
        <v>203</v>
      </c>
      <c r="K133" s="239"/>
    </row>
    <row r="134" spans="1:11">
      <c r="B134" s="2"/>
      <c r="C134" s="2"/>
      <c r="D134" s="3"/>
      <c r="E134" s="2"/>
      <c r="F134" s="2"/>
      <c r="G134" s="2"/>
      <c r="H134" s="4"/>
      <c r="I134" s="4"/>
      <c r="J134" s="9"/>
      <c r="K134" s="38"/>
    </row>
    <row r="135" spans="1:11">
      <c r="B135" s="2" t="s">
        <v>0</v>
      </c>
      <c r="C135" s="2"/>
      <c r="D135" s="3" t="s">
        <v>1</v>
      </c>
      <c r="E135" s="2"/>
      <c r="F135" s="2"/>
      <c r="G135" s="2"/>
      <c r="H135" s="4"/>
      <c r="I135" s="4"/>
      <c r="J135" s="9"/>
      <c r="K135" s="38" t="str">
        <f>K4</f>
        <v>For the 12 months ended 12/31/2014</v>
      </c>
    </row>
    <row r="136" spans="1:11">
      <c r="B136" s="2"/>
      <c r="C136" s="14" t="s">
        <v>2</v>
      </c>
      <c r="D136" s="14" t="s">
        <v>3</v>
      </c>
      <c r="E136" s="14"/>
      <c r="F136" s="14"/>
      <c r="G136" s="14"/>
      <c r="H136" s="4"/>
      <c r="I136" s="4"/>
      <c r="J136" s="9"/>
      <c r="K136" s="12"/>
    </row>
    <row r="137" spans="1:11">
      <c r="B137" s="2"/>
      <c r="C137" s="14"/>
      <c r="D137" s="14"/>
      <c r="E137" s="14"/>
      <c r="F137" s="14"/>
      <c r="G137" s="14"/>
      <c r="H137" s="4"/>
      <c r="I137" s="4"/>
      <c r="J137" s="9"/>
      <c r="K137" s="12"/>
    </row>
    <row r="138" spans="1:11">
      <c r="A138" s="5"/>
      <c r="D138" s="1" t="str">
        <f>D7</f>
        <v>Cleco Power LLC</v>
      </c>
      <c r="J138" s="14"/>
      <c r="K138" s="19"/>
    </row>
    <row r="139" spans="1:11">
      <c r="A139" s="5"/>
      <c r="B139" s="39" t="s">
        <v>32</v>
      </c>
      <c r="C139" s="39" t="s">
        <v>33</v>
      </c>
      <c r="D139" s="39" t="s">
        <v>34</v>
      </c>
      <c r="E139" s="14" t="s">
        <v>2</v>
      </c>
      <c r="F139" s="14"/>
      <c r="G139" s="40" t="s">
        <v>35</v>
      </c>
      <c r="H139" s="14"/>
      <c r="I139" s="41" t="s">
        <v>36</v>
      </c>
      <c r="J139" s="14"/>
      <c r="K139" s="19"/>
    </row>
    <row r="140" spans="1:11">
      <c r="A140" s="5" t="s">
        <v>4</v>
      </c>
      <c r="B140" s="8"/>
      <c r="C140" s="42" t="s">
        <v>37</v>
      </c>
      <c r="D140" s="14"/>
      <c r="E140" s="14"/>
      <c r="F140" s="14"/>
      <c r="G140" s="5"/>
      <c r="H140" s="14"/>
      <c r="I140" s="43" t="s">
        <v>38</v>
      </c>
      <c r="J140" s="14"/>
      <c r="K140" s="57"/>
    </row>
    <row r="141" spans="1:11" ht="16.5" thickBot="1">
      <c r="A141" s="17" t="s">
        <v>6</v>
      </c>
      <c r="B141" s="8"/>
      <c r="C141" s="44" t="s">
        <v>39</v>
      </c>
      <c r="D141" s="43" t="s">
        <v>40</v>
      </c>
      <c r="E141" s="45"/>
      <c r="F141" s="43" t="s">
        <v>41</v>
      </c>
      <c r="H141" s="45"/>
      <c r="I141" s="5" t="s">
        <v>42</v>
      </c>
      <c r="J141" s="14"/>
      <c r="K141" s="57"/>
    </row>
    <row r="142" spans="1:11">
      <c r="A142" s="5"/>
      <c r="B142" s="8" t="s">
        <v>311</v>
      </c>
      <c r="C142" s="14"/>
      <c r="D142" s="14"/>
      <c r="E142" s="14"/>
      <c r="F142" s="14"/>
      <c r="G142" s="14"/>
      <c r="H142" s="14"/>
      <c r="I142" s="14"/>
      <c r="J142" s="14"/>
      <c r="K142" s="19"/>
    </row>
    <row r="143" spans="1:11">
      <c r="A143" s="5">
        <v>1</v>
      </c>
      <c r="B143" s="8" t="s">
        <v>65</v>
      </c>
      <c r="C143" s="14" t="s">
        <v>229</v>
      </c>
      <c r="D143" s="23">
        <v>29412416</v>
      </c>
      <c r="E143" s="14"/>
      <c r="F143" s="14" t="s">
        <v>63</v>
      </c>
      <c r="G143" s="47">
        <f>I221</f>
        <v>0.73801320696813877</v>
      </c>
      <c r="H143" s="14"/>
      <c r="I143" s="14">
        <f>+G143*D143</f>
        <v>21706751.456840996</v>
      </c>
      <c r="J143" s="9"/>
      <c r="K143" s="19"/>
    </row>
    <row r="144" spans="1:11">
      <c r="A144" s="116" t="s">
        <v>222</v>
      </c>
      <c r="B144" s="58" t="s">
        <v>256</v>
      </c>
      <c r="C144" s="19"/>
      <c r="D144" s="23">
        <v>241615</v>
      </c>
      <c r="E144" s="14"/>
      <c r="F144" s="118"/>
      <c r="G144" s="47">
        <v>1</v>
      </c>
      <c r="H144" s="14"/>
      <c r="I144" s="14">
        <f>+G144*D144</f>
        <v>241615</v>
      </c>
      <c r="J144" s="9"/>
      <c r="K144" s="19"/>
    </row>
    <row r="145" spans="1:15">
      <c r="A145" s="5">
        <v>2</v>
      </c>
      <c r="B145" s="8" t="s">
        <v>66</v>
      </c>
      <c r="C145" s="14" t="s">
        <v>230</v>
      </c>
      <c r="D145" s="23">
        <v>18642858</v>
      </c>
      <c r="E145" s="14"/>
      <c r="F145" s="14" t="s">
        <v>63</v>
      </c>
      <c r="G145" s="47">
        <f>+G143</f>
        <v>0.73801320696813877</v>
      </c>
      <c r="H145" s="14"/>
      <c r="I145" s="14">
        <f t="shared" ref="I145:I151" si="3">+G145*D145</f>
        <v>13758675.419631621</v>
      </c>
      <c r="J145" s="9"/>
      <c r="K145" s="19"/>
    </row>
    <row r="146" spans="1:15">
      <c r="A146" s="5">
        <v>3</v>
      </c>
      <c r="B146" s="8" t="s">
        <v>67</v>
      </c>
      <c r="C146" s="14" t="s">
        <v>231</v>
      </c>
      <c r="D146" s="23">
        <v>57395376</v>
      </c>
      <c r="E146" s="14"/>
      <c r="F146" s="14" t="s">
        <v>49</v>
      </c>
      <c r="G146" s="47">
        <f>+G88</f>
        <v>4.2124211884321881E-2</v>
      </c>
      <c r="H146" s="14"/>
      <c r="I146" s="14">
        <f t="shared" si="3"/>
        <v>2417734.9798043231</v>
      </c>
      <c r="J146" s="14"/>
      <c r="K146" s="19" t="s">
        <v>2</v>
      </c>
    </row>
    <row r="147" spans="1:15">
      <c r="A147" s="5">
        <v>4</v>
      </c>
      <c r="B147" s="8" t="s">
        <v>68</v>
      </c>
      <c r="C147" s="14"/>
      <c r="D147" s="23">
        <f>'Regulatory Exp. P. 3'!C11</f>
        <v>562999</v>
      </c>
      <c r="E147" s="14"/>
      <c r="F147" s="14" t="str">
        <f>+F146</f>
        <v>W/S</v>
      </c>
      <c r="G147" s="47">
        <f>+G146</f>
        <v>4.2124211884321881E-2</v>
      </c>
      <c r="H147" s="14"/>
      <c r="I147" s="14">
        <f t="shared" si="3"/>
        <v>23715.889166661334</v>
      </c>
      <c r="J147" s="14"/>
      <c r="K147" s="19"/>
    </row>
    <row r="148" spans="1:15">
      <c r="A148" s="5">
        <v>5</v>
      </c>
      <c r="B148" s="58" t="s">
        <v>257</v>
      </c>
      <c r="C148" s="19"/>
      <c r="D148" s="23">
        <f>'Regulatory Exp. P. 3'!C20</f>
        <v>1112139.03</v>
      </c>
      <c r="E148" s="14"/>
      <c r="F148" s="14" t="str">
        <f>+F147</f>
        <v>W/S</v>
      </c>
      <c r="G148" s="47">
        <f>+G147</f>
        <v>4.2124211884321881E-2</v>
      </c>
      <c r="H148" s="14"/>
      <c r="I148" s="14">
        <f t="shared" si="3"/>
        <v>46847.980144544214</v>
      </c>
      <c r="J148" s="14"/>
      <c r="K148" s="19"/>
    </row>
    <row r="149" spans="1:15">
      <c r="A149" s="5" t="s">
        <v>194</v>
      </c>
      <c r="B149" s="58" t="s">
        <v>258</v>
      </c>
      <c r="C149" s="19"/>
      <c r="D149" s="23">
        <f>'Regulatory Exp. P. 3'!C30</f>
        <v>8599</v>
      </c>
      <c r="E149" s="14"/>
      <c r="F149" s="59" t="str">
        <f>+F143</f>
        <v>TE</v>
      </c>
      <c r="G149" s="60">
        <f>+G143</f>
        <v>0.73801320696813877</v>
      </c>
      <c r="H149" s="14"/>
      <c r="I149" s="14">
        <f>+G149*D149</f>
        <v>6346.1755667190255</v>
      </c>
      <c r="J149" s="14"/>
      <c r="K149" s="19"/>
    </row>
    <row r="150" spans="1:15">
      <c r="A150" s="5">
        <v>6</v>
      </c>
      <c r="B150" s="8" t="s">
        <v>50</v>
      </c>
      <c r="C150" s="14" t="str">
        <f>+C89</f>
        <v>356.1</v>
      </c>
      <c r="D150" s="23"/>
      <c r="E150" s="14"/>
      <c r="F150" s="14" t="s">
        <v>100</v>
      </c>
      <c r="G150" s="47">
        <f>+G89</f>
        <v>4.2124211884321881E-2</v>
      </c>
      <c r="H150" s="14"/>
      <c r="I150" s="14">
        <f t="shared" si="3"/>
        <v>0</v>
      </c>
      <c r="J150" s="14"/>
      <c r="K150" s="19"/>
    </row>
    <row r="151" spans="1:15" ht="16.5" thickBot="1">
      <c r="A151" s="5">
        <v>7</v>
      </c>
      <c r="B151" s="8" t="s">
        <v>69</v>
      </c>
      <c r="C151" s="14"/>
      <c r="D151" s="48"/>
      <c r="E151" s="14"/>
      <c r="F151" s="14" t="s">
        <v>2</v>
      </c>
      <c r="G151" s="47">
        <v>1</v>
      </c>
      <c r="H151" s="14"/>
      <c r="I151" s="24">
        <f t="shared" si="3"/>
        <v>0</v>
      </c>
      <c r="J151" s="14"/>
      <c r="K151" s="19"/>
    </row>
    <row r="152" spans="1:15">
      <c r="A152" s="116">
        <v>8</v>
      </c>
      <c r="B152" s="58" t="s">
        <v>295</v>
      </c>
      <c r="C152" s="19"/>
      <c r="D152" s="19">
        <f>+D143-D145+D146-D147-D148-D144+D150+D151+D149</f>
        <v>66256779.969999999</v>
      </c>
      <c r="E152" s="19"/>
      <c r="F152" s="19"/>
      <c r="G152" s="19"/>
      <c r="H152" s="19"/>
      <c r="I152" s="19">
        <f>+I143-I145+I146-I147-I148-I144+I150+I151+I149</f>
        <v>10059978.323269214</v>
      </c>
      <c r="J152" s="19"/>
      <c r="K152" s="19"/>
      <c r="L152" s="10"/>
    </row>
    <row r="153" spans="1:15">
      <c r="A153" s="5"/>
      <c r="C153" s="14"/>
      <c r="E153" s="14"/>
      <c r="F153" s="14"/>
      <c r="G153" s="14"/>
      <c r="H153" s="14"/>
      <c r="J153" s="14"/>
      <c r="K153" s="19"/>
    </row>
    <row r="154" spans="1:15">
      <c r="A154" s="5"/>
      <c r="B154" s="8" t="s">
        <v>312</v>
      </c>
      <c r="C154" s="14"/>
      <c r="D154" s="14"/>
      <c r="E154" s="14"/>
      <c r="F154" s="14"/>
      <c r="G154" s="14"/>
      <c r="H154" s="14"/>
      <c r="I154" s="14"/>
      <c r="J154" s="14"/>
      <c r="K154" s="19"/>
    </row>
    <row r="155" spans="1:15">
      <c r="A155" s="5">
        <v>9</v>
      </c>
      <c r="B155" s="8" t="str">
        <f>+B143</f>
        <v xml:space="preserve">  Transmission </v>
      </c>
      <c r="C155" s="14" t="s">
        <v>70</v>
      </c>
      <c r="D155" s="23">
        <v>14216924</v>
      </c>
      <c r="E155" s="14"/>
      <c r="F155" s="14" t="s">
        <v>11</v>
      </c>
      <c r="G155" s="47">
        <f>+G108</f>
        <v>0.78981783212156431</v>
      </c>
      <c r="H155" s="14"/>
      <c r="I155" s="14">
        <f>+G155*D155</f>
        <v>11228780.093117038</v>
      </c>
      <c r="J155" s="14"/>
      <c r="K155" s="50"/>
      <c r="M155" s="10"/>
      <c r="N155" s="10"/>
      <c r="O155" s="10"/>
    </row>
    <row r="156" spans="1:15">
      <c r="A156" s="5">
        <v>10</v>
      </c>
      <c r="B156" s="8" t="s">
        <v>48</v>
      </c>
      <c r="C156" s="14" t="s">
        <v>313</v>
      </c>
      <c r="D156" s="23">
        <f>10320359+1550322</f>
        <v>11870681</v>
      </c>
      <c r="E156" s="14"/>
      <c r="F156" s="14" t="s">
        <v>49</v>
      </c>
      <c r="G156" s="47">
        <f>+G146</f>
        <v>4.2124211884321881E-2</v>
      </c>
      <c r="H156" s="14"/>
      <c r="I156" s="14">
        <f>+G156*D156</f>
        <v>500043.08165519394</v>
      </c>
      <c r="J156" s="14"/>
      <c r="K156" s="50"/>
    </row>
    <row r="157" spans="1:15" ht="16.5" thickBot="1">
      <c r="A157" s="5">
        <v>11</v>
      </c>
      <c r="B157" s="8" t="str">
        <f>+B150</f>
        <v xml:space="preserve">  Common</v>
      </c>
      <c r="C157" s="14" t="s">
        <v>232</v>
      </c>
      <c r="D157" s="48"/>
      <c r="E157" s="14"/>
      <c r="F157" s="14" t="s">
        <v>100</v>
      </c>
      <c r="G157" s="47">
        <f>+G150</f>
        <v>4.2124211884321881E-2</v>
      </c>
      <c r="H157" s="14"/>
      <c r="I157" s="24">
        <f>+G157*D157</f>
        <v>0</v>
      </c>
      <c r="J157" s="14"/>
      <c r="K157" s="50"/>
    </row>
    <row r="158" spans="1:15">
      <c r="A158" s="5">
        <v>12</v>
      </c>
      <c r="B158" s="8" t="s">
        <v>281</v>
      </c>
      <c r="C158" s="14"/>
      <c r="D158" s="14">
        <f>SUM(D155:D157)</f>
        <v>26087605</v>
      </c>
      <c r="E158" s="14"/>
      <c r="F158" s="14"/>
      <c r="G158" s="14"/>
      <c r="H158" s="14"/>
      <c r="I158" s="14">
        <f>SUM(I155:I157)</f>
        <v>11728823.174772231</v>
      </c>
      <c r="J158" s="14"/>
      <c r="K158" s="19"/>
    </row>
    <row r="159" spans="1:15">
      <c r="A159" s="5"/>
      <c r="B159" s="8"/>
      <c r="C159" s="14"/>
      <c r="D159" s="14"/>
      <c r="E159" s="14"/>
      <c r="F159" s="14"/>
      <c r="G159" s="14"/>
      <c r="H159" s="14"/>
      <c r="I159" s="14"/>
      <c r="J159" s="14"/>
      <c r="K159" s="19"/>
    </row>
    <row r="160" spans="1:15">
      <c r="A160" s="5" t="s">
        <v>2</v>
      </c>
      <c r="B160" s="8" t="s">
        <v>259</v>
      </c>
      <c r="D160" s="14"/>
      <c r="E160" s="14"/>
      <c r="F160" s="14"/>
      <c r="G160" s="14"/>
      <c r="H160" s="14"/>
      <c r="I160" s="14"/>
      <c r="J160" s="14"/>
      <c r="K160" s="19"/>
    </row>
    <row r="161" spans="1:11">
      <c r="A161" s="5"/>
      <c r="B161" s="8" t="s">
        <v>71</v>
      </c>
      <c r="E161" s="14"/>
      <c r="F161" s="14"/>
      <c r="H161" s="14"/>
      <c r="J161" s="14"/>
      <c r="K161" s="50"/>
    </row>
    <row r="162" spans="1:11">
      <c r="A162" s="5">
        <v>13</v>
      </c>
      <c r="B162" s="8" t="s">
        <v>72</v>
      </c>
      <c r="C162" s="14" t="s">
        <v>209</v>
      </c>
      <c r="D162" s="23">
        <f>'Taxes P. 3'!C16</f>
        <v>6265802</v>
      </c>
      <c r="E162" s="14"/>
      <c r="F162" s="14" t="s">
        <v>49</v>
      </c>
      <c r="G162" s="21">
        <f>+G156</f>
        <v>4.2124211884321881E-2</v>
      </c>
      <c r="H162" s="14"/>
      <c r="I162" s="14">
        <f>+G162*D162</f>
        <v>263941.97107320779</v>
      </c>
      <c r="J162" s="14"/>
      <c r="K162" s="50"/>
    </row>
    <row r="163" spans="1:11">
      <c r="A163" s="5">
        <v>14</v>
      </c>
      <c r="B163" s="8" t="s">
        <v>73</v>
      </c>
      <c r="C163" s="14" t="str">
        <f>+C162</f>
        <v>263.i</v>
      </c>
      <c r="D163" s="23"/>
      <c r="E163" s="14"/>
      <c r="F163" s="14" t="str">
        <f>+F162</f>
        <v>W/S</v>
      </c>
      <c r="G163" s="21">
        <f>+G162</f>
        <v>4.2124211884321881E-2</v>
      </c>
      <c r="H163" s="14"/>
      <c r="I163" s="14">
        <f>+G163*D163</f>
        <v>0</v>
      </c>
      <c r="J163" s="14"/>
      <c r="K163" s="50"/>
    </row>
    <row r="164" spans="1:11">
      <c r="A164" s="5">
        <v>15</v>
      </c>
      <c r="B164" s="8" t="s">
        <v>74</v>
      </c>
      <c r="C164" s="14" t="s">
        <v>2</v>
      </c>
      <c r="E164" s="14"/>
      <c r="F164" s="14"/>
      <c r="H164" s="14"/>
      <c r="J164" s="14"/>
      <c r="K164" s="50"/>
    </row>
    <row r="165" spans="1:11">
      <c r="A165" s="5">
        <v>16</v>
      </c>
      <c r="B165" s="8" t="s">
        <v>75</v>
      </c>
      <c r="C165" s="14" t="s">
        <v>209</v>
      </c>
      <c r="D165" s="23">
        <f>'Taxes P. 3'!C20</f>
        <v>32910296</v>
      </c>
      <c r="E165" s="14"/>
      <c r="F165" s="14" t="s">
        <v>64</v>
      </c>
      <c r="G165" s="21">
        <f>+G82</f>
        <v>0.11562179544906777</v>
      </c>
      <c r="H165" s="14"/>
      <c r="I165" s="14">
        <f>+G165*D165</f>
        <v>3805147.5122802733</v>
      </c>
      <c r="J165" s="14"/>
      <c r="K165" s="50"/>
    </row>
    <row r="166" spans="1:11">
      <c r="A166" s="5">
        <v>17</v>
      </c>
      <c r="B166" s="8" t="s">
        <v>76</v>
      </c>
      <c r="C166" s="14" t="s">
        <v>209</v>
      </c>
      <c r="D166" s="23"/>
      <c r="E166" s="14"/>
      <c r="F166" s="19" t="str">
        <f>+F101</f>
        <v>NA</v>
      </c>
      <c r="G166" s="61"/>
      <c r="H166" s="14"/>
      <c r="I166" s="14">
        <v>0</v>
      </c>
      <c r="J166" s="14"/>
      <c r="K166" s="50"/>
    </row>
    <row r="167" spans="1:11">
      <c r="A167" s="5">
        <v>18</v>
      </c>
      <c r="B167" s="8" t="s">
        <v>77</v>
      </c>
      <c r="C167" s="14" t="str">
        <f>+C166</f>
        <v>263.i</v>
      </c>
      <c r="D167" s="23">
        <f>'Taxes P. 3'!C30</f>
        <v>2633521</v>
      </c>
      <c r="E167" s="14"/>
      <c r="F167" s="14" t="str">
        <f>+F165</f>
        <v>GP</v>
      </c>
      <c r="G167" s="21">
        <f>+G165</f>
        <v>0.11562179544906777</v>
      </c>
      <c r="H167" s="14"/>
      <c r="I167" s="14">
        <f>+G167*D167</f>
        <v>304492.42637282441</v>
      </c>
      <c r="J167" s="14"/>
      <c r="K167" s="50"/>
    </row>
    <row r="168" spans="1:11" ht="16.5" thickBot="1">
      <c r="A168" s="5">
        <v>19</v>
      </c>
      <c r="B168" s="8" t="s">
        <v>78</v>
      </c>
      <c r="C168" s="14"/>
      <c r="D168" s="48"/>
      <c r="E168" s="14"/>
      <c r="F168" s="14" t="s">
        <v>64</v>
      </c>
      <c r="G168" s="21">
        <f>+G165</f>
        <v>0.11562179544906777</v>
      </c>
      <c r="H168" s="14"/>
      <c r="I168" s="24">
        <f>+G168*D168</f>
        <v>0</v>
      </c>
      <c r="J168" s="14"/>
      <c r="K168" s="50"/>
    </row>
    <row r="169" spans="1:11">
      <c r="A169" s="5">
        <v>20</v>
      </c>
      <c r="B169" s="8" t="s">
        <v>79</v>
      </c>
      <c r="C169" s="14"/>
      <c r="D169" s="14">
        <f>SUM(D162:D168)</f>
        <v>41809619</v>
      </c>
      <c r="E169" s="14"/>
      <c r="F169" s="14"/>
      <c r="G169" s="21"/>
      <c r="H169" s="14"/>
      <c r="I169" s="14">
        <f>SUM(I162:I168)</f>
        <v>4373581.9097263059</v>
      </c>
      <c r="J169" s="14"/>
      <c r="K169" s="19"/>
    </row>
    <row r="170" spans="1:11">
      <c r="A170" s="5"/>
      <c r="B170" s="8"/>
      <c r="C170" s="14"/>
      <c r="D170" s="14"/>
      <c r="E170" s="14"/>
      <c r="F170" s="14"/>
      <c r="G170" s="21"/>
      <c r="H170" s="14"/>
      <c r="I170" s="14"/>
      <c r="J170" s="14"/>
      <c r="K170" s="19"/>
    </row>
    <row r="171" spans="1:11">
      <c r="A171" s="5" t="s">
        <v>2</v>
      </c>
      <c r="B171" s="8" t="s">
        <v>80</v>
      </c>
      <c r="C171" s="14" t="s">
        <v>260</v>
      </c>
      <c r="D171" s="14"/>
      <c r="E171" s="14"/>
      <c r="G171" s="62"/>
      <c r="H171" s="14"/>
      <c r="J171" s="14"/>
    </row>
    <row r="172" spans="1:11">
      <c r="A172" s="5">
        <v>21</v>
      </c>
      <c r="B172" s="63" t="s">
        <v>175</v>
      </c>
      <c r="C172" s="14"/>
      <c r="D172" s="64">
        <f>IF(D292&gt;0,1-(((1-D293)*(1-D292))/(1-D293*D292*D294)),0)</f>
        <v>0.38477366255144019</v>
      </c>
      <c r="E172" s="14"/>
      <c r="G172" s="62"/>
      <c r="H172" s="14"/>
      <c r="J172" s="14"/>
    </row>
    <row r="173" spans="1:11">
      <c r="A173" s="5">
        <v>22</v>
      </c>
      <c r="B173" s="1" t="s">
        <v>176</v>
      </c>
      <c r="C173" s="14"/>
      <c r="D173" s="64">
        <f>IF(I252&gt;0,(D172/(1-D172))*(1-I249/I252),0)</f>
        <v>0.44912048842949009</v>
      </c>
      <c r="E173" s="14"/>
      <c r="G173" s="62"/>
      <c r="H173" s="14"/>
      <c r="J173" s="14"/>
    </row>
    <row r="174" spans="1:11">
      <c r="A174" s="5"/>
      <c r="B174" s="8" t="s">
        <v>247</v>
      </c>
      <c r="C174" s="14"/>
      <c r="D174" s="14"/>
      <c r="E174" s="14"/>
      <c r="G174" s="62"/>
      <c r="H174" s="14"/>
      <c r="J174" s="14"/>
    </row>
    <row r="175" spans="1:11">
      <c r="A175" s="5"/>
      <c r="B175" s="8" t="s">
        <v>178</v>
      </c>
      <c r="C175" s="14"/>
      <c r="D175" s="14"/>
      <c r="E175" s="14"/>
      <c r="G175" s="62"/>
      <c r="H175" s="14"/>
      <c r="J175" s="14"/>
    </row>
    <row r="176" spans="1:11">
      <c r="A176" s="5">
        <v>23</v>
      </c>
      <c r="B176" s="63" t="s">
        <v>177</v>
      </c>
      <c r="C176" s="14"/>
      <c r="D176" s="65">
        <f>IF(D172&gt;0,1/(1-D172),0)</f>
        <v>1.6254180602006685</v>
      </c>
      <c r="E176" s="14"/>
      <c r="G176" s="62"/>
      <c r="H176" s="14"/>
      <c r="J176" s="14"/>
    </row>
    <row r="177" spans="1:11">
      <c r="A177" s="5">
        <v>24</v>
      </c>
      <c r="B177" s="8" t="s">
        <v>319</v>
      </c>
      <c r="C177" s="14"/>
      <c r="D177" s="23">
        <v>-982672</v>
      </c>
      <c r="E177" s="14"/>
      <c r="G177" s="62"/>
      <c r="H177" s="14"/>
      <c r="J177" s="14"/>
    </row>
    <row r="178" spans="1:11">
      <c r="A178" s="5"/>
      <c r="B178" s="8"/>
      <c r="C178" s="14"/>
      <c r="D178" s="14"/>
      <c r="E178" s="14"/>
      <c r="G178" s="62"/>
      <c r="H178" s="14"/>
      <c r="J178" s="14"/>
    </row>
    <row r="179" spans="1:11">
      <c r="A179" s="5">
        <v>25</v>
      </c>
      <c r="B179" s="63" t="s">
        <v>179</v>
      </c>
      <c r="C179" s="66"/>
      <c r="D179" s="14">
        <f>D173*D183</f>
        <v>92700201.361097932</v>
      </c>
      <c r="E179" s="14"/>
      <c r="F179" s="14" t="s">
        <v>45</v>
      </c>
      <c r="G179" s="21"/>
      <c r="H179" s="14"/>
      <c r="I179" s="14">
        <f>D173*I183</f>
        <v>10958058.798158947</v>
      </c>
      <c r="J179" s="14"/>
      <c r="K179" s="67" t="s">
        <v>2</v>
      </c>
    </row>
    <row r="180" spans="1:11" ht="16.5" thickBot="1">
      <c r="A180" s="5">
        <v>26</v>
      </c>
      <c r="B180" s="1" t="s">
        <v>181</v>
      </c>
      <c r="C180" s="66"/>
      <c r="D180" s="24">
        <f>D176*D177</f>
        <v>-1597252.8160535113</v>
      </c>
      <c r="E180" s="14"/>
      <c r="F180" s="1" t="s">
        <v>56</v>
      </c>
      <c r="G180" s="21">
        <f>G98</f>
        <v>0.11582925761318751</v>
      </c>
      <c r="H180" s="14"/>
      <c r="I180" s="24">
        <f>G180*D180</f>
        <v>-185008.60790405137</v>
      </c>
      <c r="J180" s="14"/>
      <c r="K180" s="67"/>
    </row>
    <row r="181" spans="1:11">
      <c r="A181" s="5">
        <v>27</v>
      </c>
      <c r="B181" s="68" t="s">
        <v>162</v>
      </c>
      <c r="C181" s="1" t="s">
        <v>182</v>
      </c>
      <c r="D181" s="56">
        <f>+D179+D180</f>
        <v>91102948.545044422</v>
      </c>
      <c r="E181" s="14"/>
      <c r="F181" s="14" t="s">
        <v>2</v>
      </c>
      <c r="G181" s="21" t="s">
        <v>2</v>
      </c>
      <c r="H181" s="14"/>
      <c r="I181" s="56">
        <f>+I179+I180</f>
        <v>10773050.190254897</v>
      </c>
      <c r="J181" s="14"/>
      <c r="K181" s="19"/>
    </row>
    <row r="182" spans="1:11">
      <c r="A182" s="5" t="s">
        <v>2</v>
      </c>
      <c r="C182" s="69"/>
      <c r="D182" s="14"/>
      <c r="E182" s="14"/>
      <c r="F182" s="14"/>
      <c r="G182" s="21"/>
      <c r="H182" s="14"/>
      <c r="I182" s="14"/>
      <c r="J182" s="14"/>
      <c r="K182" s="19"/>
    </row>
    <row r="183" spans="1:11">
      <c r="A183" s="5">
        <v>28</v>
      </c>
      <c r="B183" s="8" t="s">
        <v>81</v>
      </c>
      <c r="C183" s="49"/>
      <c r="D183" s="14">
        <f>+$I252*D116</f>
        <v>206403857.64910713</v>
      </c>
      <c r="E183" s="14"/>
      <c r="F183" s="14" t="s">
        <v>45</v>
      </c>
      <c r="G183" s="62"/>
      <c r="H183" s="14"/>
      <c r="I183" s="14">
        <f>+$I252*I116</f>
        <v>24398928.751787093</v>
      </c>
      <c r="J183" s="14"/>
    </row>
    <row r="184" spans="1:11">
      <c r="A184" s="5"/>
      <c r="B184" s="68" t="s">
        <v>243</v>
      </c>
      <c r="D184" s="14"/>
      <c r="E184" s="14"/>
      <c r="F184" s="14"/>
      <c r="G184" s="62"/>
      <c r="H184" s="14"/>
      <c r="I184" s="14"/>
      <c r="J184" s="14"/>
      <c r="K184" s="50"/>
    </row>
    <row r="185" spans="1:11">
      <c r="A185" s="5"/>
      <c r="B185" s="8"/>
      <c r="D185" s="55"/>
      <c r="E185" s="14"/>
      <c r="F185" s="14"/>
      <c r="G185" s="62"/>
      <c r="H185" s="14"/>
      <c r="I185" s="55"/>
      <c r="J185" s="14"/>
      <c r="K185" s="50"/>
    </row>
    <row r="186" spans="1:11">
      <c r="A186" s="5">
        <v>29</v>
      </c>
      <c r="B186" s="8" t="s">
        <v>180</v>
      </c>
      <c r="C186" s="14"/>
      <c r="D186" s="55">
        <f>+D183+D181+D169+D158+D152</f>
        <v>431660810.16415155</v>
      </c>
      <c r="E186" s="14"/>
      <c r="F186" s="14"/>
      <c r="G186" s="14"/>
      <c r="H186" s="14"/>
      <c r="I186" s="55">
        <f>+I183+I181+I169+I158+I152</f>
        <v>61334362.349809751</v>
      </c>
      <c r="J186" s="9"/>
      <c r="K186" s="12"/>
    </row>
    <row r="187" spans="1:11">
      <c r="A187" s="5"/>
      <c r="B187" s="8"/>
      <c r="C187" s="14"/>
      <c r="D187" s="55"/>
      <c r="E187" s="14"/>
      <c r="F187" s="14"/>
      <c r="G187" s="14"/>
      <c r="H187" s="14"/>
      <c r="I187" s="55"/>
      <c r="J187" s="9"/>
      <c r="K187" s="12"/>
    </row>
    <row r="188" spans="1:11">
      <c r="A188" s="116">
        <v>30</v>
      </c>
      <c r="B188" s="58" t="s">
        <v>297</v>
      </c>
      <c r="C188" s="19"/>
      <c r="D188" s="55"/>
      <c r="E188" s="14"/>
      <c r="F188" s="14"/>
      <c r="G188" s="14"/>
      <c r="H188" s="14"/>
      <c r="I188" s="55"/>
      <c r="J188" s="9"/>
      <c r="K188" s="12"/>
    </row>
    <row r="189" spans="1:11">
      <c r="A189" s="116"/>
      <c r="B189" s="240" t="s">
        <v>242</v>
      </c>
      <c r="C189" s="240"/>
      <c r="J189" s="9"/>
      <c r="K189" s="12"/>
    </row>
    <row r="190" spans="1:11">
      <c r="A190" s="116"/>
      <c r="B190" s="58" t="s">
        <v>241</v>
      </c>
      <c r="C190" s="19"/>
      <c r="D190" s="52">
        <v>0</v>
      </c>
      <c r="E190" s="14"/>
      <c r="F190" s="14"/>
      <c r="G190" s="14"/>
      <c r="H190" s="14"/>
      <c r="I190" s="52">
        <v>0</v>
      </c>
      <c r="J190" s="9"/>
      <c r="K190" s="12"/>
    </row>
    <row r="191" spans="1:11">
      <c r="A191" s="116"/>
      <c r="B191" s="58"/>
      <c r="C191" s="19"/>
      <c r="D191" s="19"/>
      <c r="E191" s="19"/>
      <c r="F191" s="19"/>
      <c r="G191" s="19"/>
      <c r="H191" s="19"/>
      <c r="I191" s="19"/>
      <c r="J191" s="9"/>
      <c r="K191" s="12"/>
    </row>
    <row r="192" spans="1:11" ht="15.75" customHeight="1">
      <c r="A192" s="116" t="s">
        <v>301</v>
      </c>
      <c r="B192" s="58" t="s">
        <v>323</v>
      </c>
      <c r="C192" s="19"/>
      <c r="D192" s="119"/>
      <c r="E192" s="19"/>
      <c r="F192" s="14"/>
      <c r="G192" s="14"/>
      <c r="H192" s="14"/>
      <c r="I192" s="55"/>
      <c r="J192" s="9"/>
      <c r="K192" s="12"/>
    </row>
    <row r="193" spans="1:14">
      <c r="A193" s="116"/>
      <c r="B193" s="240" t="s">
        <v>242</v>
      </c>
      <c r="C193" s="240"/>
      <c r="J193" s="9"/>
      <c r="K193" s="12"/>
    </row>
    <row r="194" spans="1:14" ht="16.5" thickBot="1">
      <c r="A194" s="116"/>
      <c r="B194" s="58" t="s">
        <v>302</v>
      </c>
      <c r="C194" s="19"/>
      <c r="D194" s="48">
        <v>0</v>
      </c>
      <c r="E194" s="14"/>
      <c r="F194" s="14"/>
      <c r="G194" s="14"/>
      <c r="H194" s="14"/>
      <c r="I194" s="48">
        <v>0</v>
      </c>
      <c r="J194" s="9"/>
      <c r="K194" s="12"/>
    </row>
    <row r="195" spans="1:14" ht="16.5" thickBot="1">
      <c r="A195" s="116">
        <v>31</v>
      </c>
      <c r="B195" s="10" t="s">
        <v>240</v>
      </c>
      <c r="C195" s="19"/>
      <c r="D195" s="144">
        <f>D186-D190-D194</f>
        <v>431660810.16415155</v>
      </c>
      <c r="E195" s="19"/>
      <c r="F195" s="19"/>
      <c r="G195" s="19"/>
      <c r="H195" s="19"/>
      <c r="I195" s="144">
        <f>I186-I190-I194</f>
        <v>61334362.349809751</v>
      </c>
      <c r="J195" s="12"/>
      <c r="K195" s="19"/>
      <c r="L195" s="10"/>
    </row>
    <row r="196" spans="1:14" ht="16.5" thickTop="1">
      <c r="A196" s="116"/>
      <c r="B196" s="58" t="s">
        <v>303</v>
      </c>
      <c r="C196" s="19"/>
      <c r="D196" s="55"/>
      <c r="E196" s="14"/>
      <c r="F196" s="14"/>
      <c r="G196" s="14"/>
      <c r="H196" s="14"/>
      <c r="I196" s="55"/>
      <c r="J196" s="9"/>
      <c r="K196" s="12"/>
    </row>
    <row r="197" spans="1:14">
      <c r="A197" s="5"/>
      <c r="B197" s="8"/>
      <c r="C197" s="14"/>
      <c r="D197" s="55"/>
      <c r="E197" s="14"/>
      <c r="F197" s="14"/>
      <c r="G197" s="14"/>
      <c r="H197" s="14"/>
      <c r="I197" s="55"/>
      <c r="J197" s="9"/>
      <c r="K197" s="12"/>
    </row>
    <row r="198" spans="1:14">
      <c r="A198" s="5"/>
      <c r="B198" s="8"/>
      <c r="C198" s="14"/>
      <c r="D198" s="55"/>
      <c r="E198" s="14"/>
      <c r="F198" s="14"/>
      <c r="G198" s="14"/>
      <c r="H198" s="14"/>
      <c r="I198" s="55"/>
      <c r="J198" s="9"/>
      <c r="K198" s="12"/>
      <c r="M198" s="10"/>
      <c r="N198" s="10"/>
    </row>
    <row r="199" spans="1:14">
      <c r="B199" s="2"/>
      <c r="C199" s="2"/>
      <c r="D199" s="3"/>
      <c r="E199" s="2"/>
      <c r="F199" s="2"/>
      <c r="G199" s="2"/>
      <c r="H199" s="4"/>
      <c r="I199" s="4"/>
      <c r="J199" s="239" t="s">
        <v>204</v>
      </c>
      <c r="K199" s="239"/>
    </row>
    <row r="200" spans="1:14">
      <c r="B200" s="2" t="s">
        <v>0</v>
      </c>
      <c r="C200" s="2"/>
      <c r="D200" s="3" t="s">
        <v>1</v>
      </c>
      <c r="E200" s="2"/>
      <c r="F200" s="2"/>
      <c r="G200" s="2"/>
      <c r="H200" s="239" t="str">
        <f>K4</f>
        <v>For the 12 months ended 12/31/2014</v>
      </c>
      <c r="I200" s="239"/>
      <c r="J200" s="239"/>
      <c r="K200" s="239"/>
    </row>
    <row r="201" spans="1:14">
      <c r="B201" s="2"/>
      <c r="C201" s="14" t="s">
        <v>2</v>
      </c>
      <c r="D201" s="14" t="s">
        <v>3</v>
      </c>
      <c r="E201" s="14"/>
      <c r="F201" s="14"/>
      <c r="G201" s="14"/>
      <c r="H201" s="4"/>
      <c r="I201" s="4"/>
      <c r="J201" s="9"/>
      <c r="K201" s="12"/>
    </row>
    <row r="202" spans="1:14" ht="9" customHeight="1">
      <c r="A202" s="5"/>
      <c r="J202" s="14"/>
      <c r="K202" s="19"/>
    </row>
    <row r="203" spans="1:14">
      <c r="A203" s="5"/>
      <c r="D203" s="1" t="str">
        <f>D7</f>
        <v>Cleco Power LLC</v>
      </c>
      <c r="J203" s="14"/>
      <c r="K203" s="19"/>
    </row>
    <row r="204" spans="1:14">
      <c r="A204" s="5"/>
      <c r="C204" s="46" t="s">
        <v>82</v>
      </c>
      <c r="E204" s="9"/>
      <c r="F204" s="9"/>
      <c r="G204" s="9"/>
      <c r="H204" s="9"/>
      <c r="I204" s="9"/>
      <c r="J204" s="14"/>
      <c r="K204" s="19"/>
    </row>
    <row r="205" spans="1:14">
      <c r="A205" s="5" t="s">
        <v>4</v>
      </c>
      <c r="B205" s="46"/>
      <c r="C205" s="9"/>
      <c r="D205" s="9"/>
      <c r="E205" s="9"/>
      <c r="F205" s="9"/>
      <c r="G205" s="9"/>
      <c r="H205" s="9"/>
      <c r="I205" s="9"/>
      <c r="J205" s="14"/>
      <c r="K205" s="19"/>
    </row>
    <row r="206" spans="1:14" ht="16.5" thickBot="1">
      <c r="A206" s="17" t="s">
        <v>6</v>
      </c>
      <c r="B206" s="70" t="s">
        <v>85</v>
      </c>
      <c r="C206" s="12"/>
      <c r="D206" s="12"/>
      <c r="E206" s="12"/>
      <c r="F206" s="12"/>
      <c r="G206" s="12"/>
      <c r="H206" s="10"/>
      <c r="I206" s="10"/>
      <c r="J206" s="19"/>
      <c r="K206" s="19"/>
    </row>
    <row r="207" spans="1:14">
      <c r="A207" s="5">
        <v>1</v>
      </c>
      <c r="B207" s="27" t="s">
        <v>262</v>
      </c>
      <c r="C207" s="12"/>
      <c r="D207" s="19"/>
      <c r="E207" s="19"/>
      <c r="F207" s="19"/>
      <c r="G207" s="19"/>
      <c r="H207" s="19"/>
      <c r="I207" s="19">
        <f>D78</f>
        <v>625824547</v>
      </c>
      <c r="J207" s="19"/>
      <c r="K207" s="19"/>
    </row>
    <row r="208" spans="1:14">
      <c r="A208" s="5">
        <v>2</v>
      </c>
      <c r="B208" s="27" t="s">
        <v>261</v>
      </c>
      <c r="C208" s="10"/>
      <c r="D208" s="126"/>
      <c r="E208" s="10"/>
      <c r="F208" s="10"/>
      <c r="G208" s="10"/>
      <c r="H208" s="10"/>
      <c r="I208" s="23">
        <f>'Excluded Assets P. 4'!C20</f>
        <v>128823715</v>
      </c>
      <c r="J208" s="19"/>
      <c r="K208" s="19"/>
    </row>
    <row r="209" spans="1:19" ht="16.5" thickBot="1">
      <c r="A209" s="5">
        <v>3</v>
      </c>
      <c r="B209" s="71" t="s">
        <v>263</v>
      </c>
      <c r="C209" s="72"/>
      <c r="D209" s="119"/>
      <c r="E209" s="19"/>
      <c r="F209" s="19"/>
      <c r="G209" s="73"/>
      <c r="H209" s="19"/>
      <c r="I209" s="48">
        <f>'Excluded Assets P. 4'!C9</f>
        <v>2713445</v>
      </c>
      <c r="J209" s="19"/>
      <c r="K209" s="19"/>
    </row>
    <row r="210" spans="1:19">
      <c r="A210" s="5">
        <v>4</v>
      </c>
      <c r="B210" s="27" t="s">
        <v>200</v>
      </c>
      <c r="C210" s="12"/>
      <c r="D210" s="119"/>
      <c r="E210" s="19"/>
      <c r="F210" s="19"/>
      <c r="G210" s="73"/>
      <c r="H210" s="19"/>
      <c r="I210" s="19">
        <f>I207-I208-I209</f>
        <v>494287387</v>
      </c>
      <c r="J210" s="19"/>
      <c r="K210" s="19"/>
    </row>
    <row r="211" spans="1:19" ht="9" customHeight="1">
      <c r="A211" s="5"/>
      <c r="B211" s="10"/>
      <c r="C211" s="12"/>
      <c r="D211" s="119"/>
      <c r="E211" s="19"/>
      <c r="F211" s="19"/>
      <c r="G211" s="73"/>
      <c r="H211" s="19"/>
      <c r="I211" s="10"/>
      <c r="J211" s="19"/>
      <c r="K211" s="19"/>
    </row>
    <row r="212" spans="1:19">
      <c r="A212" s="5">
        <v>5</v>
      </c>
      <c r="B212" s="27" t="s">
        <v>264</v>
      </c>
      <c r="C212" s="74"/>
      <c r="D212" s="127"/>
      <c r="E212" s="75"/>
      <c r="F212" s="75"/>
      <c r="G212" s="76"/>
      <c r="H212" s="19" t="s">
        <v>86</v>
      </c>
      <c r="I212" s="51">
        <f>IF(I207&gt;0,I210/I207,0)</f>
        <v>0.78981783212156431</v>
      </c>
      <c r="J212" s="19"/>
      <c r="K212" s="19"/>
    </row>
    <row r="213" spans="1:19" ht="9" customHeight="1">
      <c r="A213" s="5"/>
      <c r="B213" s="10"/>
      <c r="C213" s="10"/>
      <c r="D213" s="126"/>
      <c r="E213" s="10"/>
      <c r="F213" s="10"/>
      <c r="G213" s="10"/>
      <c r="H213" s="10"/>
      <c r="I213" s="10"/>
      <c r="J213" s="19"/>
      <c r="K213" s="19"/>
    </row>
    <row r="214" spans="1:19">
      <c r="A214" s="5"/>
      <c r="B214" s="58" t="s">
        <v>83</v>
      </c>
      <c r="C214" s="10"/>
      <c r="D214" s="126"/>
      <c r="E214" s="10"/>
      <c r="F214" s="10"/>
      <c r="G214" s="10"/>
      <c r="H214" s="10"/>
      <c r="I214" s="10"/>
      <c r="J214" s="19"/>
      <c r="K214" s="19"/>
      <c r="P214" s="140"/>
    </row>
    <row r="215" spans="1:19">
      <c r="A215" s="5">
        <v>6</v>
      </c>
      <c r="B215" s="10" t="s">
        <v>265</v>
      </c>
      <c r="C215" s="10"/>
      <c r="D215" s="128"/>
      <c r="E215" s="12"/>
      <c r="F215" s="12"/>
      <c r="G215" s="11"/>
      <c r="H215" s="12"/>
      <c r="I215" s="19">
        <f>D143</f>
        <v>29412416</v>
      </c>
      <c r="J215" s="19"/>
      <c r="K215" s="19"/>
      <c r="N215" s="140"/>
      <c r="O215" s="140"/>
      <c r="P215" s="143"/>
      <c r="Q215" s="141"/>
      <c r="R215" s="142"/>
      <c r="S215" s="142"/>
    </row>
    <row r="216" spans="1:19" ht="16.5" thickBot="1">
      <c r="A216" s="5">
        <v>7</v>
      </c>
      <c r="B216" s="71" t="s">
        <v>266</v>
      </c>
      <c r="C216" s="72"/>
      <c r="D216" s="119"/>
      <c r="E216" s="119"/>
      <c r="F216" s="19"/>
      <c r="G216" s="19"/>
      <c r="H216" s="19"/>
      <c r="I216" s="48">
        <f>'[1]Sch 1 Rcvble Exp'!$F$19</f>
        <v>1929178</v>
      </c>
      <c r="J216" s="19"/>
      <c r="K216" s="19"/>
      <c r="N216" s="141"/>
      <c r="O216" s="142"/>
      <c r="P216" s="229"/>
      <c r="Q216" s="229"/>
      <c r="R216" s="229"/>
      <c r="S216" s="229"/>
    </row>
    <row r="217" spans="1:19">
      <c r="A217" s="5">
        <v>8</v>
      </c>
      <c r="B217" s="27" t="s">
        <v>267</v>
      </c>
      <c r="C217" s="74"/>
      <c r="D217" s="127"/>
      <c r="E217" s="75"/>
      <c r="F217" s="75"/>
      <c r="G217" s="76"/>
      <c r="H217" s="75"/>
      <c r="I217" s="19">
        <f>+I215-I216</f>
        <v>27483238</v>
      </c>
      <c r="J217" s="10"/>
      <c r="N217" s="228"/>
      <c r="O217" s="229"/>
      <c r="P217" s="220"/>
      <c r="Q217" s="221"/>
      <c r="R217" s="219"/>
      <c r="S217" s="219"/>
    </row>
    <row r="218" spans="1:19">
      <c r="A218" s="5"/>
      <c r="B218" s="27"/>
      <c r="C218" s="12"/>
      <c r="D218" s="119"/>
      <c r="E218" s="19"/>
      <c r="F218" s="19"/>
      <c r="G218" s="19"/>
      <c r="H218" s="10"/>
      <c r="I218" s="10"/>
      <c r="J218" s="10"/>
      <c r="N218" s="225"/>
      <c r="O218" s="219"/>
      <c r="P218" s="220"/>
      <c r="Q218" s="221"/>
      <c r="R218" s="219"/>
      <c r="S218" s="219"/>
    </row>
    <row r="219" spans="1:19">
      <c r="A219" s="5">
        <v>9</v>
      </c>
      <c r="B219" s="27" t="s">
        <v>268</v>
      </c>
      <c r="C219" s="12"/>
      <c r="D219" s="119"/>
      <c r="E219" s="19"/>
      <c r="F219" s="19"/>
      <c r="G219" s="19"/>
      <c r="H219" s="19"/>
      <c r="I219" s="60">
        <f>IF(I215&gt;0,I217/I215,0)</f>
        <v>0.93440940043823673</v>
      </c>
      <c r="J219" s="10"/>
      <c r="N219" s="230"/>
      <c r="O219" s="222"/>
      <c r="P219" s="232"/>
      <c r="Q219" s="232"/>
      <c r="R219" s="225"/>
      <c r="S219" s="225"/>
    </row>
    <row r="220" spans="1:19">
      <c r="A220" s="5">
        <v>10</v>
      </c>
      <c r="B220" s="27" t="s">
        <v>269</v>
      </c>
      <c r="C220" s="12"/>
      <c r="D220" s="19"/>
      <c r="E220" s="19"/>
      <c r="F220" s="19"/>
      <c r="G220" s="19"/>
      <c r="H220" s="12" t="s">
        <v>11</v>
      </c>
      <c r="I220" s="77">
        <f>I212</f>
        <v>0.78981783212156431</v>
      </c>
      <c r="J220" s="10"/>
      <c r="N220" s="231"/>
      <c r="O220" s="227"/>
      <c r="P220" s="225"/>
      <c r="Q220" s="225"/>
      <c r="R220" s="225"/>
      <c r="S220" s="225"/>
    </row>
    <row r="221" spans="1:19">
      <c r="A221" s="5">
        <v>11</v>
      </c>
      <c r="B221" s="27" t="s">
        <v>270</v>
      </c>
      <c r="C221" s="12"/>
      <c r="D221" s="12"/>
      <c r="E221" s="12"/>
      <c r="F221" s="12"/>
      <c r="G221" s="12"/>
      <c r="H221" s="12" t="s">
        <v>84</v>
      </c>
      <c r="I221" s="78">
        <f>+I220*I219</f>
        <v>0.73801320696813877</v>
      </c>
      <c r="J221" s="10"/>
      <c r="N221" s="231"/>
      <c r="O221" s="227"/>
      <c r="P221" s="224"/>
      <c r="Q221" s="224"/>
      <c r="R221" s="219"/>
      <c r="S221" s="219"/>
    </row>
    <row r="222" spans="1:19">
      <c r="A222" s="5"/>
      <c r="C222" s="9"/>
      <c r="D222" s="14"/>
      <c r="E222" s="14"/>
      <c r="F222" s="14"/>
      <c r="G222" s="79"/>
      <c r="H222" s="14"/>
      <c r="N222" s="221"/>
      <c r="O222" s="223"/>
      <c r="P222" s="225"/>
      <c r="Q222" s="224"/>
      <c r="R222" s="219"/>
      <c r="S222" s="219"/>
    </row>
    <row r="223" spans="1:19">
      <c r="A223" s="5" t="s">
        <v>2</v>
      </c>
      <c r="B223" s="8" t="s">
        <v>87</v>
      </c>
      <c r="C223" s="14"/>
      <c r="D223" s="14"/>
      <c r="E223" s="14"/>
      <c r="F223" s="14"/>
      <c r="G223" s="14"/>
      <c r="H223" s="14"/>
      <c r="I223" s="14"/>
      <c r="J223" s="14"/>
      <c r="K223" s="19"/>
      <c r="N223" s="233"/>
      <c r="O223" s="224"/>
      <c r="P223" s="225"/>
      <c r="Q223" s="224"/>
      <c r="R223" s="219"/>
      <c r="S223" s="219"/>
    </row>
    <row r="224" spans="1:19" ht="16.5" thickBot="1">
      <c r="A224" s="5" t="s">
        <v>2</v>
      </c>
      <c r="B224" s="8"/>
      <c r="C224" s="24" t="s">
        <v>88</v>
      </c>
      <c r="D224" s="80" t="s">
        <v>89</v>
      </c>
      <c r="E224" s="80" t="s">
        <v>11</v>
      </c>
      <c r="F224" s="14"/>
      <c r="G224" s="80" t="s">
        <v>90</v>
      </c>
      <c r="H224" s="14"/>
      <c r="I224" s="14"/>
      <c r="J224" s="14"/>
      <c r="K224" s="19"/>
      <c r="N224" s="230"/>
      <c r="O224" s="224"/>
      <c r="P224" s="225"/>
      <c r="Q224" s="226"/>
      <c r="R224" s="219"/>
      <c r="S224" s="219"/>
    </row>
    <row r="225" spans="1:19">
      <c r="A225" s="5">
        <v>12</v>
      </c>
      <c r="B225" s="8" t="s">
        <v>44</v>
      </c>
      <c r="C225" s="14" t="s">
        <v>233</v>
      </c>
      <c r="D225" s="23">
        <v>35648180</v>
      </c>
      <c r="E225" s="81">
        <v>0</v>
      </c>
      <c r="F225" s="81"/>
      <c r="G225" s="14">
        <f>D225*E225</f>
        <v>0</v>
      </c>
      <c r="H225" s="14"/>
      <c r="I225" s="14"/>
      <c r="J225" s="14"/>
      <c r="K225" s="19"/>
      <c r="N225" s="230"/>
      <c r="O225" s="224"/>
      <c r="P225" s="220"/>
      <c r="Q225" s="221"/>
      <c r="R225" s="219"/>
      <c r="S225" s="219"/>
    </row>
    <row r="226" spans="1:19">
      <c r="A226" s="5">
        <v>13</v>
      </c>
      <c r="B226" s="8" t="s">
        <v>46</v>
      </c>
      <c r="C226" s="14" t="s">
        <v>234</v>
      </c>
      <c r="D226" s="23">
        <v>2992746</v>
      </c>
      <c r="E226" s="81">
        <f>+I212</f>
        <v>0.78981783212156431</v>
      </c>
      <c r="F226" s="81"/>
      <c r="G226" s="14">
        <f>D226*E226</f>
        <v>2363724.1578104831</v>
      </c>
      <c r="H226" s="14"/>
      <c r="I226" s="14"/>
      <c r="J226" s="14"/>
      <c r="K226" s="19"/>
      <c r="N226" s="231"/>
      <c r="O226" s="227"/>
      <c r="P226" s="220"/>
      <c r="Q226" s="221"/>
      <c r="R226" s="219"/>
      <c r="S226" s="219"/>
    </row>
    <row r="227" spans="1:19">
      <c r="A227" s="5">
        <v>14</v>
      </c>
      <c r="B227" s="8" t="s">
        <v>47</v>
      </c>
      <c r="C227" s="14" t="s">
        <v>235</v>
      </c>
      <c r="D227" s="23">
        <v>8797961</v>
      </c>
      <c r="E227" s="81">
        <v>0</v>
      </c>
      <c r="F227" s="81"/>
      <c r="G227" s="14">
        <f>D227*E227</f>
        <v>0</v>
      </c>
      <c r="H227" s="14"/>
      <c r="I227" s="82" t="s">
        <v>91</v>
      </c>
      <c r="J227" s="14"/>
      <c r="K227" s="19"/>
      <c r="N227" s="234"/>
      <c r="O227" s="227"/>
      <c r="P227" s="126"/>
      <c r="Q227" s="126"/>
      <c r="R227" s="126"/>
      <c r="S227" s="126"/>
    </row>
    <row r="228" spans="1:19" ht="16.5" thickBot="1">
      <c r="A228" s="5">
        <v>15</v>
      </c>
      <c r="B228" s="8" t="s">
        <v>92</v>
      </c>
      <c r="C228" s="14" t="s">
        <v>271</v>
      </c>
      <c r="D228" s="48">
        <f>3637464+2566601+2470244</f>
        <v>8674309</v>
      </c>
      <c r="E228" s="81">
        <v>0</v>
      </c>
      <c r="F228" s="81"/>
      <c r="G228" s="24">
        <f>D228*E228</f>
        <v>0</v>
      </c>
      <c r="H228" s="14"/>
      <c r="I228" s="17" t="s">
        <v>93</v>
      </c>
      <c r="J228" s="14"/>
      <c r="K228" s="19"/>
      <c r="N228" s="126"/>
      <c r="O228" s="126"/>
    </row>
    <row r="229" spans="1:19">
      <c r="A229" s="5">
        <v>16</v>
      </c>
      <c r="B229" s="8" t="s">
        <v>192</v>
      </c>
      <c r="C229" s="14"/>
      <c r="D229" s="14">
        <f>SUM(D225:D228)</f>
        <v>56113196</v>
      </c>
      <c r="E229" s="14"/>
      <c r="F229" s="14"/>
      <c r="G229" s="14">
        <f>SUM(G225:G228)</f>
        <v>2363724.1578104831</v>
      </c>
      <c r="H229" s="39" t="s">
        <v>94</v>
      </c>
      <c r="I229" s="47">
        <f>IF(G229&gt;0,G229/D229,0)</f>
        <v>4.2124211884321881E-2</v>
      </c>
      <c r="J229" s="79" t="s">
        <v>94</v>
      </c>
      <c r="K229" s="19" t="s">
        <v>184</v>
      </c>
    </row>
    <row r="230" spans="1:19" ht="9" customHeight="1">
      <c r="A230" s="5"/>
      <c r="B230" s="8"/>
      <c r="C230" s="14"/>
      <c r="D230" s="14"/>
      <c r="E230" s="14"/>
      <c r="F230" s="14"/>
      <c r="G230" s="14"/>
      <c r="H230" s="14"/>
      <c r="I230" s="14"/>
      <c r="J230" s="14"/>
      <c r="K230" s="19"/>
    </row>
    <row r="231" spans="1:19">
      <c r="A231" s="5"/>
      <c r="B231" s="8" t="s">
        <v>272</v>
      </c>
      <c r="C231" s="14"/>
      <c r="D231" s="42" t="s">
        <v>89</v>
      </c>
      <c r="E231" s="14"/>
      <c r="F231" s="14"/>
      <c r="G231" s="79" t="s">
        <v>95</v>
      </c>
      <c r="H231" s="62" t="s">
        <v>2</v>
      </c>
      <c r="I231" s="49" t="str">
        <f>+I227</f>
        <v>W&amp;S Allocator</v>
      </c>
      <c r="J231" s="14"/>
      <c r="K231" s="19"/>
    </row>
    <row r="232" spans="1:19">
      <c r="A232" s="5">
        <v>17</v>
      </c>
      <c r="B232" s="8" t="s">
        <v>96</v>
      </c>
      <c r="C232" s="14" t="s">
        <v>97</v>
      </c>
      <c r="D232" s="23">
        <v>4216657128</v>
      </c>
      <c r="E232" s="14"/>
      <c r="G232" s="5" t="s">
        <v>98</v>
      </c>
      <c r="H232" s="83"/>
      <c r="I232" s="5" t="s">
        <v>99</v>
      </c>
      <c r="J232" s="14"/>
      <c r="K232" s="11" t="s">
        <v>100</v>
      </c>
    </row>
    <row r="233" spans="1:19">
      <c r="A233" s="5">
        <v>18</v>
      </c>
      <c r="B233" s="8" t="s">
        <v>101</v>
      </c>
      <c r="C233" s="14" t="s">
        <v>210</v>
      </c>
      <c r="D233" s="23">
        <v>0</v>
      </c>
      <c r="E233" s="14"/>
      <c r="G233" s="21">
        <f>IF(D235&gt;0,D232/D235,0)</f>
        <v>1</v>
      </c>
      <c r="H233" s="79" t="s">
        <v>102</v>
      </c>
      <c r="I233" s="21">
        <f>I229</f>
        <v>4.2124211884321881E-2</v>
      </c>
      <c r="J233" s="62" t="s">
        <v>94</v>
      </c>
      <c r="K233" s="84">
        <f>I233*G233</f>
        <v>4.2124211884321881E-2</v>
      </c>
    </row>
    <row r="234" spans="1:19" ht="16.5" thickBot="1">
      <c r="A234" s="5">
        <v>19</v>
      </c>
      <c r="B234" s="85" t="s">
        <v>103</v>
      </c>
      <c r="C234" s="24" t="s">
        <v>211</v>
      </c>
      <c r="D234" s="48">
        <v>0</v>
      </c>
      <c r="E234" s="14"/>
      <c r="F234" s="14"/>
      <c r="G234" s="14" t="s">
        <v>2</v>
      </c>
      <c r="H234" s="14"/>
      <c r="I234" s="14"/>
      <c r="J234" s="14"/>
      <c r="K234" s="19"/>
    </row>
    <row r="235" spans="1:19">
      <c r="A235" s="5">
        <v>20</v>
      </c>
      <c r="B235" s="8" t="s">
        <v>163</v>
      </c>
      <c r="C235" s="14"/>
      <c r="D235" s="14">
        <f>D232+D233+D234</f>
        <v>4216657128</v>
      </c>
      <c r="E235" s="14"/>
      <c r="F235" s="14"/>
      <c r="G235" s="14"/>
      <c r="H235" s="14"/>
      <c r="I235" s="14"/>
      <c r="J235" s="14"/>
      <c r="K235" s="19"/>
    </row>
    <row r="236" spans="1:19" ht="9" customHeight="1">
      <c r="A236" s="5"/>
      <c r="B236" s="8"/>
      <c r="C236" s="14"/>
      <c r="E236" s="14"/>
      <c r="F236" s="14"/>
      <c r="G236" s="14"/>
      <c r="H236" s="14"/>
      <c r="I236" s="14"/>
      <c r="J236" s="14"/>
      <c r="K236" s="19"/>
    </row>
    <row r="237" spans="1:19" ht="16.5" thickBot="1">
      <c r="A237" s="5"/>
      <c r="B237" s="2" t="s">
        <v>104</v>
      </c>
      <c r="C237" s="14"/>
      <c r="D237" s="14"/>
      <c r="E237" s="14"/>
      <c r="F237" s="14"/>
      <c r="G237" s="14"/>
      <c r="H237" s="14"/>
      <c r="I237" s="80" t="s">
        <v>89</v>
      </c>
      <c r="J237" s="14"/>
      <c r="K237" s="19"/>
    </row>
    <row r="238" spans="1:19">
      <c r="A238" s="5">
        <v>21</v>
      </c>
      <c r="B238" s="4"/>
      <c r="C238" s="14" t="s">
        <v>215</v>
      </c>
      <c r="D238" s="14"/>
      <c r="E238" s="14"/>
      <c r="F238" s="14"/>
      <c r="G238" s="14"/>
      <c r="H238" s="14"/>
      <c r="I238" s="86">
        <f>66700701+1896628+957855+5551089</f>
        <v>75106273</v>
      </c>
      <c r="J238" s="14"/>
      <c r="K238" s="19"/>
    </row>
    <row r="239" spans="1:19" ht="9" customHeight="1">
      <c r="A239" s="5"/>
      <c r="B239" s="8"/>
      <c r="C239" s="14"/>
      <c r="D239" s="14"/>
      <c r="E239" s="14"/>
      <c r="F239" s="14"/>
      <c r="G239" s="14"/>
      <c r="H239" s="14"/>
      <c r="I239" s="14"/>
      <c r="J239" s="14"/>
      <c r="K239" s="19"/>
    </row>
    <row r="240" spans="1:19">
      <c r="A240" s="5">
        <v>22</v>
      </c>
      <c r="B240" s="2"/>
      <c r="C240" s="14" t="s">
        <v>105</v>
      </c>
      <c r="D240" s="14"/>
      <c r="E240" s="14"/>
      <c r="F240" s="14"/>
      <c r="G240" s="14"/>
      <c r="H240" s="19"/>
      <c r="I240" s="87">
        <v>0</v>
      </c>
      <c r="J240" s="14"/>
      <c r="K240" s="19"/>
    </row>
    <row r="241" spans="1:11" ht="9" customHeight="1">
      <c r="A241" s="5"/>
      <c r="B241" s="2"/>
      <c r="C241" s="14"/>
      <c r="D241" s="14"/>
      <c r="E241" s="14"/>
      <c r="F241" s="14"/>
      <c r="G241" s="14"/>
      <c r="H241" s="14"/>
      <c r="I241" s="14"/>
      <c r="J241" s="14"/>
      <c r="K241" s="19"/>
    </row>
    <row r="242" spans="1:11">
      <c r="A242" s="5"/>
      <c r="B242" s="2" t="s">
        <v>106</v>
      </c>
      <c r="C242" s="14"/>
      <c r="D242" s="14"/>
      <c r="E242" s="14"/>
      <c r="F242" s="14"/>
      <c r="G242" s="14"/>
      <c r="H242" s="14"/>
      <c r="I242" s="14"/>
      <c r="J242" s="14"/>
      <c r="K242" s="19"/>
    </row>
    <row r="243" spans="1:11">
      <c r="A243" s="5">
        <v>23</v>
      </c>
      <c r="B243" s="2"/>
      <c r="C243" s="14" t="s">
        <v>216</v>
      </c>
      <c r="D243" s="4"/>
      <c r="E243" s="14"/>
      <c r="F243" s="14"/>
      <c r="G243" s="14"/>
      <c r="H243" s="14"/>
      <c r="I243" s="23">
        <v>1545857177</v>
      </c>
      <c r="J243" s="14"/>
      <c r="K243" s="19"/>
    </row>
    <row r="244" spans="1:11">
      <c r="A244" s="5">
        <v>24</v>
      </c>
      <c r="B244" s="2"/>
      <c r="C244" s="14" t="s">
        <v>193</v>
      </c>
      <c r="D244" s="14"/>
      <c r="E244" s="14"/>
      <c r="F244" s="14"/>
      <c r="G244" s="14"/>
      <c r="H244" s="14"/>
      <c r="I244" s="88">
        <f>-D250</f>
        <v>0</v>
      </c>
      <c r="J244" s="14"/>
      <c r="K244" s="19"/>
    </row>
    <row r="245" spans="1:11" ht="16.5" thickBot="1">
      <c r="A245" s="5">
        <v>25</v>
      </c>
      <c r="B245" s="2"/>
      <c r="C245" s="14" t="s">
        <v>217</v>
      </c>
      <c r="D245" s="14"/>
      <c r="E245" s="14"/>
      <c r="F245" s="14"/>
      <c r="G245" s="14"/>
      <c r="H245" s="14"/>
      <c r="I245" s="48">
        <v>-346165</v>
      </c>
      <c r="J245" s="14"/>
      <c r="K245" s="19"/>
    </row>
    <row r="246" spans="1:11">
      <c r="A246" s="5">
        <v>26</v>
      </c>
      <c r="B246" s="4"/>
      <c r="C246" s="14" t="s">
        <v>107</v>
      </c>
      <c r="D246" s="4" t="s">
        <v>108</v>
      </c>
      <c r="E246" s="4"/>
      <c r="F246" s="4"/>
      <c r="G246" s="4"/>
      <c r="H246" s="4"/>
      <c r="I246" s="14">
        <f>+I243+I244+I245</f>
        <v>1545511012</v>
      </c>
      <c r="J246" s="14"/>
      <c r="K246" s="19"/>
    </row>
    <row r="247" spans="1:11">
      <c r="A247" s="5"/>
      <c r="B247" s="8"/>
      <c r="C247" s="14"/>
      <c r="D247" s="14"/>
      <c r="E247" s="14"/>
      <c r="F247" s="14"/>
      <c r="G247" s="79" t="s">
        <v>109</v>
      </c>
      <c r="H247" s="14"/>
      <c r="I247" s="14"/>
      <c r="J247" s="14"/>
      <c r="K247" s="19"/>
    </row>
    <row r="248" spans="1:11" ht="16.5" thickBot="1">
      <c r="A248" s="5"/>
      <c r="B248" s="8"/>
      <c r="C248" s="14"/>
      <c r="D248" s="17" t="s">
        <v>89</v>
      </c>
      <c r="E248" s="17" t="s">
        <v>110</v>
      </c>
      <c r="F248" s="14"/>
      <c r="G248" s="17" t="s">
        <v>111</v>
      </c>
      <c r="H248" s="14"/>
      <c r="I248" s="17" t="s">
        <v>112</v>
      </c>
      <c r="J248" s="14"/>
      <c r="K248" s="19"/>
    </row>
    <row r="249" spans="1:11">
      <c r="A249" s="5">
        <v>27</v>
      </c>
      <c r="B249" s="2" t="s">
        <v>218</v>
      </c>
      <c r="D249" s="23">
        <f>1247000000-92000000+92808023+55000000</f>
        <v>1302808023</v>
      </c>
      <c r="E249" s="89">
        <f>IF($D$252&gt;0,D249/$D$252,0)</f>
        <v>0.45739539952904185</v>
      </c>
      <c r="F249" s="90"/>
      <c r="G249" s="90">
        <f>IF(D249&gt;0,I238/D249,0)</f>
        <v>5.7649532144460856E-2</v>
      </c>
      <c r="I249" s="90">
        <f>G249*E249</f>
        <v>2.6368630787878013E-2</v>
      </c>
      <c r="J249" s="91" t="s">
        <v>113</v>
      </c>
    </row>
    <row r="250" spans="1:11">
      <c r="A250" s="5">
        <v>28</v>
      </c>
      <c r="B250" s="2" t="s">
        <v>273</v>
      </c>
      <c r="D250" s="23">
        <v>0</v>
      </c>
      <c r="E250" s="89">
        <f>IF($D$252&gt;0,D250/$D$252,0)</f>
        <v>0</v>
      </c>
      <c r="F250" s="90"/>
      <c r="G250" s="90">
        <f>IF(D250&gt;0,I240/D250,0)</f>
        <v>0</v>
      </c>
      <c r="I250" s="90">
        <f>G250*E250</f>
        <v>0</v>
      </c>
      <c r="J250" s="14"/>
    </row>
    <row r="251" spans="1:11" ht="16.5" thickBot="1">
      <c r="A251" s="5">
        <v>29</v>
      </c>
      <c r="B251" s="2" t="s">
        <v>114</v>
      </c>
      <c r="D251" s="24">
        <f>I246</f>
        <v>1545511012</v>
      </c>
      <c r="E251" s="89">
        <f>IF($D$252&gt;0,D251/$D$252,0)</f>
        <v>0.54260460047095815</v>
      </c>
      <c r="F251" s="90"/>
      <c r="G251" s="92">
        <v>0.12379999999999999</v>
      </c>
      <c r="I251" s="93">
        <f>G251*E251</f>
        <v>6.717444953830462E-2</v>
      </c>
      <c r="J251" s="14"/>
    </row>
    <row r="252" spans="1:11">
      <c r="A252" s="5">
        <v>30</v>
      </c>
      <c r="B252" s="8" t="s">
        <v>188</v>
      </c>
      <c r="D252" s="14">
        <f>D251+D250+D249</f>
        <v>2848319035</v>
      </c>
      <c r="E252" s="14" t="s">
        <v>2</v>
      </c>
      <c r="F252" s="14"/>
      <c r="G252" s="14"/>
      <c r="H252" s="14"/>
      <c r="I252" s="90">
        <f>SUM(I249:I251)</f>
        <v>9.3543080326182637E-2</v>
      </c>
      <c r="J252" s="91" t="s">
        <v>115</v>
      </c>
    </row>
    <row r="253" spans="1:11" ht="9" customHeight="1">
      <c r="E253" s="14"/>
      <c r="F253" s="14"/>
      <c r="G253" s="14"/>
      <c r="H253" s="14"/>
    </row>
    <row r="254" spans="1:11">
      <c r="A254" s="5"/>
      <c r="B254" s="2" t="s">
        <v>116</v>
      </c>
      <c r="C254" s="4"/>
      <c r="D254" s="4"/>
      <c r="E254" s="4"/>
      <c r="F254" s="4"/>
      <c r="G254" s="4"/>
      <c r="H254" s="4"/>
      <c r="I254" s="4"/>
      <c r="J254" s="4"/>
      <c r="K254" s="27"/>
    </row>
    <row r="255" spans="1:11" ht="9" customHeight="1">
      <c r="A255" s="5"/>
      <c r="B255" s="2"/>
      <c r="C255" s="2"/>
      <c r="D255" s="2"/>
      <c r="E255" s="2"/>
      <c r="F255" s="2"/>
      <c r="G255" s="2"/>
      <c r="H255" s="2"/>
      <c r="J255" s="94"/>
    </row>
    <row r="256" spans="1:11" ht="16.5" thickBot="1">
      <c r="A256" s="5"/>
      <c r="B256" s="2" t="s">
        <v>117</v>
      </c>
      <c r="C256" s="4"/>
      <c r="D256" s="4" t="s">
        <v>118</v>
      </c>
      <c r="E256" s="4" t="s">
        <v>119</v>
      </c>
      <c r="F256" s="4"/>
      <c r="G256" s="95" t="s">
        <v>2</v>
      </c>
      <c r="H256" s="96"/>
      <c r="I256" s="17" t="s">
        <v>164</v>
      </c>
      <c r="J256" s="97"/>
    </row>
    <row r="257" spans="1:13">
      <c r="A257" s="5">
        <v>31</v>
      </c>
      <c r="B257" s="1" t="s">
        <v>154</v>
      </c>
      <c r="C257" s="4"/>
      <c r="D257" s="4"/>
      <c r="F257" s="4"/>
      <c r="H257" s="96"/>
      <c r="I257" s="98">
        <v>0</v>
      </c>
      <c r="J257" s="99"/>
    </row>
    <row r="258" spans="1:13" ht="16.5" thickBot="1">
      <c r="A258" s="5">
        <v>32</v>
      </c>
      <c r="B258" s="53" t="s">
        <v>190</v>
      </c>
      <c r="C258" s="100"/>
      <c r="D258" s="129"/>
      <c r="E258" s="120"/>
      <c r="F258" s="120"/>
      <c r="G258" s="120"/>
      <c r="H258" s="4"/>
      <c r="I258" s="101">
        <v>0</v>
      </c>
      <c r="J258" s="102"/>
    </row>
    <row r="259" spans="1:13">
      <c r="A259" s="5">
        <v>33</v>
      </c>
      <c r="B259" s="1" t="s">
        <v>120</v>
      </c>
      <c r="C259" s="9"/>
      <c r="E259" s="4"/>
      <c r="F259" s="4"/>
      <c r="G259" s="4"/>
      <c r="H259" s="4"/>
      <c r="I259" s="103">
        <f>+I257-I258</f>
        <v>0</v>
      </c>
      <c r="J259" s="99"/>
    </row>
    <row r="260" spans="1:13" ht="9" customHeight="1">
      <c r="A260" s="5"/>
      <c r="B260" s="1" t="s">
        <v>2</v>
      </c>
      <c r="C260" s="9"/>
      <c r="E260" s="4"/>
      <c r="F260" s="4"/>
      <c r="G260" s="37"/>
      <c r="H260" s="4"/>
      <c r="I260" s="104" t="s">
        <v>2</v>
      </c>
      <c r="J260" s="97"/>
      <c r="K260" s="105"/>
    </row>
    <row r="261" spans="1:13">
      <c r="A261" s="5">
        <v>34</v>
      </c>
      <c r="B261" s="2" t="s">
        <v>274</v>
      </c>
      <c r="C261" s="9"/>
      <c r="E261" s="4"/>
      <c r="F261" s="4"/>
      <c r="G261" s="106"/>
      <c r="H261" s="4"/>
      <c r="I261" s="107">
        <v>0</v>
      </c>
      <c r="J261" s="97"/>
      <c r="K261" s="105"/>
    </row>
    <row r="262" spans="1:13" ht="9" customHeight="1">
      <c r="A262" s="5"/>
      <c r="C262" s="4"/>
      <c r="D262" s="4"/>
      <c r="E262" s="4"/>
      <c r="F262" s="4"/>
      <c r="G262" s="4"/>
      <c r="H262" s="4"/>
      <c r="I262" s="104"/>
      <c r="J262" s="97"/>
      <c r="K262" s="105"/>
    </row>
    <row r="263" spans="1:13">
      <c r="B263" s="2" t="s">
        <v>275</v>
      </c>
      <c r="C263" s="4"/>
      <c r="D263" s="4" t="s">
        <v>212</v>
      </c>
      <c r="E263" s="4"/>
      <c r="F263" s="4"/>
      <c r="G263" s="4"/>
      <c r="H263" s="4"/>
      <c r="K263" s="108"/>
    </row>
    <row r="264" spans="1:13">
      <c r="A264" s="5">
        <v>35</v>
      </c>
      <c r="B264" s="2" t="s">
        <v>121</v>
      </c>
      <c r="C264" s="14"/>
      <c r="D264" s="14"/>
      <c r="E264" s="14"/>
      <c r="F264" s="14"/>
      <c r="G264" s="14"/>
      <c r="H264" s="14"/>
      <c r="I264" s="109">
        <v>24288669.949999999</v>
      </c>
      <c r="J264" s="110"/>
      <c r="K264" s="108"/>
    </row>
    <row r="265" spans="1:13">
      <c r="A265" s="5">
        <v>36</v>
      </c>
      <c r="B265" s="121" t="s">
        <v>189</v>
      </c>
      <c r="C265" s="120"/>
      <c r="D265" s="120"/>
      <c r="E265" s="120"/>
      <c r="F265" s="120"/>
      <c r="G265" s="120"/>
      <c r="H265" s="4"/>
      <c r="I265" s="109">
        <v>22379822</v>
      </c>
      <c r="K265" s="111"/>
      <c r="M265" s="129"/>
    </row>
    <row r="266" spans="1:13">
      <c r="A266" s="116" t="s">
        <v>237</v>
      </c>
      <c r="B266" s="147" t="s">
        <v>324</v>
      </c>
      <c r="C266" s="148"/>
      <c r="D266" s="120"/>
      <c r="E266" s="120"/>
      <c r="F266" s="120"/>
      <c r="G266" s="120"/>
      <c r="H266" s="4"/>
      <c r="I266" s="109">
        <v>0</v>
      </c>
      <c r="K266" s="111"/>
      <c r="M266" s="129"/>
    </row>
    <row r="267" spans="1:13" ht="16.5" thickBot="1">
      <c r="A267" s="116" t="s">
        <v>304</v>
      </c>
      <c r="B267" s="149" t="s">
        <v>325</v>
      </c>
      <c r="C267" s="71"/>
      <c r="D267" s="120"/>
      <c r="E267" s="120"/>
      <c r="F267" s="120"/>
      <c r="G267" s="120"/>
      <c r="H267" s="4"/>
      <c r="I267" s="136">
        <v>0</v>
      </c>
      <c r="K267" s="111"/>
      <c r="M267" s="129"/>
    </row>
    <row r="268" spans="1:13">
      <c r="A268" s="5">
        <v>37</v>
      </c>
      <c r="B268" s="112" t="s">
        <v>305</v>
      </c>
      <c r="C268" s="5"/>
      <c r="D268" s="14"/>
      <c r="E268" s="14"/>
      <c r="F268" s="14"/>
      <c r="G268" s="14"/>
      <c r="H268" s="4"/>
      <c r="I268" s="113">
        <f>+I264-I265-I266-I267</f>
        <v>1908847.9499999993</v>
      </c>
      <c r="J268" s="110"/>
      <c r="K268" s="114"/>
      <c r="M268" s="129"/>
    </row>
    <row r="269" spans="1:13">
      <c r="A269" s="5"/>
      <c r="B269" s="112"/>
      <c r="C269" s="5"/>
      <c r="D269" s="14"/>
      <c r="E269" s="14"/>
      <c r="F269" s="14"/>
      <c r="G269" s="14"/>
      <c r="H269" s="4"/>
      <c r="I269" s="113"/>
      <c r="J269" s="110"/>
      <c r="K269" s="114"/>
    </row>
    <row r="270" spans="1:13">
      <c r="B270" s="2"/>
      <c r="C270" s="2"/>
      <c r="D270" s="3"/>
      <c r="E270" s="2"/>
      <c r="F270" s="2"/>
      <c r="G270" s="2"/>
      <c r="H270" s="4"/>
      <c r="I270" s="4"/>
      <c r="J270" s="239" t="s">
        <v>205</v>
      </c>
      <c r="K270" s="239"/>
    </row>
    <row r="271" spans="1:13">
      <c r="B271" s="2"/>
      <c r="C271" s="2"/>
      <c r="D271" s="3"/>
      <c r="E271" s="2"/>
      <c r="F271" s="2"/>
      <c r="G271" s="2"/>
      <c r="H271" s="4"/>
      <c r="I271" s="4"/>
      <c r="J271" s="9"/>
      <c r="K271" s="38"/>
    </row>
    <row r="272" spans="1:13">
      <c r="B272" s="2" t="s">
        <v>0</v>
      </c>
      <c r="C272" s="2"/>
      <c r="D272" s="3" t="s">
        <v>1</v>
      </c>
      <c r="E272" s="2"/>
      <c r="F272" s="2"/>
      <c r="G272" s="2"/>
      <c r="H272" s="4"/>
      <c r="I272" s="4"/>
      <c r="J272" s="9"/>
      <c r="K272" s="38" t="str">
        <f>K4</f>
        <v>For the 12 months ended 12/31/2014</v>
      </c>
    </row>
    <row r="273" spans="1:11">
      <c r="B273" s="2"/>
      <c r="C273" s="14" t="s">
        <v>2</v>
      </c>
      <c r="D273" s="14" t="s">
        <v>3</v>
      </c>
      <c r="E273" s="14"/>
      <c r="F273" s="14"/>
      <c r="G273" s="14"/>
      <c r="H273" s="4"/>
      <c r="I273" s="4"/>
      <c r="J273" s="9"/>
      <c r="K273" s="12"/>
    </row>
    <row r="274" spans="1:11">
      <c r="A274" s="5"/>
      <c r="B274" s="112"/>
      <c r="C274" s="5"/>
      <c r="D274" s="14"/>
      <c r="E274" s="14"/>
      <c r="F274" s="14"/>
      <c r="G274" s="14"/>
      <c r="H274" s="4"/>
      <c r="I274" s="115"/>
      <c r="J274" s="97"/>
      <c r="K274" s="114"/>
    </row>
    <row r="275" spans="1:11">
      <c r="A275" s="5"/>
      <c r="B275" s="112"/>
      <c r="C275" s="5"/>
      <c r="D275" s="14" t="str">
        <f>D7</f>
        <v>Cleco Power LLC</v>
      </c>
      <c r="E275" s="14"/>
      <c r="F275" s="14"/>
      <c r="G275" s="14"/>
      <c r="H275" s="4"/>
      <c r="I275" s="115"/>
      <c r="J275" s="97"/>
      <c r="K275" s="114"/>
    </row>
    <row r="276" spans="1:11">
      <c r="A276" s="5"/>
      <c r="B276" s="112"/>
      <c r="C276" s="5"/>
      <c r="D276" s="14"/>
      <c r="E276" s="14"/>
      <c r="F276" s="14"/>
      <c r="G276" s="14"/>
      <c r="H276" s="4"/>
      <c r="I276" s="115"/>
      <c r="J276" s="97"/>
      <c r="K276" s="114"/>
    </row>
    <row r="277" spans="1:11">
      <c r="A277" s="5"/>
      <c r="B277" s="2" t="s">
        <v>245</v>
      </c>
      <c r="C277" s="5"/>
      <c r="D277" s="14"/>
      <c r="E277" s="14"/>
      <c r="F277" s="14"/>
      <c r="G277" s="14"/>
      <c r="H277" s="4"/>
      <c r="I277" s="14"/>
      <c r="J277" s="4"/>
      <c r="K277" s="19"/>
    </row>
    <row r="278" spans="1:11">
      <c r="A278" s="5"/>
      <c r="B278" s="124" t="s">
        <v>244</v>
      </c>
      <c r="C278" s="5"/>
      <c r="D278" s="14"/>
      <c r="E278" s="14"/>
      <c r="F278" s="14"/>
      <c r="G278" s="14"/>
      <c r="H278" s="4"/>
      <c r="I278" s="14"/>
      <c r="J278" s="4"/>
      <c r="K278" s="19"/>
    </row>
    <row r="279" spans="1:11">
      <c r="A279" s="5" t="s">
        <v>122</v>
      </c>
      <c r="B279" s="2"/>
      <c r="C279" s="4"/>
      <c r="D279" s="14"/>
      <c r="E279" s="14"/>
      <c r="F279" s="14"/>
      <c r="G279" s="14"/>
      <c r="H279" s="4"/>
      <c r="I279" s="14"/>
      <c r="J279" s="4"/>
      <c r="K279" s="19"/>
    </row>
    <row r="280" spans="1:11" ht="16.5" thickBot="1">
      <c r="A280" s="17" t="s">
        <v>123</v>
      </c>
      <c r="B280" s="2"/>
      <c r="C280" s="4"/>
      <c r="D280" s="14"/>
      <c r="E280" s="14"/>
      <c r="F280" s="14"/>
      <c r="G280" s="14"/>
      <c r="H280" s="4"/>
      <c r="I280" s="14"/>
      <c r="J280" s="4"/>
      <c r="K280" s="19"/>
    </row>
    <row r="281" spans="1:11">
      <c r="A281" s="130" t="s">
        <v>124</v>
      </c>
      <c r="B281" s="238" t="s">
        <v>329</v>
      </c>
      <c r="C281" s="238"/>
      <c r="D281" s="238"/>
      <c r="E281" s="238"/>
      <c r="F281" s="238"/>
      <c r="G281" s="238"/>
      <c r="H281" s="238"/>
      <c r="I281" s="238"/>
      <c r="J281" s="238"/>
      <c r="K281" s="238"/>
    </row>
    <row r="282" spans="1:11">
      <c r="A282" s="130" t="s">
        <v>125</v>
      </c>
      <c r="B282" s="238" t="s">
        <v>320</v>
      </c>
      <c r="C282" s="238"/>
      <c r="D282" s="238"/>
      <c r="E282" s="238"/>
      <c r="F282" s="238"/>
      <c r="G282" s="238"/>
      <c r="H282" s="238"/>
      <c r="I282" s="238"/>
      <c r="J282" s="238"/>
      <c r="K282" s="238"/>
    </row>
    <row r="283" spans="1:11">
      <c r="A283" s="130" t="s">
        <v>126</v>
      </c>
      <c r="B283" s="238" t="s">
        <v>300</v>
      </c>
      <c r="C283" s="238"/>
      <c r="D283" s="238"/>
      <c r="E283" s="238"/>
      <c r="F283" s="238"/>
      <c r="G283" s="238"/>
      <c r="H283" s="238"/>
      <c r="I283" s="238"/>
      <c r="J283" s="238"/>
      <c r="K283" s="238"/>
    </row>
    <row r="284" spans="1:11">
      <c r="A284" s="130" t="s">
        <v>127</v>
      </c>
      <c r="B284" s="238" t="s">
        <v>300</v>
      </c>
      <c r="C284" s="238"/>
      <c r="D284" s="238"/>
      <c r="E284" s="238"/>
      <c r="F284" s="238"/>
      <c r="G284" s="238"/>
      <c r="H284" s="238"/>
      <c r="I284" s="238"/>
      <c r="J284" s="238"/>
      <c r="K284" s="238"/>
    </row>
    <row r="285" spans="1:11">
      <c r="A285" s="130" t="s">
        <v>128</v>
      </c>
      <c r="B285" s="238" t="s">
        <v>196</v>
      </c>
      <c r="C285" s="238"/>
      <c r="D285" s="238"/>
      <c r="E285" s="238"/>
      <c r="F285" s="238"/>
      <c r="G285" s="238"/>
      <c r="H285" s="238"/>
      <c r="I285" s="238"/>
      <c r="J285" s="238"/>
      <c r="K285" s="238"/>
    </row>
    <row r="286" spans="1:11" ht="47.25" customHeight="1">
      <c r="A286" s="130" t="s">
        <v>129</v>
      </c>
      <c r="B286" s="238" t="s">
        <v>296</v>
      </c>
      <c r="C286" s="238"/>
      <c r="D286" s="238"/>
      <c r="E286" s="238"/>
      <c r="F286" s="238"/>
      <c r="G286" s="238"/>
      <c r="H286" s="238"/>
      <c r="I286" s="238"/>
      <c r="J286" s="238"/>
      <c r="K286" s="238"/>
    </row>
    <row r="287" spans="1:11">
      <c r="A287" s="130" t="s">
        <v>130</v>
      </c>
      <c r="B287" s="238" t="s">
        <v>131</v>
      </c>
      <c r="C287" s="238"/>
      <c r="D287" s="238"/>
      <c r="E287" s="238"/>
      <c r="F287" s="238"/>
      <c r="G287" s="238"/>
      <c r="H287" s="238"/>
      <c r="I287" s="238"/>
      <c r="J287" s="238"/>
      <c r="K287" s="238"/>
    </row>
    <row r="288" spans="1:11" ht="32.25" customHeight="1">
      <c r="A288" s="130" t="s">
        <v>132</v>
      </c>
      <c r="B288" s="238" t="s">
        <v>285</v>
      </c>
      <c r="C288" s="238"/>
      <c r="D288" s="238"/>
      <c r="E288" s="238"/>
      <c r="F288" s="238"/>
      <c r="G288" s="238"/>
      <c r="H288" s="238"/>
      <c r="I288" s="238"/>
      <c r="J288" s="238"/>
      <c r="K288" s="238"/>
    </row>
    <row r="289" spans="1:11" ht="35.25" customHeight="1">
      <c r="A289" s="130" t="s">
        <v>133</v>
      </c>
      <c r="B289" s="238" t="s">
        <v>286</v>
      </c>
      <c r="C289" s="238"/>
      <c r="D289" s="238"/>
      <c r="E289" s="238"/>
      <c r="F289" s="238"/>
      <c r="G289" s="238"/>
      <c r="H289" s="238"/>
      <c r="I289" s="238"/>
      <c r="J289" s="238"/>
      <c r="K289" s="238"/>
    </row>
    <row r="290" spans="1:11" ht="32.25" customHeight="1">
      <c r="A290" s="130" t="s">
        <v>134</v>
      </c>
      <c r="B290" s="238" t="s">
        <v>287</v>
      </c>
      <c r="C290" s="238"/>
      <c r="D290" s="238"/>
      <c r="E290" s="238"/>
      <c r="F290" s="238"/>
      <c r="G290" s="238"/>
      <c r="H290" s="238"/>
      <c r="I290" s="238"/>
      <c r="J290" s="238"/>
      <c r="K290" s="238"/>
    </row>
    <row r="291" spans="1:11" ht="82.5" customHeight="1">
      <c r="A291" s="130" t="s">
        <v>135</v>
      </c>
      <c r="B291" s="238" t="s">
        <v>288</v>
      </c>
      <c r="C291" s="238"/>
      <c r="D291" s="238"/>
      <c r="E291" s="238"/>
      <c r="F291" s="238"/>
      <c r="G291" s="238"/>
      <c r="H291" s="238"/>
      <c r="I291" s="238"/>
      <c r="J291" s="238"/>
      <c r="K291" s="238"/>
    </row>
    <row r="292" spans="1:11">
      <c r="A292" s="130" t="s">
        <v>2</v>
      </c>
      <c r="B292" s="135" t="s">
        <v>284</v>
      </c>
      <c r="C292" s="131" t="s">
        <v>170</v>
      </c>
      <c r="D292" s="132">
        <v>0.35</v>
      </c>
      <c r="E292" s="131"/>
      <c r="F292" s="131"/>
      <c r="G292" s="131"/>
      <c r="H292" s="131"/>
      <c r="I292" s="131"/>
      <c r="J292" s="131"/>
      <c r="K292" s="131"/>
    </row>
    <row r="293" spans="1:11">
      <c r="A293" s="130"/>
      <c r="B293" s="131"/>
      <c r="C293" s="131" t="s">
        <v>171</v>
      </c>
      <c r="D293" s="132">
        <v>0.08</v>
      </c>
      <c r="E293" s="238" t="s">
        <v>172</v>
      </c>
      <c r="F293" s="238"/>
      <c r="G293" s="238"/>
      <c r="H293" s="238"/>
      <c r="I293" s="238"/>
      <c r="J293" s="238"/>
      <c r="K293" s="238"/>
    </row>
    <row r="294" spans="1:11">
      <c r="A294" s="130"/>
      <c r="B294" s="131"/>
      <c r="C294" s="131" t="s">
        <v>173</v>
      </c>
      <c r="D294" s="132">
        <v>1</v>
      </c>
      <c r="E294" s="238" t="s">
        <v>174</v>
      </c>
      <c r="F294" s="238"/>
      <c r="G294" s="238"/>
      <c r="H294" s="238"/>
      <c r="I294" s="238"/>
      <c r="J294" s="238"/>
      <c r="K294" s="238"/>
    </row>
    <row r="295" spans="1:11">
      <c r="A295" s="130" t="s">
        <v>136</v>
      </c>
      <c r="B295" s="238" t="s">
        <v>224</v>
      </c>
      <c r="C295" s="238"/>
      <c r="D295" s="238"/>
      <c r="E295" s="238"/>
      <c r="F295" s="238"/>
      <c r="G295" s="238"/>
      <c r="H295" s="238"/>
      <c r="I295" s="238"/>
      <c r="J295" s="238"/>
      <c r="K295" s="238"/>
    </row>
    <row r="296" spans="1:11" ht="32.25" customHeight="1">
      <c r="A296" s="130" t="s">
        <v>137</v>
      </c>
      <c r="B296" s="238" t="s">
        <v>289</v>
      </c>
      <c r="C296" s="238"/>
      <c r="D296" s="238"/>
      <c r="E296" s="238"/>
      <c r="F296" s="238"/>
      <c r="G296" s="238"/>
      <c r="H296" s="238"/>
      <c r="I296" s="238"/>
      <c r="J296" s="238"/>
      <c r="K296" s="238"/>
    </row>
    <row r="297" spans="1:11" ht="48" customHeight="1">
      <c r="A297" s="130" t="s">
        <v>138</v>
      </c>
      <c r="B297" s="238" t="s">
        <v>294</v>
      </c>
      <c r="C297" s="238"/>
      <c r="D297" s="238"/>
      <c r="E297" s="238"/>
      <c r="F297" s="238"/>
      <c r="G297" s="238"/>
      <c r="H297" s="238"/>
      <c r="I297" s="238"/>
      <c r="J297" s="238"/>
      <c r="K297" s="238"/>
    </row>
    <row r="298" spans="1:11">
      <c r="A298" s="130" t="s">
        <v>139</v>
      </c>
      <c r="B298" s="238" t="s">
        <v>191</v>
      </c>
      <c r="C298" s="238"/>
      <c r="D298" s="238"/>
      <c r="E298" s="238"/>
      <c r="F298" s="238"/>
      <c r="G298" s="238"/>
      <c r="H298" s="238"/>
      <c r="I298" s="238"/>
      <c r="J298" s="238"/>
      <c r="K298" s="238"/>
    </row>
    <row r="299" spans="1:11" ht="49.5" customHeight="1">
      <c r="A299" s="130" t="s">
        <v>140</v>
      </c>
      <c r="B299" s="238" t="s">
        <v>404</v>
      </c>
      <c r="C299" s="238"/>
      <c r="D299" s="238"/>
      <c r="E299" s="238"/>
      <c r="F299" s="238"/>
      <c r="G299" s="238"/>
      <c r="H299" s="238"/>
      <c r="I299" s="238"/>
      <c r="J299" s="238"/>
      <c r="K299" s="238"/>
    </row>
    <row r="300" spans="1:11" ht="32.25" customHeight="1">
      <c r="A300" s="130" t="s">
        <v>141</v>
      </c>
      <c r="B300" s="238" t="s">
        <v>290</v>
      </c>
      <c r="C300" s="238"/>
      <c r="D300" s="238"/>
      <c r="E300" s="238"/>
      <c r="F300" s="238"/>
      <c r="G300" s="238"/>
      <c r="H300" s="238"/>
      <c r="I300" s="238"/>
      <c r="J300" s="238"/>
      <c r="K300" s="238"/>
    </row>
    <row r="301" spans="1:11">
      <c r="A301" s="130" t="s">
        <v>142</v>
      </c>
      <c r="B301" s="238" t="s">
        <v>143</v>
      </c>
      <c r="C301" s="238"/>
      <c r="D301" s="238"/>
      <c r="E301" s="238"/>
      <c r="F301" s="238"/>
      <c r="G301" s="238"/>
      <c r="H301" s="238"/>
      <c r="I301" s="238"/>
      <c r="J301" s="238"/>
      <c r="K301" s="238"/>
    </row>
    <row r="302" spans="1:11" ht="48" customHeight="1">
      <c r="A302" s="130" t="s">
        <v>197</v>
      </c>
      <c r="B302" s="238" t="s">
        <v>298</v>
      </c>
      <c r="C302" s="238"/>
      <c r="D302" s="238"/>
      <c r="E302" s="238"/>
      <c r="F302" s="238"/>
      <c r="G302" s="238"/>
      <c r="H302" s="238"/>
      <c r="I302" s="238"/>
      <c r="J302" s="238"/>
      <c r="K302" s="238"/>
    </row>
    <row r="303" spans="1:11" ht="51.75" customHeight="1">
      <c r="A303" s="133" t="s">
        <v>199</v>
      </c>
      <c r="B303" s="237" t="s">
        <v>299</v>
      </c>
      <c r="C303" s="237"/>
      <c r="D303" s="237"/>
      <c r="E303" s="237"/>
      <c r="F303" s="237"/>
      <c r="G303" s="237"/>
      <c r="H303" s="237"/>
      <c r="I303" s="237"/>
      <c r="J303" s="237"/>
      <c r="K303" s="237"/>
    </row>
    <row r="304" spans="1:11">
      <c r="A304" s="133" t="s">
        <v>213</v>
      </c>
      <c r="B304" s="237" t="s">
        <v>225</v>
      </c>
      <c r="C304" s="237"/>
      <c r="D304" s="237"/>
      <c r="E304" s="237"/>
      <c r="F304" s="237"/>
      <c r="G304" s="237"/>
      <c r="H304" s="237"/>
      <c r="I304" s="237"/>
      <c r="J304" s="237"/>
      <c r="K304" s="237"/>
    </row>
    <row r="305" spans="1:19">
      <c r="A305" s="134" t="s">
        <v>226</v>
      </c>
      <c r="B305" s="237" t="s">
        <v>314</v>
      </c>
      <c r="C305" s="237"/>
      <c r="D305" s="237"/>
      <c r="E305" s="237"/>
      <c r="F305" s="237"/>
      <c r="G305" s="237"/>
      <c r="H305" s="237"/>
      <c r="I305" s="237"/>
      <c r="J305" s="237"/>
      <c r="K305" s="237"/>
      <c r="L305" s="10"/>
    </row>
    <row r="306" spans="1:19" s="10" customFormat="1">
      <c r="A306" s="134" t="s">
        <v>238</v>
      </c>
      <c r="B306" s="237" t="s">
        <v>321</v>
      </c>
      <c r="C306" s="237"/>
      <c r="D306" s="237"/>
      <c r="E306" s="237"/>
      <c r="F306" s="237"/>
      <c r="G306" s="237"/>
      <c r="H306" s="237"/>
      <c r="I306" s="237"/>
      <c r="J306" s="237"/>
      <c r="K306" s="237"/>
      <c r="L306" s="1"/>
      <c r="M306" s="1"/>
      <c r="N306" s="1"/>
      <c r="O306" s="1"/>
      <c r="P306" s="1"/>
      <c r="Q306" s="1"/>
      <c r="R306" s="1"/>
      <c r="S306" s="1"/>
    </row>
    <row r="307" spans="1:19" ht="32.25" customHeight="1">
      <c r="A307" s="134" t="s">
        <v>239</v>
      </c>
      <c r="B307" s="237" t="s">
        <v>326</v>
      </c>
      <c r="C307" s="237"/>
      <c r="D307" s="237"/>
      <c r="E307" s="237"/>
      <c r="F307" s="237"/>
      <c r="G307" s="237"/>
      <c r="H307" s="237"/>
      <c r="I307" s="237"/>
      <c r="J307" s="237"/>
      <c r="K307" s="237"/>
    </row>
    <row r="308" spans="1:19">
      <c r="A308" s="134" t="s">
        <v>306</v>
      </c>
      <c r="B308" s="237" t="s">
        <v>322</v>
      </c>
      <c r="C308" s="237"/>
      <c r="D308" s="237"/>
      <c r="E308" s="237"/>
      <c r="F308" s="237"/>
      <c r="G308" s="237"/>
      <c r="H308" s="237"/>
      <c r="I308" s="237"/>
      <c r="J308" s="237"/>
      <c r="K308" s="237"/>
      <c r="P308" s="10"/>
      <c r="Q308" s="10"/>
      <c r="R308" s="10"/>
      <c r="S308" s="10"/>
    </row>
    <row r="309" spans="1:19" ht="37.5" customHeight="1">
      <c r="A309" s="134" t="s">
        <v>307</v>
      </c>
      <c r="B309" s="237" t="s">
        <v>327</v>
      </c>
      <c r="C309" s="237"/>
      <c r="D309" s="237"/>
      <c r="E309" s="237"/>
      <c r="F309" s="237"/>
      <c r="G309" s="237"/>
      <c r="H309" s="237"/>
      <c r="I309" s="237"/>
      <c r="J309" s="237"/>
      <c r="K309" s="237"/>
      <c r="M309" s="10"/>
      <c r="N309" s="10"/>
      <c r="O309" s="10"/>
    </row>
    <row r="310" spans="1:19">
      <c r="A310" s="33" t="s">
        <v>315</v>
      </c>
      <c r="B310" s="145" t="s">
        <v>316</v>
      </c>
      <c r="C310" s="9"/>
      <c r="D310" s="9"/>
      <c r="E310" s="9"/>
      <c r="F310" s="9"/>
      <c r="G310" s="9"/>
      <c r="H310" s="9"/>
      <c r="I310" s="12"/>
      <c r="J310" s="12"/>
      <c r="K310" s="12"/>
    </row>
    <row r="311" spans="1:19">
      <c r="A311" s="33" t="s">
        <v>318</v>
      </c>
      <c r="B311" s="146" t="s">
        <v>317</v>
      </c>
      <c r="C311" s="9"/>
      <c r="D311" s="9"/>
      <c r="E311" s="9"/>
      <c r="F311" s="9"/>
      <c r="G311" s="9"/>
      <c r="H311" s="9"/>
      <c r="I311" s="12"/>
      <c r="J311" s="12"/>
      <c r="K311" s="12"/>
    </row>
    <row r="312" spans="1:19">
      <c r="A312" s="33"/>
      <c r="B312" s="12"/>
      <c r="C312" s="9"/>
      <c r="D312" s="9"/>
      <c r="E312" s="9"/>
      <c r="F312" s="9"/>
      <c r="G312" s="9"/>
      <c r="H312" s="9"/>
      <c r="I312" s="12"/>
      <c r="J312" s="12"/>
      <c r="K312" s="12"/>
    </row>
  </sheetData>
  <mergeCells count="35">
    <mergeCell ref="J270:K270"/>
    <mergeCell ref="J133:K133"/>
    <mergeCell ref="J66:K66"/>
    <mergeCell ref="B193:C193"/>
    <mergeCell ref="H200:K200"/>
    <mergeCell ref="J199:K199"/>
    <mergeCell ref="B189:C189"/>
    <mergeCell ref="B291:K291"/>
    <mergeCell ref="E293:K293"/>
    <mergeCell ref="B295:K295"/>
    <mergeCell ref="B306:K306"/>
    <mergeCell ref="B305:K305"/>
    <mergeCell ref="B304:K304"/>
    <mergeCell ref="B296:K296"/>
    <mergeCell ref="B290:K290"/>
    <mergeCell ref="B289:K289"/>
    <mergeCell ref="B288:K288"/>
    <mergeCell ref="B287:K287"/>
    <mergeCell ref="B286:K286"/>
    <mergeCell ref="B308:K308"/>
    <mergeCell ref="B309:K309"/>
    <mergeCell ref="B281:K281"/>
    <mergeCell ref="B302:K302"/>
    <mergeCell ref="B301:K301"/>
    <mergeCell ref="B300:K300"/>
    <mergeCell ref="B299:K299"/>
    <mergeCell ref="B298:K298"/>
    <mergeCell ref="B297:K297"/>
    <mergeCell ref="E294:K294"/>
    <mergeCell ref="B285:K285"/>
    <mergeCell ref="B303:K303"/>
    <mergeCell ref="B284:K284"/>
    <mergeCell ref="B307:K307"/>
    <mergeCell ref="B282:K282"/>
    <mergeCell ref="B283:K283"/>
  </mergeCells>
  <phoneticPr fontId="0" type="noConversion"/>
  <pageMargins left="0.5" right="0.5" top="0.75" bottom="0.75" header="0.5" footer="0.5"/>
  <pageSetup scale="64" fitToHeight="6" orientation="portrait" horizontalDpi="300" verticalDpi="300" r:id="rId1"/>
  <headerFooter alignWithMargins="0"/>
  <rowBreaks count="4" manualBreakCount="4">
    <brk id="65" max="10" man="1"/>
    <brk id="132" max="10" man="1"/>
    <brk id="198" max="10" man="1"/>
    <brk id="269" max="10" man="1"/>
  </rowBreaks>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B27" sqref="B27"/>
    </sheetView>
  </sheetViews>
  <sheetFormatPr defaultRowHeight="15"/>
  <cols>
    <col min="2" max="2" width="20.77734375" customWidth="1"/>
    <col min="3" max="3" width="16.33203125" customWidth="1"/>
    <col min="4" max="4" width="16.77734375" customWidth="1"/>
  </cols>
  <sheetData>
    <row r="4" spans="1:4">
      <c r="A4" t="s">
        <v>328</v>
      </c>
    </row>
    <row r="5" spans="1:4">
      <c r="A5" t="s">
        <v>367</v>
      </c>
    </row>
    <row r="7" spans="1:4">
      <c r="A7" t="s">
        <v>374</v>
      </c>
    </row>
    <row r="8" spans="1:4">
      <c r="B8" t="s">
        <v>368</v>
      </c>
    </row>
    <row r="9" spans="1:4">
      <c r="B9" t="s">
        <v>370</v>
      </c>
      <c r="C9" t="s">
        <v>7</v>
      </c>
    </row>
    <row r="11" spans="1:4">
      <c r="B11" t="s">
        <v>369</v>
      </c>
      <c r="C11" s="211">
        <v>-1077185339</v>
      </c>
    </row>
    <row r="12" spans="1:4">
      <c r="B12" t="s">
        <v>372</v>
      </c>
      <c r="C12" s="211">
        <v>234369575</v>
      </c>
    </row>
    <row r="13" spans="1:4">
      <c r="B13" t="s">
        <v>372</v>
      </c>
      <c r="C13" s="211">
        <v>-10301067</v>
      </c>
    </row>
    <row r="15" spans="1:4" ht="15.75" thickBot="1">
      <c r="B15" t="s">
        <v>9</v>
      </c>
      <c r="C15" s="212">
        <f>SUM(C11:C14)</f>
        <v>-853116831</v>
      </c>
      <c r="D15" t="s">
        <v>371</v>
      </c>
    </row>
    <row r="16" spans="1:4" ht="15.75" thickTop="1"/>
    <row r="19" spans="1:4">
      <c r="A19" t="s">
        <v>375</v>
      </c>
    </row>
    <row r="20" spans="1:4">
      <c r="B20" t="s">
        <v>373</v>
      </c>
      <c r="C20" s="211">
        <v>82578204</v>
      </c>
      <c r="D20" t="s">
        <v>376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election activeCell="D26" sqref="D26"/>
    </sheetView>
  </sheetViews>
  <sheetFormatPr defaultRowHeight="15"/>
  <cols>
    <col min="2" max="2" width="20.77734375" customWidth="1"/>
    <col min="3" max="3" width="16.33203125" customWidth="1"/>
    <col min="4" max="4" width="24.77734375" customWidth="1"/>
  </cols>
  <sheetData>
    <row r="4" spans="1:4">
      <c r="A4" t="s">
        <v>328</v>
      </c>
    </row>
    <row r="5" spans="1:4">
      <c r="A5" t="s">
        <v>377</v>
      </c>
    </row>
    <row r="8" spans="1:4">
      <c r="B8" s="217" t="s">
        <v>368</v>
      </c>
      <c r="C8" s="217"/>
    </row>
    <row r="9" spans="1:4">
      <c r="B9" s="216" t="s">
        <v>370</v>
      </c>
      <c r="C9" s="216" t="s">
        <v>7</v>
      </c>
    </row>
    <row r="11" spans="1:4" ht="15.75">
      <c r="B11" t="s">
        <v>378</v>
      </c>
      <c r="C11" s="213">
        <v>562999</v>
      </c>
      <c r="D11" t="s">
        <v>379</v>
      </c>
    </row>
    <row r="12" spans="1:4">
      <c r="C12" s="211"/>
    </row>
    <row r="13" spans="1:4">
      <c r="C13" s="211"/>
    </row>
    <row r="14" spans="1:4">
      <c r="C14" s="211"/>
    </row>
    <row r="15" spans="1:4">
      <c r="C15" s="211"/>
    </row>
    <row r="16" spans="1:4">
      <c r="B16" t="s">
        <v>380</v>
      </c>
      <c r="C16" s="211">
        <v>1651869</v>
      </c>
    </row>
    <row r="17" spans="2:4">
      <c r="B17" t="s">
        <v>378</v>
      </c>
      <c r="C17" s="211">
        <f>-C11</f>
        <v>-562999</v>
      </c>
      <c r="D17" t="s">
        <v>386</v>
      </c>
    </row>
    <row r="18" spans="2:4">
      <c r="B18" t="s">
        <v>381</v>
      </c>
      <c r="C18" s="218">
        <f>'Advertising Exp. P. 3'!D19</f>
        <v>23269.03</v>
      </c>
    </row>
    <row r="20" spans="2:4" ht="16.5" thickBot="1">
      <c r="B20" t="s">
        <v>9</v>
      </c>
      <c r="C20" s="214">
        <f>SUM(C16:C19)</f>
        <v>1112139.03</v>
      </c>
      <c r="D20" t="s">
        <v>353</v>
      </c>
    </row>
    <row r="21" spans="2:4" ht="15.75" thickTop="1"/>
    <row r="25" spans="2:4">
      <c r="B25" t="s">
        <v>383</v>
      </c>
      <c r="C25" s="211">
        <v>0</v>
      </c>
    </row>
    <row r="26" spans="2:4">
      <c r="B26" t="s">
        <v>384</v>
      </c>
      <c r="C26" s="211">
        <v>6490</v>
      </c>
    </row>
    <row r="27" spans="2:4">
      <c r="B27" t="s">
        <v>385</v>
      </c>
      <c r="C27" s="211">
        <v>-13196</v>
      </c>
    </row>
    <row r="28" spans="2:4">
      <c r="B28" t="s">
        <v>402</v>
      </c>
      <c r="C28" s="211">
        <v>15305</v>
      </c>
    </row>
    <row r="30" spans="2:4" ht="16.5" thickBot="1">
      <c r="B30" t="s">
        <v>9</v>
      </c>
      <c r="C30" s="214">
        <f>SUM(C25:C28)</f>
        <v>8599</v>
      </c>
      <c r="D30" t="s">
        <v>382</v>
      </c>
    </row>
    <row r="31" spans="2:4" ht="15.75" thickTop="1"/>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workbookViewId="0"/>
  </sheetViews>
  <sheetFormatPr defaultRowHeight="15"/>
  <cols>
    <col min="2" max="2" width="17.44140625" customWidth="1"/>
    <col min="3" max="3" width="13.33203125" customWidth="1"/>
    <col min="4" max="4" width="17.6640625" customWidth="1"/>
  </cols>
  <sheetData>
    <row r="4" spans="1:4">
      <c r="A4" t="s">
        <v>328</v>
      </c>
    </row>
    <row r="5" spans="1:4">
      <c r="A5" t="s">
        <v>387</v>
      </c>
    </row>
    <row r="9" spans="1:4">
      <c r="B9" s="217" t="s">
        <v>368</v>
      </c>
    </row>
    <row r="10" spans="1:4">
      <c r="B10" s="216" t="s">
        <v>370</v>
      </c>
      <c r="C10" s="216" t="s">
        <v>7</v>
      </c>
    </row>
    <row r="12" spans="1:4">
      <c r="B12" t="s">
        <v>389</v>
      </c>
      <c r="C12" s="211">
        <f>26200</f>
        <v>26200</v>
      </c>
    </row>
    <row r="13" spans="1:4">
      <c r="B13" t="s">
        <v>390</v>
      </c>
      <c r="C13" s="211">
        <v>44735</v>
      </c>
    </row>
    <row r="14" spans="1:4">
      <c r="B14" t="s">
        <v>391</v>
      </c>
      <c r="C14" s="211">
        <v>6194867</v>
      </c>
    </row>
    <row r="16" spans="1:4" ht="16.5" thickBot="1">
      <c r="B16" t="s">
        <v>9</v>
      </c>
      <c r="C16" s="214">
        <f>SUM(C12:C15)</f>
        <v>6265802</v>
      </c>
      <c r="D16" t="s">
        <v>388</v>
      </c>
    </row>
    <row r="17" spans="2:4" ht="16.5" thickTop="1">
      <c r="C17" s="215"/>
    </row>
    <row r="18" spans="2:4" ht="15.75">
      <c r="C18" s="215"/>
    </row>
    <row r="19" spans="2:4">
      <c r="C19" s="211"/>
    </row>
    <row r="20" spans="2:4" ht="15.75">
      <c r="B20" t="s">
        <v>392</v>
      </c>
      <c r="C20" s="213">
        <v>32910296</v>
      </c>
      <c r="D20" t="s">
        <v>393</v>
      </c>
    </row>
    <row r="24" spans="2:4">
      <c r="B24" t="s">
        <v>394</v>
      </c>
      <c r="C24" s="211">
        <v>569245</v>
      </c>
    </row>
    <row r="25" spans="2:4">
      <c r="B25" t="s">
        <v>395</v>
      </c>
      <c r="C25" s="211">
        <v>-2359529</v>
      </c>
    </row>
    <row r="26" spans="2:4">
      <c r="B26" t="s">
        <v>396</v>
      </c>
      <c r="C26" s="211">
        <v>323775</v>
      </c>
    </row>
    <row r="27" spans="2:4">
      <c r="B27" t="s">
        <v>397</v>
      </c>
      <c r="C27" s="211">
        <v>6129229</v>
      </c>
    </row>
    <row r="28" spans="2:4">
      <c r="B28" t="s">
        <v>398</v>
      </c>
      <c r="C28" s="211">
        <v>-2029199</v>
      </c>
    </row>
    <row r="30" spans="2:4" ht="16.5" thickBot="1">
      <c r="B30" t="s">
        <v>9</v>
      </c>
      <c r="C30" s="214">
        <f>SUM(C24:C29)</f>
        <v>2633521</v>
      </c>
      <c r="D30" t="s">
        <v>399</v>
      </c>
    </row>
    <row r="31" spans="2:4" ht="15.75" thickTop="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E31" sqref="E31"/>
    </sheetView>
  </sheetViews>
  <sheetFormatPr defaultRowHeight="12.75"/>
  <cols>
    <col min="1" max="1" width="4.6640625" style="196" bestFit="1" customWidth="1"/>
    <col min="2" max="2" width="9" style="196" bestFit="1" customWidth="1"/>
    <col min="3" max="3" width="10" style="196" customWidth="1"/>
    <col min="4" max="4" width="10.109375" style="196" customWidth="1"/>
    <col min="5" max="5" width="13.88671875" style="196" customWidth="1"/>
    <col min="6" max="6" width="4.33203125" style="196" customWidth="1"/>
    <col min="7" max="7" width="4.77734375" style="196" customWidth="1"/>
    <col min="8" max="8" width="4.6640625" style="196" customWidth="1"/>
    <col min="9" max="9" width="5" style="196" customWidth="1"/>
    <col min="10" max="10" width="11.6640625" style="196" customWidth="1"/>
    <col min="11" max="11" width="6.88671875" style="196" bestFit="1" customWidth="1"/>
    <col min="12" max="12" width="10.77734375" style="196" bestFit="1" customWidth="1"/>
    <col min="13" max="13" width="6.77734375" style="196" customWidth="1"/>
    <col min="14" max="14" width="10.33203125" style="196" bestFit="1" customWidth="1"/>
    <col min="15" max="15" width="21.5546875" style="196" customWidth="1"/>
    <col min="16" max="16" width="4.6640625" style="196" customWidth="1"/>
    <col min="17" max="17" width="6.109375" style="196" customWidth="1"/>
    <col min="18" max="18" width="20.6640625" style="196" customWidth="1"/>
    <col min="19" max="36" width="22" style="196" customWidth="1"/>
    <col min="37" max="16384" width="8.88671875" style="196"/>
  </cols>
  <sheetData>
    <row r="1" spans="1:19" s="185" customFormat="1">
      <c r="A1" s="182"/>
      <c r="B1" s="182"/>
      <c r="C1" s="182"/>
      <c r="D1" s="182"/>
      <c r="E1" s="182"/>
      <c r="F1" s="182"/>
      <c r="G1" s="182"/>
      <c r="H1" s="182"/>
      <c r="I1" s="182"/>
      <c r="J1" s="182"/>
      <c r="K1" s="182"/>
      <c r="L1" s="182"/>
      <c r="M1" s="182"/>
      <c r="N1" s="182"/>
      <c r="O1" s="182"/>
      <c r="P1" s="182"/>
      <c r="Q1" s="182"/>
      <c r="R1" s="183"/>
      <c r="S1" s="184"/>
    </row>
    <row r="2" spans="1:19" s="185" customFormat="1" ht="15">
      <c r="A2" s="186"/>
      <c r="B2" s="186"/>
      <c r="C2" s="187"/>
      <c r="D2" s="186"/>
      <c r="E2" s="186"/>
      <c r="F2" s="186"/>
      <c r="G2" s="186"/>
      <c r="H2" s="186"/>
      <c r="I2" s="186"/>
      <c r="J2" s="188"/>
      <c r="K2" s="186"/>
      <c r="L2" s="186"/>
      <c r="M2" s="186"/>
      <c r="N2" s="186"/>
      <c r="O2" s="186"/>
      <c r="P2" s="189"/>
      <c r="Q2" s="189"/>
      <c r="R2" s="189"/>
      <c r="S2" s="190"/>
    </row>
    <row r="3" spans="1:19" ht="15">
      <c r="A3" s="191"/>
      <c r="B3" s="191"/>
      <c r="C3" s="192"/>
      <c r="D3" s="191"/>
      <c r="E3" s="191"/>
      <c r="F3" s="191"/>
      <c r="G3" s="191"/>
      <c r="H3" s="191"/>
      <c r="I3" s="191"/>
      <c r="J3" s="193"/>
      <c r="K3" s="191"/>
      <c r="L3" s="191"/>
      <c r="M3" s="191"/>
      <c r="N3" s="191"/>
      <c r="O3" s="191"/>
      <c r="P3" s="194"/>
      <c r="Q3" s="194"/>
      <c r="R3" s="194"/>
      <c r="S3" s="195"/>
    </row>
    <row r="4" spans="1:19" ht="15">
      <c r="J4" s="197"/>
    </row>
    <row r="5" spans="1:19" ht="15">
      <c r="J5" s="197"/>
    </row>
    <row r="6" spans="1:19" ht="19.5">
      <c r="B6" s="198" t="s">
        <v>328</v>
      </c>
      <c r="J6" s="197"/>
    </row>
    <row r="7" spans="1:19" ht="19.5">
      <c r="B7" s="198" t="s">
        <v>347</v>
      </c>
      <c r="J7" s="197"/>
    </row>
    <row r="8" spans="1:19" ht="15">
      <c r="J8" s="197"/>
    </row>
    <row r="9" spans="1:19" ht="15">
      <c r="J9" s="197"/>
    </row>
    <row r="10" spans="1:19" ht="15">
      <c r="J10" s="197"/>
    </row>
    <row r="11" spans="1:19" ht="15.75">
      <c r="B11" s="199" t="s">
        <v>348</v>
      </c>
      <c r="C11" s="200"/>
      <c r="D11" s="201">
        <v>71873</v>
      </c>
    </row>
    <row r="12" spans="1:19" ht="15.75">
      <c r="B12" s="200" t="s">
        <v>349</v>
      </c>
      <c r="C12" s="200"/>
      <c r="D12" s="201">
        <v>9494.93</v>
      </c>
    </row>
    <row r="13" spans="1:19" ht="15.75">
      <c r="B13" s="200" t="s">
        <v>350</v>
      </c>
      <c r="C13" s="200"/>
      <c r="D13" s="201">
        <v>0</v>
      </c>
    </row>
    <row r="14" spans="1:19" ht="15.75">
      <c r="B14" s="200" t="s">
        <v>351</v>
      </c>
      <c r="C14" s="200"/>
      <c r="D14" s="202">
        <v>13774.1</v>
      </c>
    </row>
    <row r="15" spans="1:19" ht="15.75">
      <c r="B15" s="200"/>
      <c r="C15" s="200"/>
      <c r="D15" s="201"/>
    </row>
    <row r="16" spans="1:19" ht="15.75">
      <c r="B16" s="200" t="s">
        <v>9</v>
      </c>
      <c r="C16" s="200"/>
      <c r="D16" s="201">
        <f>SUM(D11:D15)</f>
        <v>95142.03</v>
      </c>
    </row>
    <row r="17" spans="2:10" ht="15.75">
      <c r="B17" s="200"/>
      <c r="C17" s="200"/>
      <c r="D17" s="200"/>
      <c r="J17" s="197"/>
    </row>
    <row r="19" spans="2:10" ht="15.75">
      <c r="B19" s="200" t="s">
        <v>352</v>
      </c>
      <c r="C19" s="200"/>
      <c r="D19" s="203">
        <f>D12+D13+D14</f>
        <v>23269.03</v>
      </c>
      <c r="E19" s="196" t="s">
        <v>353</v>
      </c>
    </row>
    <row r="23" spans="2:10" ht="15.75">
      <c r="B23" s="200" t="s">
        <v>400</v>
      </c>
    </row>
  </sheetData>
  <printOptions gridLines="1" gridLinesSet="0"/>
  <pageMargins left="0.75" right="0.75" top="1" bottom="1" header="0.5" footer="0.5"/>
  <pageSetup orientation="portrait" r:id="rId1"/>
  <headerFooter alignWithMargins="0">
    <oddHeader>&amp;F</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workbookViewId="0">
      <selection activeCell="A34" sqref="A34"/>
    </sheetView>
  </sheetViews>
  <sheetFormatPr defaultRowHeight="15"/>
  <cols>
    <col min="1" max="1" width="27.88671875" style="204" customWidth="1"/>
    <col min="2" max="2" width="16.5546875" style="204" customWidth="1"/>
    <col min="3" max="3" width="19.109375" style="204" customWidth="1"/>
    <col min="4" max="4" width="18.109375" style="204" customWidth="1"/>
    <col min="5" max="5" width="10.6640625" style="204" bestFit="1" customWidth="1"/>
    <col min="6" max="16384" width="8.88671875" style="204"/>
  </cols>
  <sheetData>
    <row r="3" spans="1:4">
      <c r="A3" s="204" t="s">
        <v>354</v>
      </c>
    </row>
    <row r="4" spans="1:4" ht="23.25">
      <c r="A4" s="204" t="s">
        <v>355</v>
      </c>
      <c r="B4" s="205" t="s">
        <v>356</v>
      </c>
      <c r="C4" s="205" t="s">
        <v>356</v>
      </c>
    </row>
    <row r="5" spans="1:4" ht="23.25">
      <c r="B5" s="206">
        <v>2013</v>
      </c>
      <c r="C5" s="206">
        <v>2014</v>
      </c>
    </row>
    <row r="7" spans="1:4" ht="15.75">
      <c r="A7" s="204" t="s">
        <v>357</v>
      </c>
      <c r="B7" s="207">
        <v>613262560</v>
      </c>
      <c r="C7" s="207">
        <v>625824547</v>
      </c>
    </row>
    <row r="8" spans="1:4" ht="15.75">
      <c r="A8" s="204" t="s">
        <v>358</v>
      </c>
      <c r="B8" s="208">
        <v>1585296</v>
      </c>
      <c r="C8" s="208">
        <v>1585296</v>
      </c>
      <c r="D8" s="209"/>
    </row>
    <row r="9" spans="1:4" ht="15.75">
      <c r="A9" s="204" t="s">
        <v>359</v>
      </c>
      <c r="B9" s="207">
        <v>2689388</v>
      </c>
      <c r="C9" s="207">
        <v>2713445</v>
      </c>
      <c r="D9" s="204" t="s">
        <v>364</v>
      </c>
    </row>
    <row r="10" spans="1:4" ht="15.75">
      <c r="A10" s="204" t="s">
        <v>360</v>
      </c>
      <c r="B10" s="208">
        <v>97753914</v>
      </c>
      <c r="C10" s="208">
        <v>102501097</v>
      </c>
      <c r="D10" s="210"/>
    </row>
    <row r="11" spans="1:4" ht="15.75">
      <c r="A11" s="204" t="s">
        <v>361</v>
      </c>
      <c r="B11" s="207">
        <f>B7-B8-B9-B10</f>
        <v>511233962</v>
      </c>
      <c r="C11" s="207">
        <f>C7-C8-C9-C10</f>
        <v>519024709</v>
      </c>
    </row>
    <row r="12" spans="1:4" ht="15.75">
      <c r="B12" s="207"/>
      <c r="C12" s="207"/>
      <c r="D12" s="209"/>
    </row>
    <row r="13" spans="1:4" ht="15.75">
      <c r="A13" s="204" t="s">
        <v>362</v>
      </c>
      <c r="B13" s="207">
        <v>8099204</v>
      </c>
      <c r="C13" s="207">
        <v>8099204</v>
      </c>
    </row>
    <row r="14" spans="1:4" ht="15.75">
      <c r="A14" s="204" t="s">
        <v>362</v>
      </c>
      <c r="B14" s="207">
        <v>16609527</v>
      </c>
      <c r="C14" s="207">
        <v>16638118</v>
      </c>
    </row>
    <row r="15" spans="1:4" ht="15.75">
      <c r="B15" s="207"/>
      <c r="C15" s="207"/>
    </row>
    <row r="16" spans="1:4" ht="15.75">
      <c r="A16" s="204" t="s">
        <v>363</v>
      </c>
      <c r="B16" s="207">
        <f>B11-B13-B14</f>
        <v>486525231</v>
      </c>
      <c r="C16" s="207">
        <f>C11-C13-C14</f>
        <v>494287387</v>
      </c>
    </row>
    <row r="17" spans="1:4" ht="15.75">
      <c r="B17" s="207"/>
      <c r="C17" s="207"/>
    </row>
    <row r="18" spans="1:4" ht="15.75">
      <c r="B18" s="207"/>
      <c r="C18" s="207"/>
    </row>
    <row r="19" spans="1:4" ht="15.75">
      <c r="B19" s="207"/>
      <c r="C19" s="207"/>
    </row>
    <row r="20" spans="1:4" ht="15.75">
      <c r="A20" s="204" t="s">
        <v>366</v>
      </c>
      <c r="B20" s="207"/>
      <c r="C20" s="207">
        <f>C8+C10+C13+C14</f>
        <v>128823715</v>
      </c>
      <c r="D20" s="204" t="s">
        <v>365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Nonlevelized-IOU</vt:lpstr>
      <vt:lpstr>ADIT  Page 2</vt:lpstr>
      <vt:lpstr>Regulatory Exp. P. 3</vt:lpstr>
      <vt:lpstr>Taxes P. 3</vt:lpstr>
      <vt:lpstr>Advertising Exp. P. 3</vt:lpstr>
      <vt:lpstr>Excluded Assets P. 4</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Cindy Guillot</cp:lastModifiedBy>
  <cp:lastPrinted>2013-05-22T11:41:37Z</cp:lastPrinted>
  <dcterms:created xsi:type="dcterms:W3CDTF">2008-03-20T17:17:47Z</dcterms:created>
  <dcterms:modified xsi:type="dcterms:W3CDTF">2015-06-04T15:11:21Z</dcterms:modified>
</cp:coreProperties>
</file>