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84" yWindow="264" windowWidth="19872" windowHeight="10380" tabRatio="297"/>
  </bookViews>
  <sheets>
    <sheet name="Nonlevelized-IOU" sheetId="1" r:id="rId1"/>
    <sheet name="ADIT  Page 2" sheetId="4" r:id="rId2"/>
    <sheet name="Regulatory Exp. P. 3" sheetId="5" r:id="rId3"/>
    <sheet name="Taxes P. 3" sheetId="6" r:id="rId4"/>
    <sheet name="Advertising Exp. P. 3" sheetId="2" r:id="rId5"/>
    <sheet name="Excluded Assets P. 4" sheetId="3" r:id="rId6"/>
    <sheet name="acct 556" sheetId="7" r:id="rId7"/>
  </sheets>
  <externalReferences>
    <externalReference r:id="rId8"/>
  </externalReferences>
  <definedNames>
    <definedName name="_xlnm.Print_Area" localSheetId="0">'Nonlevelized-IOU'!$A$1:$K$315</definedName>
  </definedNames>
  <calcPr calcId="145621"/>
</workbook>
</file>

<file path=xl/calcChain.xml><?xml version="1.0" encoding="utf-8"?>
<calcChain xmlns="http://schemas.openxmlformats.org/spreadsheetml/2006/main">
  <c r="D147" i="1" l="1"/>
  <c r="C12" i="7" l="1"/>
  <c r="N101" i="1" l="1"/>
  <c r="I27" i="1"/>
  <c r="O38" i="1"/>
  <c r="I22" i="1"/>
  <c r="N92" i="1" l="1"/>
  <c r="O96" i="1" s="1"/>
  <c r="C16" i="3" l="1"/>
  <c r="C20" i="3" l="1"/>
  <c r="N98" i="1" l="1"/>
  <c r="D45" i="1" l="1"/>
  <c r="I220" i="1" l="1"/>
  <c r="C17" i="5" l="1"/>
  <c r="D232" i="1"/>
  <c r="D253" i="1" l="1"/>
  <c r="I242" i="1"/>
  <c r="C12" i="6"/>
  <c r="D160" i="1"/>
  <c r="D116" i="1"/>
  <c r="D92" i="1"/>
  <c r="D89" i="1"/>
  <c r="D84" i="1"/>
  <c r="D171" i="1" l="1"/>
  <c r="D169" i="1"/>
  <c r="C30" i="6"/>
  <c r="C16" i="6"/>
  <c r="D166" i="1" s="1"/>
  <c r="D153" i="1"/>
  <c r="C30" i="5"/>
  <c r="D151" i="1"/>
  <c r="D108" i="1"/>
  <c r="C15" i="4"/>
  <c r="D106" i="1" s="1"/>
  <c r="I213" i="1"/>
  <c r="I212" i="1"/>
  <c r="C11" i="3"/>
  <c r="B11" i="3"/>
  <c r="B16" i="3" s="1"/>
  <c r="D16" i="2" l="1"/>
  <c r="D19" i="2"/>
  <c r="C18" i="5" s="1"/>
  <c r="C20" i="5" s="1"/>
  <c r="D152" i="1" s="1"/>
  <c r="D46" i="1" l="1"/>
  <c r="O94" i="1" l="1"/>
  <c r="O97" i="1"/>
  <c r="O95" i="1"/>
  <c r="O92" i="1"/>
  <c r="O93" i="1"/>
  <c r="I219" i="1"/>
  <c r="I221" i="1" s="1"/>
  <c r="I223" i="1" s="1"/>
  <c r="I272" i="1"/>
  <c r="D15" i="1" s="1"/>
  <c r="D156" i="1"/>
  <c r="D115" i="1" s="1"/>
  <c r="D118" i="1" s="1"/>
  <c r="I211" i="1"/>
  <c r="I214" i="1" s="1"/>
  <c r="I216" i="1" s="1"/>
  <c r="G14" i="1" s="1"/>
  <c r="D14" i="1"/>
  <c r="D86" i="1"/>
  <c r="G229" i="1"/>
  <c r="G231" i="1"/>
  <c r="G232" i="1"/>
  <c r="D239" i="1"/>
  <c r="G237" i="1" s="1"/>
  <c r="D97" i="1"/>
  <c r="D98" i="1"/>
  <c r="D99" i="1"/>
  <c r="D100" i="1"/>
  <c r="G253" i="1"/>
  <c r="I248" i="1"/>
  <c r="I250" i="1" s="1"/>
  <c r="D255" i="1" s="1"/>
  <c r="D256" i="1" s="1"/>
  <c r="E254" i="1" s="1"/>
  <c r="G254" i="1"/>
  <c r="D176" i="1"/>
  <c r="D180" i="1" s="1"/>
  <c r="D184" i="1" s="1"/>
  <c r="I34" i="1"/>
  <c r="D233" i="1"/>
  <c r="I155" i="1"/>
  <c r="D110" i="1"/>
  <c r="D101" i="1"/>
  <c r="D173" i="1"/>
  <c r="D162" i="1"/>
  <c r="K276" i="1"/>
  <c r="H204" i="1"/>
  <c r="K139" i="1"/>
  <c r="K72" i="1"/>
  <c r="F15" i="1"/>
  <c r="F16" i="1" s="1"/>
  <c r="F17" i="1" s="1"/>
  <c r="I45" i="1"/>
  <c r="I46" i="1"/>
  <c r="I148" i="1"/>
  <c r="D75" i="1"/>
  <c r="F153" i="1"/>
  <c r="F89" i="1"/>
  <c r="F105" i="1" s="1"/>
  <c r="F170" i="1" s="1"/>
  <c r="F171" i="1"/>
  <c r="I263" i="1"/>
  <c r="I235" i="1"/>
  <c r="F108" i="1"/>
  <c r="D279" i="1"/>
  <c r="F90" i="1"/>
  <c r="F112" i="1" s="1"/>
  <c r="D207" i="1"/>
  <c r="D142" i="1"/>
  <c r="C171" i="1"/>
  <c r="F167" i="1"/>
  <c r="C167" i="1"/>
  <c r="B161" i="1"/>
  <c r="B159" i="1"/>
  <c r="C154" i="1"/>
  <c r="F151" i="1"/>
  <c r="F152" i="1" s="1"/>
  <c r="B93" i="1"/>
  <c r="B101" i="1" s="1"/>
  <c r="B92" i="1"/>
  <c r="B100" i="1" s="1"/>
  <c r="B91" i="1"/>
  <c r="B99" i="1" s="1"/>
  <c r="B90" i="1"/>
  <c r="B98" i="1" s="1"/>
  <c r="B89" i="1"/>
  <c r="B97" i="1" s="1"/>
  <c r="D94" i="1"/>
  <c r="F93" i="1"/>
  <c r="F92" i="1"/>
  <c r="G91" i="1"/>
  <c r="F91" i="1"/>
  <c r="G89" i="1"/>
  <c r="I254" i="1" l="1"/>
  <c r="I224" i="1"/>
  <c r="I225" i="1" s="1"/>
  <c r="G116" i="1" s="1"/>
  <c r="I116" i="1" s="1"/>
  <c r="G82" i="1"/>
  <c r="G90" i="1" s="1"/>
  <c r="G112" i="1" s="1"/>
  <c r="O37" i="1"/>
  <c r="O30" i="1" s="1"/>
  <c r="O98" i="1"/>
  <c r="E255" i="1"/>
  <c r="I255" i="1" s="1"/>
  <c r="E253" i="1"/>
  <c r="I253" i="1" s="1"/>
  <c r="I14" i="1"/>
  <c r="G15" i="1"/>
  <c r="I15" i="1" s="1"/>
  <c r="E230" i="1"/>
  <c r="G230" i="1" s="1"/>
  <c r="G233" i="1" s="1"/>
  <c r="I233" i="1" s="1"/>
  <c r="I237" i="1" s="1"/>
  <c r="K237" i="1" s="1"/>
  <c r="G85" i="1" s="1"/>
  <c r="D102" i="1"/>
  <c r="D120" i="1" s="1"/>
  <c r="I90" i="1" l="1"/>
  <c r="O39" i="1"/>
  <c r="I256" i="1"/>
  <c r="D177" i="1" s="1"/>
  <c r="I82" i="1"/>
  <c r="N100" i="1" s="1"/>
  <c r="G147" i="1"/>
  <c r="G149" i="1" s="1"/>
  <c r="I149" i="1" s="1"/>
  <c r="G84" i="1"/>
  <c r="I84" i="1" s="1"/>
  <c r="G16" i="1"/>
  <c r="I16" i="1" s="1"/>
  <c r="G93" i="1"/>
  <c r="I85" i="1"/>
  <c r="G159" i="1"/>
  <c r="I159" i="1" s="1"/>
  <c r="I112" i="1"/>
  <c r="G153" i="1" l="1"/>
  <c r="I153" i="1" s="1"/>
  <c r="I147" i="1"/>
  <c r="I98" i="1"/>
  <c r="D187" i="1"/>
  <c r="D183" i="1" s="1"/>
  <c r="D185" i="1" s="1"/>
  <c r="D190" i="1" s="1"/>
  <c r="D199" i="1" s="1"/>
  <c r="G92" i="1"/>
  <c r="I92" i="1" s="1"/>
  <c r="G17" i="1"/>
  <c r="I17" i="1" s="1"/>
  <c r="I93" i="1"/>
  <c r="I101" i="1" s="1"/>
  <c r="G154" i="1"/>
  <c r="I86" i="1"/>
  <c r="G86" i="1" s="1"/>
  <c r="G150" i="1" l="1"/>
  <c r="G151" i="1" s="1"/>
  <c r="I18" i="1"/>
  <c r="I94" i="1"/>
  <c r="G161" i="1"/>
  <c r="I161" i="1" s="1"/>
  <c r="I154" i="1"/>
  <c r="G169" i="1"/>
  <c r="G117" i="1"/>
  <c r="I117" i="1" s="1"/>
  <c r="I100" i="1"/>
  <c r="I102" i="1" s="1"/>
  <c r="G102" i="1" s="1"/>
  <c r="I150" i="1" l="1"/>
  <c r="G160" i="1"/>
  <c r="G166" i="1" s="1"/>
  <c r="G106" i="1"/>
  <c r="G184" i="1"/>
  <c r="I184" i="1" s="1"/>
  <c r="G171" i="1"/>
  <c r="I171" i="1" s="1"/>
  <c r="I169" i="1"/>
  <c r="G172" i="1"/>
  <c r="I172" i="1" s="1"/>
  <c r="G152" i="1"/>
  <c r="I152" i="1" s="1"/>
  <c r="I151" i="1"/>
  <c r="I160" i="1" l="1"/>
  <c r="I162" i="1" s="1"/>
  <c r="I156" i="1"/>
  <c r="I115" i="1" s="1"/>
  <c r="I118" i="1" s="1"/>
  <c r="I166" i="1"/>
  <c r="G167" i="1"/>
  <c r="I167" i="1" s="1"/>
  <c r="G107" i="1"/>
  <c r="I106" i="1"/>
  <c r="G108" i="1" l="1"/>
  <c r="I108" i="1" s="1"/>
  <c r="I107" i="1"/>
  <c r="G109" i="1"/>
  <c r="I109" i="1" s="1"/>
  <c r="I173" i="1"/>
  <c r="I110" i="1" l="1"/>
  <c r="I120" i="1" s="1"/>
  <c r="I187" i="1" s="1"/>
  <c r="I183" i="1" s="1"/>
  <c r="I185" i="1" s="1"/>
  <c r="I190" i="1" s="1"/>
  <c r="I199" i="1" s="1"/>
  <c r="I11" i="1" s="1"/>
  <c r="I24" i="1" s="1"/>
  <c r="N34" i="1" l="1"/>
  <c r="N35" i="1"/>
  <c r="N36" i="1"/>
  <c r="D36" i="1"/>
  <c r="I41" i="1" s="1"/>
  <c r="N30" i="1"/>
  <c r="N31" i="1"/>
  <c r="N32" i="1"/>
  <c r="N33" i="1"/>
  <c r="N38" i="1" l="1"/>
  <c r="I42" i="1"/>
  <c r="D37" i="1"/>
  <c r="D40" i="1"/>
  <c r="I40" i="1"/>
  <c r="D41" i="1"/>
  <c r="D42" i="1"/>
  <c r="N37" i="1"/>
  <c r="N39" i="1" s="1"/>
</calcChain>
</file>

<file path=xl/comments1.xml><?xml version="1.0" encoding="utf-8"?>
<comments xmlns="http://schemas.openxmlformats.org/spreadsheetml/2006/main">
  <authors>
    <author>bvinson</author>
  </authors>
  <commentList>
    <comment ref="N91" authorId="0">
      <text>
        <r>
          <rPr>
            <b/>
            <sz val="9"/>
            <color indexed="81"/>
            <rFont val="Tahoma"/>
            <family val="2"/>
          </rPr>
          <t>bvinson:</t>
        </r>
        <r>
          <rPr>
            <sz val="9"/>
            <color indexed="81"/>
            <rFont val="Tahoma"/>
            <family val="2"/>
          </rPr>
          <t xml:space="preserve">
sb Includable Facilities Only per 8/14/2013 email from Jeff Haselhorst ,MISO</t>
        </r>
      </text>
    </comment>
  </commentList>
</comments>
</file>

<file path=xl/sharedStrings.xml><?xml version="1.0" encoding="utf-8"?>
<sst xmlns="http://schemas.openxmlformats.org/spreadsheetml/2006/main" count="582" uniqueCount="434">
  <si>
    <t xml:space="preserve">Formula Rate - Non-Levelized </t>
  </si>
  <si>
    <t xml:space="preserve">     Rate Formula Template</t>
  </si>
  <si>
    <t xml:space="preserve"> </t>
  </si>
  <si>
    <t xml:space="preserve"> Utilizing FERC Form 1 Data</t>
  </si>
  <si>
    <t>Line</t>
  </si>
  <si>
    <t>Allocated</t>
  </si>
  <si>
    <t>No.</t>
  </si>
  <si>
    <t>Amount</t>
  </si>
  <si>
    <t xml:space="preserve">REVENUE CREDITS </t>
  </si>
  <si>
    <t>Total</t>
  </si>
  <si>
    <t>Allocator</t>
  </si>
  <si>
    <t>TP</t>
  </si>
  <si>
    <t xml:space="preserve">  Account No. 454</t>
  </si>
  <si>
    <t>NET REVENUE REQUIREMENT</t>
  </si>
  <si>
    <t xml:space="preserve">DIVISOR </t>
  </si>
  <si>
    <t xml:space="preserve">  Average of 12 coincident system peaks for requirements (RQ) service       </t>
  </si>
  <si>
    <t>(Note A)</t>
  </si>
  <si>
    <t>(Note B)</t>
  </si>
  <si>
    <t>(Note C)</t>
  </si>
  <si>
    <t>(Note D)</t>
  </si>
  <si>
    <t>Annual Cost ($/kW/Yr)</t>
  </si>
  <si>
    <t>Peak Rate</t>
  </si>
  <si>
    <t>Off-Peak Rate</t>
  </si>
  <si>
    <t>Point-To-Point Rate ($/kW/Wk)</t>
  </si>
  <si>
    <t>Point-To-Point Rate ($/kW/Day)</t>
  </si>
  <si>
    <t>Capped at weekly rate</t>
  </si>
  <si>
    <t>Point-To-Point Rate ($/MWh)</t>
  </si>
  <si>
    <t>Capped at weekly</t>
  </si>
  <si>
    <t xml:space="preserve"> times 1,000)</t>
  </si>
  <si>
    <t>and daily rates</t>
  </si>
  <si>
    <t>Short Term</t>
  </si>
  <si>
    <t>Long Term</t>
  </si>
  <si>
    <t>(1)</t>
  </si>
  <si>
    <t>(2)</t>
  </si>
  <si>
    <t>(3)</t>
  </si>
  <si>
    <t>(4)</t>
  </si>
  <si>
    <t>(5)</t>
  </si>
  <si>
    <t>Form No. 1</t>
  </si>
  <si>
    <t>Transmission</t>
  </si>
  <si>
    <t>Page, Line, Col.</t>
  </si>
  <si>
    <t>Company Total</t>
  </si>
  <si>
    <t xml:space="preserve">                  Allocator</t>
  </si>
  <si>
    <t>(Col 3 times Col 4)</t>
  </si>
  <si>
    <t>RATE BASE:</t>
  </si>
  <si>
    <t xml:space="preserve">  Production</t>
  </si>
  <si>
    <t>NA</t>
  </si>
  <si>
    <t xml:space="preserve">  Transmission</t>
  </si>
  <si>
    <t xml:space="preserve">  Distribution</t>
  </si>
  <si>
    <t xml:space="preserve">  General &amp; Intangible</t>
  </si>
  <si>
    <t>W/S</t>
  </si>
  <si>
    <t xml:space="preserve">  Common</t>
  </si>
  <si>
    <t>356.1</t>
  </si>
  <si>
    <t>GP=</t>
  </si>
  <si>
    <t>NET PLANT IN SERVICE</t>
  </si>
  <si>
    <t>NP=</t>
  </si>
  <si>
    <t>273.8.k</t>
  </si>
  <si>
    <t>NP</t>
  </si>
  <si>
    <t>275.2.k</t>
  </si>
  <si>
    <t>277.9.k</t>
  </si>
  <si>
    <t>234.8.c</t>
  </si>
  <si>
    <t xml:space="preserve">LAND HELD FOR FUTURE USE </t>
  </si>
  <si>
    <t>214.x.d  (Note G)</t>
  </si>
  <si>
    <t xml:space="preserve">  Materials &amp; Supplies  (Note G)</t>
  </si>
  <si>
    <t>TE</t>
  </si>
  <si>
    <t>GP</t>
  </si>
  <si>
    <t xml:space="preserve">  Transmission </t>
  </si>
  <si>
    <t xml:space="preserve">     Less Account 565</t>
  </si>
  <si>
    <t xml:space="preserve">  A&amp;G</t>
  </si>
  <si>
    <t xml:space="preserve">     Less FERC Annual Fees</t>
  </si>
  <si>
    <t xml:space="preserve">  Transmission Lease Payments</t>
  </si>
  <si>
    <t>336.7.b</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</si>
  <si>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</si>
  <si>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</si>
  <si>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</si>
  <si>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</si>
  <si>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</si>
  <si>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</si>
  <si>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</si>
  <si>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</si>
  <si>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</si>
  <si>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INCOME TAXES          </t>
  </si>
  <si>
    <t xml:space="preserve">RETURN </t>
  </si>
  <si>
    <t xml:space="preserve">                SUPPORTING CALCULATIONS AND NOTES</t>
  </si>
  <si>
    <t xml:space="preserve">TRANSMISSION EXPENSES </t>
  </si>
  <si>
    <t>TE=</t>
  </si>
  <si>
    <t>TRANSMISSION PLANT INCLUDED IN ISO RATES</t>
  </si>
  <si>
    <t>TP=</t>
  </si>
  <si>
    <t>WAGES &amp; SALARY ALLOCATOR   (W&amp;S)</t>
  </si>
  <si>
    <t>Form 1 Reference</t>
  </si>
  <si>
    <t>$</t>
  </si>
  <si>
    <t>Allocation</t>
  </si>
  <si>
    <t>W&amp;S Allocator</t>
  </si>
  <si>
    <t xml:space="preserve">  Other</t>
  </si>
  <si>
    <t>($ / Allocation)</t>
  </si>
  <si>
    <t>=</t>
  </si>
  <si>
    <t>% Electric</t>
  </si>
  <si>
    <t xml:space="preserve">  Electric</t>
  </si>
  <si>
    <t>200.3.c</t>
  </si>
  <si>
    <t>(line 17 / line 20)</t>
  </si>
  <si>
    <t>(line 16)</t>
  </si>
  <si>
    <t>CE</t>
  </si>
  <si>
    <t xml:space="preserve">  Gas</t>
  </si>
  <si>
    <t>*</t>
  </si>
  <si>
    <t xml:space="preserve">  Water</t>
  </si>
  <si>
    <t>RETURN (R)</t>
  </si>
  <si>
    <t>Preferred Dividends (118.29c) (positive number)</t>
  </si>
  <si>
    <t xml:space="preserve">                                          Development of Common Stock:</t>
  </si>
  <si>
    <t>Common Stock</t>
  </si>
  <si>
    <t>(sum lines 23-25)</t>
  </si>
  <si>
    <t>Cost</t>
  </si>
  <si>
    <t>%</t>
  </si>
  <si>
    <t>(Note P)</t>
  </si>
  <si>
    <t>Weighted</t>
  </si>
  <si>
    <t>=WCLTD</t>
  </si>
  <si>
    <t xml:space="preserve">  Common Stock  (line 26)</t>
  </si>
  <si>
    <t>=R</t>
  </si>
  <si>
    <t>REVENUE CREDITS</t>
  </si>
  <si>
    <t>ACCOUNT 447 (SALES FOR RESALE)</t>
  </si>
  <si>
    <t>(310-311)</t>
  </si>
  <si>
    <t>(Note Q)</t>
  </si>
  <si>
    <t xml:space="preserve">  Total of (a)-(b)</t>
  </si>
  <si>
    <t xml:space="preserve">  a. Transmission charges for all transmission transactions </t>
  </si>
  <si>
    <t>Note</t>
  </si>
  <si>
    <t>Letter</t>
  </si>
  <si>
    <t>A</t>
  </si>
  <si>
    <t>B</t>
  </si>
  <si>
    <t>C</t>
  </si>
  <si>
    <t>D</t>
  </si>
  <si>
    <t>E</t>
  </si>
  <si>
    <t>F</t>
  </si>
  <si>
    <t>G</t>
  </si>
  <si>
    <t>Identified in Form 1 as being only transmission related.</t>
  </si>
  <si>
    <t>H</t>
  </si>
  <si>
    <t>I</t>
  </si>
  <si>
    <t>J</t>
  </si>
  <si>
    <t>K</t>
  </si>
  <si>
    <t>L</t>
  </si>
  <si>
    <t>M</t>
  </si>
  <si>
    <t>N</t>
  </si>
  <si>
    <t>O</t>
  </si>
  <si>
    <t>P</t>
  </si>
  <si>
    <t>Q</t>
  </si>
  <si>
    <t>R</t>
  </si>
  <si>
    <t>Includes income related only to transmission facilities, such as pole attachments, rentals and special use.</t>
  </si>
  <si>
    <t xml:space="preserve">  Plus Contract Demand of firm P-T-P over one year</t>
  </si>
  <si>
    <t>TOTAL REVENUE CREDITS  (sum lines 2-5)</t>
  </si>
  <si>
    <t xml:space="preserve">Network &amp; P-to-P Rate ($/kW/Mo) </t>
  </si>
  <si>
    <t xml:space="preserve">  Account No. 281 (enter negative)</t>
  </si>
  <si>
    <t xml:space="preserve">  Account No. 282 (enter negative)</t>
  </si>
  <si>
    <t xml:space="preserve">  Account No. 283 (enter negative)</t>
  </si>
  <si>
    <t xml:space="preserve">  Account No. 255 (enter negative)</t>
  </si>
  <si>
    <t xml:space="preserve">  Account No. 190 </t>
  </si>
  <si>
    <t>RATE BASE  (sum lines 18, 24, 25, &amp; 29)</t>
  </si>
  <si>
    <t xml:space="preserve">  Prepayments (Account 165)</t>
  </si>
  <si>
    <t xml:space="preserve">  a. Bundled Non-RQ Sales for Resale (311.x.h)</t>
  </si>
  <si>
    <t xml:space="preserve">  Revenues from Grandfathered Interzonal Transactions</t>
  </si>
  <si>
    <t xml:space="preserve">  Revenues from service provided by the ISO at a discount</t>
  </si>
  <si>
    <t xml:space="preserve">  Less 12 CP of firm P-T-P over one year (enter negative)</t>
  </si>
  <si>
    <t>Divisor (sum lines 8-14)</t>
  </si>
  <si>
    <t>(line 7 / line 15)</t>
  </si>
  <si>
    <t>(line 16 / 12)</t>
  </si>
  <si>
    <t>(line 16 / 52; line 16 / 52)</t>
  </si>
  <si>
    <t>Total Income Taxes</t>
  </si>
  <si>
    <t xml:space="preserve">  Total  (sum lines 17 - 19)</t>
  </si>
  <si>
    <t>Load</t>
  </si>
  <si>
    <t>(page 4, line 34)</t>
  </si>
  <si>
    <t>(page 4, line 37)</t>
  </si>
  <si>
    <t xml:space="preserve">  Plus 12 CP of firm bundled sales over one year not in line 8</t>
  </si>
  <si>
    <t xml:space="preserve">  Plus 12 CP of Network Load not in line 8</t>
  </si>
  <si>
    <t>(line 1 minus line 6)</t>
  </si>
  <si>
    <t>FIT =</t>
  </si>
  <si>
    <t>SIT=</t>
  </si>
  <si>
    <t xml:space="preserve">  (State Income Tax Rate or Composite SIT)</t>
  </si>
  <si>
    <t>p =</t>
  </si>
  <si>
    <t xml:space="preserve">  (percent of federal income tax deductible for state purposes)</t>
  </si>
  <si>
    <t xml:space="preserve">     T=1 - {[(1 - SIT) * (1 - FIT)] / (1 - SIT * FIT * p)} =</t>
  </si>
  <si>
    <t xml:space="preserve">     CIT=(T/1-T) * (1-(WCLTD/R)) =</t>
  </si>
  <si>
    <t xml:space="preserve">      1 / (1 - T)  = (from line 21)</t>
  </si>
  <si>
    <t xml:space="preserve">       and FIT, SIT &amp; p are as given in footnote K.</t>
  </si>
  <si>
    <t>Income Tax Calculation = line 22 * line 28</t>
  </si>
  <si>
    <t>REV. REQUIREMENT  (sum lines 8, 12, 20, 27, 28)</t>
  </si>
  <si>
    <t>ITC adjustment (line 23 * line 24)</t>
  </si>
  <si>
    <t>(line 25 plus line 26)</t>
  </si>
  <si>
    <t>calculated</t>
  </si>
  <si>
    <t>WS</t>
  </si>
  <si>
    <t xml:space="preserve">  Less Contract Demands from service over one year provided by ISO at a discount (enter negative)</t>
  </si>
  <si>
    <t>WORKING CAPITAL  (Note H)</t>
  </si>
  <si>
    <t xml:space="preserve">  CWC  </t>
  </si>
  <si>
    <t>Total  (sum lines 27-29)</t>
  </si>
  <si>
    <t xml:space="preserve">  b. Transmission charges for all transmission transactions included in Divisor on Page 1</t>
  </si>
  <si>
    <t xml:space="preserve">  b. Bundled Sales for Resale  included in Divisor on page 1</t>
  </si>
  <si>
    <t>Enter dollar amounts</t>
  </si>
  <si>
    <t xml:space="preserve">  Total  (sum lines 12-15)</t>
  </si>
  <si>
    <t xml:space="preserve">Less Preferred Stock (line 28) </t>
  </si>
  <si>
    <t>5a</t>
  </si>
  <si>
    <t>zero</t>
  </si>
  <si>
    <t xml:space="preserve">The FERC's annual charges for the year assessed the Transmission Owner for service under this tariff. </t>
  </si>
  <si>
    <t>S</t>
  </si>
  <si>
    <t>(Note T)</t>
  </si>
  <si>
    <t>T</t>
  </si>
  <si>
    <t>Transmission plant included in ISO rates  (line 1 less lines 2 &amp; 3)</t>
  </si>
  <si>
    <t>page 1 of 5</t>
  </si>
  <si>
    <t>page 2 of 5</t>
  </si>
  <si>
    <t>page 3 of 5</t>
  </si>
  <si>
    <t>page 4 of 5</t>
  </si>
  <si>
    <t>page 5 of 5</t>
  </si>
  <si>
    <t>219.20-24.c</t>
  </si>
  <si>
    <t>219.25.c</t>
  </si>
  <si>
    <t>219.26.c</t>
  </si>
  <si>
    <t>263.i</t>
  </si>
  <si>
    <t>201.3.d</t>
  </si>
  <si>
    <t>201.3.e</t>
  </si>
  <si>
    <t>(330.x.n)</t>
  </si>
  <si>
    <t>U</t>
  </si>
  <si>
    <t>267.8.h</t>
  </si>
  <si>
    <t>Long Term Interest (117, sum of 62.c through 67.c)</t>
  </si>
  <si>
    <t>Proprietary Capital (112.16.c)</t>
  </si>
  <si>
    <t>Less Account 216.1 (112.12.c)  (enter negative)</t>
  </si>
  <si>
    <t xml:space="preserve">  Long Term Debt (112, sum of  18.c through 21.c)</t>
  </si>
  <si>
    <t>111.57.c</t>
  </si>
  <si>
    <t>207.58.g</t>
  </si>
  <si>
    <t>207.75.g</t>
  </si>
  <si>
    <t>1a</t>
  </si>
  <si>
    <t xml:space="preserve">  Account No. 456.1</t>
  </si>
  <si>
    <r>
      <t>Removes dollar amount of transmission expenses included in the OATT ancillary services rates, including Account Nos. 561.1, 561.2,</t>
    </r>
    <r>
      <rPr>
        <b/>
        <sz val="12"/>
        <rFont val="Times New Roman"/>
        <family val="1"/>
      </rPr>
      <t xml:space="preserve"> </t>
    </r>
    <r>
      <rPr>
        <sz val="12"/>
        <rFont val="Times New Roman"/>
        <family val="1"/>
      </rPr>
      <t xml:space="preserve"> 561.3, and 561.BA.</t>
    </r>
  </si>
  <si>
    <t>Account 456.1 entry shall be the annual total of the quarterly values reported at Form 1, 330.x.n.</t>
  </si>
  <si>
    <t>V</t>
  </si>
  <si>
    <t>205.46.g</t>
  </si>
  <si>
    <t>205.5.g &amp; 207.99.g</t>
  </si>
  <si>
    <t>321.112.b</t>
  </si>
  <si>
    <t>321.96.b</t>
  </si>
  <si>
    <t>323.197.b</t>
  </si>
  <si>
    <t>336.11.b</t>
  </si>
  <si>
    <t>354.20.b</t>
  </si>
  <si>
    <t>354.21.b</t>
  </si>
  <si>
    <t>354.23.b</t>
  </si>
  <si>
    <t>227.8.c &amp; .16.c</t>
  </si>
  <si>
    <t>36a</t>
  </si>
  <si>
    <t>W</t>
  </si>
  <si>
    <t>X</t>
  </si>
  <si>
    <t>REV. REQUIREMENT TO BE COLLECTED UNDER ATTACHMENT O</t>
  </si>
  <si>
    <t>included in Attachment GG]</t>
  </si>
  <si>
    <t xml:space="preserve">[Revenue Requirement for facilities included on page 2, line 2, and also  </t>
  </si>
  <si>
    <t xml:space="preserve">  [Rate Base (page 2, line 30) * Rate of Return (page 4, line 30)]</t>
  </si>
  <si>
    <t>References to data from FERC Form 1 are indicated as:   #.y.x  (page, line, column)</t>
  </si>
  <si>
    <t>General Note:   References to pages in this formulary rate are indicated as:  (page#, line#, col.#)</t>
  </si>
  <si>
    <t>(Note E)</t>
  </si>
  <si>
    <t xml:space="preserve">       where WCLTD=(page 4, line 27) and R= (page 4, line 30)</t>
  </si>
  <si>
    <t>FERC Annual Charge ($/MWh)</t>
  </si>
  <si>
    <t>(line 1- line 7)</t>
  </si>
  <si>
    <t>(line 2- line 8)</t>
  </si>
  <si>
    <t>(line 3 - line 9)</t>
  </si>
  <si>
    <t>(line 4 - line 10)</t>
  </si>
  <si>
    <t>(line 5 - line 11)</t>
  </si>
  <si>
    <t>ADJUSTMENTS TO RATE BASE  (Note F)</t>
  </si>
  <si>
    <t xml:space="preserve">  Less Contract Demand from Grandfathered Interzonal Transactions over one year (enter negative)  (Note S)</t>
  </si>
  <si>
    <t xml:space="preserve">     Less LSE Expenses included in Transmission O&amp;M Accounts  (Note V)</t>
  </si>
  <si>
    <t xml:space="preserve">     Less EPRI &amp; Reg. Comm. Exp. &amp; Non-safety  Ad.  (Note I)</t>
  </si>
  <si>
    <t xml:space="preserve">     Plus Transmission Related Reg. Comm.  Exp.  (Note I)</t>
  </si>
  <si>
    <t>TAXES OTHER THAN INCOME TAXES  (Note J)</t>
  </si>
  <si>
    <t>(Note K)</t>
  </si>
  <si>
    <t>Less transmission plant excluded from ISO rates  (Note M)</t>
  </si>
  <si>
    <t>Total transmission plant  (page 2, line 2, column 3)</t>
  </si>
  <si>
    <t>Less transmission plant included in OATT Ancillary Services  (Note N )</t>
  </si>
  <si>
    <t>Percentage of transmission plant included in ISO Rates  (line 4 divided by line 1)</t>
  </si>
  <si>
    <t>Total transmission expenses  (page 3, line 1, column 3)</t>
  </si>
  <si>
    <t>Less transmission expenses included in OATT Ancillary Services  (Note L)</t>
  </si>
  <si>
    <t>Included transmission expenses  (line 6 less line 7)</t>
  </si>
  <si>
    <t>Percentage of transmission expenses after adjustment  (line 8 divided by line 6)</t>
  </si>
  <si>
    <t>Percentage of transmission plant included in ISO Rates  (line 5)</t>
  </si>
  <si>
    <t>Percentage of transmission expenses included in ISO Rates  (line 9 times line 10)</t>
  </si>
  <si>
    <t>354.24, 25, 26.b</t>
  </si>
  <si>
    <t>COMMON PLANT ALLOCATOR  (CE)  (Note O)</t>
  </si>
  <si>
    <t xml:space="preserve">  Preferred Stock  (112.3.c)</t>
  </si>
  <si>
    <t>ACCOUNT 454 (RENT FROM ELECTRIC PROPERTY)  (Note R)</t>
  </si>
  <si>
    <t>ACCOUNT 456.1 (OTHER ELECTRIC REVENUES)  (Note U)</t>
  </si>
  <si>
    <t>TOTAL ADJUSTMENTS  (sum lines 19 - 23)</t>
  </si>
  <si>
    <t>TOTAL WORKING CAPITAL  (sum lines 26 - 28)</t>
  </si>
  <si>
    <t>TOTAL NET PLANT  (sum lines 13-17)</t>
  </si>
  <si>
    <t>TOTAL GROSS PLANT  (sum lines 1-5)</t>
  </si>
  <si>
    <t>TOTAL ACCUM. DEPRECIATION  (sum lines 7-11)</t>
  </si>
  <si>
    <t>TOTAL DEPRECIATION  (sum lines 9 - 11)</t>
  </si>
  <si>
    <t>Rate Formula Template</t>
  </si>
  <si>
    <t>Utilizing FERC Form 1 Data</t>
  </si>
  <si>
    <t>Inputs Required:</t>
  </si>
  <si>
    <t>Cash Working Capital assigned to transmission is one-eighth of O&amp;M allocated to transmission at page 3, line 8, column 5.  Prepayments are the electric related prepayments booked to Account No. 165 and reported on Page 111, line 57 in the Form 1.</t>
  </si>
  <si>
    <t xml:space="preserve">Line 5 - EPRI Annual Membership Dues listed in Form 1 at 353.f, all Regulatory Commission Expenses itemized at 351.h, and non-safety related advertising included in Account 930.1.  Line 5a - Regulatory Commission Expenses directly related to transmission service, ISO filings, or transmission siting itemized at 351.h. </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</si>
  <si>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</si>
  <si>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t>
  </si>
  <si>
    <t>Removes transmission plant determined by Commission order to be state-jurisdictional according to the seven-factor test (until Form 1 balances are adjusted to reflect application of seven-factor test).</t>
  </si>
  <si>
    <t>Line 33 must equal zero since all short-term power sales must be unbundled and the transmission component reflected in Account No. 456.1 and all other uses are to be included in the divisor.</t>
  </si>
  <si>
    <t>GROSS REVENUE REQUIREMENT  (page 3, line 31)</t>
  </si>
  <si>
    <t>(line 16 / 260; line 16 / 365)</t>
  </si>
  <si>
    <t>(line 16 / 4,160; line 16 / 8,760</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</si>
  <si>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</si>
  <si>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TOTAL O&amp;M  (sum lines 1, 3, 5a, 6, 7 less lines 1a, 2, 4, 5)</t>
  </si>
  <si>
    <t>The balances in Accounts 190, 281, 282 and 283, as adjusted by any amounts in contra accounts identified as regulatory assetsor liabilities related to FASB 106 or 109.  Balance of Account 255 is reduced by prior flow throughs and excluded if the utility chose to utilize amortization of tax credits against taxable income as discussed in Note K.  Account 281 is not allocated.</t>
  </si>
  <si>
    <t>LESS ATTACHMENT GG ADJUSTMENT [Attachment GG, page 2, line 3, column 10]   (Note W)</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</si>
  <si>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</si>
  <si>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</si>
  <si>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t>Labeled LF on page 328 of Form 1 at the time of the applicable pricing zone coincident monthly peaks.</t>
  </si>
  <si>
    <t>30a</t>
  </si>
  <si>
    <t>included in Attachment MM]</t>
  </si>
  <si>
    <t>(line 29 - line 30 - line 30a)</t>
  </si>
  <si>
    <t>36b</t>
  </si>
  <si>
    <t xml:space="preserve">  Total of (a)-(b)-(c)-(d)</t>
  </si>
  <si>
    <t>Y</t>
  </si>
  <si>
    <t>Z</t>
  </si>
  <si>
    <t>GROSS PLANT IN SERVICE  (Note AA)</t>
  </si>
  <si>
    <t>ACCUMULATED DEPRECIATION  (Note AA)</t>
  </si>
  <si>
    <t>219.28.c &amp; 200.21.c</t>
  </si>
  <si>
    <t>O&amp;M  (Note BB)</t>
  </si>
  <si>
    <t>DEPRECIATION AND AMORTIZATION EXPENSE (Note AA)</t>
  </si>
  <si>
    <t>336.10.f &amp; 336.1.f</t>
  </si>
  <si>
    <t xml:space="preserve">Account Nos. 561.4 and 561.8 consist of RTO expenses billed to load-serving entities and are not included in Transmission Owner revenue requirements.  </t>
  </si>
  <si>
    <t>AA</t>
  </si>
  <si>
    <t>Plant in Service, Accumulated Depreciation, and Depreciation Expense amounts exclude Asset Retirement Obligation amounts unless authorized by FERC.</t>
  </si>
  <si>
    <t>Schedule 10-FERC charges should not be included in O&amp;M recovered under this Attachment O.</t>
  </si>
  <si>
    <t>BB</t>
  </si>
  <si>
    <t>Amortized Investment Tax Credit (266.8.f) (enter negative)</t>
  </si>
  <si>
    <t>Labeled LF, LU, IF, IU on pages 310-311 of Form 1 at the time of the applicable pricing zone coincident monthly peaks.</t>
  </si>
  <si>
    <t>Pursuant to Attachment GG of the Midwest ISO Tariff, removes dollar amount of revenue requirements calculated pursuant to Attachment GG.</t>
  </si>
  <si>
    <t>Pursuant to Attachment MM of the Midwest ISO Tariff, removes dollar amount of revenue requirements calculated pursuant to Attachment MM.</t>
  </si>
  <si>
    <t>LESS ATTACHMENT MM ADJUSTMENT [Attachment MM, page 2, line 3, column 14]   (Note Y)</t>
  </si>
  <si>
    <t xml:space="preserve">  c. Transmission charges from Schedules associated with Attachment GG  (Note X)</t>
  </si>
  <si>
    <t xml:space="preserve">  d. Transmission charges from Schedules associated with Attachment MM  (Note Z)</t>
  </si>
  <si>
    <t xml:space="preserve">Removes from revenue credits revenues that are distributed pursuant to Schedules associated with Attachment GG of the Midwest ISO Tariff, since the Transmission Owner's Attachment O revenue requirements have already been reduced by the Attachment GG revenue requirements.  </t>
  </si>
  <si>
    <t xml:space="preserve">Removes from revenue credits revenues that are distributed pursuant to Schedules associated with Attachment MM of the Midwest ISO Tariff, since the Transmission Owner's Attachment O revenue requirements have already been reduced by the Attachment MM revenue requirements.  </t>
  </si>
  <si>
    <t>Cleco Power LLC</t>
  </si>
  <si>
    <t>Peak as would be reported on page 400, column b of Form 1 at the time of the applicable pricing zone coincident monthly peaks.</t>
  </si>
  <si>
    <t>ATRR Allocation based on Gross Plant</t>
  </si>
  <si>
    <t>ATRR</t>
  </si>
  <si>
    <t>Divisor</t>
  </si>
  <si>
    <t>Check Figures</t>
  </si>
  <si>
    <t>Note:  Excludes Non-MISO Divisor.</t>
  </si>
  <si>
    <t>Gross Plant</t>
  </si>
  <si>
    <t>Check Figure</t>
  </si>
  <si>
    <t>Note:  Excludes Non-MISO Gross Transmission Plant.</t>
  </si>
  <si>
    <t>Trans Pricing Zone</t>
  </si>
  <si>
    <t>CLECO ATRR in all Pricing Zones</t>
  </si>
  <si>
    <t>CLECO</t>
  </si>
  <si>
    <t>Entergy Louisiana - Northlake</t>
  </si>
  <si>
    <t>Entergy Louisiana - Valley Electric</t>
  </si>
  <si>
    <t>Entergy Louisiana - DEMCO</t>
  </si>
  <si>
    <t>CLECO Gross Transmission Plant by Transmission Pricing Zone</t>
  </si>
  <si>
    <t>CLECO Gross Transmission Plant - All Zones</t>
  </si>
  <si>
    <t>Entergy Louisiana - St. Martinville</t>
  </si>
  <si>
    <t>2013 Advertising Cost</t>
  </si>
  <si>
    <t>Safety</t>
  </si>
  <si>
    <t>Community</t>
  </si>
  <si>
    <t xml:space="preserve">Conservation </t>
  </si>
  <si>
    <t>Image</t>
  </si>
  <si>
    <t>Non-Safety Expenses</t>
  </si>
  <si>
    <t>Page 3 of 5 (line 5)</t>
  </si>
  <si>
    <t xml:space="preserve">Cleco Power LLC </t>
  </si>
  <si>
    <t>Excluded  Assets from Attachment O</t>
  </si>
  <si>
    <t>Calendar Year</t>
  </si>
  <si>
    <t>FF1 Page 207</t>
  </si>
  <si>
    <t>Less: Distribution Underbuilds</t>
  </si>
  <si>
    <t>Less: Generator Step ups</t>
  </si>
  <si>
    <t>Less: Distribution Assets</t>
  </si>
  <si>
    <t>Subtotal Transmission Assets</t>
  </si>
  <si>
    <t>Less: Radial Lines</t>
  </si>
  <si>
    <t>Total in Attachment O</t>
  </si>
  <si>
    <t>Page 4 of 5 (line 3)</t>
  </si>
  <si>
    <t>Page 4 of 5 (line 2)</t>
  </si>
  <si>
    <t>Excluded  from Transmission Assets</t>
  </si>
  <si>
    <t>ADIT 2013</t>
  </si>
  <si>
    <t>FERC Form 1</t>
  </si>
  <si>
    <t xml:space="preserve">Page 275.2.k </t>
  </si>
  <si>
    <t>Page, Line, Column</t>
  </si>
  <si>
    <t>Page 2 of 5 (line 20)</t>
  </si>
  <si>
    <t>Page 275.Footnote Data</t>
  </si>
  <si>
    <t xml:space="preserve">Page 234.8.c </t>
  </si>
  <si>
    <t>Account 282</t>
  </si>
  <si>
    <t>Account 190</t>
  </si>
  <si>
    <t>Page 2 of 5 (line 22)</t>
  </si>
  <si>
    <t>Regulatory Commission Expense 2013</t>
  </si>
  <si>
    <t xml:space="preserve">Page 350.1.h </t>
  </si>
  <si>
    <t>Page 3 of 5 (line 4)</t>
  </si>
  <si>
    <t xml:space="preserve">Page 350.46.h </t>
  </si>
  <si>
    <t>Advertising Expense Tab</t>
  </si>
  <si>
    <t>Page 3 of 5 (line 5a)</t>
  </si>
  <si>
    <t xml:space="preserve">Page 350.20.h </t>
  </si>
  <si>
    <t xml:space="preserve">Page 350.23.h </t>
  </si>
  <si>
    <t xml:space="preserve">Page 350.25.h </t>
  </si>
  <si>
    <t>Included on page 3 of 5 (line 4)</t>
  </si>
  <si>
    <t>Taxes Other Than Income Taxes 2013</t>
  </si>
  <si>
    <t>Page 3 of 5 (line 13)</t>
  </si>
  <si>
    <t xml:space="preserve">Page 263.2.i </t>
  </si>
  <si>
    <t xml:space="preserve">Page 263.11.i </t>
  </si>
  <si>
    <t xml:space="preserve">Page 263.12.i </t>
  </si>
  <si>
    <t xml:space="preserve">Page 263.17.i </t>
  </si>
  <si>
    <t>Page 3 of 5 (line 16)</t>
  </si>
  <si>
    <t xml:space="preserve">Page 263.4.i </t>
  </si>
  <si>
    <t xml:space="preserve">Page 263.6.i </t>
  </si>
  <si>
    <t xml:space="preserve">Page 263.16.i </t>
  </si>
  <si>
    <t xml:space="preserve">Page 263.18.i </t>
  </si>
  <si>
    <t xml:space="preserve">Page 263.22.i </t>
  </si>
  <si>
    <t>Page 3 of 5 (line 18)</t>
  </si>
  <si>
    <t>Source:  Company Records</t>
  </si>
  <si>
    <t>For the 12 months ended 12/31/2014</t>
  </si>
  <si>
    <t xml:space="preserve">Page 350.30.h </t>
  </si>
  <si>
    <t>Entergy Louisiana - Abbeville (Not current)</t>
  </si>
  <si>
    <t>Debt cost rate = long-term interest (line 21) / long term debt (line 27).  Preferred cost rate = preferred dividends (line 22) / preferred outstanding (line 28).   ROE will be supported in the original filing and no change in ROE may be made absent a filing with FERC. A 50 basis point adder for RTO participation may be added to the ROE up to the upper end of the zone of reasonableness established by FERC.</t>
  </si>
  <si>
    <t>Entergy Mississippi - MDEA</t>
  </si>
  <si>
    <t xml:space="preserve">ER15-1490 - TEMPLATE LANGUAGE ACCEPTED EFFECTIVE JUNE 1, 2015 SUBJECT TO OUTCOME OF ONGOING PROTOCOL PROCEEDINGS </t>
  </si>
  <si>
    <t xml:space="preserve">ER15-358 - TEMPLATE LANGUAGE ACCEPTED EFFECTIVE JANUARY 6, 2015 SUBJECT TO REFUND AND OUTCOME OF COMPLAINT PROCEEDINGS </t>
  </si>
  <si>
    <t>6a</t>
  </si>
  <si>
    <t>Adjustments to Net Revenue Requirement (Note CC)</t>
  </si>
  <si>
    <t>6b</t>
  </si>
  <si>
    <t>Interest on Adjustments (Note DD)</t>
  </si>
  <si>
    <t>6c</t>
  </si>
  <si>
    <t>Total Adjustment (line 6a + line 6b)</t>
  </si>
  <si>
    <t>If amts reflected on Line 4 they should be supported by schedules.</t>
  </si>
  <si>
    <t>If amts reflected on Line 5 they should be supported by schedules.</t>
  </si>
  <si>
    <r>
      <rPr>
        <u/>
        <sz val="10"/>
        <rFont val="Arial MT"/>
      </rPr>
      <t>MISO NOTE - JOINT ZONE RATE DEVELOPMENT - FOR TO'S THAT OWN TRANSMISSION FACILITIES IN MORE THAN 1 PRICING ZONE (TARIFF REFERENCE SCH 7/8 SECTION 8(B); SCH 9 SECTION 3(B)):</t>
    </r>
    <r>
      <rPr>
        <sz val="10"/>
        <rFont val="Arial MT"/>
      </rPr>
      <t xml:space="preserve">
1) TOTAL ATRR SHOULD BE ALLOCATED PROPORTIONATELY TO EACH PRICING ZONE BASED ON THE GROSS TRANSMISSION PLANT VALUE OF ALL OF ITS TRANSMISSION FACILITIES RECOVERED IN ATTACHMENT O LOCATED IN THAT PRICING ZONE RELATIVE TO THE GROSS TRANSMISSION PLANT VALUE OF ALL OF ITS TRANSMISSION FACILITIES RECOVERED IN ATTACHMENT O
2) PORTION OF TOTAL LOAD THAT IS SERVED BY TO IN EACH PRICING ZONE IS INCLUDED IN THE RATE CALCULATIONS OF THE PRICING ZONE IN WHICH THE LOAD IS LOCATED</t>
    </r>
  </si>
  <si>
    <t>This load is already included in the ELL divisor and will not be used in order to prevent the duplication of load.</t>
  </si>
  <si>
    <t>This load is already included in the EGSL divisor and will not be used in order to prevent the duplication of load.</t>
  </si>
  <si>
    <t>This load is already included in the EMTO divisor and will not be used in order to prevent the duplication of load.</t>
  </si>
  <si>
    <t>Total ELL zone</t>
  </si>
  <si>
    <r>
      <rPr>
        <u/>
        <sz val="10"/>
        <rFont val="Arial MT"/>
      </rPr>
      <t>MISO NOTE - JOINT ZONE RATE DEVELOPMENT - FOR TO'S THAT OWN TRANSMISSION FACILITIES IN MORE THAN 1 PRICING ZONE (TARIFF REFERENCE SCH 7/8 SECTION 8(B); SCH 9 SECTION 3(B)):</t>
    </r>
    <r>
      <rPr>
        <sz val="10"/>
        <rFont val="Arial MT"/>
      </rPr>
      <t xml:space="preserve">
1) TOTAL ATRR SHOULD BE ALLOCATED PROPORTIONATELY TO EACH PRICING ZONE BASED ON THE GROSS TRANSMISSION PLANT VALUE OF ALL OF ITS TRANSMISSION FACILITIES RECOVERED IN ATTACHMENT O LOCATED IN THAT PRICING ZONE RELATIVE TO THE GROSS TRANSMISSION PLANT VALUE OF ALL OF ITS TRANSMISSION FACILITIES RECOVERED IN ATTACHMENT O
(RATIOS CALCULATED BELOW ARE USED TO ALLOCATE THE TOTAL ATRR TO EACH PRICING ZONE) 
</t>
    </r>
  </si>
  <si>
    <t>Total ELL Zone</t>
  </si>
  <si>
    <t>Name</t>
  </si>
  <si>
    <t>Description of Cost Item</t>
  </si>
  <si>
    <t xml:space="preserve">Amount </t>
  </si>
  <si>
    <t>Journal Entry #235541</t>
  </si>
  <si>
    <t xml:space="preserve">RECLASS 03TRNRTO03 COSTS FROM 186001 TO 182373 DUE TO DOCKET U-32779 Accounts PayablePROVED 06182014; </t>
  </si>
  <si>
    <t>Journal Entry #235990</t>
  </si>
  <si>
    <t xml:space="preserve">RECLASS 03TRNRTO03 COSTS FROM 186001 TO 182373 DUE TO DOCKET U-32779; </t>
  </si>
  <si>
    <t>A11_22</t>
  </si>
  <si>
    <t>AMORTIZE MISO INTEGRATION COSTS; C5564 D EXE</t>
  </si>
  <si>
    <t>removed MISO transition costs</t>
  </si>
  <si>
    <t>Attachment B of Informational filing - 2015 Corrected Rate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</si>
</sst>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quot;$&quot;#,##0.000"/>
    <numFmt numFmtId="173" formatCode="&quot;$&quot;#,##0.00"/>
    <numFmt numFmtId="174" formatCode="_(&quot;$&quot;* #,##0_);_(&quot;$&quot;* \(#,##0\);_(&quot;$&quot;* &quot;-&quot;??_);_(@_)"/>
    <numFmt numFmtId="175" formatCode="_(* #,##0_);_(* \(#,##0\);_(* &quot;-&quot;??_);_(@_)"/>
    <numFmt numFmtId="176" formatCode="&quot;$&quot;#,##0.00000"/>
    <numFmt numFmtId="177" formatCode="0.00_)"/>
    <numFmt numFmtId="178" formatCode="#,###,##0.00;\(#,###,##0.00\)"/>
  </numFmts>
  <fonts count="64">
    <font>
      <sz val="12"/>
      <name val="Arial MT"/>
    </font>
    <font>
      <sz val="11"/>
      <color theme="1"/>
      <name val="Calibri"/>
      <family val="2"/>
      <scheme val="minor"/>
    </font>
    <font>
      <sz val="11"/>
      <color theme="1"/>
      <name val="Calibri"/>
      <family val="2"/>
      <scheme val="minor"/>
    </font>
    <font>
      <sz val="12"/>
      <name val="Times New Roman"/>
      <family val="1"/>
    </font>
    <font>
      <b/>
      <sz val="12"/>
      <name val="Times New Roman"/>
      <family val="1"/>
    </font>
    <font>
      <sz val="12"/>
      <color indexed="10"/>
      <name val="Times New Roman"/>
      <family val="1"/>
    </font>
    <font>
      <strike/>
      <sz val="12"/>
      <color indexed="10"/>
      <name val="Times New Roman"/>
      <family val="1"/>
    </font>
    <font>
      <b/>
      <sz val="12"/>
      <color indexed="48"/>
      <name val="Times New Roman"/>
      <family val="1"/>
    </font>
    <font>
      <sz val="10"/>
      <name val="Arial"/>
      <family val="2"/>
    </font>
    <font>
      <sz val="12"/>
      <color indexed="17"/>
      <name val="Arial MT"/>
    </font>
    <font>
      <strike/>
      <sz val="12"/>
      <color indexed="53"/>
      <name val="Arial MT"/>
    </font>
    <font>
      <u/>
      <sz val="12"/>
      <color indexed="17"/>
      <name val="Arial MT"/>
    </font>
    <font>
      <sz val="12"/>
      <name val="Arial MT"/>
    </font>
    <font>
      <sz val="12"/>
      <color rgb="FFFF0000"/>
      <name val="Times New Roman"/>
      <family val="1"/>
    </font>
    <font>
      <b/>
      <sz val="12"/>
      <name val="Arial MT"/>
    </font>
    <font>
      <sz val="10"/>
      <color indexed="8"/>
      <name val="Arial"/>
      <family val="2"/>
    </font>
    <font>
      <sz val="12"/>
      <name val="Arial"/>
      <family val="2"/>
    </font>
    <font>
      <b/>
      <sz val="10"/>
      <name val="Arial"/>
      <family val="2"/>
    </font>
    <font>
      <b/>
      <sz val="9"/>
      <color indexed="81"/>
      <name val="Tahoma"/>
      <family val="2"/>
    </font>
    <font>
      <sz val="9"/>
      <color indexed="81"/>
      <name val="Tahoma"/>
      <family val="2"/>
    </font>
    <font>
      <sz val="12"/>
      <color theme="6" tint="-0.499984740745262"/>
      <name val="Times New Roman"/>
      <family val="1"/>
    </font>
    <font>
      <sz val="12"/>
      <color rgb="FFFF0000"/>
      <name val="Arial MT"/>
    </font>
    <font>
      <b/>
      <sz val="10"/>
      <name val="MS Sans Serif"/>
      <family val="2"/>
    </font>
    <font>
      <sz val="10"/>
      <name val="MS Sans Serif"/>
      <family val="2"/>
    </font>
    <font>
      <b/>
      <sz val="13.5"/>
      <name val="MS Sans Serif"/>
      <family val="2"/>
    </font>
    <font>
      <sz val="12"/>
      <name val="MS Sans Serif"/>
      <family val="2"/>
    </font>
    <font>
      <b/>
      <sz val="12"/>
      <name val="MS Sans Serif"/>
      <family val="2"/>
    </font>
    <font>
      <b/>
      <sz val="18"/>
      <color theme="1"/>
      <name val="Calibri"/>
      <family val="2"/>
      <scheme val="minor"/>
    </font>
    <font>
      <sz val="11"/>
      <color theme="0"/>
      <name val="Calibri"/>
      <family val="2"/>
      <scheme val="minor"/>
    </font>
    <font>
      <sz val="10"/>
      <name val="Arial MT"/>
    </font>
    <font>
      <b/>
      <sz val="12"/>
      <name val="Arial"/>
      <family val="2"/>
    </font>
    <font>
      <sz val="11"/>
      <name val="Arial"/>
      <family val="2"/>
    </font>
    <font>
      <sz val="8"/>
      <name val="Arial"/>
      <family val="2"/>
    </font>
    <font>
      <b/>
      <sz val="18"/>
      <name val="Arial"/>
      <family val="2"/>
    </font>
    <font>
      <b/>
      <sz val="14"/>
      <name val="Arial"/>
      <family val="2"/>
    </font>
    <font>
      <b/>
      <i/>
      <sz val="14"/>
      <name val="Arial"/>
      <family val="2"/>
    </font>
    <font>
      <b/>
      <sz val="11"/>
      <name val="Arial"/>
      <family val="2"/>
    </font>
    <font>
      <b/>
      <sz val="24"/>
      <name val="Arial Narrow"/>
      <family val="2"/>
    </font>
    <font>
      <b/>
      <i/>
      <sz val="12"/>
      <name val="Arial"/>
      <family val="2"/>
    </font>
    <font>
      <i/>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4"/>
      <name val="Book Antiqua"/>
      <family val="1"/>
    </font>
    <font>
      <i/>
      <sz val="10"/>
      <name val="Book Antiqua"/>
      <family val="1"/>
    </font>
    <font>
      <sz val="8"/>
      <color indexed="38"/>
      <name val="Arial"/>
      <family val="2"/>
    </font>
    <font>
      <b/>
      <sz val="9"/>
      <name val="Arial"/>
      <family val="2"/>
    </font>
    <font>
      <b/>
      <i/>
      <sz val="16"/>
      <name val="Arial"/>
      <family val="2"/>
    </font>
    <font>
      <b/>
      <sz val="12"/>
      <color indexed="32"/>
      <name val="Arial"/>
      <family val="2"/>
    </font>
    <font>
      <i/>
      <sz val="11"/>
      <name val="Arial"/>
      <family val="2"/>
    </font>
    <font>
      <b/>
      <sz val="10"/>
      <color indexed="8"/>
      <name val="Arial"/>
      <family val="2"/>
    </font>
    <font>
      <sz val="11"/>
      <color indexed="8"/>
      <name val="Calibri"/>
      <family val="2"/>
    </font>
    <font>
      <b/>
      <i/>
      <sz val="16"/>
      <name val="Helv"/>
    </font>
    <font>
      <sz val="10"/>
      <color theme="1"/>
      <name val="Arial"/>
      <family val="2"/>
    </font>
    <font>
      <b/>
      <i/>
      <sz val="10"/>
      <color indexed="8"/>
      <name val="Arial"/>
      <family val="2"/>
    </font>
    <font>
      <sz val="12"/>
      <color rgb="FF0000FF"/>
      <name val="Times New Roman"/>
      <family val="1"/>
    </font>
    <font>
      <sz val="11"/>
      <color theme="1"/>
      <name val="Calibri"/>
      <family val="2"/>
    </font>
    <font>
      <sz val="10"/>
      <color indexed="0"/>
      <name val="Arial"/>
      <family val="2"/>
    </font>
    <font>
      <sz val="8"/>
      <name val="Tms Rmn"/>
    </font>
    <font>
      <u/>
      <sz val="10"/>
      <name val="Arial MT"/>
    </font>
  </fonts>
  <fills count="13">
    <fill>
      <patternFill patternType="none"/>
    </fill>
    <fill>
      <patternFill patternType="gray125"/>
    </fill>
    <fill>
      <patternFill patternType="solid">
        <fgColor indexed="43"/>
        <bgColor indexed="64"/>
      </patternFill>
    </fill>
    <fill>
      <patternFill patternType="solid">
        <fgColor rgb="FFFFFF00"/>
        <bgColor indexed="64"/>
      </patternFill>
    </fill>
    <fill>
      <patternFill patternType="solid">
        <fgColor rgb="FFFFC000"/>
        <bgColor indexed="64"/>
      </patternFill>
    </fill>
    <fill>
      <patternFill patternType="mediumGray">
        <fgColor indexed="22"/>
      </patternFill>
    </fill>
    <fill>
      <patternFill patternType="solid">
        <fgColor theme="7"/>
      </patternFill>
    </fill>
    <fill>
      <patternFill patternType="solid">
        <fgColor indexed="22"/>
        <bgColor indexed="64"/>
      </patternFill>
    </fill>
    <fill>
      <patternFill patternType="solid">
        <fgColor rgb="FFFFFF99"/>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indexed="26"/>
        <bgColor indexed="64"/>
      </patternFill>
    </fill>
    <fill>
      <patternFill patternType="solid">
        <fgColor rgb="FFFF0000"/>
        <bgColor indexed="64"/>
      </patternFill>
    </fill>
  </fills>
  <borders count="23">
    <border>
      <left/>
      <right/>
      <top/>
      <bottom/>
      <diagonal/>
    </border>
    <border>
      <left/>
      <right/>
      <top/>
      <bottom style="medium">
        <color indexed="64"/>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style="double">
        <color auto="1"/>
      </bottom>
      <diagonal/>
    </border>
    <border>
      <left/>
      <right/>
      <top style="double">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top style="thin">
        <color indexed="64"/>
      </top>
      <bottom style="medium">
        <color indexed="64"/>
      </bottom>
      <diagonal/>
    </border>
  </borders>
  <cellStyleXfs count="255">
    <xf numFmtId="173" fontId="0" fillId="0" borderId="0" applyProtection="0"/>
    <xf numFmtId="44" fontId="8" fillId="0" borderId="0" applyFont="0" applyFill="0" applyBorder="0" applyAlignment="0" applyProtection="0"/>
    <xf numFmtId="173" fontId="12" fillId="0" borderId="0" applyProtection="0"/>
    <xf numFmtId="43" fontId="12" fillId="0" borderId="0" applyFont="0" applyFill="0" applyBorder="0" applyAlignment="0" applyProtection="0"/>
    <xf numFmtId="9" fontId="12" fillId="0" borderId="0" applyFont="0" applyFill="0" applyBorder="0" applyAlignment="0" applyProtection="0"/>
    <xf numFmtId="0" fontId="15" fillId="0" borderId="0"/>
    <xf numFmtId="0" fontId="8" fillId="0" borderId="0"/>
    <xf numFmtId="0" fontId="8" fillId="0" borderId="0"/>
    <xf numFmtId="0" fontId="22" fillId="0" borderId="1">
      <alignment horizontal="center"/>
    </xf>
    <xf numFmtId="0" fontId="23" fillId="0" borderId="0"/>
    <xf numFmtId="0" fontId="23" fillId="0" borderId="0" applyNumberFormat="0" applyFont="0" applyFill="0" applyBorder="0" applyAlignment="0" applyProtection="0">
      <alignment horizontal="left"/>
    </xf>
    <xf numFmtId="15" fontId="23" fillId="0" borderId="0" applyFont="0" applyFill="0" applyBorder="0" applyAlignment="0" applyProtection="0"/>
    <xf numFmtId="8" fontId="23" fillId="0" borderId="0" applyFont="0" applyFill="0" applyBorder="0" applyAlignment="0" applyProtection="0"/>
    <xf numFmtId="3" fontId="23" fillId="0" borderId="0" applyFont="0" applyFill="0" applyBorder="0" applyAlignment="0" applyProtection="0"/>
    <xf numFmtId="4" fontId="23" fillId="0" borderId="0" applyFont="0" applyFill="0" applyBorder="0" applyAlignment="0" applyProtection="0"/>
    <xf numFmtId="0" fontId="23" fillId="5" borderId="0" applyNumberFormat="0" applyFont="0" applyBorder="0" applyAlignment="0" applyProtection="0"/>
    <xf numFmtId="0" fontId="2" fillId="0" borderId="0"/>
    <xf numFmtId="44" fontId="2" fillId="0" borderId="0" applyFont="0" applyFill="0" applyBorder="0" applyAlignment="0" applyProtection="0"/>
    <xf numFmtId="173" fontId="32" fillId="0" borderId="0" applyFill="0"/>
    <xf numFmtId="173" fontId="32" fillId="0" borderId="0">
      <alignment horizontal="center"/>
    </xf>
    <xf numFmtId="0" fontId="32" fillId="0" borderId="0" applyFill="0">
      <alignment horizontal="center"/>
    </xf>
    <xf numFmtId="173" fontId="34" fillId="0" borderId="6" applyFill="0"/>
    <xf numFmtId="0" fontId="8" fillId="0" borderId="0" applyFont="0" applyAlignment="0"/>
    <xf numFmtId="0" fontId="35" fillId="0" borderId="0" applyFill="0">
      <alignment vertical="top"/>
    </xf>
    <xf numFmtId="0" fontId="34" fillId="0" borderId="0" applyFill="0">
      <alignment horizontal="left" vertical="top"/>
    </xf>
    <xf numFmtId="173" fontId="30" fillId="0" borderId="7" applyFill="0"/>
    <xf numFmtId="0" fontId="8" fillId="0" borderId="0" applyNumberFormat="0" applyFont="0" applyAlignment="0"/>
    <xf numFmtId="0" fontId="35" fillId="0" borderId="0" applyFill="0">
      <alignment wrapText="1"/>
    </xf>
    <xf numFmtId="0" fontId="34" fillId="0" borderId="0" applyFill="0">
      <alignment horizontal="left" vertical="top" wrapText="1"/>
    </xf>
    <xf numFmtId="173" fontId="36" fillId="0" borderId="0" applyFill="0"/>
    <xf numFmtId="0" fontId="37" fillId="0" borderId="0" applyNumberFormat="0" applyFont="0" applyAlignment="0">
      <alignment horizontal="center"/>
    </xf>
    <xf numFmtId="0" fontId="38" fillId="0" borderId="0" applyFill="0">
      <alignment vertical="top" wrapText="1"/>
    </xf>
    <xf numFmtId="0" fontId="30" fillId="0" borderId="0" applyFill="0">
      <alignment horizontal="left" vertical="top" wrapText="1"/>
    </xf>
    <xf numFmtId="173" fontId="8" fillId="0" borderId="0" applyFill="0"/>
    <xf numFmtId="0" fontId="37" fillId="0" borderId="0" applyNumberFormat="0" applyFont="0" applyAlignment="0">
      <alignment horizontal="center"/>
    </xf>
    <xf numFmtId="0" fontId="39" fillId="0" borderId="0" applyFill="0">
      <alignment vertical="center" wrapText="1"/>
    </xf>
    <xf numFmtId="0" fontId="16" fillId="0" borderId="0">
      <alignment horizontal="left" vertical="center" wrapText="1"/>
    </xf>
    <xf numFmtId="173" fontId="40" fillId="0" borderId="0" applyFill="0"/>
    <xf numFmtId="0" fontId="37" fillId="0" borderId="0" applyNumberFormat="0" applyFont="0" applyAlignment="0">
      <alignment horizontal="center"/>
    </xf>
    <xf numFmtId="0" fontId="41" fillId="0" borderId="0" applyFill="0">
      <alignment horizontal="center" vertical="center" wrapText="1"/>
    </xf>
    <xf numFmtId="0" fontId="8" fillId="0" borderId="0" applyFill="0">
      <alignment horizontal="center" vertical="center" wrapText="1"/>
    </xf>
    <xf numFmtId="173" fontId="42" fillId="0" borderId="0" applyFill="0"/>
    <xf numFmtId="0" fontId="37" fillId="0" borderId="0" applyNumberFormat="0" applyFont="0" applyAlignment="0">
      <alignment horizontal="center"/>
    </xf>
    <xf numFmtId="0" fontId="43" fillId="0" borderId="0" applyFill="0">
      <alignment horizontal="center" vertical="center" wrapText="1"/>
    </xf>
    <xf numFmtId="0" fontId="44" fillId="0" borderId="0" applyFill="0">
      <alignment horizontal="center" vertical="center" wrapText="1"/>
    </xf>
    <xf numFmtId="173" fontId="45" fillId="0" borderId="0" applyFill="0"/>
    <xf numFmtId="0" fontId="37" fillId="0" borderId="0" applyNumberFormat="0" applyFont="0" applyAlignment="0">
      <alignment horizontal="center"/>
    </xf>
    <xf numFmtId="0" fontId="46" fillId="0" borderId="0">
      <alignment horizontal="center" wrapText="1"/>
    </xf>
    <xf numFmtId="0" fontId="42" fillId="0" borderId="0" applyFill="0">
      <alignment horizontal="center" wrapText="1"/>
    </xf>
    <xf numFmtId="43" fontId="8" fillId="0" borderId="0" applyFont="0" applyFill="0" applyBorder="0" applyAlignment="0" applyProtection="0"/>
    <xf numFmtId="3" fontId="8" fillId="0" borderId="0" applyFont="0" applyFill="0" applyBorder="0" applyAlignment="0" applyProtection="0"/>
    <xf numFmtId="5" fontId="8" fillId="0" borderId="0" applyFont="0" applyFill="0" applyBorder="0" applyAlignment="0" applyProtection="0"/>
    <xf numFmtId="14" fontId="8" fillId="0" borderId="0" applyFont="0" applyFill="0" applyBorder="0" applyAlignment="0" applyProtection="0"/>
    <xf numFmtId="2" fontId="8" fillId="0" borderId="0" applyFont="0" applyFill="0" applyBorder="0" applyAlignment="0" applyProtection="0"/>
    <xf numFmtId="0" fontId="33" fillId="0" borderId="0" applyFont="0" applyFill="0" applyBorder="0" applyAlignment="0" applyProtection="0"/>
    <xf numFmtId="0" fontId="30" fillId="0" borderId="0" applyFont="0" applyFill="0" applyBorder="0" applyAlignment="0" applyProtection="0"/>
    <xf numFmtId="0" fontId="47" fillId="0" borderId="1"/>
    <xf numFmtId="0" fontId="48" fillId="0" borderId="0"/>
    <xf numFmtId="9" fontId="8" fillId="0" borderId="0" applyFont="0" applyFill="0" applyBorder="0" applyAlignment="0" applyProtection="0"/>
    <xf numFmtId="3" fontId="8" fillId="0" borderId="0">
      <alignment horizontal="left" vertical="top"/>
    </xf>
    <xf numFmtId="3" fontId="8" fillId="0" borderId="0">
      <alignment horizontal="right" vertical="top"/>
    </xf>
    <xf numFmtId="41" fontId="16" fillId="7" borderId="8" applyFill="0"/>
    <xf numFmtId="0" fontId="49" fillId="0" borderId="0">
      <alignment horizontal="left" indent="7"/>
    </xf>
    <xf numFmtId="41" fontId="16" fillId="0" borderId="8" applyFill="0">
      <alignment horizontal="left" indent="2"/>
    </xf>
    <xf numFmtId="173" fontId="50" fillId="0" borderId="3" applyFill="0">
      <alignment horizontal="right"/>
    </xf>
    <xf numFmtId="0" fontId="17" fillId="0" borderId="4" applyNumberFormat="0" applyFont="0" applyBorder="0">
      <alignment horizontal="right"/>
    </xf>
    <xf numFmtId="0" fontId="51" fillId="0" borderId="0" applyFill="0"/>
    <xf numFmtId="0" fontId="30" fillId="0" borderId="0" applyFill="0"/>
    <xf numFmtId="4" fontId="50" fillId="0" borderId="3" applyFill="0"/>
    <xf numFmtId="0" fontId="8" fillId="0" borderId="0" applyNumberFormat="0" applyFont="0" applyBorder="0" applyAlignment="0"/>
    <xf numFmtId="0" fontId="38" fillId="0" borderId="0" applyFill="0">
      <alignment horizontal="left" indent="1"/>
    </xf>
    <xf numFmtId="0" fontId="52" fillId="0" borderId="0" applyFill="0">
      <alignment horizontal="left" indent="1"/>
    </xf>
    <xf numFmtId="4" fontId="40" fillId="0" borderId="0" applyFill="0"/>
    <xf numFmtId="0" fontId="8" fillId="0" borderId="0" applyNumberFormat="0" applyFont="0" applyFill="0" applyBorder="0" applyAlignment="0"/>
    <xf numFmtId="0" fontId="38" fillId="0" borderId="0" applyFill="0">
      <alignment horizontal="left" indent="2"/>
    </xf>
    <xf numFmtId="0" fontId="30" fillId="0" borderId="0" applyFill="0">
      <alignment horizontal="left" indent="2"/>
    </xf>
    <xf numFmtId="4" fontId="40" fillId="0" borderId="0" applyFill="0"/>
    <xf numFmtId="0" fontId="8" fillId="0" borderId="0" applyNumberFormat="0" applyFont="0" applyBorder="0" applyAlignment="0"/>
    <xf numFmtId="0" fontId="53" fillId="0" borderId="0">
      <alignment horizontal="left" indent="3"/>
    </xf>
    <xf numFmtId="0" fontId="31" fillId="0" borderId="0" applyFill="0">
      <alignment horizontal="left" indent="3"/>
    </xf>
    <xf numFmtId="4" fontId="40" fillId="0" borderId="0" applyFill="0"/>
    <xf numFmtId="0" fontId="8" fillId="0" borderId="0" applyNumberFormat="0" applyFont="0" applyBorder="0" applyAlignment="0"/>
    <xf numFmtId="0" fontId="41" fillId="0" borderId="0">
      <alignment horizontal="left" indent="4"/>
    </xf>
    <xf numFmtId="0" fontId="8" fillId="0" borderId="0" applyFill="0">
      <alignment horizontal="left" indent="4"/>
    </xf>
    <xf numFmtId="4" fontId="42" fillId="0" borderId="0" applyFill="0"/>
    <xf numFmtId="0" fontId="8" fillId="0" borderId="0" applyNumberFormat="0" applyFont="0" applyBorder="0" applyAlignment="0"/>
    <xf numFmtId="0" fontId="43" fillId="0" borderId="0">
      <alignment horizontal="left" indent="5"/>
    </xf>
    <xf numFmtId="0" fontId="44" fillId="0" borderId="0" applyFill="0">
      <alignment horizontal="left" indent="5"/>
    </xf>
    <xf numFmtId="4" fontId="45" fillId="0" borderId="0" applyFill="0"/>
    <xf numFmtId="0" fontId="8" fillId="0" borderId="0" applyNumberFormat="0" applyFont="0" applyFill="0" applyBorder="0" applyAlignment="0"/>
    <xf numFmtId="0" fontId="46" fillId="0" borderId="0" applyFill="0">
      <alignment horizontal="left" indent="6"/>
    </xf>
    <xf numFmtId="0" fontId="42" fillId="0" borderId="0" applyFill="0">
      <alignment horizontal="left" indent="6"/>
    </xf>
    <xf numFmtId="0" fontId="8" fillId="0" borderId="0" applyFont="0" applyFill="0" applyBorder="0" applyAlignment="0" applyProtection="0"/>
    <xf numFmtId="173" fontId="12" fillId="0" borderId="0" applyProtection="0"/>
    <xf numFmtId="43" fontId="12" fillId="0" borderId="0" applyFont="0" applyFill="0" applyBorder="0" applyAlignment="0" applyProtection="0"/>
    <xf numFmtId="9" fontId="12" fillId="0" borderId="0" applyFont="0" applyFill="0" applyBorder="0" applyAlignment="0" applyProtection="0"/>
    <xf numFmtId="39"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3"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171" fontId="8" fillId="0" borderId="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0" fontId="23"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7"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38" fontId="32" fillId="7" borderId="0" applyNumberFormat="0" applyBorder="0" applyAlignment="0" applyProtection="0"/>
    <xf numFmtId="10" fontId="32" fillId="11" borderId="4" applyNumberFormat="0" applyBorder="0" applyAlignment="0" applyProtection="0"/>
    <xf numFmtId="177" fontId="56" fillId="0" borderId="0"/>
    <xf numFmtId="0" fontId="55" fillId="0" borderId="0"/>
    <xf numFmtId="173" fontId="12" fillId="0" borderId="0" applyProtection="0"/>
    <xf numFmtId="0" fontId="55" fillId="0" borderId="0"/>
    <xf numFmtId="0" fontId="55" fillId="0" borderId="0"/>
    <xf numFmtId="0" fontId="8" fillId="0" borderId="0"/>
    <xf numFmtId="0" fontId="8" fillId="0" borderId="0"/>
    <xf numFmtId="0" fontId="57" fillId="0" borderId="0"/>
    <xf numFmtId="0" fontId="1" fillId="0" borderId="0"/>
    <xf numFmtId="0" fontId="1" fillId="0" borderId="0"/>
    <xf numFmtId="0" fontId="1" fillId="0" borderId="0"/>
    <xf numFmtId="0" fontId="12" fillId="0" borderId="0"/>
    <xf numFmtId="10"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5" fillId="0" borderId="0" applyFont="0" applyFill="0" applyBorder="0" applyAlignment="0" applyProtection="0"/>
    <xf numFmtId="9" fontId="55" fillId="0" borderId="0" applyFont="0" applyFill="0" applyBorder="0" applyAlignment="0" applyProtection="0"/>
    <xf numFmtId="9" fontId="12" fillId="0" borderId="0" applyFont="0" applyFill="0" applyBorder="0" applyAlignment="0" applyProtection="0"/>
    <xf numFmtId="0" fontId="15" fillId="0" borderId="0" applyNumberFormat="0" applyBorder="0" applyAlignment="0"/>
    <xf numFmtId="0" fontId="54" fillId="0" borderId="0" applyNumberFormat="0" applyBorder="0" applyAlignment="0"/>
    <xf numFmtId="0" fontId="58" fillId="0" borderId="0" applyNumberFormat="0" applyBorder="0" applyAlignment="0"/>
    <xf numFmtId="0" fontId="15" fillId="0" borderId="0" applyNumberFormat="0" applyBorder="0" applyAlignment="0"/>
    <xf numFmtId="0" fontId="8" fillId="0" borderId="0"/>
    <xf numFmtId="0" fontId="8" fillId="0" borderId="0" applyFill="0">
      <alignment horizontal="center" vertical="center" wrapText="1"/>
    </xf>
    <xf numFmtId="0" fontId="30" fillId="0" borderId="0" applyFont="0" applyFill="0" applyBorder="0" applyAlignment="0" applyProtection="0"/>
    <xf numFmtId="0" fontId="8" fillId="0" borderId="0" applyFill="0">
      <alignment horizontal="left" indent="4"/>
    </xf>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8" fillId="0" borderId="0"/>
    <xf numFmtId="0" fontId="1" fillId="0" borderId="0"/>
    <xf numFmtId="9" fontId="8" fillId="0" borderId="0" applyFont="0" applyFill="0" applyBorder="0" applyAlignment="0" applyProtection="0"/>
    <xf numFmtId="0" fontId="8" fillId="0" borderId="0"/>
    <xf numFmtId="0" fontId="8" fillId="0" borderId="0"/>
    <xf numFmtId="0" fontId="28" fillId="6" borderId="0" applyNumberFormat="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2" fillId="0" borderId="0" applyFont="0" applyFill="0" applyBorder="0" applyAlignment="0" applyProtection="0"/>
    <xf numFmtId="44" fontId="8" fillId="0" borderId="0" applyFont="0" applyFill="0" applyBorder="0" applyAlignment="0" applyProtection="0"/>
    <xf numFmtId="44" fontId="6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61" fillId="0" borderId="0"/>
    <xf numFmtId="0" fontId="60" fillId="0" borderId="0"/>
    <xf numFmtId="0" fontId="1" fillId="0" borderId="0"/>
    <xf numFmtId="0" fontId="8" fillId="0" borderId="0"/>
    <xf numFmtId="0" fontId="1" fillId="0" borderId="0"/>
    <xf numFmtId="0" fontId="1" fillId="0" borderId="0"/>
    <xf numFmtId="173" fontId="12" fillId="0" borderId="0" applyProtection="0"/>
    <xf numFmtId="0" fontId="62" fillId="0" borderId="0"/>
    <xf numFmtId="0" fontId="12" fillId="0" borderId="0"/>
    <xf numFmtId="9" fontId="8" fillId="0" borderId="0" applyFont="0" applyFill="0" applyBorder="0" applyAlignment="0" applyProtection="0"/>
    <xf numFmtId="9"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cellStyleXfs>
  <cellXfs count="291">
    <xf numFmtId="173" fontId="0" fillId="0" borderId="0" xfId="0" applyAlignment="1"/>
    <xf numFmtId="173" fontId="3" fillId="0" borderId="0" xfId="0" applyFont="1" applyAlignment="1"/>
    <xf numFmtId="0" fontId="3" fillId="0" borderId="0" xfId="0" applyNumberFormat="1" applyFont="1" applyAlignment="1" applyProtection="1">
      <protection locked="0"/>
    </xf>
    <xf numFmtId="0" fontId="3" fillId="0" borderId="0" xfId="0" applyNumberFormat="1" applyFont="1" applyAlignment="1" applyProtection="1">
      <alignment horizontal="left"/>
      <protection locked="0"/>
    </xf>
    <xf numFmtId="0" fontId="3" fillId="0" borderId="0" xfId="0" applyNumberFormat="1" applyFont="1" applyProtection="1">
      <protection locked="0"/>
    </xf>
    <xf numFmtId="0" fontId="3" fillId="0" borderId="0" xfId="0" applyNumberFormat="1" applyFont="1" applyAlignment="1" applyProtection="1">
      <alignment horizontal="center"/>
      <protection locked="0"/>
    </xf>
    <xf numFmtId="0" fontId="3" fillId="0" borderId="0" xfId="0" applyNumberFormat="1" applyFont="1" applyFill="1" applyAlignment="1" applyProtection="1">
      <alignment horizontal="right"/>
      <protection locked="0"/>
    </xf>
    <xf numFmtId="0" fontId="3" fillId="0" borderId="0" xfId="0" applyNumberFormat="1" applyFont="1" applyAlignment="1" applyProtection="1">
      <alignment horizontal="right"/>
      <protection locked="0"/>
    </xf>
    <xf numFmtId="0" fontId="3" fillId="0" borderId="0" xfId="0" applyNumberFormat="1" applyFont="1" applyAlignment="1"/>
    <xf numFmtId="0" fontId="3" fillId="0" borderId="0" xfId="0" applyNumberFormat="1" applyFont="1"/>
    <xf numFmtId="173" fontId="3" fillId="0" borderId="0" xfId="0" applyFont="1" applyFill="1" applyAlignment="1"/>
    <xf numFmtId="0" fontId="3" fillId="0" borderId="0" xfId="0" applyNumberFormat="1" applyFont="1" applyFill="1" applyAlignment="1">
      <alignment horizontal="center"/>
    </xf>
    <xf numFmtId="0" fontId="3" fillId="0" borderId="0" xfId="0" applyNumberFormat="1" applyFont="1" applyFill="1"/>
    <xf numFmtId="3" fontId="3" fillId="0" borderId="0" xfId="0" applyNumberFormat="1" applyFont="1" applyAlignment="1"/>
    <xf numFmtId="49" fontId="3" fillId="0" borderId="0" xfId="0" applyNumberFormat="1" applyFont="1"/>
    <xf numFmtId="0" fontId="3" fillId="0" borderId="1" xfId="0" applyNumberFormat="1" applyFont="1" applyBorder="1" applyAlignment="1" applyProtection="1">
      <alignment horizontal="center"/>
      <protection locked="0"/>
    </xf>
    <xf numFmtId="3" fontId="3" fillId="0" borderId="0" xfId="0" applyNumberFormat="1" applyFont="1"/>
    <xf numFmtId="3" fontId="3" fillId="0" borderId="0" xfId="0" applyNumberFormat="1" applyFont="1" applyFill="1" applyAlignment="1"/>
    <xf numFmtId="0" fontId="3" fillId="0" borderId="1" xfId="0" applyNumberFormat="1" applyFont="1" applyBorder="1" applyAlignment="1" applyProtection="1">
      <alignment horizontal="centerContinuous"/>
      <protection locked="0"/>
    </xf>
    <xf numFmtId="166" fontId="3" fillId="0" borderId="0" xfId="0" applyNumberFormat="1" applyFont="1" applyAlignment="1"/>
    <xf numFmtId="3" fontId="3" fillId="0" borderId="0" xfId="0" applyNumberFormat="1" applyFont="1" applyFill="1" applyBorder="1"/>
    <xf numFmtId="3" fontId="3" fillId="2" borderId="0" xfId="0" applyNumberFormat="1" applyFont="1" applyFill="1" applyAlignment="1"/>
    <xf numFmtId="3" fontId="3" fillId="0" borderId="1" xfId="0" applyNumberFormat="1" applyFont="1" applyBorder="1" applyAlignment="1"/>
    <xf numFmtId="3" fontId="3" fillId="0" borderId="0" xfId="0" applyNumberFormat="1" applyFont="1" applyAlignment="1">
      <alignment horizontal="fill"/>
    </xf>
    <xf numFmtId="42" fontId="3" fillId="0" borderId="2" xfId="0" applyNumberFormat="1" applyFont="1" applyBorder="1" applyAlignment="1" applyProtection="1">
      <alignment horizontal="right"/>
      <protection locked="0"/>
    </xf>
    <xf numFmtId="0" fontId="3" fillId="0" borderId="0" xfId="0" applyNumberFormat="1" applyFont="1" applyFill="1" applyProtection="1">
      <protection locked="0"/>
    </xf>
    <xf numFmtId="3" fontId="3" fillId="2" borderId="0" xfId="0" applyNumberFormat="1" applyFont="1" applyFill="1"/>
    <xf numFmtId="3" fontId="3" fillId="2" borderId="0" xfId="0" applyNumberFormat="1" applyFont="1" applyFill="1" applyBorder="1"/>
    <xf numFmtId="3" fontId="3" fillId="2" borderId="1" xfId="0" applyNumberFormat="1" applyFont="1" applyFill="1" applyBorder="1"/>
    <xf numFmtId="168" fontId="3" fillId="0" borderId="0" xfId="0" applyNumberFormat="1" applyFont="1"/>
    <xf numFmtId="168" fontId="3" fillId="0" borderId="0" xfId="0" applyNumberFormat="1" applyFont="1" applyAlignment="1">
      <alignment horizontal="center"/>
    </xf>
    <xf numFmtId="173" fontId="3" fillId="0" borderId="0" xfId="0" applyFont="1" applyAlignment="1">
      <alignment horizontal="center"/>
    </xf>
    <xf numFmtId="0" fontId="3" fillId="0" borderId="0" xfId="0" applyNumberFormat="1" applyFont="1" applyAlignment="1">
      <alignment horizontal="left"/>
    </xf>
    <xf numFmtId="172" fontId="3" fillId="0" borderId="0" xfId="0" applyNumberFormat="1" applyFont="1" applyAlignment="1"/>
    <xf numFmtId="172" fontId="3" fillId="2" borderId="0" xfId="0" applyNumberFormat="1" applyFont="1" applyFill="1" applyProtection="1">
      <protection locked="0"/>
    </xf>
    <xf numFmtId="172" fontId="3" fillId="0" borderId="0" xfId="0" applyNumberFormat="1" applyFont="1" applyProtection="1">
      <protection locked="0"/>
    </xf>
    <xf numFmtId="0" fontId="3" fillId="0" borderId="0" xfId="0" applyNumberFormat="1" applyFont="1" applyFill="1" applyAlignment="1">
      <alignment horizontal="right"/>
    </xf>
    <xf numFmtId="0" fontId="3" fillId="0" borderId="0" xfId="0" applyNumberFormat="1" applyFont="1" applyAlignment="1">
      <alignment horizontal="center"/>
    </xf>
    <xf numFmtId="49" fontId="3" fillId="0" borderId="0" xfId="0" applyNumberFormat="1" applyFont="1" applyAlignment="1">
      <alignment horizontal="left"/>
    </xf>
    <xf numFmtId="49" fontId="3" fillId="0" borderId="0" xfId="0" applyNumberFormat="1" applyFont="1" applyAlignment="1">
      <alignment horizontal="center"/>
    </xf>
    <xf numFmtId="3" fontId="4" fillId="0" borderId="0" xfId="0" applyNumberFormat="1" applyFont="1" applyAlignment="1">
      <alignment horizontal="center"/>
    </xf>
    <xf numFmtId="0" fontId="4" fillId="0" borderId="0" xfId="0" applyNumberFormat="1" applyFont="1" applyAlignment="1" applyProtection="1">
      <alignment horizontal="center"/>
      <protection locked="0"/>
    </xf>
    <xf numFmtId="173" fontId="4" fillId="0" borderId="0" xfId="0" applyFont="1" applyAlignment="1">
      <alignment horizontal="center"/>
    </xf>
    <xf numFmtId="3" fontId="4" fillId="0" borderId="0" xfId="0" applyNumberFormat="1" applyFont="1" applyAlignment="1"/>
    <xf numFmtId="0" fontId="4" fillId="0" borderId="0" xfId="0" applyNumberFormat="1" applyFont="1" applyAlignment="1"/>
    <xf numFmtId="165" fontId="3" fillId="0" borderId="0" xfId="0" applyNumberFormat="1" applyFont="1" applyAlignment="1"/>
    <xf numFmtId="3" fontId="3" fillId="2" borderId="1" xfId="0" applyNumberFormat="1" applyFont="1" applyFill="1" applyBorder="1" applyAlignment="1"/>
    <xf numFmtId="164" fontId="3" fillId="0" borderId="0" xfId="0" applyNumberFormat="1" applyFont="1" applyAlignment="1">
      <alignment horizontal="center"/>
    </xf>
    <xf numFmtId="164" fontId="3" fillId="0" borderId="0" xfId="0" applyNumberFormat="1" applyFont="1" applyFill="1" applyAlignment="1">
      <alignment horizontal="center"/>
    </xf>
    <xf numFmtId="165" fontId="3" fillId="0" borderId="0" xfId="0" applyNumberFormat="1" applyFont="1" applyFill="1" applyAlignment="1">
      <alignment horizontal="right"/>
    </xf>
    <xf numFmtId="3" fontId="3" fillId="2" borderId="0" xfId="0" applyNumberFormat="1" applyFont="1" applyFill="1" applyBorder="1" applyAlignment="1"/>
    <xf numFmtId="173" fontId="3" fillId="0" borderId="1" xfId="0" applyFont="1" applyBorder="1" applyAlignment="1"/>
    <xf numFmtId="3" fontId="3" fillId="0" borderId="2" xfId="0" applyNumberFormat="1" applyFont="1" applyBorder="1" applyAlignment="1"/>
    <xf numFmtId="3" fontId="3" fillId="0" borderId="0" xfId="0" applyNumberFormat="1" applyFont="1" applyBorder="1" applyAlignment="1"/>
    <xf numFmtId="3" fontId="3" fillId="0" borderId="0" xfId="0" applyNumberFormat="1" applyFont="1" applyFill="1" applyAlignment="1">
      <alignment horizontal="right"/>
    </xf>
    <xf numFmtId="0" fontId="4" fillId="0" borderId="0" xfId="0" applyNumberFormat="1" applyFont="1" applyFill="1" applyAlignment="1" applyProtection="1">
      <alignment horizontal="center"/>
      <protection locked="0"/>
    </xf>
    <xf numFmtId="0" fontId="3" fillId="0" borderId="0" xfId="0" applyNumberFormat="1" applyFont="1" applyFill="1" applyAlignment="1"/>
    <xf numFmtId="171" fontId="3" fillId="0" borderId="0" xfId="0" applyNumberFormat="1" applyFont="1" applyFill="1" applyAlignment="1">
      <alignment horizontal="left"/>
    </xf>
    <xf numFmtId="165" fontId="3" fillId="0" borderId="0" xfId="0" applyNumberFormat="1" applyFont="1" applyFill="1" applyAlignment="1"/>
    <xf numFmtId="166" fontId="3" fillId="0" borderId="0" xfId="0" applyNumberFormat="1" applyFont="1" applyFill="1" applyAlignment="1">
      <alignment horizontal="right"/>
    </xf>
    <xf numFmtId="166" fontId="3" fillId="0" borderId="0" xfId="0" applyNumberFormat="1" applyFont="1" applyAlignment="1">
      <alignment horizontal="center"/>
    </xf>
    <xf numFmtId="164" fontId="3" fillId="0" borderId="0" xfId="0" applyNumberFormat="1" applyFont="1" applyAlignment="1">
      <alignment horizontal="left"/>
    </xf>
    <xf numFmtId="10" fontId="3" fillId="0" borderId="0" xfId="0" applyNumberFormat="1" applyFont="1" applyFill="1" applyAlignment="1">
      <alignment horizontal="right"/>
    </xf>
    <xf numFmtId="169" fontId="3" fillId="0" borderId="0" xfId="0" applyNumberFormat="1" applyFont="1" applyFill="1" applyAlignment="1">
      <alignment horizontal="right"/>
    </xf>
    <xf numFmtId="10" fontId="3" fillId="0" borderId="0" xfId="0" applyNumberFormat="1" applyFont="1" applyAlignment="1">
      <alignment horizontal="left"/>
    </xf>
    <xf numFmtId="3" fontId="3" fillId="0" borderId="0" xfId="0" applyNumberFormat="1" applyFont="1" applyFill="1" applyAlignment="1">
      <alignment horizontal="left"/>
    </xf>
    <xf numFmtId="164" fontId="3" fillId="0" borderId="0" xfId="0" applyNumberFormat="1" applyFont="1" applyAlignment="1" applyProtection="1">
      <alignment horizontal="left"/>
      <protection locked="0"/>
    </xf>
    <xf numFmtId="167" fontId="3" fillId="0" borderId="0" xfId="0" applyNumberFormat="1" applyFont="1" applyAlignment="1"/>
    <xf numFmtId="0" fontId="3" fillId="0" borderId="0" xfId="0" applyNumberFormat="1" applyFont="1" applyFill="1" applyAlignment="1" applyProtection="1">
      <protection locked="0"/>
    </xf>
    <xf numFmtId="0" fontId="3" fillId="0" borderId="1" xfId="0" applyNumberFormat="1" applyFont="1" applyFill="1" applyBorder="1" applyProtection="1">
      <protection locked="0"/>
    </xf>
    <xf numFmtId="0" fontId="3" fillId="0" borderId="1" xfId="0" applyNumberFormat="1" applyFont="1" applyFill="1" applyBorder="1"/>
    <xf numFmtId="3" fontId="3" fillId="0" borderId="0" xfId="0" applyNumberFormat="1" applyFont="1" applyFill="1" applyAlignment="1">
      <alignment horizontal="center"/>
    </xf>
    <xf numFmtId="49" fontId="3" fillId="0" borderId="0" xfId="0" applyNumberFormat="1" applyFont="1" applyFill="1"/>
    <xf numFmtId="49" fontId="3" fillId="0" borderId="0" xfId="0" applyNumberFormat="1" applyFont="1" applyFill="1" applyAlignment="1"/>
    <xf numFmtId="49" fontId="3" fillId="0" borderId="0" xfId="0" applyNumberFormat="1" applyFont="1" applyFill="1" applyAlignment="1">
      <alignment horizontal="center"/>
    </xf>
    <xf numFmtId="165" fontId="3" fillId="0" borderId="0" xfId="0" applyNumberFormat="1" applyFont="1" applyFill="1"/>
    <xf numFmtId="166" fontId="3" fillId="0" borderId="0" xfId="0" applyNumberFormat="1" applyFont="1" applyFill="1"/>
    <xf numFmtId="3" fontId="3" fillId="0" borderId="0" xfId="0" applyNumberFormat="1" applyFont="1" applyAlignment="1">
      <alignment horizontal="center"/>
    </xf>
    <xf numFmtId="3" fontId="3" fillId="0" borderId="1" xfId="0" applyNumberFormat="1" applyFont="1" applyBorder="1" applyAlignment="1">
      <alignment horizontal="center"/>
    </xf>
    <xf numFmtId="4" fontId="3" fillId="0" borderId="0" xfId="0" applyNumberFormat="1" applyFont="1" applyAlignment="1"/>
    <xf numFmtId="3" fontId="3" fillId="0" borderId="0" xfId="0" applyNumberFormat="1" applyFont="1" applyBorder="1" applyAlignment="1">
      <alignment horizontal="center"/>
    </xf>
    <xf numFmtId="166" fontId="3" fillId="0" borderId="0" xfId="0" applyNumberFormat="1" applyFont="1" applyAlignment="1" applyProtection="1">
      <alignment horizontal="center"/>
      <protection locked="0"/>
    </xf>
    <xf numFmtId="166" fontId="3" fillId="0" borderId="0" xfId="0" applyNumberFormat="1" applyFont="1" applyFill="1" applyAlignment="1"/>
    <xf numFmtId="0" fontId="3" fillId="0" borderId="1" xfId="0" applyNumberFormat="1" applyFont="1" applyBorder="1" applyAlignment="1"/>
    <xf numFmtId="170" fontId="3" fillId="2" borderId="0" xfId="0" applyNumberFormat="1" applyFont="1" applyFill="1" applyAlignment="1"/>
    <xf numFmtId="42" fontId="3" fillId="2" borderId="0" xfId="0" applyNumberFormat="1" applyFont="1" applyFill="1" applyAlignment="1"/>
    <xf numFmtId="3" fontId="3" fillId="0" borderId="0" xfId="0" applyNumberFormat="1" applyFont="1" applyFill="1" applyAlignment="1" applyProtection="1">
      <protection locked="0"/>
    </xf>
    <xf numFmtId="9" fontId="3" fillId="0" borderId="0" xfId="0" applyNumberFormat="1" applyFont="1" applyAlignment="1"/>
    <xf numFmtId="169" fontId="3" fillId="0" borderId="0" xfId="0" applyNumberFormat="1" applyFont="1" applyAlignment="1"/>
    <xf numFmtId="3" fontId="3" fillId="0" borderId="0" xfId="0" quotePrefix="1" applyNumberFormat="1" applyFont="1" applyAlignment="1"/>
    <xf numFmtId="169" fontId="3" fillId="2" borderId="0" xfId="0" applyNumberFormat="1" applyFont="1" applyFill="1" applyAlignment="1"/>
    <xf numFmtId="169" fontId="3" fillId="0" borderId="1" xfId="0" applyNumberFormat="1" applyFont="1" applyBorder="1" applyAlignment="1"/>
    <xf numFmtId="0" fontId="3" fillId="0" borderId="0" xfId="0" applyNumberFormat="1" applyFont="1" applyBorder="1" applyAlignment="1" applyProtection="1">
      <alignment horizontal="center"/>
      <protection locked="0"/>
    </xf>
    <xf numFmtId="0" fontId="5" fillId="0" borderId="0" xfId="0" applyNumberFormat="1" applyFont="1" applyProtection="1">
      <protection locked="0"/>
    </xf>
    <xf numFmtId="173" fontId="5" fillId="0" borderId="0" xfId="0" applyFont="1" applyAlignment="1"/>
    <xf numFmtId="173" fontId="3" fillId="0" borderId="0" xfId="0" applyFont="1" applyFill="1" applyAlignment="1" applyProtection="1"/>
    <xf numFmtId="38" fontId="3" fillId="2" borderId="0" xfId="0" applyNumberFormat="1" applyFont="1" applyFill="1" applyBorder="1" applyProtection="1">
      <protection locked="0"/>
    </xf>
    <xf numFmtId="38" fontId="3" fillId="0" borderId="0" xfId="0" applyNumberFormat="1" applyFont="1" applyAlignment="1" applyProtection="1"/>
    <xf numFmtId="0" fontId="3" fillId="0" borderId="1" xfId="0" applyNumberFormat="1" applyFont="1" applyBorder="1"/>
    <xf numFmtId="38" fontId="3" fillId="2" borderId="1" xfId="0" applyNumberFormat="1" applyFont="1" applyFill="1" applyBorder="1" applyProtection="1">
      <protection locked="0"/>
    </xf>
    <xf numFmtId="38" fontId="3" fillId="0" borderId="0" xfId="0" applyNumberFormat="1" applyFont="1" applyAlignment="1"/>
    <xf numFmtId="38" fontId="3" fillId="0" borderId="0" xfId="0" applyNumberFormat="1" applyFont="1" applyFill="1" applyBorder="1" applyProtection="1"/>
    <xf numFmtId="170" fontId="3" fillId="0" borderId="0" xfId="0" applyNumberFormat="1" applyFont="1" applyFill="1" applyBorder="1" applyProtection="1"/>
    <xf numFmtId="1" fontId="3" fillId="0" borderId="0" xfId="0" applyNumberFormat="1" applyFont="1" applyFill="1" applyProtection="1"/>
    <xf numFmtId="168" fontId="3" fillId="0" borderId="0" xfId="0" applyNumberFormat="1" applyFont="1" applyProtection="1">
      <protection locked="0"/>
    </xf>
    <xf numFmtId="170" fontId="3" fillId="2" borderId="0" xfId="0" applyNumberFormat="1" applyFont="1" applyFill="1" applyBorder="1" applyProtection="1"/>
    <xf numFmtId="1" fontId="3" fillId="0" borderId="0" xfId="0" applyNumberFormat="1" applyFont="1" applyFill="1" applyAlignment="1" applyProtection="1"/>
    <xf numFmtId="170" fontId="3" fillId="2" borderId="0" xfId="0" applyNumberFormat="1" applyFont="1" applyFill="1" applyBorder="1" applyAlignment="1" applyProtection="1">
      <protection locked="0"/>
    </xf>
    <xf numFmtId="3" fontId="3" fillId="0" borderId="0" xfId="0" applyNumberFormat="1" applyFont="1" applyAlignment="1" applyProtection="1"/>
    <xf numFmtId="3" fontId="3" fillId="0" borderId="0" xfId="0" applyNumberFormat="1" applyFont="1" applyFill="1" applyAlignment="1" applyProtection="1">
      <alignment horizontal="right"/>
      <protection locked="0"/>
    </xf>
    <xf numFmtId="173" fontId="3" fillId="0" borderId="0" xfId="0" applyNumberFormat="1" applyFont="1" applyAlignment="1" applyProtection="1">
      <protection locked="0"/>
    </xf>
    <xf numFmtId="170" fontId="3" fillId="0" borderId="0" xfId="0" applyNumberFormat="1" applyFont="1" applyFill="1" applyBorder="1" applyAlignment="1" applyProtection="1"/>
    <xf numFmtId="3" fontId="3" fillId="0" borderId="0" xfId="0" applyNumberFormat="1" applyFont="1" applyFill="1" applyAlignment="1" applyProtection="1"/>
    <xf numFmtId="170" fontId="3" fillId="0" borderId="0" xfId="0" applyNumberFormat="1" applyFont="1" applyProtection="1">
      <protection locked="0"/>
    </xf>
    <xf numFmtId="0" fontId="3" fillId="0" borderId="0" xfId="0" applyNumberFormat="1" applyFont="1" applyFill="1" applyAlignment="1" applyProtection="1">
      <alignment horizontal="center"/>
      <protection locked="0"/>
    </xf>
    <xf numFmtId="172" fontId="3" fillId="0" borderId="0" xfId="0" applyNumberFormat="1" applyFont="1" applyFill="1" applyProtection="1">
      <protection locked="0"/>
    </xf>
    <xf numFmtId="3" fontId="6" fillId="0" borderId="0" xfId="0" applyNumberFormat="1" applyFont="1" applyAlignment="1"/>
    <xf numFmtId="3" fontId="3" fillId="0" borderId="0" xfId="0" applyNumberFormat="1" applyFont="1" applyFill="1" applyBorder="1" applyAlignment="1"/>
    <xf numFmtId="0" fontId="3" fillId="0" borderId="0" xfId="0" applyNumberFormat="1" applyFont="1" applyBorder="1" applyProtection="1">
      <protection locked="0"/>
    </xf>
    <xf numFmtId="0" fontId="3" fillId="0" borderId="0" xfId="0" applyNumberFormat="1" applyFont="1" applyBorder="1" applyAlignment="1" applyProtection="1">
      <protection locked="0"/>
    </xf>
    <xf numFmtId="173" fontId="3" fillId="2" borderId="0" xfId="0" applyFont="1" applyFill="1" applyAlignment="1"/>
    <xf numFmtId="0" fontId="3" fillId="0" borderId="0" xfId="0" applyNumberFormat="1" applyFont="1" applyAlignment="1" applyProtection="1">
      <alignment horizontal="left" indent="8"/>
      <protection locked="0"/>
    </xf>
    <xf numFmtId="173" fontId="3" fillId="0" borderId="0" xfId="0" applyFont="1" applyFill="1" applyBorder="1" applyAlignment="1"/>
    <xf numFmtId="49" fontId="3" fillId="0" borderId="0" xfId="0" applyNumberFormat="1" applyFont="1" applyFill="1" applyBorder="1" applyAlignment="1"/>
    <xf numFmtId="0" fontId="3" fillId="0" borderId="0" xfId="0" applyNumberFormat="1" applyFont="1" applyFill="1" applyBorder="1"/>
    <xf numFmtId="173" fontId="3" fillId="0" borderId="0" xfId="0" applyFont="1" applyBorder="1" applyAlignment="1"/>
    <xf numFmtId="0" fontId="3" fillId="0" borderId="0" xfId="0" applyNumberFormat="1" applyFont="1" applyAlignment="1" applyProtection="1">
      <alignment horizontal="center" vertical="top" wrapText="1"/>
      <protection locked="0"/>
    </xf>
    <xf numFmtId="0" fontId="3" fillId="0" borderId="0" xfId="0" applyNumberFormat="1" applyFont="1" applyFill="1" applyAlignment="1" applyProtection="1">
      <alignment vertical="top" wrapText="1"/>
      <protection locked="0"/>
    </xf>
    <xf numFmtId="10" fontId="3" fillId="2" borderId="0" xfId="0" applyNumberFormat="1" applyFont="1" applyFill="1" applyAlignment="1" applyProtection="1">
      <alignment vertical="top" wrapText="1"/>
      <protection locked="0"/>
    </xf>
    <xf numFmtId="173" fontId="3" fillId="0" borderId="0" xfId="0" applyFont="1" applyAlignment="1">
      <alignment horizontal="center" vertical="top" wrapText="1"/>
    </xf>
    <xf numFmtId="173" fontId="3" fillId="0" borderId="0" xfId="0" applyFont="1" applyFill="1" applyAlignment="1">
      <alignment horizontal="center" vertical="top" wrapText="1"/>
    </xf>
    <xf numFmtId="0" fontId="3" fillId="0" borderId="0" xfId="0" applyNumberFormat="1" applyFont="1" applyFill="1" applyAlignment="1" applyProtection="1">
      <alignment horizontal="left" vertical="top" wrapText="1" indent="8"/>
      <protection locked="0"/>
    </xf>
    <xf numFmtId="170" fontId="3" fillId="2" borderId="1" xfId="0" applyNumberFormat="1" applyFont="1" applyFill="1" applyBorder="1" applyAlignment="1" applyProtection="1">
      <protection locked="0"/>
    </xf>
    <xf numFmtId="0" fontId="3" fillId="0" borderId="0" xfId="0" applyNumberFormat="1" applyFont="1" applyFill="1" applyAlignment="1">
      <alignment horizontal="left"/>
    </xf>
    <xf numFmtId="172" fontId="3" fillId="0" borderId="0" xfId="0" applyNumberFormat="1" applyFont="1" applyFill="1" applyAlignment="1"/>
    <xf numFmtId="42" fontId="3" fillId="0" borderId="0" xfId="0" applyNumberFormat="1" applyFont="1" applyFill="1"/>
    <xf numFmtId="173" fontId="7" fillId="0" borderId="0" xfId="0" applyFont="1" applyAlignment="1"/>
    <xf numFmtId="0" fontId="0" fillId="0" borderId="0" xfId="0" applyNumberFormat="1" applyFont="1" applyAlignment="1"/>
    <xf numFmtId="173" fontId="0" fillId="0" borderId="0" xfId="0" applyFont="1" applyAlignment="1"/>
    <xf numFmtId="3" fontId="0" fillId="0" borderId="0" xfId="0" applyNumberFormat="1" applyFont="1" applyAlignment="1"/>
    <xf numFmtId="3" fontId="3" fillId="0" borderId="2" xfId="0" applyNumberFormat="1" applyFont="1" applyFill="1" applyBorder="1" applyAlignment="1"/>
    <xf numFmtId="0" fontId="3" fillId="0" borderId="0" xfId="2" applyNumberFormat="1" applyFont="1" applyFill="1"/>
    <xf numFmtId="0" fontId="3" fillId="0" borderId="0" xfId="2" applyNumberFormat="1" applyFont="1"/>
    <xf numFmtId="0" fontId="3" fillId="0" borderId="0" xfId="0" applyNumberFormat="1" applyFont="1" applyFill="1" applyBorder="1" applyAlignment="1" applyProtection="1">
      <protection locked="0"/>
    </xf>
    <xf numFmtId="0" fontId="3" fillId="0" borderId="0" xfId="0" applyNumberFormat="1" applyFont="1" applyFill="1" applyBorder="1" applyProtection="1">
      <protection locked="0"/>
    </xf>
    <xf numFmtId="0" fontId="3" fillId="0" borderId="1" xfId="0" applyNumberFormat="1" applyFont="1" applyFill="1" applyBorder="1" applyAlignment="1" applyProtection="1">
      <protection locked="0"/>
    </xf>
    <xf numFmtId="173" fontId="13" fillId="0" borderId="0" xfId="0" applyFont="1" applyAlignment="1"/>
    <xf numFmtId="0" fontId="14" fillId="0" borderId="3" xfId="0" applyNumberFormat="1" applyFont="1" applyBorder="1"/>
    <xf numFmtId="0" fontId="12" fillId="0" borderId="3" xfId="0" applyNumberFormat="1" applyFont="1" applyBorder="1" applyAlignment="1"/>
    <xf numFmtId="0" fontId="12" fillId="0" borderId="3" xfId="0" applyNumberFormat="1" applyFont="1" applyBorder="1"/>
    <xf numFmtId="0" fontId="12" fillId="0" borderId="0" xfId="0" applyNumberFormat="1" applyFont="1" applyBorder="1"/>
    <xf numFmtId="0" fontId="12" fillId="0" borderId="0" xfId="0" applyNumberFormat="1" applyFont="1" applyBorder="1" applyAlignment="1"/>
    <xf numFmtId="0" fontId="16" fillId="0" borderId="0" xfId="5" applyFont="1" applyBorder="1" applyAlignment="1">
      <alignment horizontal="center" wrapText="1"/>
    </xf>
    <xf numFmtId="170" fontId="16" fillId="0" borderId="0" xfId="5" applyNumberFormat="1" applyFont="1" applyBorder="1" applyAlignment="1">
      <alignment horizontal="center" wrapText="1"/>
    </xf>
    <xf numFmtId="0" fontId="17" fillId="0" borderId="4" xfId="0" applyNumberFormat="1" applyFont="1" applyBorder="1" applyAlignment="1">
      <alignment horizontal="left"/>
    </xf>
    <xf numFmtId="3" fontId="8" fillId="3" borderId="4" xfId="0" applyNumberFormat="1" applyFont="1" applyFill="1" applyBorder="1"/>
    <xf numFmtId="0" fontId="17" fillId="0" borderId="4" xfId="0" applyNumberFormat="1" applyFont="1" applyFill="1" applyBorder="1" applyAlignment="1">
      <alignment horizontal="left"/>
    </xf>
    <xf numFmtId="170" fontId="8" fillId="0" borderId="4" xfId="0" applyNumberFormat="1" applyFont="1" applyBorder="1"/>
    <xf numFmtId="3" fontId="8" fillId="0" borderId="4" xfId="0" applyNumberFormat="1" applyFont="1" applyBorder="1"/>
    <xf numFmtId="173" fontId="4" fillId="0" borderId="3" xfId="0" applyFont="1" applyBorder="1" applyAlignment="1"/>
    <xf numFmtId="173" fontId="3" fillId="0" borderId="3" xfId="0" applyFont="1" applyBorder="1" applyAlignment="1"/>
    <xf numFmtId="170" fontId="8" fillId="0" borderId="0" xfId="7" applyNumberFormat="1" applyBorder="1"/>
    <xf numFmtId="10" fontId="8" fillId="0" borderId="0" xfId="7" applyNumberFormat="1" applyBorder="1"/>
    <xf numFmtId="0" fontId="16" fillId="0" borderId="0" xfId="5" applyFont="1" applyBorder="1" applyAlignment="1">
      <alignment horizontal="right"/>
    </xf>
    <xf numFmtId="10" fontId="16" fillId="0" borderId="0" xfId="4" applyNumberFormat="1" applyFont="1" applyBorder="1"/>
    <xf numFmtId="175" fontId="16" fillId="0" borderId="0" xfId="3" applyNumberFormat="1" applyFont="1" applyBorder="1"/>
    <xf numFmtId="170" fontId="8" fillId="3" borderId="4" xfId="0" applyNumberFormat="1" applyFont="1" applyFill="1" applyBorder="1"/>
    <xf numFmtId="10" fontId="8" fillId="0" borderId="4" xfId="0" applyNumberFormat="1" applyFont="1" applyBorder="1"/>
    <xf numFmtId="0" fontId="17" fillId="0" borderId="4" xfId="0" applyNumberFormat="1" applyFont="1" applyBorder="1" applyAlignment="1">
      <alignment horizontal="left" vertical="center"/>
    </xf>
    <xf numFmtId="9" fontId="8" fillId="0" borderId="4" xfId="0" applyNumberFormat="1" applyFont="1" applyBorder="1"/>
    <xf numFmtId="44" fontId="8" fillId="0" borderId="4" xfId="0" applyNumberFormat="1" applyFont="1" applyBorder="1"/>
    <xf numFmtId="175" fontId="3" fillId="0" borderId="0" xfId="3" applyNumberFormat="1" applyFont="1" applyAlignment="1"/>
    <xf numFmtId="3" fontId="8" fillId="4" borderId="4" xfId="6" applyNumberFormat="1" applyFont="1" applyFill="1" applyBorder="1"/>
    <xf numFmtId="3" fontId="8" fillId="4" borderId="4" xfId="0" applyNumberFormat="1" applyFont="1" applyFill="1" applyBorder="1"/>
    <xf numFmtId="3" fontId="20" fillId="2" borderId="0" xfId="0" applyNumberFormat="1" applyFont="1" applyFill="1"/>
    <xf numFmtId="3" fontId="20" fillId="2" borderId="0" xfId="0" applyNumberFormat="1" applyFont="1" applyFill="1" applyBorder="1"/>
    <xf numFmtId="3" fontId="20" fillId="2" borderId="0" xfId="0" applyNumberFormat="1" applyFont="1" applyFill="1" applyAlignment="1"/>
    <xf numFmtId="176" fontId="3" fillId="0" borderId="0" xfId="0" applyNumberFormat="1" applyFont="1" applyAlignment="1"/>
    <xf numFmtId="0" fontId="22" fillId="0" borderId="0" xfId="8" applyBorder="1" applyAlignment="1">
      <alignment horizontal="center" wrapText="1"/>
    </xf>
    <xf numFmtId="0" fontId="22" fillId="0" borderId="0" xfId="8" applyFont="1" applyBorder="1" applyAlignment="1">
      <alignment horizontal="center" wrapText="1"/>
    </xf>
    <xf numFmtId="0" fontId="22" fillId="0" borderId="0" xfId="8" applyFill="1" applyBorder="1" applyAlignment="1">
      <alignment horizontal="center" wrapText="1"/>
    </xf>
    <xf numFmtId="0" fontId="23" fillId="0" borderId="0" xfId="9" applyBorder="1"/>
    <xf numFmtId="0" fontId="0" fillId="0" borderId="0" xfId="10" applyFont="1" applyBorder="1" applyAlignment="1"/>
    <xf numFmtId="15" fontId="0" fillId="0" borderId="0" xfId="11" quotePrefix="1" applyFont="1" applyBorder="1"/>
    <xf numFmtId="6" fontId="0" fillId="0" borderId="0" xfId="12" applyNumberFormat="1" applyFont="1" applyFill="1" applyBorder="1"/>
    <xf numFmtId="3" fontId="0" fillId="0" borderId="0" xfId="13" applyFont="1" applyBorder="1"/>
    <xf numFmtId="0" fontId="23" fillId="0" borderId="0" xfId="9" applyFont="1" applyBorder="1"/>
    <xf numFmtId="0" fontId="0" fillId="0" borderId="0" xfId="10" applyFont="1" applyAlignment="1"/>
    <xf numFmtId="15" fontId="0" fillId="0" borderId="0" xfId="11" quotePrefix="1" applyFont="1"/>
    <xf numFmtId="6" fontId="0" fillId="0" borderId="0" xfId="12" applyNumberFormat="1" applyFont="1" applyFill="1"/>
    <xf numFmtId="3" fontId="0" fillId="0" borderId="0" xfId="13" applyFont="1"/>
    <xf numFmtId="0" fontId="23" fillId="0" borderId="0" xfId="9" applyFont="1"/>
    <xf numFmtId="0" fontId="23" fillId="0" borderId="0" xfId="9"/>
    <xf numFmtId="6" fontId="0" fillId="0" borderId="0" xfId="12" applyNumberFormat="1" applyFont="1"/>
    <xf numFmtId="0" fontId="24" fillId="0" borderId="0" xfId="9" applyFont="1"/>
    <xf numFmtId="15" fontId="25" fillId="0" borderId="0" xfId="11" applyFont="1"/>
    <xf numFmtId="0" fontId="25" fillId="0" borderId="0" xfId="9" applyFont="1"/>
    <xf numFmtId="6" fontId="25" fillId="0" borderId="0" xfId="12" applyNumberFormat="1" applyFont="1"/>
    <xf numFmtId="6" fontId="25" fillId="0" borderId="3" xfId="12" applyNumberFormat="1" applyFont="1" applyBorder="1"/>
    <xf numFmtId="6" fontId="26" fillId="0" borderId="0" xfId="12" applyNumberFormat="1" applyFont="1"/>
    <xf numFmtId="0" fontId="2" fillId="0" borderId="0" xfId="16"/>
    <xf numFmtId="0" fontId="27" fillId="0" borderId="0" xfId="16" applyFont="1" applyAlignment="1">
      <alignment horizontal="center"/>
    </xf>
    <xf numFmtId="0" fontId="27" fillId="0" borderId="3" xfId="16" applyFont="1" applyBorder="1" applyAlignment="1">
      <alignment horizontal="center"/>
    </xf>
    <xf numFmtId="174" fontId="0" fillId="0" borderId="0" xfId="17" applyNumberFormat="1" applyFont="1"/>
    <xf numFmtId="174" fontId="0" fillId="0" borderId="0" xfId="17" applyNumberFormat="1" applyFont="1" applyFill="1"/>
    <xf numFmtId="174" fontId="2" fillId="0" borderId="0" xfId="16" applyNumberFormat="1"/>
    <xf numFmtId="0" fontId="2" fillId="0" borderId="0" xfId="16" applyFill="1"/>
    <xf numFmtId="170" fontId="0" fillId="0" borderId="0" xfId="0" applyNumberFormat="1" applyAlignment="1"/>
    <xf numFmtId="170" fontId="0" fillId="0" borderId="5" xfId="0" applyNumberFormat="1" applyBorder="1" applyAlignment="1"/>
    <xf numFmtId="170" fontId="14" fillId="0" borderId="0" xfId="0" applyNumberFormat="1" applyFont="1" applyAlignment="1"/>
    <xf numFmtId="170" fontId="14" fillId="0" borderId="5" xfId="0" applyNumberFormat="1" applyFont="1" applyBorder="1" applyAlignment="1"/>
    <xf numFmtId="170" fontId="14" fillId="0" borderId="0" xfId="0" applyNumberFormat="1" applyFont="1" applyBorder="1" applyAlignment="1"/>
    <xf numFmtId="173" fontId="0" fillId="0" borderId="3" xfId="0" applyBorder="1" applyAlignment="1">
      <alignment horizontal="center"/>
    </xf>
    <xf numFmtId="173" fontId="0" fillId="0" borderId="0" xfId="0" applyAlignment="1">
      <alignment horizontal="center"/>
    </xf>
    <xf numFmtId="170" fontId="0" fillId="0" borderId="0" xfId="0" applyNumberFormat="1" applyFill="1" applyAlignment="1"/>
    <xf numFmtId="173" fontId="0" fillId="0" borderId="0" xfId="0" applyFont="1" applyFill="1" applyBorder="1" applyAlignment="1"/>
    <xf numFmtId="3" fontId="0" fillId="0" borderId="0" xfId="0" applyNumberFormat="1" applyFont="1" applyFill="1" applyBorder="1" applyAlignment="1"/>
    <xf numFmtId="0" fontId="0" fillId="0" borderId="0" xfId="0" applyNumberFormat="1" applyFont="1" applyFill="1" applyBorder="1" applyAlignment="1"/>
    <xf numFmtId="3" fontId="9" fillId="0" borderId="0" xfId="0" applyNumberFormat="1" applyFont="1" applyFill="1" applyBorder="1" applyAlignment="1"/>
    <xf numFmtId="173" fontId="11" fillId="0" borderId="0" xfId="0" applyFont="1" applyFill="1" applyBorder="1"/>
    <xf numFmtId="173" fontId="9" fillId="0" borderId="0" xfId="0" applyFont="1" applyFill="1" applyBorder="1"/>
    <xf numFmtId="173" fontId="0" fillId="0" borderId="0" xfId="0" applyFill="1" applyBorder="1" applyAlignment="1"/>
    <xf numFmtId="173" fontId="9" fillId="0" borderId="0" xfId="0" applyFont="1" applyFill="1" applyBorder="1" applyAlignment="1">
      <alignment horizontal="left" wrapText="1"/>
    </xf>
    <xf numFmtId="173" fontId="9" fillId="0" borderId="0" xfId="0" applyFont="1" applyFill="1" applyBorder="1" applyAlignment="1"/>
    <xf numFmtId="0" fontId="0" fillId="0" borderId="0" xfId="0" applyNumberFormat="1" applyFill="1" applyBorder="1" applyAlignment="1">
      <alignment horizontal="left"/>
    </xf>
    <xf numFmtId="0" fontId="0" fillId="0" borderId="0" xfId="0" applyNumberFormat="1" applyFont="1" applyFill="1" applyBorder="1" applyAlignment="1">
      <alignment horizontal="center"/>
    </xf>
    <xf numFmtId="174" fontId="0" fillId="0" borderId="0" xfId="1" applyNumberFormat="1" applyFont="1" applyFill="1" applyBorder="1" applyAlignment="1"/>
    <xf numFmtId="170" fontId="0" fillId="0" borderId="0" xfId="0" applyNumberFormat="1" applyFill="1" applyBorder="1" applyAlignment="1"/>
    <xf numFmtId="173" fontId="10" fillId="0" borderId="0" xfId="0" applyFont="1" applyFill="1" applyBorder="1" applyAlignment="1"/>
    <xf numFmtId="174" fontId="21" fillId="0" borderId="0" xfId="1" applyNumberFormat="1" applyFont="1" applyFill="1" applyBorder="1" applyAlignment="1"/>
    <xf numFmtId="170" fontId="0" fillId="0" borderId="0" xfId="0" applyNumberFormat="1" applyFont="1" applyFill="1" applyBorder="1" applyAlignment="1"/>
    <xf numFmtId="1" fontId="3" fillId="0" borderId="0" xfId="0" applyNumberFormat="1" applyFont="1" applyBorder="1" applyAlignment="1"/>
    <xf numFmtId="175" fontId="3" fillId="0" borderId="0" xfId="3" applyNumberFormat="1" applyFont="1" applyBorder="1" applyAlignment="1"/>
    <xf numFmtId="173" fontId="0" fillId="0" borderId="0" xfId="0" applyAlignment="1"/>
    <xf numFmtId="0" fontId="3" fillId="0" borderId="0" xfId="0" applyNumberFormat="1" applyFont="1" applyAlignment="1" applyProtection="1">
      <alignment horizontal="center"/>
      <protection locked="0"/>
    </xf>
    <xf numFmtId="173" fontId="3" fillId="0" borderId="0" xfId="0" applyFont="1" applyAlignment="1"/>
    <xf numFmtId="173" fontId="3" fillId="0" borderId="0" xfId="0" applyFont="1" applyBorder="1" applyAlignment="1"/>
    <xf numFmtId="0" fontId="3" fillId="0" borderId="0" xfId="0" applyNumberFormat="1" applyFont="1" applyAlignment="1"/>
    <xf numFmtId="3" fontId="3" fillId="0" borderId="0" xfId="0" applyNumberFormat="1" applyFont="1" applyAlignment="1"/>
    <xf numFmtId="0" fontId="3" fillId="0" borderId="0" xfId="0" applyNumberFormat="1" applyFont="1"/>
    <xf numFmtId="0" fontId="3" fillId="0" borderId="0" xfId="0" applyNumberFormat="1" applyFont="1" applyFill="1"/>
    <xf numFmtId="166" fontId="3" fillId="0" borderId="0" xfId="0" applyNumberFormat="1" applyFont="1" applyAlignment="1"/>
    <xf numFmtId="3" fontId="3" fillId="0" borderId="0" xfId="0" applyNumberFormat="1" applyFont="1" applyAlignment="1">
      <alignment horizontal="fill"/>
    </xf>
    <xf numFmtId="175" fontId="3" fillId="9" borderId="0" xfId="3" applyNumberFormat="1" applyFont="1" applyFill="1" applyBorder="1" applyAlignment="1"/>
    <xf numFmtId="173" fontId="3" fillId="9" borderId="0" xfId="0" applyFont="1" applyFill="1" applyBorder="1" applyAlignment="1"/>
    <xf numFmtId="41" fontId="3" fillId="9" borderId="0" xfId="0" applyNumberFormat="1" applyFont="1" applyFill="1" applyAlignment="1"/>
    <xf numFmtId="49" fontId="3" fillId="3" borderId="0" xfId="0" applyNumberFormat="1" applyFont="1" applyFill="1"/>
    <xf numFmtId="173" fontId="0" fillId="0" borderId="0" xfId="0" applyAlignment="1"/>
    <xf numFmtId="173" fontId="3" fillId="0" borderId="0" xfId="0" applyFont="1" applyAlignment="1"/>
    <xf numFmtId="0" fontId="3" fillId="0" borderId="0" xfId="0" applyNumberFormat="1" applyFont="1" applyAlignment="1"/>
    <xf numFmtId="0" fontId="3" fillId="0" borderId="0" xfId="0" applyNumberFormat="1" applyFont="1"/>
    <xf numFmtId="3" fontId="3" fillId="8" borderId="0" xfId="0" applyNumberFormat="1" applyFont="1" applyFill="1" applyAlignment="1"/>
    <xf numFmtId="0" fontId="13" fillId="0" borderId="0" xfId="0" applyNumberFormat="1" applyFont="1" applyAlignment="1"/>
    <xf numFmtId="0" fontId="13" fillId="0" borderId="0" xfId="0" applyNumberFormat="1" applyFont="1" applyAlignment="1" applyProtection="1">
      <alignment horizontal="center"/>
      <protection locked="0"/>
    </xf>
    <xf numFmtId="3" fontId="3" fillId="0" borderId="22" xfId="0" applyNumberFormat="1" applyFont="1" applyBorder="1" applyAlignment="1"/>
    <xf numFmtId="173" fontId="0" fillId="0" borderId="0" xfId="0" applyAlignment="1"/>
    <xf numFmtId="173" fontId="12" fillId="0" borderId="0" xfId="0" applyFont="1" applyAlignment="1"/>
    <xf numFmtId="0" fontId="9" fillId="0" borderId="0" xfId="0" applyNumberFormat="1" applyFont="1"/>
    <xf numFmtId="173" fontId="3" fillId="0" borderId="0" xfId="0" applyFont="1" applyAlignment="1">
      <alignment horizontal="right"/>
    </xf>
    <xf numFmtId="173" fontId="3" fillId="9" borderId="0" xfId="0" applyFont="1" applyFill="1" applyAlignment="1"/>
    <xf numFmtId="0" fontId="3" fillId="3" borderId="0" xfId="0" applyNumberFormat="1" applyFont="1" applyFill="1"/>
    <xf numFmtId="3" fontId="3" fillId="12" borderId="0" xfId="0" applyNumberFormat="1" applyFont="1" applyFill="1" applyAlignment="1"/>
    <xf numFmtId="0" fontId="3" fillId="3" borderId="0" xfId="0" applyNumberFormat="1" applyFont="1" applyFill="1" applyProtection="1">
      <protection locked="0"/>
    </xf>
    <xf numFmtId="173" fontId="3" fillId="3" borderId="0" xfId="0" applyFont="1" applyFill="1" applyAlignment="1"/>
    <xf numFmtId="0" fontId="3" fillId="3" borderId="0" xfId="0" applyNumberFormat="1" applyFont="1" applyFill="1" applyAlignment="1" applyProtection="1">
      <alignment horizontal="right"/>
      <protection locked="0"/>
    </xf>
    <xf numFmtId="0" fontId="3" fillId="0" borderId="0" xfId="0" applyNumberFormat="1" applyFont="1" applyAlignment="1" applyProtection="1">
      <alignment horizontal="center"/>
      <protection locked="0"/>
    </xf>
    <xf numFmtId="0" fontId="3" fillId="0" borderId="0" xfId="0" applyNumberFormat="1" applyFont="1" applyFill="1" applyAlignment="1">
      <alignment horizontal="right"/>
    </xf>
    <xf numFmtId="0" fontId="3" fillId="0" borderId="0" xfId="0" applyNumberFormat="1" applyFont="1" applyFill="1" applyAlignment="1">
      <alignment horizontal="left" wrapText="1"/>
    </xf>
    <xf numFmtId="0" fontId="3" fillId="0" borderId="0" xfId="0" applyNumberFormat="1" applyFont="1" applyFill="1" applyAlignment="1">
      <alignment vertical="top" wrapText="1"/>
    </xf>
    <xf numFmtId="0" fontId="3" fillId="0" borderId="0" xfId="0" applyNumberFormat="1" applyFont="1" applyFill="1" applyAlignment="1" applyProtection="1">
      <alignment vertical="top" wrapText="1"/>
      <protection locked="0"/>
    </xf>
    <xf numFmtId="173" fontId="13" fillId="0" borderId="17" xfId="0" applyFont="1" applyBorder="1" applyAlignment="1">
      <alignment horizontal="center" vertical="center" wrapText="1"/>
    </xf>
    <xf numFmtId="173" fontId="13" fillId="0" borderId="18" xfId="0" applyFont="1" applyBorder="1" applyAlignment="1">
      <alignment horizontal="center" vertical="center" wrapText="1"/>
    </xf>
    <xf numFmtId="173" fontId="13" fillId="0" borderId="9" xfId="0" applyFont="1" applyBorder="1" applyAlignment="1">
      <alignment horizontal="center" vertical="center" wrapText="1"/>
    </xf>
    <xf numFmtId="173" fontId="13" fillId="0" borderId="14" xfId="0" applyFont="1" applyBorder="1" applyAlignment="1">
      <alignment horizontal="center" vertical="center" wrapText="1"/>
    </xf>
    <xf numFmtId="173" fontId="13" fillId="0" borderId="15" xfId="0" applyFont="1" applyBorder="1" applyAlignment="1">
      <alignment horizontal="center" vertical="center" wrapText="1"/>
    </xf>
    <xf numFmtId="173" fontId="13" fillId="0" borderId="16" xfId="0" applyFont="1" applyBorder="1" applyAlignment="1">
      <alignment horizontal="center" vertical="center" wrapText="1"/>
    </xf>
    <xf numFmtId="173" fontId="59" fillId="0" borderId="17" xfId="0" applyFont="1" applyBorder="1" applyAlignment="1">
      <alignment horizontal="center" vertical="center" wrapText="1"/>
    </xf>
    <xf numFmtId="173" fontId="59" fillId="0" borderId="18" xfId="0" applyFont="1" applyBorder="1" applyAlignment="1">
      <alignment horizontal="center" vertical="center" wrapText="1"/>
    </xf>
    <xf numFmtId="173" fontId="59" fillId="0" borderId="9" xfId="0" applyFont="1" applyBorder="1" applyAlignment="1">
      <alignment horizontal="center" vertical="center" wrapText="1"/>
    </xf>
    <xf numFmtId="173" fontId="59" fillId="0" borderId="14" xfId="0" applyFont="1" applyBorder="1" applyAlignment="1">
      <alignment horizontal="center" vertical="center" wrapText="1"/>
    </xf>
    <xf numFmtId="173" fontId="59" fillId="0" borderId="15" xfId="0" applyFont="1" applyBorder="1" applyAlignment="1">
      <alignment horizontal="center" vertical="center" wrapText="1"/>
    </xf>
    <xf numFmtId="173" fontId="59" fillId="0" borderId="16" xfId="0" applyFont="1" applyBorder="1" applyAlignment="1">
      <alignment horizontal="center" vertical="center" wrapText="1"/>
    </xf>
    <xf numFmtId="0" fontId="29" fillId="10" borderId="20" xfId="0" applyNumberFormat="1" applyFont="1" applyFill="1" applyBorder="1" applyAlignment="1">
      <alignment horizontal="left" wrapText="1"/>
    </xf>
    <xf numFmtId="0" fontId="29" fillId="10" borderId="21" xfId="0" applyNumberFormat="1" applyFont="1" applyFill="1" applyBorder="1" applyAlignment="1">
      <alignment horizontal="left" wrapText="1"/>
    </xf>
    <xf numFmtId="0" fontId="29" fillId="10" borderId="19" xfId="0" applyNumberFormat="1" applyFont="1" applyFill="1" applyBorder="1" applyAlignment="1">
      <alignment horizontal="left" wrapText="1"/>
    </xf>
    <xf numFmtId="0" fontId="29" fillId="10" borderId="10" xfId="0" applyNumberFormat="1" applyFont="1" applyFill="1" applyBorder="1" applyAlignment="1">
      <alignment horizontal="left" wrapText="1"/>
    </xf>
    <xf numFmtId="0" fontId="29" fillId="10" borderId="0" xfId="0" applyNumberFormat="1" applyFont="1" applyFill="1" applyBorder="1" applyAlignment="1">
      <alignment horizontal="left" wrapText="1"/>
    </xf>
    <xf numFmtId="0" fontId="29" fillId="10" borderId="11" xfId="0" applyNumberFormat="1" applyFont="1" applyFill="1" applyBorder="1" applyAlignment="1">
      <alignment horizontal="left" wrapText="1"/>
    </xf>
    <xf numFmtId="0" fontId="29" fillId="10" borderId="12" xfId="0" applyNumberFormat="1" applyFont="1" applyFill="1" applyBorder="1" applyAlignment="1">
      <alignment horizontal="left" wrapText="1"/>
    </xf>
    <xf numFmtId="0" fontId="29" fillId="10" borderId="1" xfId="0" applyNumberFormat="1" applyFont="1" applyFill="1" applyBorder="1" applyAlignment="1">
      <alignment horizontal="left" wrapText="1"/>
    </xf>
    <xf numFmtId="0" fontId="29" fillId="10" borderId="13" xfId="0" applyNumberFormat="1" applyFont="1" applyFill="1" applyBorder="1" applyAlignment="1">
      <alignment horizontal="left" wrapText="1"/>
    </xf>
  </cellXfs>
  <cellStyles count="255">
    <cellStyle name="Accent4 2" xfId="226"/>
    <cellStyle name="C00A" xfId="18"/>
    <cellStyle name="C00B" xfId="19"/>
    <cellStyle name="C00L" xfId="20"/>
    <cellStyle name="C01A" xfId="21"/>
    <cellStyle name="C01B" xfId="22"/>
    <cellStyle name="C01H" xfId="23"/>
    <cellStyle name="C01L" xfId="24"/>
    <cellStyle name="C02A" xfId="25"/>
    <cellStyle name="C02B" xfId="26"/>
    <cellStyle name="C02H" xfId="27"/>
    <cellStyle name="C02L" xfId="28"/>
    <cellStyle name="C03A" xfId="29"/>
    <cellStyle name="C03B" xfId="30"/>
    <cellStyle name="C03H" xfId="31"/>
    <cellStyle name="C03L" xfId="32"/>
    <cellStyle name="C04A" xfId="33"/>
    <cellStyle name="C04B" xfId="34"/>
    <cellStyle name="C04H" xfId="35"/>
    <cellStyle name="C04L" xfId="36"/>
    <cellStyle name="C05A" xfId="37"/>
    <cellStyle name="C05B" xfId="38"/>
    <cellStyle name="C05H" xfId="39"/>
    <cellStyle name="C05L" xfId="40"/>
    <cellStyle name="C05L 2" xfId="213"/>
    <cellStyle name="C06A" xfId="41"/>
    <cellStyle name="C06B" xfId="42"/>
    <cellStyle name="C06H" xfId="43"/>
    <cellStyle name="C06L" xfId="44"/>
    <cellStyle name="C07A" xfId="45"/>
    <cellStyle name="C07B" xfId="46"/>
    <cellStyle name="C07H" xfId="47"/>
    <cellStyle name="C07L" xfId="48"/>
    <cellStyle name="Comma" xfId="3" builtinId="3"/>
    <cellStyle name="Comma [2]" xfId="96"/>
    <cellStyle name="Comma 10" xfId="97"/>
    <cellStyle name="Comma 11" xfId="98"/>
    <cellStyle name="Comma 12" xfId="99"/>
    <cellStyle name="Comma 13" xfId="100"/>
    <cellStyle name="Comma 14" xfId="101"/>
    <cellStyle name="Comma 15" xfId="102"/>
    <cellStyle name="Comma 16" xfId="103"/>
    <cellStyle name="Comma 17" xfId="104"/>
    <cellStyle name="Comma 18" xfId="105"/>
    <cellStyle name="Comma 19" xfId="106"/>
    <cellStyle name="Comma 2" xfId="94"/>
    <cellStyle name="Comma 2 2" xfId="107"/>
    <cellStyle name="Comma 2 3" xfId="219"/>
    <cellStyle name="Comma 20" xfId="108"/>
    <cellStyle name="Comma 21" xfId="109"/>
    <cellStyle name="Comma 22" xfId="110"/>
    <cellStyle name="Comma 23" xfId="111"/>
    <cellStyle name="Comma 24" xfId="112"/>
    <cellStyle name="Comma 25" xfId="113"/>
    <cellStyle name="Comma 26" xfId="114"/>
    <cellStyle name="Comma 27" xfId="115"/>
    <cellStyle name="Comma 28" xfId="116"/>
    <cellStyle name="Comma 29" xfId="117"/>
    <cellStyle name="Comma 3" xfId="118"/>
    <cellStyle name="Comma 3 2" xfId="227"/>
    <cellStyle name="Comma 30" xfId="119"/>
    <cellStyle name="Comma 31" xfId="120"/>
    <cellStyle name="Comma 32" xfId="121"/>
    <cellStyle name="Comma 33" xfId="122"/>
    <cellStyle name="Comma 34" xfId="123"/>
    <cellStyle name="Comma 35" xfId="124"/>
    <cellStyle name="Comma 36" xfId="125"/>
    <cellStyle name="Comma 37" xfId="126"/>
    <cellStyle name="Comma 38" xfId="127"/>
    <cellStyle name="Comma 39" xfId="128"/>
    <cellStyle name="Comma 4" xfId="129"/>
    <cellStyle name="Comma 40" xfId="130"/>
    <cellStyle name="Comma 41" xfId="131"/>
    <cellStyle name="Comma 42" xfId="132"/>
    <cellStyle name="Comma 43" xfId="133"/>
    <cellStyle name="Comma 44" xfId="134"/>
    <cellStyle name="Comma 45" xfId="135"/>
    <cellStyle name="Comma 46" xfId="136"/>
    <cellStyle name="Comma 47" xfId="137"/>
    <cellStyle name="Comma 48" xfId="138"/>
    <cellStyle name="Comma 49" xfId="139"/>
    <cellStyle name="Comma 5" xfId="140"/>
    <cellStyle name="Comma 50" xfId="141"/>
    <cellStyle name="Comma 51" xfId="142"/>
    <cellStyle name="Comma 52" xfId="143"/>
    <cellStyle name="Comma 53" xfId="144"/>
    <cellStyle name="Comma 54" xfId="145"/>
    <cellStyle name="Comma 55" xfId="146"/>
    <cellStyle name="Comma 56" xfId="147"/>
    <cellStyle name="Comma 57" xfId="148"/>
    <cellStyle name="Comma 58" xfId="149"/>
    <cellStyle name="Comma 59" xfId="150"/>
    <cellStyle name="Comma 6" xfId="151"/>
    <cellStyle name="Comma 6 2" xfId="152"/>
    <cellStyle name="Comma 60" xfId="153"/>
    <cellStyle name="Comma 61" xfId="154"/>
    <cellStyle name="Comma 62" xfId="155"/>
    <cellStyle name="Comma 63" xfId="156"/>
    <cellStyle name="Comma 64" xfId="157"/>
    <cellStyle name="Comma 65" xfId="158"/>
    <cellStyle name="Comma 66" xfId="159"/>
    <cellStyle name="Comma 67" xfId="160"/>
    <cellStyle name="Comma 68" xfId="161"/>
    <cellStyle name="Comma 69" xfId="162"/>
    <cellStyle name="Comma 7" xfId="163"/>
    <cellStyle name="Comma 70" xfId="164"/>
    <cellStyle name="Comma 71" xfId="165"/>
    <cellStyle name="Comma 72" xfId="166"/>
    <cellStyle name="Comma 73" xfId="167"/>
    <cellStyle name="Comma 74" xfId="168"/>
    <cellStyle name="Comma 75" xfId="169"/>
    <cellStyle name="Comma 76" xfId="170"/>
    <cellStyle name="Comma 77" xfId="171"/>
    <cellStyle name="Comma 78" xfId="172"/>
    <cellStyle name="Comma 79" xfId="173"/>
    <cellStyle name="Comma 8" xfId="174"/>
    <cellStyle name="Comma 80" xfId="175"/>
    <cellStyle name="Comma 81" xfId="176"/>
    <cellStyle name="Comma 82" xfId="177"/>
    <cellStyle name="Comma 83" xfId="178"/>
    <cellStyle name="Comma 84" xfId="179"/>
    <cellStyle name="Comma 85" xfId="180"/>
    <cellStyle name="Comma 86" xfId="228"/>
    <cellStyle name="Comma 87" xfId="229"/>
    <cellStyle name="Comma 88" xfId="49"/>
    <cellStyle name="Comma 89" xfId="248"/>
    <cellStyle name="Comma 9" xfId="181"/>
    <cellStyle name="Comma 90" xfId="252"/>
    <cellStyle name="Comma 91" xfId="249"/>
    <cellStyle name="Comma 92" xfId="247"/>
    <cellStyle name="Comma0" xfId="50"/>
    <cellStyle name="Currency" xfId="1" builtinId="4"/>
    <cellStyle name="Currency [2]" xfId="182"/>
    <cellStyle name="Currency 2" xfId="12"/>
    <cellStyle name="Currency 2 2" xfId="183"/>
    <cellStyle name="Currency 3" xfId="17"/>
    <cellStyle name="Currency 3 2" xfId="185"/>
    <cellStyle name="Currency 3 3" xfId="220"/>
    <cellStyle name="Currency 3 4" xfId="184"/>
    <cellStyle name="Currency 4" xfId="186"/>
    <cellStyle name="Currency 4 2" xfId="230"/>
    <cellStyle name="Currency 5" xfId="187"/>
    <cellStyle name="Currency 6" xfId="231"/>
    <cellStyle name="Currency 7" xfId="232"/>
    <cellStyle name="Currency 7 2" xfId="233"/>
    <cellStyle name="Currency 8" xfId="234"/>
    <cellStyle name="Currency 9" xfId="235"/>
    <cellStyle name="Currency0" xfId="51"/>
    <cellStyle name="Date" xfId="52"/>
    <cellStyle name="Fixed" xfId="53"/>
    <cellStyle name="FRxAmtStyle" xfId="236"/>
    <cellStyle name="Grey" xfId="188"/>
    <cellStyle name="Heading 1 2" xfId="54"/>
    <cellStyle name="Heading 2 2" xfId="214"/>
    <cellStyle name="Heading 2 3" xfId="55"/>
    <cellStyle name="Heading1" xfId="56"/>
    <cellStyle name="Heading2" xfId="57"/>
    <cellStyle name="Input [yellow]" xfId="189"/>
    <cellStyle name="Normal" xfId="0" builtinId="0"/>
    <cellStyle name="Normal - Style1" xfId="190"/>
    <cellStyle name="Normal 10" xfId="237"/>
    <cellStyle name="Normal 10 2" xfId="238"/>
    <cellStyle name="Normal 11" xfId="191"/>
    <cellStyle name="Normal 12" xfId="239"/>
    <cellStyle name="Normal 13" xfId="240"/>
    <cellStyle name="Normal 14" xfId="241"/>
    <cellStyle name="Normal 2" xfId="9"/>
    <cellStyle name="Normal 2 2" xfId="192"/>
    <cellStyle name="Normal 2 2 2" xfId="225"/>
    <cellStyle name="Normal 2 3" xfId="224"/>
    <cellStyle name="Normal 2 4" xfId="93"/>
    <cellStyle name="Normal 3" xfId="7"/>
    <cellStyle name="Normal 3 2" xfId="221"/>
    <cellStyle name="Normal 3 3" xfId="222"/>
    <cellStyle name="Normal 3_Attach O, GG, Support -New Method 2-14-11" xfId="212"/>
    <cellStyle name="Normal 33" xfId="193"/>
    <cellStyle name="Normal 34" xfId="194"/>
    <cellStyle name="Normal 4" xfId="16"/>
    <cellStyle name="Normal 4 2" xfId="196"/>
    <cellStyle name="Normal 4 3" xfId="242"/>
    <cellStyle name="Normal 4 4" xfId="243"/>
    <cellStyle name="Normal 4 5" xfId="195"/>
    <cellStyle name="Normal 5" xfId="197"/>
    <cellStyle name="Normal 6" xfId="198"/>
    <cellStyle name="Normal 6 2" xfId="199"/>
    <cellStyle name="Normal 6 2 2" xfId="217"/>
    <cellStyle name="Normal 6 3" xfId="216"/>
    <cellStyle name="Normal 7" xfId="200"/>
    <cellStyle name="Normal 7 2" xfId="218"/>
    <cellStyle name="Normal 8" xfId="201"/>
    <cellStyle name="Normal 9" xfId="244"/>
    <cellStyle name="Normal_Attachment O &amp; GG Final 11_11_09" xfId="2"/>
    <cellStyle name="Normal_GRE_Rate_Zones_Allocation_11042004" xfId="5"/>
    <cellStyle name="Normal_Rate Zone Allocation" xfId="6"/>
    <cellStyle name="Percent" xfId="4" builtinId="5"/>
    <cellStyle name="Percent [2]" xfId="202"/>
    <cellStyle name="Percent 10" xfId="251"/>
    <cellStyle name="Percent 11" xfId="250"/>
    <cellStyle name="Percent 12" xfId="253"/>
    <cellStyle name="Percent 13" xfId="254"/>
    <cellStyle name="Percent 2" xfId="95"/>
    <cellStyle name="Percent 2 2" xfId="245"/>
    <cellStyle name="Percent 3" xfId="203"/>
    <cellStyle name="Percent 3 2" xfId="204"/>
    <cellStyle name="Percent 4" xfId="205"/>
    <cellStyle name="Percent 5" xfId="206"/>
    <cellStyle name="Percent 6" xfId="207"/>
    <cellStyle name="Percent 7" xfId="246"/>
    <cellStyle name="Percent 8" xfId="223"/>
    <cellStyle name="Percent 9" xfId="58"/>
    <cellStyle name="PSChar" xfId="10"/>
    <cellStyle name="PSDate" xfId="11"/>
    <cellStyle name="PSDec" xfId="14"/>
    <cellStyle name="PSdesc" xfId="59"/>
    <cellStyle name="PSHeading" xfId="8"/>
    <cellStyle name="PSInt" xfId="13"/>
    <cellStyle name="PSSpacer" xfId="15"/>
    <cellStyle name="PStest" xfId="60"/>
    <cellStyle name="R00A" xfId="61"/>
    <cellStyle name="R00B" xfId="62"/>
    <cellStyle name="R00L" xfId="63"/>
    <cellStyle name="R01A" xfId="64"/>
    <cellStyle name="R01B" xfId="65"/>
    <cellStyle name="R01H" xfId="66"/>
    <cellStyle name="R01L" xfId="67"/>
    <cellStyle name="R02A" xfId="68"/>
    <cellStyle name="R02B" xfId="69"/>
    <cellStyle name="R02H" xfId="70"/>
    <cellStyle name="R02L" xfId="71"/>
    <cellStyle name="R03A" xfId="72"/>
    <cellStyle name="R03B" xfId="73"/>
    <cellStyle name="R03H" xfId="74"/>
    <cellStyle name="R03L" xfId="75"/>
    <cellStyle name="R04A" xfId="76"/>
    <cellStyle name="R04B" xfId="77"/>
    <cellStyle name="R04H" xfId="78"/>
    <cellStyle name="R04L" xfId="79"/>
    <cellStyle name="R05A" xfId="80"/>
    <cellStyle name="R05B" xfId="81"/>
    <cellStyle name="R05H" xfId="82"/>
    <cellStyle name="R05L" xfId="83"/>
    <cellStyle name="R05L 2" xfId="215"/>
    <cellStyle name="R06A" xfId="84"/>
    <cellStyle name="R06B" xfId="85"/>
    <cellStyle name="R06H" xfId="86"/>
    <cellStyle name="R06L" xfId="87"/>
    <cellStyle name="R07A" xfId="88"/>
    <cellStyle name="R07B" xfId="89"/>
    <cellStyle name="R07H" xfId="90"/>
    <cellStyle name="R07L" xfId="91"/>
    <cellStyle name="STYLE1" xfId="208"/>
    <cellStyle name="STYLE2" xfId="209"/>
    <cellStyle name="STYLE3" xfId="210"/>
    <cellStyle name="STYLE4" xfId="211"/>
    <cellStyle name="Total 2" xfId="9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c3914\Local%20Settings\Temporary%20Internet%20Files\Content.Outlook\I00O8QFM\Schedule%201%202014%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 1 Rcvble Exp"/>
    </sheetNames>
    <sheetDataSet>
      <sheetData sheetId="0">
        <row r="19">
          <cell r="F19">
            <v>1929178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319"/>
  <sheetViews>
    <sheetView tabSelected="1" zoomScale="75" zoomScaleNormal="75" zoomScaleSheetLayoutView="75" workbookViewId="0">
      <selection activeCell="C17" sqref="C17"/>
    </sheetView>
  </sheetViews>
  <sheetFormatPr defaultColWidth="8.90625" defaultRowHeight="15.6"/>
  <cols>
    <col min="1" max="1" width="4.1796875" style="1" customWidth="1"/>
    <col min="2" max="2" width="28.54296875" style="1" customWidth="1"/>
    <col min="3" max="3" width="33.6328125" style="1" customWidth="1"/>
    <col min="4" max="4" width="11.54296875" style="1" customWidth="1"/>
    <col min="5" max="5" width="4.81640625" style="1" customWidth="1"/>
    <col min="6" max="6" width="4.6328125" style="1" customWidth="1"/>
    <col min="7" max="7" width="10.1796875" style="1" customWidth="1"/>
    <col min="8" max="8" width="3.81640625" style="1" customWidth="1"/>
    <col min="9" max="9" width="12.453125" style="1" customWidth="1"/>
    <col min="10" max="10" width="1.453125" style="1" customWidth="1"/>
    <col min="11" max="11" width="8.81640625" style="10" customWidth="1"/>
    <col min="12" max="12" width="11.1796875" style="1" bestFit="1" customWidth="1"/>
    <col min="13" max="13" width="38.36328125" style="1" customWidth="1"/>
    <col min="14" max="14" width="14.1796875" style="1" customWidth="1"/>
    <col min="15" max="15" width="11.90625" style="1" customWidth="1"/>
    <col min="16" max="16" width="8.90625" style="1"/>
    <col min="17" max="17" width="10.36328125" style="1" customWidth="1"/>
    <col min="18" max="18" width="10.1796875" style="1" bestFit="1" customWidth="1"/>
    <col min="19" max="19" width="10.1796875" style="1" customWidth="1"/>
    <col min="20" max="16384" width="8.90625" style="1"/>
  </cols>
  <sheetData>
    <row r="1" spans="1:18">
      <c r="B1" s="2"/>
      <c r="C1" s="2"/>
      <c r="D1" s="3"/>
      <c r="E1" s="2"/>
      <c r="F1" s="2"/>
      <c r="G1" s="2"/>
      <c r="H1" s="4"/>
      <c r="I1" s="7"/>
      <c r="J1" s="7"/>
      <c r="K1" s="6"/>
      <c r="M1" s="270" t="s">
        <v>406</v>
      </c>
      <c r="N1" s="271"/>
    </row>
    <row r="2" spans="1:18">
      <c r="A2" s="265" t="s">
        <v>433</v>
      </c>
      <c r="B2" s="265"/>
      <c r="C2" s="265"/>
      <c r="D2" s="265"/>
      <c r="E2" s="265"/>
      <c r="F2" s="265"/>
      <c r="G2" s="265"/>
      <c r="H2" s="265"/>
      <c r="I2" s="265"/>
      <c r="J2" s="9"/>
      <c r="K2" s="36" t="s">
        <v>201</v>
      </c>
      <c r="M2" s="272"/>
      <c r="N2" s="273"/>
    </row>
    <row r="3" spans="1:18">
      <c r="B3" s="2"/>
      <c r="C3" s="2"/>
      <c r="D3" s="3"/>
      <c r="E3" s="2"/>
      <c r="F3" s="2"/>
      <c r="G3" s="2"/>
      <c r="H3" s="4"/>
      <c r="I3" s="4"/>
      <c r="J3" s="9"/>
      <c r="K3" s="12"/>
      <c r="M3" s="272"/>
      <c r="N3" s="273"/>
    </row>
    <row r="4" spans="1:18">
      <c r="B4" s="2" t="s">
        <v>0</v>
      </c>
      <c r="C4" s="2"/>
      <c r="D4" s="3" t="s">
        <v>282</v>
      </c>
      <c r="E4" s="2"/>
      <c r="F4" s="2"/>
      <c r="G4" s="2"/>
      <c r="H4" s="262"/>
      <c r="I4" s="263"/>
      <c r="J4" s="260"/>
      <c r="K4" s="264" t="s">
        <v>401</v>
      </c>
      <c r="M4" s="274"/>
      <c r="N4" s="275"/>
    </row>
    <row r="5" spans="1:18">
      <c r="B5" s="2"/>
      <c r="C5" s="13" t="s">
        <v>2</v>
      </c>
      <c r="D5" s="13" t="s">
        <v>283</v>
      </c>
      <c r="E5" s="13"/>
      <c r="F5" s="13"/>
      <c r="G5" s="13"/>
      <c r="H5" s="4"/>
      <c r="J5" s="9"/>
      <c r="K5" s="12"/>
      <c r="M5" s="233"/>
      <c r="N5" s="233"/>
    </row>
    <row r="6" spans="1:18">
      <c r="B6" s="9"/>
      <c r="C6" s="9"/>
      <c r="D6" s="9"/>
      <c r="E6" s="9"/>
      <c r="F6" s="9"/>
      <c r="G6" s="9"/>
      <c r="H6" s="9"/>
      <c r="I6" s="9"/>
      <c r="J6" s="9"/>
      <c r="K6" s="12"/>
      <c r="M6" s="276" t="s">
        <v>407</v>
      </c>
      <c r="N6" s="277"/>
    </row>
    <row r="7" spans="1:18">
      <c r="A7" s="5"/>
      <c r="B7" s="9"/>
      <c r="C7" s="9"/>
      <c r="D7" s="246" t="s">
        <v>328</v>
      </c>
      <c r="E7" s="260"/>
      <c r="F7" s="9"/>
      <c r="G7" s="9"/>
      <c r="H7" s="9"/>
      <c r="I7" s="9"/>
      <c r="J7" s="9"/>
      <c r="K7" s="12"/>
      <c r="M7" s="278"/>
      <c r="N7" s="279"/>
    </row>
    <row r="8" spans="1:18">
      <c r="A8" s="5"/>
      <c r="B8" s="9"/>
      <c r="C8" s="9"/>
      <c r="D8" s="14"/>
      <c r="E8" s="9"/>
      <c r="F8" s="9"/>
      <c r="G8" s="9"/>
      <c r="H8" s="9"/>
      <c r="I8" s="9"/>
      <c r="J8" s="9"/>
      <c r="K8" s="12"/>
      <c r="M8" s="278"/>
      <c r="N8" s="279"/>
    </row>
    <row r="9" spans="1:18">
      <c r="A9" s="5" t="s">
        <v>4</v>
      </c>
      <c r="B9" s="9"/>
      <c r="C9" s="9"/>
      <c r="D9" s="14"/>
      <c r="E9" s="9"/>
      <c r="F9" s="9"/>
      <c r="G9" s="9"/>
      <c r="H9" s="9"/>
      <c r="I9" s="5" t="s">
        <v>5</v>
      </c>
      <c r="J9" s="9"/>
      <c r="K9" s="12"/>
      <c r="M9" s="280"/>
      <c r="N9" s="281"/>
    </row>
    <row r="10" spans="1:18" ht="16.2" thickBot="1">
      <c r="A10" s="15" t="s">
        <v>6</v>
      </c>
      <c r="B10" s="9"/>
      <c r="C10" s="9"/>
      <c r="D10" s="9"/>
      <c r="E10" s="9"/>
      <c r="F10" s="9"/>
      <c r="G10" s="9"/>
      <c r="H10" s="9"/>
      <c r="I10" s="15" t="s">
        <v>7</v>
      </c>
      <c r="J10" s="9"/>
      <c r="K10" s="12"/>
    </row>
    <row r="11" spans="1:18">
      <c r="A11" s="5">
        <v>1</v>
      </c>
      <c r="B11" s="9" t="s">
        <v>291</v>
      </c>
      <c r="C11" s="9"/>
      <c r="D11" s="16"/>
      <c r="E11" s="9"/>
      <c r="F11" s="9"/>
      <c r="G11" s="9"/>
      <c r="H11" s="9"/>
      <c r="I11" s="135">
        <f>+I199</f>
        <v>60032151.985679947</v>
      </c>
      <c r="J11" s="9"/>
      <c r="K11" s="12"/>
    </row>
    <row r="12" spans="1:18">
      <c r="A12" s="5"/>
      <c r="B12" s="9"/>
      <c r="C12" s="9"/>
      <c r="D12" s="9"/>
      <c r="E12" s="9"/>
      <c r="F12" s="9"/>
      <c r="G12" s="9"/>
      <c r="H12" s="9"/>
      <c r="I12" s="120"/>
      <c r="J12" s="9"/>
      <c r="K12" s="12"/>
    </row>
    <row r="13" spans="1:18" ht="16.2" thickBot="1">
      <c r="A13" s="5" t="s">
        <v>2</v>
      </c>
      <c r="B13" s="8" t="s">
        <v>8</v>
      </c>
      <c r="C13" s="17" t="s">
        <v>198</v>
      </c>
      <c r="D13" s="15" t="s">
        <v>9</v>
      </c>
      <c r="E13" s="13"/>
      <c r="F13" s="18" t="s">
        <v>10</v>
      </c>
      <c r="G13" s="18"/>
      <c r="H13" s="9"/>
      <c r="I13" s="4"/>
      <c r="J13" s="9"/>
      <c r="K13" s="12"/>
    </row>
    <row r="14" spans="1:18">
      <c r="A14" s="5">
        <v>2</v>
      </c>
      <c r="B14" s="8" t="s">
        <v>12</v>
      </c>
      <c r="C14" s="13" t="s">
        <v>165</v>
      </c>
      <c r="D14" s="13">
        <f>I265</f>
        <v>0</v>
      </c>
      <c r="E14" s="13"/>
      <c r="F14" s="13" t="s">
        <v>11</v>
      </c>
      <c r="G14" s="19">
        <f>I216</f>
        <v>0.78981783212156431</v>
      </c>
      <c r="H14" s="13"/>
      <c r="I14" s="13">
        <f>+G14*D14</f>
        <v>0</v>
      </c>
      <c r="J14" s="9"/>
      <c r="K14" s="12"/>
    </row>
    <row r="15" spans="1:18">
      <c r="A15" s="5">
        <v>3</v>
      </c>
      <c r="B15" s="8" t="s">
        <v>223</v>
      </c>
      <c r="C15" s="13" t="s">
        <v>166</v>
      </c>
      <c r="D15" s="176">
        <f>I272</f>
        <v>1908847.9499999993</v>
      </c>
      <c r="E15" s="13"/>
      <c r="F15" s="13" t="str">
        <f t="shared" ref="F15:G17" si="0">+F14</f>
        <v>TP</v>
      </c>
      <c r="G15" s="19">
        <f t="shared" si="0"/>
        <v>0.78981783212156431</v>
      </c>
      <c r="H15" s="13"/>
      <c r="I15" s="13">
        <f t="shared" ref="I15:I17" si="1">+G15*D15</f>
        <v>1507642.1497186916</v>
      </c>
      <c r="J15" s="9"/>
      <c r="K15" s="12"/>
    </row>
    <row r="16" spans="1:18">
      <c r="A16" s="5">
        <v>4</v>
      </c>
      <c r="B16" s="20" t="s">
        <v>155</v>
      </c>
      <c r="C16" s="13"/>
      <c r="D16" s="176">
        <v>13045037</v>
      </c>
      <c r="E16" s="13"/>
      <c r="F16" s="13" t="str">
        <f t="shared" si="0"/>
        <v>TP</v>
      </c>
      <c r="G16" s="19">
        <f t="shared" si="0"/>
        <v>0.78981783212156431</v>
      </c>
      <c r="H16" s="13"/>
      <c r="I16" s="13">
        <f t="shared" si="1"/>
        <v>10303202.843285594</v>
      </c>
      <c r="J16" s="9"/>
      <c r="K16" s="12"/>
      <c r="M16" s="257" t="s">
        <v>414</v>
      </c>
      <c r="N16" s="256"/>
      <c r="O16" s="256"/>
      <c r="P16" s="256"/>
      <c r="Q16" s="255"/>
      <c r="R16" s="125"/>
    </row>
    <row r="17" spans="1:24" ht="16.2" thickBot="1">
      <c r="A17" s="5">
        <v>5</v>
      </c>
      <c r="B17" s="20" t="s">
        <v>156</v>
      </c>
      <c r="C17" s="13"/>
      <c r="E17" s="13"/>
      <c r="F17" s="13" t="str">
        <f t="shared" si="0"/>
        <v>TP</v>
      </c>
      <c r="G17" s="19">
        <f t="shared" si="0"/>
        <v>0.78981783212156431</v>
      </c>
      <c r="H17" s="13"/>
      <c r="I17" s="22">
        <f t="shared" si="1"/>
        <v>0</v>
      </c>
      <c r="J17" s="9"/>
      <c r="K17" s="12"/>
      <c r="M17" s="257" t="s">
        <v>415</v>
      </c>
      <c r="N17" s="256"/>
      <c r="O17" s="256"/>
      <c r="P17" s="256"/>
      <c r="Q17" s="255"/>
      <c r="R17" s="125"/>
    </row>
    <row r="18" spans="1:24">
      <c r="A18" s="5">
        <v>6</v>
      </c>
      <c r="B18" s="8" t="s">
        <v>145</v>
      </c>
      <c r="C18" s="9"/>
      <c r="D18" s="23" t="s">
        <v>2</v>
      </c>
      <c r="E18" s="13"/>
      <c r="F18" s="13"/>
      <c r="G18" s="19"/>
      <c r="H18" s="13"/>
      <c r="I18" s="13">
        <f>SUM(I14:I17)</f>
        <v>11810844.993004285</v>
      </c>
      <c r="J18" s="9"/>
      <c r="K18" s="12"/>
      <c r="M18" s="282" t="s">
        <v>416</v>
      </c>
      <c r="N18" s="283"/>
      <c r="O18" s="283"/>
      <c r="P18" s="283"/>
      <c r="Q18" s="284"/>
      <c r="R18" s="125"/>
    </row>
    <row r="19" spans="1:24" s="235" customFormat="1">
      <c r="A19" s="234"/>
      <c r="B19" s="237"/>
      <c r="C19" s="239"/>
      <c r="D19" s="242"/>
      <c r="E19" s="238"/>
      <c r="F19" s="238"/>
      <c r="G19" s="241"/>
      <c r="H19" s="238"/>
      <c r="I19" s="238"/>
      <c r="J19" s="239"/>
      <c r="K19" s="240"/>
      <c r="M19" s="285"/>
      <c r="N19" s="286"/>
      <c r="O19" s="286"/>
      <c r="P19" s="286"/>
      <c r="Q19" s="287"/>
      <c r="R19" s="236"/>
    </row>
    <row r="20" spans="1:24" s="235" customFormat="1">
      <c r="A20" s="253" t="s">
        <v>408</v>
      </c>
      <c r="B20" s="252" t="s">
        <v>409</v>
      </c>
      <c r="C20" s="249"/>
      <c r="D20" s="250"/>
      <c r="E20" s="247"/>
      <c r="F20" s="247"/>
      <c r="G20" s="247"/>
      <c r="H20" s="247"/>
      <c r="I20" s="251">
        <v>0</v>
      </c>
      <c r="J20" s="240"/>
      <c r="M20" s="285"/>
      <c r="N20" s="286"/>
      <c r="O20" s="286"/>
      <c r="P20" s="286"/>
      <c r="Q20" s="287"/>
      <c r="R20" s="236"/>
    </row>
    <row r="21" spans="1:24" s="235" customFormat="1">
      <c r="A21" s="253" t="s">
        <v>410</v>
      </c>
      <c r="B21" s="252" t="s">
        <v>411</v>
      </c>
      <c r="C21" s="249"/>
      <c r="D21" s="250"/>
      <c r="E21" s="248"/>
      <c r="F21" s="248"/>
      <c r="G21" s="248"/>
      <c r="H21" s="248"/>
      <c r="I21" s="251">
        <v>0</v>
      </c>
      <c r="J21" s="240"/>
      <c r="M21" s="285"/>
      <c r="N21" s="286"/>
      <c r="O21" s="286"/>
      <c r="P21" s="286"/>
      <c r="Q21" s="287"/>
      <c r="R21" s="236"/>
    </row>
    <row r="22" spans="1:24" s="235" customFormat="1" ht="16.2" thickBot="1">
      <c r="A22" s="253" t="s">
        <v>412</v>
      </c>
      <c r="B22" s="252" t="s">
        <v>413</v>
      </c>
      <c r="C22" s="249"/>
      <c r="D22" s="250"/>
      <c r="E22" s="248"/>
      <c r="F22" s="248"/>
      <c r="G22" s="248"/>
      <c r="H22" s="248"/>
      <c r="I22" s="254">
        <f>SUM(I20+I21)</f>
        <v>0</v>
      </c>
      <c r="J22" s="240"/>
      <c r="M22" s="285"/>
      <c r="N22" s="286"/>
      <c r="O22" s="286"/>
      <c r="P22" s="286"/>
      <c r="Q22" s="287"/>
      <c r="R22" s="236"/>
    </row>
    <row r="23" spans="1:24">
      <c r="A23" s="5"/>
      <c r="B23" s="8"/>
      <c r="C23" s="9"/>
      <c r="I23" s="13"/>
      <c r="J23" s="9"/>
      <c r="K23" s="12"/>
      <c r="M23" s="285"/>
      <c r="N23" s="286"/>
      <c r="O23" s="286"/>
      <c r="P23" s="286"/>
      <c r="Q23" s="287"/>
      <c r="R23" s="232"/>
    </row>
    <row r="24" spans="1:24" ht="16.2" thickBot="1">
      <c r="A24" s="5">
        <v>7</v>
      </c>
      <c r="B24" s="8" t="s">
        <v>13</v>
      </c>
      <c r="C24" s="9" t="s">
        <v>169</v>
      </c>
      <c r="D24" s="23" t="s">
        <v>2</v>
      </c>
      <c r="E24" s="13"/>
      <c r="F24" s="13"/>
      <c r="G24" s="13"/>
      <c r="H24" s="13"/>
      <c r="I24" s="24">
        <f>+I11-I18</f>
        <v>48221306.992675662</v>
      </c>
      <c r="J24" s="9"/>
      <c r="K24" s="12"/>
      <c r="M24" s="285"/>
      <c r="N24" s="286"/>
      <c r="O24" s="286"/>
      <c r="P24" s="286"/>
      <c r="Q24" s="287"/>
      <c r="R24" s="232"/>
    </row>
    <row r="25" spans="1:24" ht="16.8" thickTop="1" thickBot="1">
      <c r="A25" s="5"/>
      <c r="C25" s="9"/>
      <c r="D25" s="23"/>
      <c r="E25" s="13"/>
      <c r="F25" s="13"/>
      <c r="G25" s="13"/>
      <c r="H25" s="13"/>
      <c r="J25" s="9"/>
      <c r="K25" s="12"/>
      <c r="M25" s="288"/>
      <c r="N25" s="289"/>
      <c r="O25" s="289"/>
      <c r="P25" s="289"/>
      <c r="Q25" s="290"/>
      <c r="R25" s="232"/>
    </row>
    <row r="26" spans="1:24">
      <c r="A26" s="5"/>
      <c r="B26" s="8" t="s">
        <v>14</v>
      </c>
      <c r="C26" s="9"/>
      <c r="D26" s="16"/>
      <c r="E26" s="9"/>
      <c r="F26" s="9"/>
      <c r="G26" s="9"/>
      <c r="H26" s="9"/>
      <c r="I26" s="16"/>
      <c r="J26" s="9"/>
      <c r="K26" s="12"/>
      <c r="Q26" s="231"/>
      <c r="R26" s="232"/>
    </row>
    <row r="27" spans="1:24">
      <c r="A27" s="5">
        <v>8</v>
      </c>
      <c r="B27" s="8" t="s">
        <v>15</v>
      </c>
      <c r="D27" s="16"/>
      <c r="E27" s="9"/>
      <c r="F27" s="9"/>
      <c r="G27" s="25" t="s">
        <v>16</v>
      </c>
      <c r="H27" s="9"/>
      <c r="I27" s="174">
        <f>SUM(2926416-(O31+O32+O33+O35+O36+O34))</f>
        <v>2053250</v>
      </c>
      <c r="J27" s="9"/>
      <c r="K27" s="12"/>
      <c r="M27" s="147" t="s">
        <v>330</v>
      </c>
      <c r="N27" s="148"/>
      <c r="O27" s="149"/>
      <c r="Q27" s="125"/>
      <c r="R27" s="232"/>
    </row>
    <row r="28" spans="1:24">
      <c r="A28" s="5">
        <v>9</v>
      </c>
      <c r="B28" s="8" t="s">
        <v>167</v>
      </c>
      <c r="C28" s="13"/>
      <c r="D28" s="13"/>
      <c r="E28" s="13"/>
      <c r="F28" s="13"/>
      <c r="G28" s="17" t="s">
        <v>17</v>
      </c>
      <c r="H28" s="13"/>
      <c r="I28" s="26">
        <v>0</v>
      </c>
      <c r="J28" s="9"/>
      <c r="K28" s="12"/>
      <c r="M28" s="150"/>
      <c r="N28" s="151"/>
      <c r="O28" s="150"/>
      <c r="Q28" s="125"/>
      <c r="R28" s="232"/>
    </row>
    <row r="29" spans="1:24">
      <c r="A29" s="5">
        <v>10</v>
      </c>
      <c r="B29" s="20" t="s">
        <v>168</v>
      </c>
      <c r="C29" s="9"/>
      <c r="D29" s="9"/>
      <c r="E29" s="9"/>
      <c r="G29" s="25" t="s">
        <v>18</v>
      </c>
      <c r="H29" s="9"/>
      <c r="I29" s="26">
        <v>0</v>
      </c>
      <c r="J29" s="9"/>
      <c r="K29" s="12"/>
      <c r="M29" s="152" t="s">
        <v>338</v>
      </c>
      <c r="N29" s="153" t="s">
        <v>331</v>
      </c>
      <c r="O29" s="152" t="s">
        <v>332</v>
      </c>
      <c r="Q29" s="125"/>
      <c r="R29" s="232"/>
    </row>
    <row r="30" spans="1:24">
      <c r="A30" s="5">
        <v>11</v>
      </c>
      <c r="B30" s="8" t="s">
        <v>157</v>
      </c>
      <c r="C30" s="9"/>
      <c r="D30" s="9"/>
      <c r="E30" s="9"/>
      <c r="G30" s="25" t="s">
        <v>19</v>
      </c>
      <c r="H30" s="9"/>
      <c r="I30" s="175">
        <v>0</v>
      </c>
      <c r="J30" s="9"/>
      <c r="K30" s="12"/>
      <c r="M30" s="154" t="s">
        <v>340</v>
      </c>
      <c r="N30" s="170">
        <f>O92*$I$24</f>
        <v>44362713.975689791</v>
      </c>
      <c r="O30" s="173">
        <f>SUM(O37-(O31+O32+O33+O34+O35+O36))</f>
        <v>797251</v>
      </c>
    </row>
    <row r="31" spans="1:24">
      <c r="A31" s="5">
        <v>12</v>
      </c>
      <c r="B31" s="20" t="s">
        <v>144</v>
      </c>
      <c r="C31" s="9"/>
      <c r="D31" s="9"/>
      <c r="E31" s="9"/>
      <c r="F31" s="9"/>
      <c r="G31" s="4"/>
      <c r="H31" s="9"/>
      <c r="I31" s="27">
        <v>0</v>
      </c>
      <c r="J31" s="9"/>
      <c r="K31" s="12"/>
      <c r="M31" s="154" t="s">
        <v>341</v>
      </c>
      <c r="N31" s="170">
        <f>O93*$I$24</f>
        <v>3484259.4968445655</v>
      </c>
      <c r="O31" s="155">
        <v>450583</v>
      </c>
      <c r="P31" s="245" t="s">
        <v>417</v>
      </c>
      <c r="Q31" s="244"/>
      <c r="R31" s="243"/>
      <c r="S31" s="259"/>
      <c r="T31" s="259"/>
      <c r="U31" s="259"/>
      <c r="V31" s="259"/>
      <c r="W31" s="259"/>
      <c r="X31" s="259"/>
    </row>
    <row r="32" spans="1:24">
      <c r="A32" s="5">
        <v>13</v>
      </c>
      <c r="B32" s="20" t="s">
        <v>255</v>
      </c>
      <c r="C32" s="9"/>
      <c r="D32" s="9"/>
      <c r="E32" s="9"/>
      <c r="F32" s="9"/>
      <c r="G32" s="25"/>
      <c r="H32" s="9"/>
      <c r="I32" s="175">
        <v>-382833</v>
      </c>
      <c r="J32" s="9"/>
      <c r="K32" s="12"/>
      <c r="M32" s="154" t="s">
        <v>342</v>
      </c>
      <c r="N32" s="170">
        <f>O94*$I$24</f>
        <v>374333.52014130604</v>
      </c>
      <c r="O32" s="172">
        <v>42167</v>
      </c>
      <c r="P32" s="245" t="s">
        <v>417</v>
      </c>
      <c r="Q32" s="244"/>
      <c r="R32" s="243"/>
      <c r="S32" s="259"/>
      <c r="T32" s="259"/>
      <c r="U32" s="259"/>
      <c r="V32" s="259"/>
      <c r="W32" s="259"/>
      <c r="X32" s="259"/>
    </row>
    <row r="33" spans="1:24" ht="16.2" thickBot="1">
      <c r="A33" s="5">
        <v>14</v>
      </c>
      <c r="B33" s="20" t="s">
        <v>185</v>
      </c>
      <c r="C33" s="9"/>
      <c r="D33" s="9"/>
      <c r="E33" s="9"/>
      <c r="F33" s="9"/>
      <c r="G33" s="4"/>
      <c r="H33" s="9"/>
      <c r="I33" s="28">
        <v>0</v>
      </c>
      <c r="J33" s="9"/>
      <c r="K33" s="12"/>
      <c r="M33" s="154" t="s">
        <v>343</v>
      </c>
      <c r="N33" s="170">
        <f>O95*$I$24</f>
        <v>0</v>
      </c>
      <c r="O33" s="155">
        <v>324833</v>
      </c>
      <c r="P33" s="245" t="s">
        <v>417</v>
      </c>
      <c r="Q33" s="244"/>
      <c r="R33" s="243"/>
      <c r="S33" s="259"/>
      <c r="T33" s="259"/>
      <c r="U33" s="259"/>
      <c r="V33" s="259"/>
      <c r="W33" s="259"/>
      <c r="X33" s="259"/>
    </row>
    <row r="34" spans="1:24">
      <c r="A34" s="5">
        <v>15</v>
      </c>
      <c r="B34" s="2" t="s">
        <v>158</v>
      </c>
      <c r="C34" s="9"/>
      <c r="D34" s="9"/>
      <c r="E34" s="9"/>
      <c r="F34" s="9"/>
      <c r="G34" s="9"/>
      <c r="H34" s="9"/>
      <c r="I34" s="16">
        <f>SUM(I27:I33)</f>
        <v>1670417</v>
      </c>
      <c r="J34" s="9"/>
      <c r="K34" s="12"/>
      <c r="M34" s="154" t="s">
        <v>403</v>
      </c>
      <c r="N34" s="170">
        <f>O96*$I$24</f>
        <v>0</v>
      </c>
      <c r="O34" s="173">
        <v>0</v>
      </c>
      <c r="P34" s="245" t="s">
        <v>418</v>
      </c>
      <c r="Q34" s="244"/>
      <c r="R34" s="243"/>
      <c r="S34" s="259"/>
      <c r="T34" s="259"/>
      <c r="U34" s="259"/>
      <c r="V34" s="259"/>
      <c r="W34" s="259"/>
      <c r="X34" s="259"/>
    </row>
    <row r="35" spans="1:24">
      <c r="A35" s="5"/>
      <c r="B35" s="8"/>
      <c r="C35" s="9"/>
      <c r="D35" s="9"/>
      <c r="E35" s="9"/>
      <c r="F35" s="9"/>
      <c r="G35" s="9"/>
      <c r="H35" s="9"/>
      <c r="I35" s="16"/>
      <c r="J35" s="9"/>
      <c r="K35" s="12"/>
      <c r="M35" s="154" t="s">
        <v>346</v>
      </c>
      <c r="N35" s="170">
        <f>O96*$I$24</f>
        <v>0</v>
      </c>
      <c r="O35" s="173">
        <v>11500</v>
      </c>
      <c r="P35" s="245" t="s">
        <v>418</v>
      </c>
      <c r="Q35" s="244"/>
      <c r="R35" s="243"/>
      <c r="S35" s="259"/>
      <c r="T35" s="259"/>
      <c r="U35" s="259"/>
      <c r="V35" s="259"/>
      <c r="W35" s="259"/>
      <c r="X35" s="259"/>
    </row>
    <row r="36" spans="1:24">
      <c r="A36" s="5">
        <v>16</v>
      </c>
      <c r="B36" s="8" t="s">
        <v>20</v>
      </c>
      <c r="C36" s="9" t="s">
        <v>159</v>
      </c>
      <c r="D36" s="29">
        <f>IF(I34&gt;0,I24/I34,0)</f>
        <v>28.867825813958827</v>
      </c>
      <c r="E36" s="9"/>
      <c r="F36" s="9"/>
      <c r="G36" s="9"/>
      <c r="H36" s="9"/>
      <c r="J36" s="9"/>
      <c r="K36" s="12"/>
      <c r="M36" s="154" t="s">
        <v>405</v>
      </c>
      <c r="N36" s="170">
        <f>O97*$I$24</f>
        <v>0</v>
      </c>
      <c r="O36" s="173">
        <v>44083</v>
      </c>
      <c r="P36" s="245" t="s">
        <v>419</v>
      </c>
      <c r="Q36" s="244"/>
      <c r="R36" s="243"/>
      <c r="S36" s="259"/>
      <c r="T36" s="259"/>
      <c r="U36" s="259"/>
      <c r="V36" s="259"/>
      <c r="W36" s="259"/>
      <c r="X36" s="259"/>
    </row>
    <row r="37" spans="1:24">
      <c r="A37" s="5">
        <v>17</v>
      </c>
      <c r="B37" s="8" t="s">
        <v>146</v>
      </c>
      <c r="C37" s="9" t="s">
        <v>160</v>
      </c>
      <c r="D37" s="29">
        <f>+D36/12</f>
        <v>2.4056521511632356</v>
      </c>
      <c r="E37" s="9"/>
      <c r="F37" s="9"/>
      <c r="G37" s="9"/>
      <c r="H37" s="9"/>
      <c r="J37" s="9"/>
      <c r="K37" s="12"/>
      <c r="M37" s="156" t="s">
        <v>339</v>
      </c>
      <c r="N37" s="157">
        <f>SUM(N30:N35)</f>
        <v>48221306.992675662</v>
      </c>
      <c r="O37" s="158">
        <f>I34</f>
        <v>1670417</v>
      </c>
      <c r="Q37" s="125"/>
      <c r="R37" s="125"/>
    </row>
    <row r="38" spans="1:24">
      <c r="A38" s="5"/>
      <c r="B38" s="8"/>
      <c r="C38" s="9"/>
      <c r="D38" s="29"/>
      <c r="E38" s="9"/>
      <c r="F38" s="9"/>
      <c r="G38" s="9"/>
      <c r="H38" s="9"/>
      <c r="J38" s="9"/>
      <c r="K38" s="12"/>
      <c r="M38" s="258" t="s">
        <v>420</v>
      </c>
      <c r="N38" s="1">
        <f>SUM(N31:N36)</f>
        <v>3858593.0169858714</v>
      </c>
      <c r="O38" s="171">
        <f>SUM(O31:O35)</f>
        <v>829083</v>
      </c>
      <c r="Q38" s="125"/>
      <c r="R38" s="125"/>
    </row>
    <row r="39" spans="1:24">
      <c r="A39" s="5"/>
      <c r="B39" s="8"/>
      <c r="C39" s="9"/>
      <c r="D39" s="30" t="s">
        <v>21</v>
      </c>
      <c r="E39" s="9"/>
      <c r="F39" s="9"/>
      <c r="G39" s="9"/>
      <c r="H39" s="9"/>
      <c r="I39" s="31" t="s">
        <v>22</v>
      </c>
      <c r="J39" s="9"/>
      <c r="K39" s="12"/>
      <c r="M39" s="1" t="s">
        <v>333</v>
      </c>
      <c r="N39" s="1">
        <f>I24-N37</f>
        <v>0</v>
      </c>
      <c r="O39" s="171">
        <f>O37-I34</f>
        <v>0</v>
      </c>
      <c r="Q39" s="125"/>
    </row>
    <row r="40" spans="1:24">
      <c r="A40" s="5">
        <v>18</v>
      </c>
      <c r="B40" s="8" t="s">
        <v>23</v>
      </c>
      <c r="C40" s="32" t="s">
        <v>161</v>
      </c>
      <c r="D40" s="29">
        <f>+D36/52</f>
        <v>0.55515049642228509</v>
      </c>
      <c r="E40" s="9"/>
      <c r="F40" s="9"/>
      <c r="G40" s="9"/>
      <c r="H40" s="9"/>
      <c r="I40" s="33">
        <f>+D36/52</f>
        <v>0.55515049642228509</v>
      </c>
      <c r="J40" s="9"/>
      <c r="K40" s="12"/>
      <c r="Q40" s="125"/>
    </row>
    <row r="41" spans="1:24">
      <c r="A41" s="5">
        <v>19</v>
      </c>
      <c r="B41" s="8" t="s">
        <v>24</v>
      </c>
      <c r="C41" s="133" t="s">
        <v>292</v>
      </c>
      <c r="D41" s="29">
        <f>+D36/260</f>
        <v>0.11103009928445703</v>
      </c>
      <c r="E41" s="9" t="s">
        <v>25</v>
      </c>
      <c r="G41" s="9"/>
      <c r="H41" s="9"/>
      <c r="I41" s="33">
        <f>+D36/365</f>
        <v>7.9089933736873494E-2</v>
      </c>
      <c r="J41" s="9"/>
      <c r="K41" s="12"/>
      <c r="M41" s="1" t="s">
        <v>334</v>
      </c>
      <c r="Q41" s="125"/>
    </row>
    <row r="42" spans="1:24">
      <c r="A42" s="5">
        <v>20</v>
      </c>
      <c r="B42" s="8" t="s">
        <v>26</v>
      </c>
      <c r="C42" s="133" t="s">
        <v>293</v>
      </c>
      <c r="D42" s="29">
        <f>+D36/4160*1000</f>
        <v>6.9393812052785648</v>
      </c>
      <c r="E42" s="9" t="s">
        <v>27</v>
      </c>
      <c r="G42" s="9"/>
      <c r="H42" s="9"/>
      <c r="I42" s="134">
        <f>+D36/8760*1000</f>
        <v>3.2954139057030627</v>
      </c>
      <c r="J42" s="9"/>
      <c r="K42" s="12" t="s">
        <v>2</v>
      </c>
      <c r="Q42" s="125"/>
    </row>
    <row r="43" spans="1:24">
      <c r="A43" s="5"/>
      <c r="B43" s="8"/>
      <c r="C43" s="9" t="s">
        <v>28</v>
      </c>
      <c r="D43" s="9"/>
      <c r="E43" s="9" t="s">
        <v>29</v>
      </c>
      <c r="G43" s="9"/>
      <c r="H43" s="9"/>
      <c r="J43" s="9"/>
      <c r="K43" s="12" t="s">
        <v>2</v>
      </c>
      <c r="N43" s="171"/>
      <c r="Q43" s="125"/>
    </row>
    <row r="44" spans="1:24">
      <c r="A44" s="5"/>
      <c r="B44" s="8"/>
      <c r="C44" s="9"/>
      <c r="D44" s="9"/>
      <c r="E44" s="9"/>
      <c r="G44" s="9"/>
      <c r="H44" s="9"/>
      <c r="J44" s="9"/>
      <c r="K44" s="12" t="s">
        <v>2</v>
      </c>
      <c r="N44" s="171"/>
      <c r="Q44" s="125"/>
    </row>
    <row r="45" spans="1:24">
      <c r="A45" s="5">
        <v>21</v>
      </c>
      <c r="B45" s="8" t="s">
        <v>248</v>
      </c>
      <c r="C45" s="9" t="s">
        <v>246</v>
      </c>
      <c r="D45" s="34">
        <f>556112/8325288</f>
        <v>6.6797929392953134E-2</v>
      </c>
      <c r="E45" s="35" t="s">
        <v>30</v>
      </c>
      <c r="F45" s="35"/>
      <c r="G45" s="35"/>
      <c r="H45" s="35"/>
      <c r="I45" s="35">
        <f>D45</f>
        <v>6.6797929392953134E-2</v>
      </c>
      <c r="J45" s="35" t="s">
        <v>30</v>
      </c>
      <c r="K45" s="12"/>
      <c r="N45" s="171"/>
    </row>
    <row r="46" spans="1:24">
      <c r="A46" s="5">
        <v>22</v>
      </c>
      <c r="B46" s="8"/>
      <c r="C46" s="9"/>
      <c r="D46" s="34">
        <f>D45</f>
        <v>6.6797929392953134E-2</v>
      </c>
      <c r="E46" s="35" t="s">
        <v>31</v>
      </c>
      <c r="F46" s="35"/>
      <c r="G46" s="35"/>
      <c r="H46" s="35"/>
      <c r="I46" s="35">
        <f>D46</f>
        <v>6.6797929392953134E-2</v>
      </c>
      <c r="J46" s="35" t="s">
        <v>31</v>
      </c>
      <c r="K46" s="12"/>
    </row>
    <row r="47" spans="1:24" s="10" customFormat="1">
      <c r="A47" s="114"/>
      <c r="B47" s="56"/>
      <c r="C47" s="12"/>
      <c r="D47" s="115"/>
      <c r="E47" s="115"/>
      <c r="F47" s="115"/>
      <c r="G47" s="115"/>
      <c r="H47" s="115"/>
      <c r="I47" s="115"/>
      <c r="J47" s="115"/>
      <c r="K47" s="12"/>
      <c r="M47" s="1"/>
      <c r="N47" s="1"/>
      <c r="O47" s="1"/>
      <c r="P47" s="1"/>
      <c r="Q47" s="1"/>
    </row>
    <row r="48" spans="1:24" s="10" customFormat="1">
      <c r="A48" s="114"/>
      <c r="B48" s="56"/>
      <c r="C48" s="12"/>
      <c r="D48" s="115"/>
      <c r="E48" s="115"/>
      <c r="F48" s="115"/>
      <c r="G48" s="115"/>
      <c r="H48" s="115"/>
      <c r="I48" s="115"/>
      <c r="J48" s="115"/>
      <c r="K48" s="12"/>
      <c r="M48" s="1"/>
      <c r="N48" s="1"/>
      <c r="O48" s="1"/>
      <c r="P48" s="1"/>
      <c r="Q48" s="1"/>
    </row>
    <row r="49" spans="1:17" s="10" customFormat="1">
      <c r="A49" s="114"/>
      <c r="B49" s="56"/>
      <c r="C49" s="12"/>
      <c r="D49" s="115"/>
      <c r="E49" s="115"/>
      <c r="F49" s="115"/>
      <c r="G49" s="115"/>
      <c r="H49" s="115"/>
      <c r="I49" s="115"/>
      <c r="J49" s="115"/>
      <c r="K49" s="12"/>
      <c r="M49" s="1"/>
      <c r="N49" s="1"/>
      <c r="O49" s="1"/>
      <c r="P49" s="1"/>
      <c r="Q49" s="1"/>
    </row>
    <row r="50" spans="1:17" s="10" customFormat="1">
      <c r="A50" s="114"/>
      <c r="B50" s="56"/>
      <c r="C50" s="12"/>
      <c r="D50" s="115"/>
      <c r="E50" s="115"/>
      <c r="F50" s="115"/>
      <c r="G50" s="115"/>
      <c r="H50" s="115"/>
      <c r="I50" s="115"/>
      <c r="J50" s="115"/>
      <c r="K50" s="12"/>
      <c r="M50" s="1"/>
      <c r="N50" s="1"/>
      <c r="O50" s="1"/>
      <c r="P50" s="1"/>
      <c r="Q50" s="1"/>
    </row>
    <row r="51" spans="1:17" s="10" customFormat="1">
      <c r="A51" s="114"/>
      <c r="B51" s="56"/>
      <c r="C51" s="12"/>
      <c r="D51" s="115"/>
      <c r="E51" s="115"/>
      <c r="F51" s="115"/>
      <c r="G51" s="115"/>
      <c r="H51" s="115"/>
      <c r="I51" s="115"/>
      <c r="J51" s="115"/>
      <c r="K51" s="12"/>
      <c r="M51" s="1"/>
      <c r="N51" s="1"/>
      <c r="O51" s="1"/>
      <c r="P51" s="1"/>
      <c r="Q51" s="1"/>
    </row>
    <row r="52" spans="1:17" s="10" customFormat="1">
      <c r="A52" s="114"/>
      <c r="B52" s="56"/>
      <c r="C52" s="12"/>
      <c r="D52" s="115"/>
      <c r="E52" s="115"/>
      <c r="F52" s="115"/>
      <c r="G52" s="115"/>
      <c r="H52" s="115"/>
      <c r="I52" s="115"/>
      <c r="J52" s="115"/>
      <c r="K52" s="12"/>
      <c r="M52" s="1"/>
      <c r="N52" s="1"/>
      <c r="O52" s="1"/>
      <c r="P52" s="1"/>
      <c r="Q52" s="1"/>
    </row>
    <row r="53" spans="1:17" s="10" customFormat="1">
      <c r="A53" s="114"/>
      <c r="B53" s="56"/>
      <c r="C53" s="12"/>
      <c r="D53" s="115"/>
      <c r="E53" s="115"/>
      <c r="F53" s="115"/>
      <c r="G53" s="115"/>
      <c r="H53" s="115"/>
      <c r="I53" s="115"/>
      <c r="J53" s="115"/>
      <c r="K53" s="12"/>
      <c r="M53" s="1"/>
      <c r="N53" s="1"/>
      <c r="O53" s="1"/>
    </row>
    <row r="54" spans="1:17" s="10" customFormat="1">
      <c r="A54" s="114"/>
      <c r="B54" s="56"/>
      <c r="C54" s="12"/>
      <c r="D54" s="115"/>
      <c r="E54" s="115"/>
      <c r="F54" s="115"/>
      <c r="G54" s="115"/>
      <c r="H54" s="115"/>
      <c r="I54" s="115"/>
      <c r="J54" s="115"/>
      <c r="K54" s="12"/>
      <c r="M54" s="1"/>
      <c r="N54" s="1"/>
      <c r="O54" s="1"/>
    </row>
    <row r="55" spans="1:17" s="10" customFormat="1">
      <c r="A55" s="114"/>
      <c r="B55" s="56"/>
      <c r="C55" s="12"/>
      <c r="D55" s="115"/>
      <c r="E55" s="115"/>
      <c r="F55" s="115"/>
      <c r="G55" s="115"/>
      <c r="H55" s="115"/>
      <c r="I55" s="115"/>
      <c r="J55" s="115"/>
      <c r="K55" s="12"/>
    </row>
    <row r="56" spans="1:17" s="10" customFormat="1">
      <c r="A56" s="114"/>
      <c r="B56" s="56"/>
      <c r="C56" s="12"/>
      <c r="D56" s="115"/>
      <c r="E56" s="115"/>
      <c r="F56" s="115"/>
      <c r="G56" s="115"/>
      <c r="H56" s="115"/>
      <c r="I56" s="115"/>
      <c r="J56" s="115"/>
      <c r="K56" s="12"/>
    </row>
    <row r="57" spans="1:17" s="10" customFormat="1">
      <c r="A57" s="114"/>
      <c r="B57" s="56"/>
      <c r="C57" s="12"/>
      <c r="D57" s="115"/>
      <c r="E57" s="115"/>
      <c r="F57" s="115"/>
      <c r="G57" s="115"/>
      <c r="H57" s="115"/>
      <c r="I57" s="115"/>
      <c r="J57" s="115"/>
      <c r="K57" s="12"/>
    </row>
    <row r="58" spans="1:17" s="10" customFormat="1">
      <c r="A58" s="114"/>
      <c r="B58" s="56"/>
      <c r="C58" s="12"/>
      <c r="D58" s="115"/>
      <c r="E58" s="115"/>
      <c r="F58" s="115"/>
      <c r="G58" s="115"/>
      <c r="H58" s="115"/>
      <c r="I58" s="115"/>
      <c r="J58" s="115"/>
      <c r="K58" s="12"/>
    </row>
    <row r="59" spans="1:17" s="10" customFormat="1">
      <c r="A59" s="114"/>
      <c r="B59" s="56"/>
      <c r="C59" s="12"/>
      <c r="D59" s="115"/>
      <c r="E59" s="115"/>
      <c r="F59" s="115"/>
      <c r="G59" s="115"/>
      <c r="H59" s="115"/>
      <c r="I59" s="115"/>
      <c r="J59" s="115"/>
      <c r="K59" s="12"/>
    </row>
    <row r="60" spans="1:17" s="10" customFormat="1">
      <c r="A60" s="114"/>
      <c r="B60" s="56"/>
      <c r="C60" s="12"/>
      <c r="D60" s="115"/>
      <c r="E60" s="115"/>
      <c r="F60" s="115"/>
      <c r="G60" s="115"/>
      <c r="H60" s="115"/>
      <c r="I60" s="115"/>
      <c r="J60" s="115"/>
      <c r="K60" s="12"/>
    </row>
    <row r="61" spans="1:17" s="10" customFormat="1">
      <c r="A61" s="114"/>
      <c r="B61" s="56"/>
      <c r="C61" s="12"/>
      <c r="D61" s="115"/>
      <c r="E61" s="115"/>
      <c r="F61" s="115"/>
      <c r="G61" s="115"/>
      <c r="H61" s="115"/>
      <c r="I61" s="115"/>
      <c r="J61" s="115"/>
      <c r="K61" s="12"/>
    </row>
    <row r="62" spans="1:17" s="10" customFormat="1">
      <c r="A62" s="114"/>
      <c r="B62" s="56"/>
      <c r="C62" s="12"/>
      <c r="D62" s="115"/>
      <c r="E62" s="115"/>
      <c r="F62" s="115"/>
      <c r="G62" s="115"/>
      <c r="H62" s="115"/>
      <c r="I62" s="115"/>
      <c r="J62" s="115"/>
      <c r="K62" s="12"/>
    </row>
    <row r="63" spans="1:17" s="10" customFormat="1">
      <c r="A63" s="114"/>
      <c r="B63" s="56"/>
      <c r="C63" s="12"/>
      <c r="D63" s="115"/>
      <c r="E63" s="115"/>
      <c r="F63" s="115"/>
      <c r="G63" s="115"/>
      <c r="H63" s="115"/>
      <c r="I63" s="115"/>
      <c r="J63" s="115"/>
      <c r="K63" s="12"/>
    </row>
    <row r="64" spans="1:17" s="10" customFormat="1">
      <c r="A64" s="114"/>
      <c r="B64" s="56"/>
      <c r="C64" s="12"/>
      <c r="D64" s="115"/>
      <c r="E64" s="115"/>
      <c r="F64" s="115"/>
      <c r="G64" s="115"/>
      <c r="H64" s="115"/>
      <c r="I64" s="115"/>
      <c r="J64" s="115"/>
      <c r="K64" s="12"/>
    </row>
    <row r="65" spans="1:17" s="10" customFormat="1">
      <c r="A65" s="114"/>
      <c r="B65" s="56"/>
      <c r="C65" s="12"/>
      <c r="D65" s="115"/>
      <c r="E65" s="115"/>
      <c r="F65" s="115"/>
      <c r="G65" s="115"/>
      <c r="H65" s="115"/>
      <c r="I65" s="115"/>
      <c r="J65" s="115"/>
      <c r="K65" s="12"/>
    </row>
    <row r="66" spans="1:17" s="10" customFormat="1">
      <c r="A66" s="114"/>
      <c r="B66" s="56"/>
      <c r="C66" s="12"/>
      <c r="D66" s="115"/>
      <c r="E66" s="115"/>
      <c r="F66" s="115"/>
      <c r="G66" s="115"/>
      <c r="H66" s="115"/>
      <c r="I66" s="115"/>
      <c r="J66" s="115"/>
      <c r="K66" s="12"/>
    </row>
    <row r="67" spans="1:17" s="10" customFormat="1">
      <c r="A67" s="114"/>
      <c r="B67" s="56"/>
      <c r="C67" s="12"/>
      <c r="D67" s="115"/>
      <c r="E67" s="115"/>
      <c r="F67" s="115"/>
      <c r="G67" s="115"/>
      <c r="H67" s="115"/>
      <c r="I67" s="115"/>
      <c r="J67" s="115"/>
      <c r="K67" s="12"/>
    </row>
    <row r="68" spans="1:17" s="10" customFormat="1">
      <c r="A68" s="114"/>
      <c r="B68" s="56"/>
      <c r="C68" s="12"/>
      <c r="D68" s="115"/>
      <c r="E68" s="115"/>
      <c r="F68" s="115"/>
      <c r="G68" s="115"/>
      <c r="H68" s="115"/>
      <c r="I68" s="115"/>
      <c r="J68" s="115"/>
      <c r="K68" s="12"/>
    </row>
    <row r="69" spans="1:17" s="10" customFormat="1">
      <c r="A69" s="114"/>
      <c r="B69" s="56"/>
      <c r="C69" s="12"/>
      <c r="D69" s="115"/>
      <c r="E69" s="115"/>
      <c r="F69" s="115"/>
      <c r="G69" s="115"/>
      <c r="H69" s="115"/>
      <c r="I69" s="115"/>
      <c r="J69" s="115"/>
      <c r="K69" s="12"/>
    </row>
    <row r="70" spans="1:17">
      <c r="B70" s="2"/>
      <c r="C70" s="2"/>
      <c r="D70" s="3"/>
      <c r="E70" s="2"/>
      <c r="F70" s="2"/>
      <c r="G70" s="2"/>
      <c r="H70" s="4"/>
      <c r="I70" s="4"/>
      <c r="J70" s="266" t="s">
        <v>202</v>
      </c>
      <c r="K70" s="266"/>
      <c r="M70" s="10"/>
      <c r="N70" s="10"/>
      <c r="O70" s="10"/>
      <c r="P70" s="10"/>
      <c r="Q70" s="10"/>
    </row>
    <row r="71" spans="1:17">
      <c r="B71" s="2"/>
      <c r="C71" s="2"/>
      <c r="D71" s="3"/>
      <c r="E71" s="2"/>
      <c r="F71" s="2"/>
      <c r="G71" s="2"/>
      <c r="H71" s="4"/>
      <c r="I71" s="4"/>
      <c r="J71" s="9"/>
      <c r="K71" s="36"/>
      <c r="M71" s="10"/>
      <c r="N71" s="10"/>
      <c r="O71" s="10"/>
      <c r="P71" s="10"/>
      <c r="Q71" s="10"/>
    </row>
    <row r="72" spans="1:17">
      <c r="B72" s="2" t="s">
        <v>0</v>
      </c>
      <c r="C72" s="2"/>
      <c r="D72" s="3" t="s">
        <v>282</v>
      </c>
      <c r="E72" s="2"/>
      <c r="F72" s="2"/>
      <c r="G72" s="2"/>
      <c r="H72" s="4"/>
      <c r="I72" s="4"/>
      <c r="J72" s="9"/>
      <c r="K72" s="36" t="str">
        <f>K4</f>
        <v>For the 12 months ended 12/31/2014</v>
      </c>
      <c r="M72" s="10"/>
      <c r="N72" s="10"/>
      <c r="O72" s="10"/>
      <c r="P72" s="10"/>
      <c r="Q72" s="10"/>
    </row>
    <row r="73" spans="1:17">
      <c r="B73" s="2"/>
      <c r="C73" s="13" t="s">
        <v>2</v>
      </c>
      <c r="D73" s="13" t="s">
        <v>283</v>
      </c>
      <c r="E73" s="13"/>
      <c r="F73" s="13"/>
      <c r="G73" s="13"/>
      <c r="H73" s="4"/>
      <c r="I73" s="4"/>
      <c r="J73" s="9"/>
      <c r="K73" s="12"/>
      <c r="M73" s="10"/>
      <c r="N73" s="10"/>
      <c r="O73" s="10"/>
      <c r="P73" s="10"/>
      <c r="Q73" s="10"/>
    </row>
    <row r="74" spans="1:17">
      <c r="B74" s="2"/>
      <c r="C74" s="13"/>
      <c r="D74" s="13"/>
      <c r="E74" s="13"/>
      <c r="F74" s="13"/>
      <c r="G74" s="13"/>
      <c r="H74" s="4"/>
      <c r="I74" s="4"/>
      <c r="J74" s="9"/>
      <c r="K74" s="12"/>
      <c r="M74" s="10"/>
      <c r="N74" s="10"/>
      <c r="O74" s="10"/>
      <c r="P74" s="10"/>
      <c r="Q74" s="10"/>
    </row>
    <row r="75" spans="1:17">
      <c r="B75" s="8"/>
      <c r="C75" s="9"/>
      <c r="D75" s="13" t="str">
        <f>D7</f>
        <v>Cleco Power LLC</v>
      </c>
      <c r="E75" s="13"/>
      <c r="F75" s="13"/>
      <c r="G75" s="13"/>
      <c r="H75" s="13"/>
      <c r="I75" s="13"/>
      <c r="J75" s="13"/>
      <c r="K75" s="17"/>
      <c r="M75" s="10"/>
      <c r="N75" s="10"/>
      <c r="O75" s="10"/>
      <c r="P75" s="10"/>
      <c r="Q75" s="10"/>
    </row>
    <row r="76" spans="1:17">
      <c r="B76" s="37" t="s">
        <v>32</v>
      </c>
      <c r="C76" s="37" t="s">
        <v>33</v>
      </c>
      <c r="D76" s="37" t="s">
        <v>34</v>
      </c>
      <c r="E76" s="13" t="s">
        <v>2</v>
      </c>
      <c r="F76" s="13"/>
      <c r="G76" s="38" t="s">
        <v>35</v>
      </c>
      <c r="H76" s="13"/>
      <c r="I76" s="39" t="s">
        <v>36</v>
      </c>
      <c r="J76" s="13"/>
      <c r="K76" s="11"/>
      <c r="M76" s="10"/>
      <c r="N76" s="10"/>
      <c r="O76" s="10"/>
    </row>
    <row r="77" spans="1:17">
      <c r="B77" s="8"/>
      <c r="C77" s="40" t="s">
        <v>37</v>
      </c>
      <c r="D77" s="13"/>
      <c r="E77" s="13"/>
      <c r="F77" s="13"/>
      <c r="G77" s="5"/>
      <c r="H77" s="13"/>
      <c r="I77" s="41" t="s">
        <v>38</v>
      </c>
      <c r="J77" s="13"/>
      <c r="K77" s="11"/>
      <c r="M77" s="10"/>
      <c r="N77" s="10"/>
      <c r="O77" s="10"/>
    </row>
    <row r="78" spans="1:17" ht="16.2" thickBot="1">
      <c r="A78" s="5" t="s">
        <v>4</v>
      </c>
      <c r="B78" s="8"/>
      <c r="C78" s="42" t="s">
        <v>39</v>
      </c>
      <c r="D78" s="41" t="s">
        <v>40</v>
      </c>
      <c r="E78" s="43"/>
      <c r="F78" s="41" t="s">
        <v>41</v>
      </c>
      <c r="H78" s="43"/>
      <c r="I78" s="5" t="s">
        <v>42</v>
      </c>
      <c r="J78" s="13"/>
      <c r="K78" s="11"/>
    </row>
    <row r="79" spans="1:17" ht="16.2" thickBot="1">
      <c r="A79" s="15" t="s">
        <v>6</v>
      </c>
      <c r="B79" s="44" t="s">
        <v>43</v>
      </c>
      <c r="C79" s="13"/>
      <c r="D79" s="13"/>
      <c r="E79" s="13"/>
      <c r="F79" s="13"/>
      <c r="G79" s="13"/>
      <c r="H79" s="13"/>
      <c r="I79" s="13"/>
      <c r="J79" s="13"/>
      <c r="K79" s="17"/>
      <c r="M79" s="282" t="s">
        <v>421</v>
      </c>
      <c r="N79" s="283"/>
      <c r="O79" s="283"/>
      <c r="P79" s="283"/>
      <c r="Q79" s="284"/>
    </row>
    <row r="80" spans="1:17">
      <c r="A80" s="5"/>
      <c r="B80" s="8" t="s">
        <v>308</v>
      </c>
      <c r="C80" s="13"/>
      <c r="D80" s="13"/>
      <c r="E80" s="13"/>
      <c r="F80" s="13"/>
      <c r="G80" s="13"/>
      <c r="H80" s="13"/>
      <c r="I80" s="13"/>
      <c r="J80" s="13"/>
      <c r="K80" s="17"/>
      <c r="M80" s="285"/>
      <c r="N80" s="286"/>
      <c r="O80" s="286"/>
      <c r="P80" s="286"/>
      <c r="Q80" s="287"/>
    </row>
    <row r="81" spans="1:17">
      <c r="A81" s="5">
        <v>1</v>
      </c>
      <c r="B81" s="8" t="s">
        <v>44</v>
      </c>
      <c r="C81" s="17" t="s">
        <v>227</v>
      </c>
      <c r="D81" s="21">
        <v>2209022699</v>
      </c>
      <c r="E81" s="13"/>
      <c r="F81" s="13" t="s">
        <v>45</v>
      </c>
      <c r="G81" s="45" t="s">
        <v>2</v>
      </c>
      <c r="H81" s="13"/>
      <c r="I81" s="13" t="s">
        <v>2</v>
      </c>
      <c r="J81" s="13"/>
      <c r="K81" s="17"/>
      <c r="M81" s="285"/>
      <c r="N81" s="286"/>
      <c r="O81" s="286"/>
      <c r="P81" s="286"/>
      <c r="Q81" s="287"/>
    </row>
    <row r="82" spans="1:17">
      <c r="A82" s="5">
        <v>2</v>
      </c>
      <c r="B82" s="8" t="s">
        <v>46</v>
      </c>
      <c r="C82" s="17" t="s">
        <v>220</v>
      </c>
      <c r="D82" s="21">
        <v>625824547</v>
      </c>
      <c r="E82" s="13"/>
      <c r="F82" s="13" t="s">
        <v>11</v>
      </c>
      <c r="G82" s="45">
        <f>I216</f>
        <v>0.78981783212156431</v>
      </c>
      <c r="H82" s="13"/>
      <c r="I82" s="13">
        <f>+G82*D82</f>
        <v>494287387.00000006</v>
      </c>
      <c r="J82" s="13"/>
      <c r="K82" s="17"/>
      <c r="M82" s="285"/>
      <c r="N82" s="286"/>
      <c r="O82" s="286"/>
      <c r="P82" s="286"/>
      <c r="Q82" s="287"/>
    </row>
    <row r="83" spans="1:17">
      <c r="A83" s="5">
        <v>3</v>
      </c>
      <c r="B83" s="8" t="s">
        <v>47</v>
      </c>
      <c r="C83" s="17" t="s">
        <v>221</v>
      </c>
      <c r="D83" s="21">
        <v>1288514315</v>
      </c>
      <c r="E83" s="13"/>
      <c r="F83" s="13" t="s">
        <v>45</v>
      </c>
      <c r="G83" s="45" t="s">
        <v>2</v>
      </c>
      <c r="H83" s="13"/>
      <c r="I83" s="13" t="s">
        <v>2</v>
      </c>
      <c r="J83" s="13"/>
      <c r="K83" s="17"/>
      <c r="M83" s="285"/>
      <c r="N83" s="286"/>
      <c r="O83" s="286"/>
      <c r="P83" s="286"/>
      <c r="Q83" s="287"/>
    </row>
    <row r="84" spans="1:17">
      <c r="A84" s="5">
        <v>4</v>
      </c>
      <c r="B84" s="8" t="s">
        <v>48</v>
      </c>
      <c r="C84" s="17" t="s">
        <v>228</v>
      </c>
      <c r="D84" s="21">
        <f>63127022+175478374</f>
        <v>238605396</v>
      </c>
      <c r="E84" s="13"/>
      <c r="F84" s="13" t="s">
        <v>49</v>
      </c>
      <c r="G84" s="45">
        <f>I233</f>
        <v>4.2124211884321881E-2</v>
      </c>
      <c r="H84" s="13"/>
      <c r="I84" s="13">
        <f>+G84*D84</f>
        <v>10051064.257846529</v>
      </c>
      <c r="J84" s="13"/>
      <c r="K84" s="17"/>
      <c r="M84" s="285"/>
      <c r="N84" s="286"/>
      <c r="O84" s="286"/>
      <c r="P84" s="286"/>
      <c r="Q84" s="287"/>
    </row>
    <row r="85" spans="1:17" ht="16.2" thickBot="1">
      <c r="A85" s="5">
        <v>5</v>
      </c>
      <c r="B85" s="8" t="s">
        <v>50</v>
      </c>
      <c r="C85" s="17" t="s">
        <v>51</v>
      </c>
      <c r="D85" s="46"/>
      <c r="E85" s="13"/>
      <c r="F85" s="13" t="s">
        <v>100</v>
      </c>
      <c r="G85" s="45">
        <f>K237</f>
        <v>4.2124211884321881E-2</v>
      </c>
      <c r="H85" s="13"/>
      <c r="I85" s="22">
        <f>+G85*D85</f>
        <v>0</v>
      </c>
      <c r="J85" s="13"/>
      <c r="K85" s="17"/>
      <c r="M85" s="288"/>
      <c r="N85" s="289"/>
      <c r="O85" s="289"/>
      <c r="P85" s="289"/>
      <c r="Q85" s="290"/>
    </row>
    <row r="86" spans="1:17">
      <c r="A86" s="5">
        <v>6</v>
      </c>
      <c r="B86" s="2" t="s">
        <v>279</v>
      </c>
      <c r="C86" s="17"/>
      <c r="D86" s="13">
        <f>SUM(D81:D85)</f>
        <v>4361966957</v>
      </c>
      <c r="E86" s="13"/>
      <c r="F86" s="13" t="s">
        <v>52</v>
      </c>
      <c r="G86" s="47">
        <f>IF(I86&gt;0,I86/D86,0)</f>
        <v>0.11562179544906777</v>
      </c>
      <c r="H86" s="13"/>
      <c r="I86" s="13">
        <f>SUM(I81:I85)</f>
        <v>504338451.25784659</v>
      </c>
      <c r="J86" s="13"/>
      <c r="K86" s="48"/>
    </row>
    <row r="87" spans="1:17">
      <c r="B87" s="8"/>
      <c r="C87" s="17"/>
      <c r="D87" s="13"/>
      <c r="E87" s="13"/>
      <c r="F87" s="13"/>
      <c r="G87" s="47"/>
      <c r="H87" s="13"/>
      <c r="I87" s="13"/>
      <c r="J87" s="13"/>
      <c r="K87" s="48"/>
    </row>
    <row r="88" spans="1:17">
      <c r="B88" s="8" t="s">
        <v>309</v>
      </c>
      <c r="C88" s="17"/>
      <c r="D88" s="13"/>
      <c r="E88" s="13"/>
      <c r="F88" s="13"/>
      <c r="G88" s="13"/>
      <c r="H88" s="13"/>
      <c r="I88" s="13"/>
      <c r="J88" s="13"/>
      <c r="K88" s="17"/>
    </row>
    <row r="89" spans="1:17">
      <c r="A89" s="5">
        <v>7</v>
      </c>
      <c r="B89" s="8" t="str">
        <f>+B81</f>
        <v xml:space="preserve">  Production</v>
      </c>
      <c r="C89" s="17" t="s">
        <v>206</v>
      </c>
      <c r="D89" s="21">
        <f>686239621+6521135</f>
        <v>692760756</v>
      </c>
      <c r="E89" s="13"/>
      <c r="F89" s="13" t="str">
        <f>+F81</f>
        <v>NA</v>
      </c>
      <c r="G89" s="45" t="str">
        <f>+G81</f>
        <v xml:space="preserve"> </v>
      </c>
      <c r="H89" s="13"/>
      <c r="I89" s="13" t="s">
        <v>2</v>
      </c>
      <c r="J89" s="13"/>
      <c r="K89" s="17"/>
      <c r="M89" s="159" t="s">
        <v>344</v>
      </c>
      <c r="N89" s="160"/>
      <c r="O89" s="160"/>
    </row>
    <row r="90" spans="1:17">
      <c r="A90" s="5">
        <v>8</v>
      </c>
      <c r="B90" s="8" t="str">
        <f>+B82</f>
        <v xml:space="preserve">  Transmission</v>
      </c>
      <c r="C90" s="17" t="s">
        <v>207</v>
      </c>
      <c r="D90" s="21">
        <v>200618171</v>
      </c>
      <c r="E90" s="13"/>
      <c r="F90" s="13" t="str">
        <f t="shared" ref="F90:G93" si="2">+F82</f>
        <v>TP</v>
      </c>
      <c r="G90" s="45">
        <f t="shared" si="2"/>
        <v>0.78981783212156431</v>
      </c>
      <c r="H90" s="13"/>
      <c r="I90" s="13">
        <f>+G90*D90</f>
        <v>158451808.9034133</v>
      </c>
      <c r="J90" s="13"/>
      <c r="K90" s="17"/>
      <c r="M90" s="152"/>
      <c r="N90" s="161"/>
      <c r="O90" s="162"/>
    </row>
    <row r="91" spans="1:17">
      <c r="A91" s="5">
        <v>9</v>
      </c>
      <c r="B91" s="8" t="str">
        <f>+B83</f>
        <v xml:space="preserve">  Distribution</v>
      </c>
      <c r="C91" s="17" t="s">
        <v>208</v>
      </c>
      <c r="D91" s="21">
        <v>416755330</v>
      </c>
      <c r="E91" s="13"/>
      <c r="F91" s="13" t="str">
        <f t="shared" si="2"/>
        <v>NA</v>
      </c>
      <c r="G91" s="45" t="str">
        <f t="shared" si="2"/>
        <v xml:space="preserve"> </v>
      </c>
      <c r="H91" s="13"/>
      <c r="I91" s="13" t="s">
        <v>2</v>
      </c>
      <c r="J91" s="13"/>
      <c r="K91" s="17"/>
      <c r="M91" s="163"/>
      <c r="N91" s="164" t="s">
        <v>335</v>
      </c>
      <c r="O91" s="165" t="s">
        <v>5</v>
      </c>
    </row>
    <row r="92" spans="1:17">
      <c r="A92" s="5">
        <v>10</v>
      </c>
      <c r="B92" s="8" t="str">
        <f>+B84</f>
        <v xml:space="preserve">  General &amp; Intangible</v>
      </c>
      <c r="C92" s="17" t="s">
        <v>310</v>
      </c>
      <c r="D92" s="21">
        <f>41474545+61705279</f>
        <v>103179824</v>
      </c>
      <c r="E92" s="13"/>
      <c r="F92" s="13" t="str">
        <f t="shared" si="2"/>
        <v>W/S</v>
      </c>
      <c r="G92" s="45">
        <f t="shared" si="2"/>
        <v>4.2124211884321881E-2</v>
      </c>
      <c r="H92" s="13"/>
      <c r="I92" s="13">
        <f>+G92*D92</f>
        <v>4346368.7683630399</v>
      </c>
      <c r="J92" s="13"/>
      <c r="K92" s="17"/>
      <c r="M92" s="154" t="s">
        <v>340</v>
      </c>
      <c r="N92" s="166">
        <f>449487828+5247461</f>
        <v>454735289</v>
      </c>
      <c r="O92" s="167">
        <f t="shared" ref="O92:O97" si="3">N92/SUM($N$92:$N$97)</f>
        <v>0.91998157541495185</v>
      </c>
    </row>
    <row r="93" spans="1:17" ht="16.2" thickBot="1">
      <c r="A93" s="5">
        <v>11</v>
      </c>
      <c r="B93" s="8" t="str">
        <f>+B85</f>
        <v xml:space="preserve">  Common</v>
      </c>
      <c r="C93" s="17" t="s">
        <v>51</v>
      </c>
      <c r="D93" s="46"/>
      <c r="E93" s="13"/>
      <c r="F93" s="13" t="str">
        <f t="shared" si="2"/>
        <v>CE</v>
      </c>
      <c r="G93" s="45">
        <f t="shared" si="2"/>
        <v>4.2124211884321881E-2</v>
      </c>
      <c r="H93" s="13"/>
      <c r="I93" s="22">
        <f>+G93*D93</f>
        <v>0</v>
      </c>
      <c r="J93" s="13"/>
      <c r="K93" s="17"/>
      <c r="M93" s="154" t="s">
        <v>341</v>
      </c>
      <c r="N93" s="166">
        <v>35715032</v>
      </c>
      <c r="O93" s="167">
        <f t="shared" si="3"/>
        <v>7.2255600566234965E-2</v>
      </c>
    </row>
    <row r="94" spans="1:17">
      <c r="A94" s="5">
        <v>12</v>
      </c>
      <c r="B94" s="8" t="s">
        <v>280</v>
      </c>
      <c r="C94" s="13"/>
      <c r="D94" s="13">
        <f>SUM(D89:D93)</f>
        <v>1413314081</v>
      </c>
      <c r="E94" s="13"/>
      <c r="F94" s="13"/>
      <c r="G94" s="13"/>
      <c r="H94" s="13"/>
      <c r="I94" s="13">
        <f>SUM(I89:I93)</f>
        <v>162798177.67177632</v>
      </c>
      <c r="J94" s="13"/>
      <c r="K94" s="17"/>
      <c r="M94" s="154" t="s">
        <v>342</v>
      </c>
      <c r="N94" s="166">
        <v>3837066</v>
      </c>
      <c r="O94" s="167">
        <f t="shared" si="3"/>
        <v>7.7628240188131687E-3</v>
      </c>
    </row>
    <row r="95" spans="1:17">
      <c r="A95" s="5"/>
      <c r="C95" s="13" t="s">
        <v>2</v>
      </c>
      <c r="E95" s="13"/>
      <c r="F95" s="13"/>
      <c r="G95" s="47"/>
      <c r="H95" s="13"/>
      <c r="J95" s="13"/>
      <c r="K95" s="48"/>
      <c r="M95" s="154" t="s">
        <v>343</v>
      </c>
      <c r="N95" s="166">
        <v>0</v>
      </c>
      <c r="O95" s="167">
        <f t="shared" si="3"/>
        <v>0</v>
      </c>
    </row>
    <row r="96" spans="1:17">
      <c r="A96" s="5"/>
      <c r="B96" s="8" t="s">
        <v>53</v>
      </c>
      <c r="C96" s="13"/>
      <c r="D96" s="13"/>
      <c r="E96" s="13"/>
      <c r="F96" s="13"/>
      <c r="G96" s="13"/>
      <c r="H96" s="13"/>
      <c r="I96" s="13"/>
      <c r="J96" s="13"/>
      <c r="K96" s="17"/>
      <c r="M96" s="154" t="s">
        <v>346</v>
      </c>
      <c r="N96" s="166">
        <v>0</v>
      </c>
      <c r="O96" s="167">
        <f t="shared" si="3"/>
        <v>0</v>
      </c>
    </row>
    <row r="97" spans="1:15">
      <c r="A97" s="5">
        <v>13</v>
      </c>
      <c r="B97" s="8" t="str">
        <f>+B89</f>
        <v xml:space="preserve">  Production</v>
      </c>
      <c r="C97" s="13" t="s">
        <v>249</v>
      </c>
      <c r="D97" s="13">
        <f>D81-D89</f>
        <v>1516261943</v>
      </c>
      <c r="E97" s="13"/>
      <c r="F97" s="13"/>
      <c r="G97" s="47"/>
      <c r="H97" s="13"/>
      <c r="I97" s="13" t="s">
        <v>2</v>
      </c>
      <c r="J97" s="13"/>
      <c r="K97" s="48"/>
      <c r="M97" s="154" t="s">
        <v>405</v>
      </c>
      <c r="N97" s="166">
        <v>0</v>
      </c>
      <c r="O97" s="167">
        <f t="shared" si="3"/>
        <v>0</v>
      </c>
    </row>
    <row r="98" spans="1:15">
      <c r="A98" s="5">
        <v>14</v>
      </c>
      <c r="B98" s="8" t="str">
        <f>+B90</f>
        <v xml:space="preserve">  Transmission</v>
      </c>
      <c r="C98" s="13" t="s">
        <v>250</v>
      </c>
      <c r="D98" s="13">
        <f>D82-D90</f>
        <v>425206376</v>
      </c>
      <c r="E98" s="13"/>
      <c r="F98" s="13"/>
      <c r="G98" s="45"/>
      <c r="H98" s="13"/>
      <c r="I98" s="13">
        <f>I82-I90</f>
        <v>335835578.09658676</v>
      </c>
      <c r="J98" s="13"/>
      <c r="K98" s="48"/>
      <c r="M98" s="168" t="s">
        <v>345</v>
      </c>
      <c r="N98" s="157">
        <f>SUM(N92:N97)</f>
        <v>494287387</v>
      </c>
      <c r="O98" s="169">
        <f>SUM(O92:O97)</f>
        <v>0.99999999999999989</v>
      </c>
    </row>
    <row r="99" spans="1:15">
      <c r="A99" s="5">
        <v>15</v>
      </c>
      <c r="B99" s="8" t="str">
        <f>+B91</f>
        <v xml:space="preserve">  Distribution</v>
      </c>
      <c r="C99" s="13" t="s">
        <v>251</v>
      </c>
      <c r="D99" s="13">
        <f>D83-D91</f>
        <v>871758985</v>
      </c>
      <c r="E99" s="13"/>
      <c r="F99" s="13"/>
      <c r="G99" s="47"/>
      <c r="H99" s="13"/>
      <c r="I99" s="13" t="s">
        <v>2</v>
      </c>
      <c r="J99" s="13"/>
      <c r="K99" s="48"/>
    </row>
    <row r="100" spans="1:15">
      <c r="A100" s="5">
        <v>16</v>
      </c>
      <c r="B100" s="8" t="str">
        <f>+B92</f>
        <v xml:space="preserve">  General &amp; Intangible</v>
      </c>
      <c r="C100" s="13" t="s">
        <v>252</v>
      </c>
      <c r="D100" s="13">
        <f>D84-D92</f>
        <v>135425572</v>
      </c>
      <c r="E100" s="13"/>
      <c r="F100" s="13"/>
      <c r="G100" s="47"/>
      <c r="H100" s="13"/>
      <c r="I100" s="13">
        <f>I84-I92</f>
        <v>5704695.4894834887</v>
      </c>
      <c r="J100" s="13"/>
      <c r="K100" s="48"/>
      <c r="M100" s="1" t="s">
        <v>336</v>
      </c>
      <c r="N100" s="1">
        <f>I82-N98</f>
        <v>0</v>
      </c>
    </row>
    <row r="101" spans="1:15" ht="16.2" thickBot="1">
      <c r="A101" s="5">
        <v>17</v>
      </c>
      <c r="B101" s="8" t="str">
        <f>+B93</f>
        <v xml:space="preserve">  Common</v>
      </c>
      <c r="C101" s="13" t="s">
        <v>253</v>
      </c>
      <c r="D101" s="22">
        <f>D85-D93</f>
        <v>0</v>
      </c>
      <c r="E101" s="13"/>
      <c r="F101" s="13"/>
      <c r="G101" s="47"/>
      <c r="H101" s="13"/>
      <c r="I101" s="22">
        <f>I85-I93</f>
        <v>0</v>
      </c>
      <c r="J101" s="13"/>
      <c r="K101" s="48"/>
      <c r="M101" s="1" t="s">
        <v>422</v>
      </c>
      <c r="N101" s="1">
        <f>SUM(N93+N94+N95+N96)</f>
        <v>39552098</v>
      </c>
    </row>
    <row r="102" spans="1:15">
      <c r="A102" s="5">
        <v>18</v>
      </c>
      <c r="B102" s="8" t="s">
        <v>278</v>
      </c>
      <c r="C102" s="13"/>
      <c r="D102" s="13">
        <f>SUM(D97:D101)</f>
        <v>2948652876</v>
      </c>
      <c r="E102" s="13"/>
      <c r="F102" s="13" t="s">
        <v>54</v>
      </c>
      <c r="G102" s="47">
        <f>IF(I102&gt;0,I102/D102,0)</f>
        <v>0.11582925761318751</v>
      </c>
      <c r="H102" s="13"/>
      <c r="I102" s="13">
        <f>SUM(I97:I101)</f>
        <v>341540273.58607024</v>
      </c>
      <c r="J102" s="13"/>
      <c r="K102" s="17"/>
      <c r="M102" s="1" t="s">
        <v>337</v>
      </c>
    </row>
    <row r="103" spans="1:15">
      <c r="A103" s="5"/>
      <c r="C103" s="13"/>
      <c r="E103" s="13"/>
      <c r="H103" s="13"/>
      <c r="J103" s="13"/>
      <c r="K103" s="48"/>
    </row>
    <row r="104" spans="1:15">
      <c r="A104" s="5"/>
      <c r="B104" s="2" t="s">
        <v>254</v>
      </c>
      <c r="C104" s="13"/>
      <c r="D104" s="13"/>
      <c r="E104" s="13"/>
      <c r="F104" s="13"/>
      <c r="G104" s="13"/>
      <c r="H104" s="13"/>
      <c r="I104" s="13"/>
      <c r="J104" s="13"/>
      <c r="K104" s="17"/>
      <c r="L104" s="177"/>
    </row>
    <row r="105" spans="1:15">
      <c r="A105" s="5">
        <v>19</v>
      </c>
      <c r="B105" s="8" t="s">
        <v>147</v>
      </c>
      <c r="C105" s="13" t="s">
        <v>55</v>
      </c>
      <c r="D105" s="21"/>
      <c r="E105" s="17"/>
      <c r="F105" s="17" t="str">
        <f>+F89</f>
        <v>NA</v>
      </c>
      <c r="G105" s="49" t="s">
        <v>195</v>
      </c>
      <c r="H105" s="13"/>
      <c r="I105" s="13">
        <v>0</v>
      </c>
      <c r="J105" s="13"/>
      <c r="K105" s="48"/>
    </row>
    <row r="106" spans="1:15">
      <c r="A106" s="5">
        <v>20</v>
      </c>
      <c r="B106" s="8" t="s">
        <v>148</v>
      </c>
      <c r="C106" s="13" t="s">
        <v>57</v>
      </c>
      <c r="D106" s="21">
        <f>'ADIT  Page 2'!C15</f>
        <v>-853116831</v>
      </c>
      <c r="E106" s="13"/>
      <c r="F106" s="13" t="s">
        <v>56</v>
      </c>
      <c r="G106" s="45">
        <f>+G102</f>
        <v>0.11582925761318751</v>
      </c>
      <c r="H106" s="13"/>
      <c r="I106" s="13">
        <f>D106*G106</f>
        <v>-98815889.192045152</v>
      </c>
      <c r="J106" s="13"/>
      <c r="K106" s="48"/>
      <c r="L106" s="146"/>
    </row>
    <row r="107" spans="1:15">
      <c r="A107" s="5">
        <v>21</v>
      </c>
      <c r="B107" s="8" t="s">
        <v>149</v>
      </c>
      <c r="C107" s="13" t="s">
        <v>58</v>
      </c>
      <c r="D107" s="50"/>
      <c r="E107" s="13"/>
      <c r="F107" s="13" t="s">
        <v>56</v>
      </c>
      <c r="G107" s="45">
        <f>+G106</f>
        <v>0.11582925761318751</v>
      </c>
      <c r="H107" s="13"/>
      <c r="I107" s="13">
        <f>D107*G107</f>
        <v>0</v>
      </c>
      <c r="J107" s="13"/>
      <c r="K107" s="48"/>
    </row>
    <row r="108" spans="1:15">
      <c r="A108" s="5">
        <v>22</v>
      </c>
      <c r="B108" s="8" t="s">
        <v>151</v>
      </c>
      <c r="C108" s="13" t="s">
        <v>59</v>
      </c>
      <c r="D108" s="50">
        <f>'ADIT  Page 2'!C20</f>
        <v>82578204</v>
      </c>
      <c r="E108" s="13"/>
      <c r="F108" s="13" t="str">
        <f>+F107</f>
        <v>NP</v>
      </c>
      <c r="G108" s="45">
        <f>+G107</f>
        <v>0.11582925761318751</v>
      </c>
      <c r="H108" s="13"/>
      <c r="I108" s="13">
        <f>D108*G108</f>
        <v>9564972.0643503517</v>
      </c>
      <c r="J108" s="13"/>
      <c r="K108" s="48"/>
    </row>
    <row r="109" spans="1:15" ht="16.2" thickBot="1">
      <c r="A109" s="5">
        <v>23</v>
      </c>
      <c r="B109" s="1" t="s">
        <v>150</v>
      </c>
      <c r="C109" s="1" t="s">
        <v>214</v>
      </c>
      <c r="D109" s="46"/>
      <c r="E109" s="13"/>
      <c r="F109" s="13" t="s">
        <v>56</v>
      </c>
      <c r="G109" s="45">
        <f>+G107</f>
        <v>0.11582925761318751</v>
      </c>
      <c r="H109" s="13"/>
      <c r="I109" s="22">
        <f>D109*G109</f>
        <v>0</v>
      </c>
      <c r="J109" s="13"/>
      <c r="K109" s="48"/>
    </row>
    <row r="110" spans="1:15">
      <c r="A110" s="5">
        <v>24</v>
      </c>
      <c r="B110" s="8" t="s">
        <v>276</v>
      </c>
      <c r="C110" s="13"/>
      <c r="D110" s="13">
        <f>SUM(D105:D109)</f>
        <v>-770538627</v>
      </c>
      <c r="E110" s="13"/>
      <c r="F110" s="13"/>
      <c r="G110" s="13"/>
      <c r="H110" s="13"/>
      <c r="I110" s="13">
        <f>SUM(I105:I109)</f>
        <v>-89250917.1276948</v>
      </c>
      <c r="J110" s="13"/>
      <c r="K110" s="17"/>
    </row>
    <row r="111" spans="1:15">
      <c r="A111" s="5"/>
      <c r="C111" s="13"/>
      <c r="E111" s="13"/>
      <c r="F111" s="13"/>
      <c r="G111" s="47"/>
      <c r="H111" s="13"/>
      <c r="J111" s="13"/>
      <c r="K111" s="48"/>
    </row>
    <row r="112" spans="1:15">
      <c r="A112" s="5">
        <v>25</v>
      </c>
      <c r="B112" s="2" t="s">
        <v>60</v>
      </c>
      <c r="C112" s="17" t="s">
        <v>61</v>
      </c>
      <c r="D112" s="21">
        <v>309996</v>
      </c>
      <c r="E112" s="13"/>
      <c r="F112" s="13" t="str">
        <f>+F90</f>
        <v>TP</v>
      </c>
      <c r="G112" s="45">
        <f>+G90</f>
        <v>0.78981783212156431</v>
      </c>
      <c r="H112" s="13"/>
      <c r="I112" s="13">
        <f>+G112*D112</f>
        <v>244840.36868635644</v>
      </c>
      <c r="J112" s="13"/>
      <c r="K112" s="17"/>
    </row>
    <row r="113" spans="1:11">
      <c r="A113" s="5"/>
      <c r="B113" s="8"/>
      <c r="C113" s="13"/>
      <c r="D113" s="13"/>
      <c r="E113" s="13"/>
      <c r="F113" s="13"/>
      <c r="G113" s="13"/>
      <c r="H113" s="13"/>
      <c r="I113" s="13"/>
      <c r="J113" s="13"/>
      <c r="K113" s="17"/>
    </row>
    <row r="114" spans="1:11">
      <c r="A114" s="5"/>
      <c r="B114" s="8" t="s">
        <v>186</v>
      </c>
      <c r="C114" s="13" t="s">
        <v>2</v>
      </c>
      <c r="D114" s="13"/>
      <c r="E114" s="13"/>
      <c r="F114" s="13"/>
      <c r="G114" s="13"/>
      <c r="H114" s="13"/>
      <c r="I114" s="13"/>
      <c r="J114" s="13"/>
      <c r="K114" s="17"/>
    </row>
    <row r="115" spans="1:11">
      <c r="A115" s="5">
        <v>26</v>
      </c>
      <c r="B115" s="8" t="s">
        <v>187</v>
      </c>
      <c r="C115" s="1" t="s">
        <v>183</v>
      </c>
      <c r="D115" s="13">
        <f>+D156/8</f>
        <v>8070622.7874999996</v>
      </c>
      <c r="E115" s="13"/>
      <c r="F115" s="13"/>
      <c r="G115" s="47"/>
      <c r="H115" s="13"/>
      <c r="I115" s="13">
        <f>+I156/8</f>
        <v>1097835.1743171783</v>
      </c>
      <c r="J115" s="9"/>
      <c r="K115" s="48"/>
    </row>
    <row r="116" spans="1:11">
      <c r="A116" s="5">
        <v>27</v>
      </c>
      <c r="B116" s="8" t="s">
        <v>62</v>
      </c>
      <c r="C116" s="13" t="s">
        <v>236</v>
      </c>
      <c r="D116" s="21">
        <f>145803+7485022</f>
        <v>7630825</v>
      </c>
      <c r="E116" s="13"/>
      <c r="F116" s="13" t="s">
        <v>63</v>
      </c>
      <c r="G116" s="45">
        <f>I225</f>
        <v>0.73485155512161637</v>
      </c>
      <c r="H116" s="13"/>
      <c r="I116" s="13">
        <f>+G116*D116</f>
        <v>5607523.6181109082</v>
      </c>
      <c r="J116" s="13" t="s">
        <v>2</v>
      </c>
      <c r="K116" s="48"/>
    </row>
    <row r="117" spans="1:11" ht="16.2" thickBot="1">
      <c r="A117" s="5">
        <v>28</v>
      </c>
      <c r="B117" s="8" t="s">
        <v>153</v>
      </c>
      <c r="C117" s="13" t="s">
        <v>219</v>
      </c>
      <c r="D117" s="46">
        <v>12174067</v>
      </c>
      <c r="E117" s="13"/>
      <c r="F117" s="13" t="s">
        <v>64</v>
      </c>
      <c r="G117" s="45">
        <f>+G86</f>
        <v>0.11562179544906777</v>
      </c>
      <c r="H117" s="13"/>
      <c r="I117" s="22">
        <f>+G117*D117</f>
        <v>1407587.484457246</v>
      </c>
      <c r="J117" s="13"/>
      <c r="K117" s="48"/>
    </row>
    <row r="118" spans="1:11">
      <c r="A118" s="5">
        <v>29</v>
      </c>
      <c r="B118" s="8" t="s">
        <v>277</v>
      </c>
      <c r="C118" s="9"/>
      <c r="D118" s="13">
        <f>D115+D116+D117</f>
        <v>27875514.787500001</v>
      </c>
      <c r="E118" s="9"/>
      <c r="F118" s="9"/>
      <c r="G118" s="9"/>
      <c r="H118" s="9"/>
      <c r="I118" s="13">
        <f>I115+I116+I117</f>
        <v>8112946.2768853325</v>
      </c>
      <c r="J118" s="9"/>
      <c r="K118" s="12"/>
    </row>
    <row r="119" spans="1:11" ht="16.2" thickBot="1">
      <c r="C119" s="13"/>
      <c r="D119" s="51"/>
      <c r="E119" s="13"/>
      <c r="F119" s="13"/>
      <c r="G119" s="13"/>
      <c r="H119" s="13"/>
      <c r="I119" s="51"/>
      <c r="J119" s="13"/>
      <c r="K119" s="17"/>
    </row>
    <row r="120" spans="1:11" ht="16.2" thickBot="1">
      <c r="A120" s="5">
        <v>30</v>
      </c>
      <c r="B120" s="8" t="s">
        <v>152</v>
      </c>
      <c r="C120" s="13"/>
      <c r="D120" s="52">
        <f>+D118+D112+D110+D102</f>
        <v>2206299759.7874999</v>
      </c>
      <c r="E120" s="13"/>
      <c r="F120" s="13"/>
      <c r="G120" s="47"/>
      <c r="H120" s="13"/>
      <c r="I120" s="52">
        <f>+I118+I112+I110+I102</f>
        <v>260647143.10394713</v>
      </c>
      <c r="J120" s="13"/>
      <c r="K120" s="48"/>
    </row>
    <row r="121" spans="1:11" ht="16.2" thickTop="1">
      <c r="A121" s="5"/>
      <c r="B121" s="8"/>
      <c r="C121" s="13"/>
      <c r="D121" s="53"/>
      <c r="E121" s="13"/>
      <c r="F121" s="13"/>
      <c r="G121" s="47"/>
      <c r="H121" s="13"/>
      <c r="I121" s="53"/>
      <c r="J121" s="13"/>
      <c r="K121" s="48"/>
    </row>
    <row r="122" spans="1:11">
      <c r="A122" s="5"/>
      <c r="B122" s="8"/>
      <c r="C122" s="13"/>
      <c r="D122" s="53"/>
      <c r="E122" s="13"/>
      <c r="F122" s="13"/>
      <c r="G122" s="47"/>
      <c r="H122" s="13"/>
      <c r="I122" s="53"/>
      <c r="J122" s="13"/>
      <c r="K122" s="48"/>
    </row>
    <row r="123" spans="1:11">
      <c r="A123" s="5"/>
      <c r="B123" s="8"/>
      <c r="C123" s="13"/>
      <c r="D123" s="53"/>
      <c r="E123" s="13"/>
      <c r="F123" s="13"/>
      <c r="G123" s="47"/>
      <c r="H123" s="13"/>
      <c r="I123" s="53"/>
      <c r="J123" s="13"/>
      <c r="K123" s="48"/>
    </row>
    <row r="124" spans="1:11">
      <c r="A124" s="5"/>
      <c r="B124" s="8"/>
      <c r="C124" s="13"/>
      <c r="D124" s="53"/>
      <c r="E124" s="13"/>
      <c r="F124" s="13"/>
      <c r="G124" s="47"/>
      <c r="H124" s="13"/>
      <c r="I124" s="53"/>
      <c r="J124" s="13"/>
      <c r="K124" s="48"/>
    </row>
    <row r="125" spans="1:11">
      <c r="A125" s="5"/>
      <c r="B125" s="8"/>
      <c r="C125" s="13"/>
      <c r="D125" s="53"/>
      <c r="E125" s="13"/>
      <c r="F125" s="13"/>
      <c r="G125" s="47"/>
      <c r="H125" s="13"/>
      <c r="I125" s="53"/>
      <c r="J125" s="13"/>
      <c r="K125" s="48"/>
    </row>
    <row r="126" spans="1:11">
      <c r="A126" s="5"/>
      <c r="B126" s="8"/>
      <c r="C126" s="13"/>
      <c r="D126" s="53"/>
      <c r="E126" s="13"/>
      <c r="F126" s="13"/>
      <c r="G126" s="47"/>
      <c r="H126" s="13"/>
      <c r="I126" s="53"/>
      <c r="J126" s="13"/>
      <c r="K126" s="48"/>
    </row>
    <row r="127" spans="1:11">
      <c r="A127" s="5"/>
      <c r="B127" s="8"/>
      <c r="C127" s="13"/>
      <c r="D127" s="53"/>
      <c r="E127" s="13"/>
      <c r="F127" s="13"/>
      <c r="G127" s="47"/>
      <c r="H127" s="13"/>
      <c r="I127" s="53"/>
      <c r="J127" s="13"/>
      <c r="K127" s="48"/>
    </row>
    <row r="128" spans="1:11">
      <c r="A128" s="5"/>
      <c r="B128" s="8"/>
      <c r="C128" s="13"/>
      <c r="D128" s="53"/>
      <c r="E128" s="13"/>
      <c r="F128" s="13"/>
      <c r="G128" s="47"/>
      <c r="H128" s="13"/>
      <c r="I128" s="53"/>
      <c r="J128" s="13"/>
      <c r="K128" s="48"/>
    </row>
    <row r="129" spans="1:11">
      <c r="A129" s="5"/>
      <c r="B129" s="8"/>
      <c r="C129" s="13"/>
      <c r="D129" s="53"/>
      <c r="E129" s="13"/>
      <c r="F129" s="13"/>
      <c r="G129" s="47"/>
      <c r="H129" s="13"/>
      <c r="I129" s="53"/>
      <c r="J129" s="13"/>
      <c r="K129" s="48"/>
    </row>
    <row r="130" spans="1:11">
      <c r="A130" s="5"/>
      <c r="B130" s="8"/>
      <c r="C130" s="13"/>
      <c r="D130" s="53"/>
      <c r="E130" s="13"/>
      <c r="F130" s="13"/>
      <c r="G130" s="47"/>
      <c r="H130" s="13"/>
      <c r="I130" s="53"/>
      <c r="J130" s="13"/>
      <c r="K130" s="48"/>
    </row>
    <row r="131" spans="1:11">
      <c r="A131" s="5"/>
      <c r="B131" s="8"/>
      <c r="C131" s="13"/>
      <c r="D131" s="53"/>
      <c r="E131" s="13"/>
      <c r="F131" s="13"/>
      <c r="G131" s="47"/>
      <c r="H131" s="13"/>
      <c r="I131" s="53"/>
      <c r="J131" s="13"/>
      <c r="K131" s="48"/>
    </row>
    <row r="132" spans="1:11">
      <c r="A132" s="5"/>
      <c r="B132" s="8"/>
      <c r="C132" s="13"/>
      <c r="D132" s="53"/>
      <c r="E132" s="13"/>
      <c r="F132" s="13"/>
      <c r="G132" s="47"/>
      <c r="H132" s="13"/>
      <c r="I132" s="53"/>
      <c r="J132" s="13"/>
      <c r="K132" s="48"/>
    </row>
    <row r="133" spans="1:11">
      <c r="A133" s="5"/>
      <c r="B133" s="8"/>
      <c r="C133" s="13"/>
      <c r="D133" s="53"/>
      <c r="E133" s="13"/>
      <c r="F133" s="13"/>
      <c r="G133" s="47"/>
      <c r="H133" s="13"/>
      <c r="I133" s="53"/>
      <c r="J133" s="13"/>
      <c r="K133" s="48"/>
    </row>
    <row r="134" spans="1:11">
      <c r="A134" s="5"/>
      <c r="B134" s="8"/>
      <c r="C134" s="13"/>
      <c r="D134" s="53"/>
      <c r="E134" s="13"/>
      <c r="F134" s="13"/>
      <c r="G134" s="47"/>
      <c r="H134" s="13"/>
      <c r="I134" s="53"/>
      <c r="J134" s="13"/>
      <c r="K134" s="48"/>
    </row>
    <row r="135" spans="1:11">
      <c r="A135" s="5"/>
      <c r="B135" s="8"/>
      <c r="C135" s="13"/>
      <c r="D135" s="53"/>
      <c r="E135" s="13"/>
      <c r="F135" s="13"/>
      <c r="G135" s="47"/>
      <c r="H135" s="13"/>
      <c r="I135" s="53"/>
      <c r="J135" s="13"/>
      <c r="K135" s="48"/>
    </row>
    <row r="136" spans="1:11">
      <c r="A136" s="5"/>
      <c r="B136" s="8"/>
      <c r="C136" s="13"/>
      <c r="D136" s="53"/>
      <c r="E136" s="13"/>
      <c r="F136" s="13"/>
      <c r="G136" s="47"/>
      <c r="H136" s="13"/>
      <c r="I136" s="53"/>
      <c r="J136" s="13"/>
      <c r="K136" s="48"/>
    </row>
    <row r="137" spans="1:11">
      <c r="B137" s="2"/>
      <c r="C137" s="2"/>
      <c r="D137" s="3"/>
      <c r="E137" s="2"/>
      <c r="F137" s="2"/>
      <c r="G137" s="2"/>
      <c r="H137" s="4"/>
      <c r="I137" s="4"/>
      <c r="J137" s="266" t="s">
        <v>203</v>
      </c>
      <c r="K137" s="266"/>
    </row>
    <row r="138" spans="1:11">
      <c r="B138" s="2"/>
      <c r="C138" s="2"/>
      <c r="D138" s="3"/>
      <c r="E138" s="2"/>
      <c r="F138" s="2"/>
      <c r="G138" s="2"/>
      <c r="H138" s="4"/>
      <c r="I138" s="4"/>
      <c r="J138" s="9"/>
      <c r="K138" s="36"/>
    </row>
    <row r="139" spans="1:11">
      <c r="B139" s="2" t="s">
        <v>0</v>
      </c>
      <c r="C139" s="2"/>
      <c r="D139" s="3" t="s">
        <v>1</v>
      </c>
      <c r="E139" s="2"/>
      <c r="F139" s="2"/>
      <c r="G139" s="2"/>
      <c r="H139" s="4"/>
      <c r="I139" s="4"/>
      <c r="J139" s="9"/>
      <c r="K139" s="36" t="str">
        <f>K4</f>
        <v>For the 12 months ended 12/31/2014</v>
      </c>
    </row>
    <row r="140" spans="1:11">
      <c r="B140" s="2"/>
      <c r="C140" s="13" t="s">
        <v>2</v>
      </c>
      <c r="D140" s="13" t="s">
        <v>3</v>
      </c>
      <c r="E140" s="13"/>
      <c r="F140" s="13"/>
      <c r="G140" s="13"/>
      <c r="H140" s="4"/>
      <c r="I140" s="4"/>
      <c r="J140" s="9"/>
      <c r="K140" s="12"/>
    </row>
    <row r="141" spans="1:11">
      <c r="B141" s="2"/>
      <c r="C141" s="13"/>
      <c r="D141" s="13"/>
      <c r="E141" s="13"/>
      <c r="F141" s="13"/>
      <c r="G141" s="13"/>
      <c r="H141" s="4"/>
      <c r="I141" s="4"/>
      <c r="J141" s="9"/>
      <c r="K141" s="12"/>
    </row>
    <row r="142" spans="1:11">
      <c r="A142" s="5"/>
      <c r="D142" s="1" t="str">
        <f>D7</f>
        <v>Cleco Power LLC</v>
      </c>
      <c r="J142" s="13"/>
      <c r="K142" s="17"/>
    </row>
    <row r="143" spans="1:11">
      <c r="A143" s="5"/>
      <c r="B143" s="37" t="s">
        <v>32</v>
      </c>
      <c r="C143" s="37" t="s">
        <v>33</v>
      </c>
      <c r="D143" s="37" t="s">
        <v>34</v>
      </c>
      <c r="E143" s="13" t="s">
        <v>2</v>
      </c>
      <c r="F143" s="13"/>
      <c r="G143" s="38" t="s">
        <v>35</v>
      </c>
      <c r="H143" s="13"/>
      <c r="I143" s="39" t="s">
        <v>36</v>
      </c>
      <c r="J143" s="13"/>
      <c r="K143" s="17"/>
    </row>
    <row r="144" spans="1:11">
      <c r="A144" s="5" t="s">
        <v>4</v>
      </c>
      <c r="B144" s="8"/>
      <c r="C144" s="40" t="s">
        <v>37</v>
      </c>
      <c r="D144" s="13"/>
      <c r="E144" s="13"/>
      <c r="F144" s="13"/>
      <c r="G144" s="5"/>
      <c r="H144" s="13"/>
      <c r="I144" s="41" t="s">
        <v>38</v>
      </c>
      <c r="J144" s="13"/>
      <c r="K144" s="55"/>
    </row>
    <row r="145" spans="1:12" ht="16.2" thickBot="1">
      <c r="A145" s="15" t="s">
        <v>6</v>
      </c>
      <c r="B145" s="8"/>
      <c r="C145" s="42" t="s">
        <v>39</v>
      </c>
      <c r="D145" s="41" t="s">
        <v>40</v>
      </c>
      <c r="E145" s="43"/>
      <c r="F145" s="41" t="s">
        <v>41</v>
      </c>
      <c r="H145" s="43"/>
      <c r="I145" s="5" t="s">
        <v>42</v>
      </c>
      <c r="J145" s="13"/>
      <c r="K145" s="55"/>
    </row>
    <row r="146" spans="1:12">
      <c r="A146" s="5"/>
      <c r="B146" s="8" t="s">
        <v>311</v>
      </c>
      <c r="C146" s="13"/>
      <c r="D146" s="13"/>
      <c r="E146" s="13"/>
      <c r="F146" s="13"/>
      <c r="G146" s="13"/>
      <c r="H146" s="13"/>
      <c r="I146" s="13"/>
      <c r="J146" s="13"/>
      <c r="K146" s="17"/>
    </row>
    <row r="147" spans="1:12">
      <c r="A147" s="5">
        <v>1</v>
      </c>
      <c r="B147" s="8" t="s">
        <v>65</v>
      </c>
      <c r="C147" s="13" t="s">
        <v>229</v>
      </c>
      <c r="D147" s="261">
        <f>29412416-'acct 556'!C12</f>
        <v>27720618.330000002</v>
      </c>
      <c r="E147" s="13"/>
      <c r="F147" s="13" t="s">
        <v>63</v>
      </c>
      <c r="G147" s="45">
        <f>I225</f>
        <v>0.73485155512161637</v>
      </c>
      <c r="H147" s="13"/>
      <c r="I147" s="13">
        <f>+G147*D147</f>
        <v>20370539.488733284</v>
      </c>
      <c r="J147" s="9"/>
      <c r="K147" s="17"/>
      <c r="L147" s="146" t="s">
        <v>432</v>
      </c>
    </row>
    <row r="148" spans="1:12">
      <c r="A148" s="114" t="s">
        <v>222</v>
      </c>
      <c r="B148" s="56" t="s">
        <v>256</v>
      </c>
      <c r="C148" s="17"/>
      <c r="D148" s="21">
        <v>241615</v>
      </c>
      <c r="E148" s="13"/>
      <c r="F148" s="116"/>
      <c r="G148" s="45">
        <v>1</v>
      </c>
      <c r="H148" s="13"/>
      <c r="I148" s="13">
        <f>+G148*D148</f>
        <v>241615</v>
      </c>
      <c r="J148" s="9"/>
      <c r="K148" s="17"/>
    </row>
    <row r="149" spans="1:12">
      <c r="A149" s="5">
        <v>2</v>
      </c>
      <c r="B149" s="8" t="s">
        <v>66</v>
      </c>
      <c r="C149" s="13" t="s">
        <v>230</v>
      </c>
      <c r="D149" s="21">
        <v>18642858</v>
      </c>
      <c r="E149" s="13"/>
      <c r="F149" s="13" t="s">
        <v>63</v>
      </c>
      <c r="G149" s="45">
        <f>+G147</f>
        <v>0.73485155512161637</v>
      </c>
      <c r="H149" s="13"/>
      <c r="I149" s="13">
        <f t="shared" ref="I149:I155" si="4">+G149*D149</f>
        <v>13699733.193211466</v>
      </c>
      <c r="J149" s="9"/>
      <c r="K149" s="17"/>
    </row>
    <row r="150" spans="1:12">
      <c r="A150" s="5">
        <v>3</v>
      </c>
      <c r="B150" s="8" t="s">
        <v>67</v>
      </c>
      <c r="C150" s="13" t="s">
        <v>231</v>
      </c>
      <c r="D150" s="21">
        <v>57395376</v>
      </c>
      <c r="E150" s="13"/>
      <c r="F150" s="13" t="s">
        <v>49</v>
      </c>
      <c r="G150" s="45">
        <f>+G92</f>
        <v>4.2124211884321881E-2</v>
      </c>
      <c r="H150" s="13"/>
      <c r="I150" s="13">
        <f t="shared" si="4"/>
        <v>2417734.9798043231</v>
      </c>
      <c r="J150" s="13"/>
      <c r="K150" s="17" t="s">
        <v>2</v>
      </c>
    </row>
    <row r="151" spans="1:12">
      <c r="A151" s="5">
        <v>4</v>
      </c>
      <c r="B151" s="8" t="s">
        <v>68</v>
      </c>
      <c r="C151" s="13"/>
      <c r="D151" s="21">
        <f>'Regulatory Exp. P. 3'!C11</f>
        <v>562999</v>
      </c>
      <c r="E151" s="13"/>
      <c r="F151" s="13" t="str">
        <f>+F150</f>
        <v>W/S</v>
      </c>
      <c r="G151" s="45">
        <f>+G150</f>
        <v>4.2124211884321881E-2</v>
      </c>
      <c r="H151" s="13"/>
      <c r="I151" s="13">
        <f t="shared" si="4"/>
        <v>23715.889166661334</v>
      </c>
      <c r="J151" s="13"/>
      <c r="K151" s="17"/>
    </row>
    <row r="152" spans="1:12">
      <c r="A152" s="5">
        <v>5</v>
      </c>
      <c r="B152" s="56" t="s">
        <v>257</v>
      </c>
      <c r="C152" s="17"/>
      <c r="D152" s="21">
        <f>'Regulatory Exp. P. 3'!C20</f>
        <v>1112139.03</v>
      </c>
      <c r="E152" s="13"/>
      <c r="F152" s="13" t="str">
        <f>+F151</f>
        <v>W/S</v>
      </c>
      <c r="G152" s="45">
        <f>+G151</f>
        <v>4.2124211884321881E-2</v>
      </c>
      <c r="H152" s="13"/>
      <c r="I152" s="13">
        <f t="shared" si="4"/>
        <v>46847.980144544214</v>
      </c>
      <c r="J152" s="13"/>
      <c r="K152" s="17"/>
    </row>
    <row r="153" spans="1:12">
      <c r="A153" s="5" t="s">
        <v>194</v>
      </c>
      <c r="B153" s="56" t="s">
        <v>258</v>
      </c>
      <c r="C153" s="17"/>
      <c r="D153" s="21">
        <f>'Regulatory Exp. P. 3'!C30</f>
        <v>8599</v>
      </c>
      <c r="E153" s="13"/>
      <c r="F153" s="57" t="str">
        <f>+F147</f>
        <v>TE</v>
      </c>
      <c r="G153" s="58">
        <f>+G147</f>
        <v>0.73485155512161637</v>
      </c>
      <c r="H153" s="13"/>
      <c r="I153" s="13">
        <f>+G153*D153</f>
        <v>6318.9885224907794</v>
      </c>
      <c r="J153" s="13"/>
      <c r="K153" s="17"/>
    </row>
    <row r="154" spans="1:12">
      <c r="A154" s="5">
        <v>6</v>
      </c>
      <c r="B154" s="8" t="s">
        <v>50</v>
      </c>
      <c r="C154" s="13" t="str">
        <f>+C93</f>
        <v>356.1</v>
      </c>
      <c r="D154" s="21"/>
      <c r="E154" s="13"/>
      <c r="F154" s="13" t="s">
        <v>100</v>
      </c>
      <c r="G154" s="45">
        <f>+G93</f>
        <v>4.2124211884321881E-2</v>
      </c>
      <c r="H154" s="13"/>
      <c r="I154" s="13">
        <f t="shared" si="4"/>
        <v>0</v>
      </c>
      <c r="J154" s="13"/>
      <c r="K154" s="17"/>
    </row>
    <row r="155" spans="1:12" ht="16.2" thickBot="1">
      <c r="A155" s="5">
        <v>7</v>
      </c>
      <c r="B155" s="8" t="s">
        <v>69</v>
      </c>
      <c r="C155" s="13"/>
      <c r="D155" s="46"/>
      <c r="E155" s="13"/>
      <c r="F155" s="13" t="s">
        <v>2</v>
      </c>
      <c r="G155" s="45">
        <v>1</v>
      </c>
      <c r="H155" s="13"/>
      <c r="I155" s="22">
        <f t="shared" si="4"/>
        <v>0</v>
      </c>
      <c r="J155" s="13"/>
      <c r="K155" s="17"/>
    </row>
    <row r="156" spans="1:12">
      <c r="A156" s="114">
        <v>8</v>
      </c>
      <c r="B156" s="56" t="s">
        <v>295</v>
      </c>
      <c r="C156" s="17"/>
      <c r="D156" s="17">
        <f>+D147-D149+D150-D151-D152-D148+D154+D155+D153</f>
        <v>64564982.299999997</v>
      </c>
      <c r="E156" s="17"/>
      <c r="F156" s="17"/>
      <c r="G156" s="17"/>
      <c r="H156" s="17"/>
      <c r="I156" s="17">
        <f>+I147-I149+I150-I151-I152-I148+I154+I155+I153</f>
        <v>8782681.3945374265</v>
      </c>
      <c r="J156" s="17"/>
      <c r="K156" s="17"/>
      <c r="L156" s="10"/>
    </row>
    <row r="157" spans="1:12">
      <c r="A157" s="5"/>
      <c r="C157" s="13"/>
      <c r="E157" s="13"/>
      <c r="F157" s="13"/>
      <c r="G157" s="13"/>
      <c r="H157" s="13"/>
      <c r="J157" s="13"/>
      <c r="K157" s="17"/>
    </row>
    <row r="158" spans="1:12">
      <c r="A158" s="5"/>
      <c r="B158" s="8" t="s">
        <v>312</v>
      </c>
      <c r="C158" s="13"/>
      <c r="D158" s="13"/>
      <c r="E158" s="13"/>
      <c r="F158" s="13"/>
      <c r="G158" s="13"/>
      <c r="H158" s="13"/>
      <c r="I158" s="13"/>
      <c r="J158" s="13"/>
      <c r="K158" s="17"/>
    </row>
    <row r="159" spans="1:12">
      <c r="A159" s="5">
        <v>9</v>
      </c>
      <c r="B159" s="8" t="str">
        <f>+B147</f>
        <v xml:space="preserve">  Transmission </v>
      </c>
      <c r="C159" s="13" t="s">
        <v>70</v>
      </c>
      <c r="D159" s="21">
        <v>14216924</v>
      </c>
      <c r="E159" s="13"/>
      <c r="F159" s="13" t="s">
        <v>11</v>
      </c>
      <c r="G159" s="45">
        <f>+G112</f>
        <v>0.78981783212156431</v>
      </c>
      <c r="H159" s="13"/>
      <c r="I159" s="13">
        <f>+G159*D159</f>
        <v>11228780.093117038</v>
      </c>
      <c r="J159" s="13"/>
      <c r="K159" s="48"/>
    </row>
    <row r="160" spans="1:12">
      <c r="A160" s="5">
        <v>10</v>
      </c>
      <c r="B160" s="8" t="s">
        <v>48</v>
      </c>
      <c r="C160" s="13" t="s">
        <v>313</v>
      </c>
      <c r="D160" s="21">
        <f>10320359+1550322</f>
        <v>11870681</v>
      </c>
      <c r="E160" s="13"/>
      <c r="F160" s="13" t="s">
        <v>49</v>
      </c>
      <c r="G160" s="45">
        <f>+G150</f>
        <v>4.2124211884321881E-2</v>
      </c>
      <c r="H160" s="13"/>
      <c r="I160" s="13">
        <f>+G160*D160</f>
        <v>500043.08165519394</v>
      </c>
      <c r="J160" s="13"/>
      <c r="K160" s="48"/>
    </row>
    <row r="161" spans="1:15" ht="16.2" thickBot="1">
      <c r="A161" s="5">
        <v>11</v>
      </c>
      <c r="B161" s="8" t="str">
        <f>+B154</f>
        <v xml:space="preserve">  Common</v>
      </c>
      <c r="C161" s="13" t="s">
        <v>232</v>
      </c>
      <c r="D161" s="46"/>
      <c r="E161" s="13"/>
      <c r="F161" s="13" t="s">
        <v>100</v>
      </c>
      <c r="G161" s="45">
        <f>+G154</f>
        <v>4.2124211884321881E-2</v>
      </c>
      <c r="H161" s="13"/>
      <c r="I161" s="22">
        <f>+G161*D161</f>
        <v>0</v>
      </c>
      <c r="J161" s="13"/>
      <c r="K161" s="48"/>
    </row>
    <row r="162" spans="1:15">
      <c r="A162" s="5">
        <v>12</v>
      </c>
      <c r="B162" s="8" t="s">
        <v>281</v>
      </c>
      <c r="C162" s="13"/>
      <c r="D162" s="13">
        <f>SUM(D159:D161)</f>
        <v>26087605</v>
      </c>
      <c r="E162" s="13"/>
      <c r="F162" s="13"/>
      <c r="G162" s="13"/>
      <c r="H162" s="13"/>
      <c r="I162" s="13">
        <f>SUM(I159:I161)</f>
        <v>11728823.174772231</v>
      </c>
      <c r="J162" s="13"/>
      <c r="K162" s="17"/>
    </row>
    <row r="163" spans="1:15">
      <c r="A163" s="5"/>
      <c r="B163" s="8"/>
      <c r="C163" s="13"/>
      <c r="D163" s="13"/>
      <c r="E163" s="13"/>
      <c r="F163" s="13"/>
      <c r="G163" s="13"/>
      <c r="H163" s="13"/>
      <c r="I163" s="13"/>
      <c r="J163" s="13"/>
      <c r="K163" s="17"/>
    </row>
    <row r="164" spans="1:15">
      <c r="A164" s="5" t="s">
        <v>2</v>
      </c>
      <c r="B164" s="8" t="s">
        <v>259</v>
      </c>
      <c r="D164" s="13"/>
      <c r="E164" s="13"/>
      <c r="F164" s="13"/>
      <c r="G164" s="13"/>
      <c r="H164" s="13"/>
      <c r="I164" s="13"/>
      <c r="J164" s="13"/>
      <c r="K164" s="17"/>
    </row>
    <row r="165" spans="1:15">
      <c r="A165" s="5"/>
      <c r="B165" s="8" t="s">
        <v>71</v>
      </c>
      <c r="E165" s="13"/>
      <c r="F165" s="13"/>
      <c r="H165" s="13"/>
      <c r="J165" s="13"/>
      <c r="K165" s="48"/>
      <c r="M165" s="10"/>
      <c r="N165" s="10"/>
      <c r="O165" s="10"/>
    </row>
    <row r="166" spans="1:15">
      <c r="A166" s="5">
        <v>13</v>
      </c>
      <c r="B166" s="8" t="s">
        <v>72</v>
      </c>
      <c r="C166" s="13" t="s">
        <v>209</v>
      </c>
      <c r="D166" s="21">
        <f>'Taxes P. 3'!C16</f>
        <v>6265802</v>
      </c>
      <c r="E166" s="13"/>
      <c r="F166" s="13" t="s">
        <v>49</v>
      </c>
      <c r="G166" s="19">
        <f>+G160</f>
        <v>4.2124211884321881E-2</v>
      </c>
      <c r="H166" s="13"/>
      <c r="I166" s="13">
        <f>+G166*D166</f>
        <v>263941.97107320779</v>
      </c>
      <c r="J166" s="13"/>
      <c r="K166" s="48"/>
    </row>
    <row r="167" spans="1:15">
      <c r="A167" s="5">
        <v>14</v>
      </c>
      <c r="B167" s="8" t="s">
        <v>73</v>
      </c>
      <c r="C167" s="13" t="str">
        <f>+C166</f>
        <v>263.i</v>
      </c>
      <c r="D167" s="21"/>
      <c r="E167" s="13"/>
      <c r="F167" s="13" t="str">
        <f>+F166</f>
        <v>W/S</v>
      </c>
      <c r="G167" s="19">
        <f>+G166</f>
        <v>4.2124211884321881E-2</v>
      </c>
      <c r="H167" s="13"/>
      <c r="I167" s="13">
        <f>+G167*D167</f>
        <v>0</v>
      </c>
      <c r="J167" s="13"/>
      <c r="K167" s="48"/>
    </row>
    <row r="168" spans="1:15">
      <c r="A168" s="5">
        <v>15</v>
      </c>
      <c r="B168" s="8" t="s">
        <v>74</v>
      </c>
      <c r="C168" s="13" t="s">
        <v>2</v>
      </c>
      <c r="E168" s="13"/>
      <c r="F168" s="13"/>
      <c r="H168" s="13"/>
      <c r="J168" s="13"/>
      <c r="K168" s="48"/>
    </row>
    <row r="169" spans="1:15">
      <c r="A169" s="5">
        <v>16</v>
      </c>
      <c r="B169" s="8" t="s">
        <v>75</v>
      </c>
      <c r="C169" s="13" t="s">
        <v>209</v>
      </c>
      <c r="D169" s="21">
        <f>'Taxes P. 3'!C20</f>
        <v>32910296</v>
      </c>
      <c r="E169" s="13"/>
      <c r="F169" s="13" t="s">
        <v>64</v>
      </c>
      <c r="G169" s="19">
        <f>+G86</f>
        <v>0.11562179544906777</v>
      </c>
      <c r="H169" s="13"/>
      <c r="I169" s="13">
        <f>+G169*D169</f>
        <v>3805147.5122802733</v>
      </c>
      <c r="J169" s="13"/>
      <c r="K169" s="48"/>
    </row>
    <row r="170" spans="1:15">
      <c r="A170" s="5">
        <v>17</v>
      </c>
      <c r="B170" s="8" t="s">
        <v>76</v>
      </c>
      <c r="C170" s="13" t="s">
        <v>209</v>
      </c>
      <c r="D170" s="21"/>
      <c r="E170" s="13"/>
      <c r="F170" s="17" t="str">
        <f>+F105</f>
        <v>NA</v>
      </c>
      <c r="G170" s="59"/>
      <c r="H170" s="13"/>
      <c r="I170" s="13">
        <v>0</v>
      </c>
      <c r="J170" s="13"/>
      <c r="K170" s="48"/>
    </row>
    <row r="171" spans="1:15">
      <c r="A171" s="5">
        <v>18</v>
      </c>
      <c r="B171" s="8" t="s">
        <v>77</v>
      </c>
      <c r="C171" s="13" t="str">
        <f>+C170</f>
        <v>263.i</v>
      </c>
      <c r="D171" s="21">
        <f>'Taxes P. 3'!C30</f>
        <v>2633521</v>
      </c>
      <c r="E171" s="13"/>
      <c r="F171" s="13" t="str">
        <f>+F169</f>
        <v>GP</v>
      </c>
      <c r="G171" s="19">
        <f>+G169</f>
        <v>0.11562179544906777</v>
      </c>
      <c r="H171" s="13"/>
      <c r="I171" s="13">
        <f>+G171*D171</f>
        <v>304492.42637282441</v>
      </c>
      <c r="J171" s="13"/>
      <c r="K171" s="48"/>
    </row>
    <row r="172" spans="1:15" ht="16.2" thickBot="1">
      <c r="A172" s="5">
        <v>19</v>
      </c>
      <c r="B172" s="8" t="s">
        <v>78</v>
      </c>
      <c r="C172" s="13"/>
      <c r="D172" s="46"/>
      <c r="E172" s="13"/>
      <c r="F172" s="13" t="s">
        <v>64</v>
      </c>
      <c r="G172" s="19">
        <f>+G169</f>
        <v>0.11562179544906777</v>
      </c>
      <c r="H172" s="13"/>
      <c r="I172" s="22">
        <f>+G172*D172</f>
        <v>0</v>
      </c>
      <c r="J172" s="13"/>
      <c r="K172" s="48"/>
    </row>
    <row r="173" spans="1:15">
      <c r="A173" s="5">
        <v>20</v>
      </c>
      <c r="B173" s="8" t="s">
        <v>79</v>
      </c>
      <c r="C173" s="13"/>
      <c r="D173" s="13">
        <f>SUM(D166:D172)</f>
        <v>41809619</v>
      </c>
      <c r="E173" s="13"/>
      <c r="F173" s="13"/>
      <c r="G173" s="19"/>
      <c r="H173" s="13"/>
      <c r="I173" s="13">
        <f>SUM(I166:I172)</f>
        <v>4373581.9097263059</v>
      </c>
      <c r="J173" s="13"/>
      <c r="K173" s="17"/>
    </row>
    <row r="174" spans="1:15">
      <c r="A174" s="5"/>
      <c r="B174" s="8"/>
      <c r="C174" s="13"/>
      <c r="D174" s="13"/>
      <c r="E174" s="13"/>
      <c r="F174" s="13"/>
      <c r="G174" s="19"/>
      <c r="H174" s="13"/>
      <c r="I174" s="13"/>
      <c r="J174" s="13"/>
      <c r="K174" s="17"/>
    </row>
    <row r="175" spans="1:15">
      <c r="A175" s="5" t="s">
        <v>2</v>
      </c>
      <c r="B175" s="8" t="s">
        <v>80</v>
      </c>
      <c r="C175" s="13" t="s">
        <v>260</v>
      </c>
      <c r="D175" s="13"/>
      <c r="E175" s="13"/>
      <c r="G175" s="60"/>
      <c r="H175" s="13"/>
      <c r="J175" s="13"/>
    </row>
    <row r="176" spans="1:15">
      <c r="A176" s="5">
        <v>21</v>
      </c>
      <c r="B176" s="61" t="s">
        <v>175</v>
      </c>
      <c r="C176" s="13"/>
      <c r="D176" s="62">
        <f>IF(D296&gt;0,1-(((1-D297)*(1-D296))/(1-D297*D296*D298)),0)</f>
        <v>0.38477366255144019</v>
      </c>
      <c r="E176" s="13"/>
      <c r="G176" s="60"/>
      <c r="H176" s="13"/>
      <c r="J176" s="13"/>
    </row>
    <row r="177" spans="1:11">
      <c r="A177" s="5">
        <v>22</v>
      </c>
      <c r="B177" s="1" t="s">
        <v>176</v>
      </c>
      <c r="C177" s="13"/>
      <c r="D177" s="62">
        <f>IF(I256&gt;0,(D176/(1-D176))*(1-I253/I256),0)</f>
        <v>0.44912048842949009</v>
      </c>
      <c r="E177" s="13"/>
      <c r="G177" s="60"/>
      <c r="H177" s="13"/>
      <c r="J177" s="13"/>
    </row>
    <row r="178" spans="1:11">
      <c r="A178" s="5"/>
      <c r="B178" s="8" t="s">
        <v>247</v>
      </c>
      <c r="C178" s="13"/>
      <c r="D178" s="13"/>
      <c r="E178" s="13"/>
      <c r="G178" s="60"/>
      <c r="H178" s="13"/>
      <c r="J178" s="13"/>
    </row>
    <row r="179" spans="1:11">
      <c r="A179" s="5"/>
      <c r="B179" s="8" t="s">
        <v>178</v>
      </c>
      <c r="C179" s="13"/>
      <c r="D179" s="13"/>
      <c r="E179" s="13"/>
      <c r="G179" s="60"/>
      <c r="H179" s="13"/>
      <c r="J179" s="13"/>
    </row>
    <row r="180" spans="1:11">
      <c r="A180" s="5">
        <v>23</v>
      </c>
      <c r="B180" s="61" t="s">
        <v>177</v>
      </c>
      <c r="C180" s="13"/>
      <c r="D180" s="63">
        <f>IF(D176&gt;0,1/(1-D176),0)</f>
        <v>1.6254180602006685</v>
      </c>
      <c r="E180" s="13"/>
      <c r="G180" s="60"/>
      <c r="H180" s="13"/>
      <c r="J180" s="13"/>
    </row>
    <row r="181" spans="1:11">
      <c r="A181" s="5">
        <v>24</v>
      </c>
      <c r="B181" s="8" t="s">
        <v>319</v>
      </c>
      <c r="C181" s="13"/>
      <c r="D181" s="21">
        <v>-982672</v>
      </c>
      <c r="E181" s="13"/>
      <c r="G181" s="60"/>
      <c r="H181" s="13"/>
      <c r="J181" s="13"/>
    </row>
    <row r="182" spans="1:11">
      <c r="A182" s="5"/>
      <c r="B182" s="8"/>
      <c r="C182" s="13"/>
      <c r="D182" s="13"/>
      <c r="E182" s="13"/>
      <c r="G182" s="60"/>
      <c r="H182" s="13"/>
      <c r="J182" s="13"/>
    </row>
    <row r="183" spans="1:11">
      <c r="A183" s="5">
        <v>25</v>
      </c>
      <c r="B183" s="61" t="s">
        <v>179</v>
      </c>
      <c r="C183" s="64"/>
      <c r="D183" s="13">
        <f>D177*D187</f>
        <v>92691316.861541599</v>
      </c>
      <c r="E183" s="13"/>
      <c r="F183" s="13" t="s">
        <v>45</v>
      </c>
      <c r="G183" s="19"/>
      <c r="H183" s="13"/>
      <c r="I183" s="13">
        <f>D177*I187</f>
        <v>10950337.470385481</v>
      </c>
      <c r="J183" s="13"/>
      <c r="K183" s="65" t="s">
        <v>2</v>
      </c>
    </row>
    <row r="184" spans="1:11" ht="16.2" thickBot="1">
      <c r="A184" s="5">
        <v>26</v>
      </c>
      <c r="B184" s="1" t="s">
        <v>181</v>
      </c>
      <c r="C184" s="64"/>
      <c r="D184" s="22">
        <f>D180*D181</f>
        <v>-1597252.8160535113</v>
      </c>
      <c r="E184" s="13"/>
      <c r="F184" s="1" t="s">
        <v>56</v>
      </c>
      <c r="G184" s="19">
        <f>G102</f>
        <v>0.11582925761318751</v>
      </c>
      <c r="H184" s="13"/>
      <c r="I184" s="22">
        <f>G184*D184</f>
        <v>-185008.60790405137</v>
      </c>
      <c r="J184" s="13"/>
      <c r="K184" s="65"/>
    </row>
    <row r="185" spans="1:11">
      <c r="A185" s="5">
        <v>27</v>
      </c>
      <c r="B185" s="66" t="s">
        <v>162</v>
      </c>
      <c r="C185" s="1" t="s">
        <v>182</v>
      </c>
      <c r="D185" s="54">
        <f>+D183+D184</f>
        <v>91094064.045488089</v>
      </c>
      <c r="E185" s="13"/>
      <c r="F185" s="13" t="s">
        <v>2</v>
      </c>
      <c r="G185" s="19" t="s">
        <v>2</v>
      </c>
      <c r="H185" s="13"/>
      <c r="I185" s="54">
        <f>+I183+I184</f>
        <v>10765328.86248143</v>
      </c>
      <c r="J185" s="13"/>
      <c r="K185" s="17"/>
    </row>
    <row r="186" spans="1:11">
      <c r="A186" s="5" t="s">
        <v>2</v>
      </c>
      <c r="C186" s="67"/>
      <c r="D186" s="13"/>
      <c r="E186" s="13"/>
      <c r="F186" s="13"/>
      <c r="G186" s="19"/>
      <c r="H186" s="13"/>
      <c r="I186" s="13"/>
      <c r="J186" s="13"/>
      <c r="K186" s="17"/>
    </row>
    <row r="187" spans="1:11">
      <c r="A187" s="5">
        <v>28</v>
      </c>
      <c r="B187" s="8" t="s">
        <v>81</v>
      </c>
      <c r="C187" s="47"/>
      <c r="D187" s="13">
        <f>+$I256*D120</f>
        <v>206384075.65343955</v>
      </c>
      <c r="E187" s="13"/>
      <c r="F187" s="13" t="s">
        <v>45</v>
      </c>
      <c r="G187" s="60"/>
      <c r="H187" s="13"/>
      <c r="I187" s="13">
        <f>+$I256*I120</f>
        <v>24381736.644162547</v>
      </c>
      <c r="J187" s="13"/>
    </row>
    <row r="188" spans="1:11">
      <c r="A188" s="5"/>
      <c r="B188" s="66" t="s">
        <v>243</v>
      </c>
      <c r="D188" s="13"/>
      <c r="E188" s="13"/>
      <c r="F188" s="13"/>
      <c r="G188" s="60"/>
      <c r="H188" s="13"/>
      <c r="I188" s="13"/>
      <c r="J188" s="13"/>
      <c r="K188" s="48"/>
    </row>
    <row r="189" spans="1:11">
      <c r="A189" s="5"/>
      <c r="B189" s="8"/>
      <c r="D189" s="53"/>
      <c r="E189" s="13"/>
      <c r="F189" s="13"/>
      <c r="G189" s="60"/>
      <c r="H189" s="13"/>
      <c r="I189" s="53"/>
      <c r="J189" s="13"/>
      <c r="K189" s="48"/>
    </row>
    <row r="190" spans="1:11">
      <c r="A190" s="5">
        <v>29</v>
      </c>
      <c r="B190" s="8" t="s">
        <v>180</v>
      </c>
      <c r="C190" s="13"/>
      <c r="D190" s="53">
        <f>+D187+D185+D173+D162+D156</f>
        <v>429940345.99892765</v>
      </c>
      <c r="E190" s="13"/>
      <c r="F190" s="13"/>
      <c r="G190" s="13"/>
      <c r="H190" s="13"/>
      <c r="I190" s="53">
        <f>+I187+I185+I173+I162+I156</f>
        <v>60032151.985679947</v>
      </c>
      <c r="J190" s="9"/>
      <c r="K190" s="12"/>
    </row>
    <row r="191" spans="1:11">
      <c r="A191" s="5"/>
      <c r="B191" s="8"/>
      <c r="C191" s="13"/>
      <c r="D191" s="53"/>
      <c r="E191" s="13"/>
      <c r="F191" s="13"/>
      <c r="G191" s="13"/>
      <c r="H191" s="13"/>
      <c r="I191" s="53"/>
      <c r="J191" s="9"/>
      <c r="K191" s="12"/>
    </row>
    <row r="192" spans="1:11">
      <c r="A192" s="114">
        <v>30</v>
      </c>
      <c r="B192" s="56" t="s">
        <v>297</v>
      </c>
      <c r="C192" s="17"/>
      <c r="D192" s="53"/>
      <c r="E192" s="13"/>
      <c r="F192" s="13"/>
      <c r="G192" s="13"/>
      <c r="H192" s="13"/>
      <c r="I192" s="53"/>
      <c r="J192" s="9"/>
      <c r="K192" s="12"/>
    </row>
    <row r="193" spans="1:14">
      <c r="A193" s="114"/>
      <c r="B193" s="267" t="s">
        <v>242</v>
      </c>
      <c r="C193" s="267"/>
      <c r="J193" s="9"/>
      <c r="K193" s="12"/>
    </row>
    <row r="194" spans="1:14">
      <c r="A194" s="114"/>
      <c r="B194" s="56" t="s">
        <v>241</v>
      </c>
      <c r="C194" s="17"/>
      <c r="D194" s="50">
        <v>0</v>
      </c>
      <c r="E194" s="13"/>
      <c r="F194" s="13"/>
      <c r="G194" s="13"/>
      <c r="H194" s="13"/>
      <c r="I194" s="50">
        <v>0</v>
      </c>
      <c r="J194" s="9"/>
      <c r="K194" s="12"/>
    </row>
    <row r="195" spans="1:14">
      <c r="A195" s="114"/>
      <c r="B195" s="56"/>
      <c r="C195" s="17"/>
      <c r="D195" s="17"/>
      <c r="E195" s="17"/>
      <c r="F195" s="17"/>
      <c r="G195" s="17"/>
      <c r="H195" s="17"/>
      <c r="I195" s="17"/>
      <c r="J195" s="9"/>
      <c r="K195" s="12"/>
    </row>
    <row r="196" spans="1:14" ht="15.75" customHeight="1">
      <c r="A196" s="114" t="s">
        <v>301</v>
      </c>
      <c r="B196" s="56" t="s">
        <v>323</v>
      </c>
      <c r="C196" s="17"/>
      <c r="D196" s="117"/>
      <c r="E196" s="17"/>
      <c r="F196" s="13"/>
      <c r="G196" s="13"/>
      <c r="H196" s="13"/>
      <c r="I196" s="53"/>
      <c r="J196" s="9"/>
      <c r="K196" s="12"/>
    </row>
    <row r="197" spans="1:14">
      <c r="A197" s="114"/>
      <c r="B197" s="267" t="s">
        <v>242</v>
      </c>
      <c r="C197" s="267"/>
      <c r="J197" s="9"/>
      <c r="K197" s="12"/>
    </row>
    <row r="198" spans="1:14" ht="16.2" thickBot="1">
      <c r="A198" s="114"/>
      <c r="B198" s="56" t="s">
        <v>302</v>
      </c>
      <c r="C198" s="17"/>
      <c r="D198" s="46">
        <v>0</v>
      </c>
      <c r="E198" s="13"/>
      <c r="F198" s="13"/>
      <c r="G198" s="13"/>
      <c r="H198" s="13"/>
      <c r="I198" s="46">
        <v>0</v>
      </c>
      <c r="J198" s="9"/>
      <c r="K198" s="12"/>
    </row>
    <row r="199" spans="1:14" ht="16.2" thickBot="1">
      <c r="A199" s="114">
        <v>31</v>
      </c>
      <c r="B199" s="10" t="s">
        <v>240</v>
      </c>
      <c r="C199" s="17"/>
      <c r="D199" s="140">
        <f>D190-D194-D198</f>
        <v>429940345.99892765</v>
      </c>
      <c r="E199" s="17"/>
      <c r="F199" s="17"/>
      <c r="G199" s="17"/>
      <c r="H199" s="17"/>
      <c r="I199" s="140">
        <f>I190-I194-I198</f>
        <v>60032151.985679947</v>
      </c>
      <c r="J199" s="12"/>
      <c r="K199" s="17"/>
      <c r="L199" s="10"/>
    </row>
    <row r="200" spans="1:14" ht="16.2" thickTop="1">
      <c r="A200" s="114"/>
      <c r="B200" s="56" t="s">
        <v>303</v>
      </c>
      <c r="C200" s="17"/>
      <c r="D200" s="53"/>
      <c r="E200" s="13"/>
      <c r="F200" s="13"/>
      <c r="G200" s="13"/>
      <c r="H200" s="13"/>
      <c r="I200" s="53"/>
      <c r="J200" s="9"/>
      <c r="K200" s="12"/>
    </row>
    <row r="201" spans="1:14">
      <c r="A201" s="5"/>
      <c r="B201" s="8"/>
      <c r="C201" s="13"/>
      <c r="D201" s="53"/>
      <c r="E201" s="13"/>
      <c r="F201" s="13"/>
      <c r="G201" s="13"/>
      <c r="H201" s="13"/>
      <c r="I201" s="53"/>
      <c r="J201" s="9"/>
      <c r="K201" s="12"/>
    </row>
    <row r="202" spans="1:14">
      <c r="A202" s="5"/>
      <c r="B202" s="8"/>
      <c r="C202" s="13"/>
      <c r="D202" s="53"/>
      <c r="E202" s="13"/>
      <c r="F202" s="13"/>
      <c r="G202" s="13"/>
      <c r="H202" s="13"/>
      <c r="I202" s="53"/>
      <c r="J202" s="9"/>
      <c r="K202" s="12"/>
    </row>
    <row r="203" spans="1:14">
      <c r="B203" s="2"/>
      <c r="C203" s="2"/>
      <c r="D203" s="3"/>
      <c r="E203" s="2"/>
      <c r="F203" s="2"/>
      <c r="G203" s="2"/>
      <c r="H203" s="4"/>
      <c r="I203" s="4"/>
      <c r="J203" s="266" t="s">
        <v>204</v>
      </c>
      <c r="K203" s="266"/>
    </row>
    <row r="204" spans="1:14">
      <c r="B204" s="2" t="s">
        <v>0</v>
      </c>
      <c r="C204" s="2"/>
      <c r="D204" s="3" t="s">
        <v>1</v>
      </c>
      <c r="E204" s="2"/>
      <c r="F204" s="2"/>
      <c r="G204" s="2"/>
      <c r="H204" s="266" t="str">
        <f>K4</f>
        <v>For the 12 months ended 12/31/2014</v>
      </c>
      <c r="I204" s="266"/>
      <c r="J204" s="266"/>
      <c r="K204" s="266"/>
    </row>
    <row r="205" spans="1:14">
      <c r="B205" s="2"/>
      <c r="C205" s="13" t="s">
        <v>2</v>
      </c>
      <c r="D205" s="13" t="s">
        <v>3</v>
      </c>
      <c r="E205" s="13"/>
      <c r="F205" s="13"/>
      <c r="G205" s="13"/>
      <c r="H205" s="4"/>
      <c r="I205" s="4"/>
      <c r="J205" s="9"/>
      <c r="K205" s="12"/>
    </row>
    <row r="206" spans="1:14" ht="9" customHeight="1">
      <c r="A206" s="5"/>
      <c r="J206" s="13"/>
      <c r="K206" s="17"/>
    </row>
    <row r="207" spans="1:14">
      <c r="A207" s="5"/>
      <c r="D207" s="1" t="str">
        <f>D7</f>
        <v>Cleco Power LLC</v>
      </c>
      <c r="J207" s="13"/>
      <c r="K207" s="17"/>
    </row>
    <row r="208" spans="1:14">
      <c r="A208" s="5"/>
      <c r="C208" s="44" t="s">
        <v>82</v>
      </c>
      <c r="E208" s="9"/>
      <c r="F208" s="9"/>
      <c r="G208" s="9"/>
      <c r="H208" s="9"/>
      <c r="I208" s="9"/>
      <c r="J208" s="13"/>
      <c r="K208" s="17"/>
      <c r="M208" s="10"/>
      <c r="N208" s="10"/>
    </row>
    <row r="209" spans="1:19">
      <c r="A209" s="5" t="s">
        <v>4</v>
      </c>
      <c r="B209" s="44"/>
      <c r="C209" s="9"/>
      <c r="D209" s="9"/>
      <c r="E209" s="9"/>
      <c r="F209" s="9"/>
      <c r="G209" s="9"/>
      <c r="H209" s="9"/>
      <c r="I209" s="9"/>
      <c r="J209" s="13"/>
      <c r="K209" s="17"/>
    </row>
    <row r="210" spans="1:19" ht="16.2" thickBot="1">
      <c r="A210" s="15" t="s">
        <v>6</v>
      </c>
      <c r="B210" s="68" t="s">
        <v>85</v>
      </c>
      <c r="C210" s="12"/>
      <c r="D210" s="12"/>
      <c r="E210" s="12"/>
      <c r="F210" s="12"/>
      <c r="G210" s="12"/>
      <c r="H210" s="10"/>
      <c r="I210" s="10"/>
      <c r="J210" s="17"/>
      <c r="K210" s="17"/>
    </row>
    <row r="211" spans="1:19">
      <c r="A211" s="5">
        <v>1</v>
      </c>
      <c r="B211" s="25" t="s">
        <v>262</v>
      </c>
      <c r="C211" s="12"/>
      <c r="D211" s="17"/>
      <c r="E211" s="17"/>
      <c r="F211" s="17"/>
      <c r="G211" s="17"/>
      <c r="H211" s="17"/>
      <c r="I211" s="17">
        <f>D82</f>
        <v>625824547</v>
      </c>
      <c r="J211" s="17"/>
      <c r="K211" s="17"/>
    </row>
    <row r="212" spans="1:19">
      <c r="A212" s="5">
        <v>2</v>
      </c>
      <c r="B212" s="25" t="s">
        <v>261</v>
      </c>
      <c r="C212" s="10"/>
      <c r="D212" s="122"/>
      <c r="E212" s="10"/>
      <c r="F212" s="10"/>
      <c r="G212" s="10"/>
      <c r="H212" s="10"/>
      <c r="I212" s="21">
        <f>'Excluded Assets P. 4'!C20</f>
        <v>128823715</v>
      </c>
      <c r="J212" s="17"/>
      <c r="K212" s="17"/>
    </row>
    <row r="213" spans="1:19" ht="16.2" thickBot="1">
      <c r="A213" s="5">
        <v>3</v>
      </c>
      <c r="B213" s="69" t="s">
        <v>263</v>
      </c>
      <c r="C213" s="70"/>
      <c r="D213" s="117"/>
      <c r="E213" s="17"/>
      <c r="F213" s="17"/>
      <c r="G213" s="71"/>
      <c r="H213" s="17"/>
      <c r="I213" s="46">
        <f>'Excluded Assets P. 4'!C9</f>
        <v>2713445</v>
      </c>
      <c r="J213" s="17"/>
      <c r="K213" s="17"/>
    </row>
    <row r="214" spans="1:19">
      <c r="A214" s="5">
        <v>4</v>
      </c>
      <c r="B214" s="25" t="s">
        <v>200</v>
      </c>
      <c r="C214" s="12"/>
      <c r="D214" s="117"/>
      <c r="E214" s="17"/>
      <c r="F214" s="17"/>
      <c r="G214" s="71"/>
      <c r="H214" s="17"/>
      <c r="I214" s="17">
        <f>I211-I212-I213</f>
        <v>494287387</v>
      </c>
      <c r="J214" s="17"/>
      <c r="K214" s="17"/>
    </row>
    <row r="215" spans="1:19" ht="9" customHeight="1">
      <c r="A215" s="5"/>
      <c r="B215" s="10"/>
      <c r="C215" s="12"/>
      <c r="D215" s="117"/>
      <c r="E215" s="17"/>
      <c r="F215" s="17"/>
      <c r="G215" s="71"/>
      <c r="H215" s="17"/>
      <c r="I215" s="10"/>
      <c r="J215" s="17"/>
      <c r="K215" s="17"/>
    </row>
    <row r="216" spans="1:19">
      <c r="A216" s="5">
        <v>5</v>
      </c>
      <c r="B216" s="25" t="s">
        <v>264</v>
      </c>
      <c r="C216" s="72"/>
      <c r="D216" s="123"/>
      <c r="E216" s="73"/>
      <c r="F216" s="73"/>
      <c r="G216" s="74"/>
      <c r="H216" s="17" t="s">
        <v>86</v>
      </c>
      <c r="I216" s="49">
        <f>IF(I211&gt;0,I214/I211,0)</f>
        <v>0.78981783212156431</v>
      </c>
      <c r="J216" s="17"/>
      <c r="K216" s="17"/>
    </row>
    <row r="217" spans="1:19" ht="9" customHeight="1">
      <c r="A217" s="5"/>
      <c r="B217" s="10"/>
      <c r="C217" s="10"/>
      <c r="D217" s="122"/>
      <c r="E217" s="10"/>
      <c r="F217" s="10"/>
      <c r="G217" s="10"/>
      <c r="H217" s="10"/>
      <c r="I217" s="10"/>
      <c r="J217" s="17"/>
      <c r="K217" s="17"/>
    </row>
    <row r="218" spans="1:19">
      <c r="A218" s="5"/>
      <c r="B218" s="56" t="s">
        <v>83</v>
      </c>
      <c r="C218" s="10"/>
      <c r="D218" s="122"/>
      <c r="E218" s="10"/>
      <c r="F218" s="10"/>
      <c r="G218" s="10"/>
      <c r="H218" s="10"/>
      <c r="I218" s="10"/>
      <c r="J218" s="17"/>
      <c r="K218" s="17"/>
    </row>
    <row r="219" spans="1:19">
      <c r="A219" s="5">
        <v>6</v>
      </c>
      <c r="B219" s="10" t="s">
        <v>265</v>
      </c>
      <c r="C219" s="10"/>
      <c r="D219" s="124"/>
      <c r="E219" s="12"/>
      <c r="F219" s="12"/>
      <c r="G219" s="11"/>
      <c r="H219" s="12"/>
      <c r="I219" s="17">
        <f>D147</f>
        <v>27720618.330000002</v>
      </c>
      <c r="J219" s="17"/>
      <c r="K219" s="17"/>
      <c r="R219" s="138"/>
      <c r="S219" s="138"/>
    </row>
    <row r="220" spans="1:19" ht="16.2" thickBot="1">
      <c r="A220" s="5">
        <v>7</v>
      </c>
      <c r="B220" s="69" t="s">
        <v>266</v>
      </c>
      <c r="C220" s="70"/>
      <c r="D220" s="117"/>
      <c r="E220" s="117"/>
      <c r="F220" s="17"/>
      <c r="G220" s="17"/>
      <c r="H220" s="17"/>
      <c r="I220" s="46">
        <f>'[1]Sch 1 Rcvble Exp'!$F$19</f>
        <v>1929178</v>
      </c>
      <c r="J220" s="17"/>
      <c r="K220" s="17"/>
      <c r="R220" s="225"/>
      <c r="S220" s="225"/>
    </row>
    <row r="221" spans="1:19">
      <c r="A221" s="5">
        <v>8</v>
      </c>
      <c r="B221" s="25" t="s">
        <v>267</v>
      </c>
      <c r="C221" s="72"/>
      <c r="D221" s="123"/>
      <c r="E221" s="73"/>
      <c r="F221" s="73"/>
      <c r="G221" s="74"/>
      <c r="H221" s="73"/>
      <c r="I221" s="17">
        <f>+I219-I220</f>
        <v>25791440.330000002</v>
      </c>
      <c r="J221" s="10"/>
      <c r="R221" s="215"/>
      <c r="S221" s="215"/>
    </row>
    <row r="222" spans="1:19">
      <c r="A222" s="5"/>
      <c r="B222" s="25"/>
      <c r="C222" s="12"/>
      <c r="D222" s="117"/>
      <c r="E222" s="17"/>
      <c r="F222" s="17"/>
      <c r="G222" s="17"/>
      <c r="H222" s="10"/>
      <c r="I222" s="10"/>
      <c r="J222" s="10"/>
      <c r="R222" s="215"/>
      <c r="S222" s="215"/>
    </row>
    <row r="223" spans="1:19">
      <c r="A223" s="5">
        <v>9</v>
      </c>
      <c r="B223" s="25" t="s">
        <v>268</v>
      </c>
      <c r="C223" s="12"/>
      <c r="D223" s="117"/>
      <c r="E223" s="17"/>
      <c r="F223" s="17"/>
      <c r="G223" s="17"/>
      <c r="H223" s="17"/>
      <c r="I223" s="58">
        <f>IF(I219&gt;0,I221/I219,0)</f>
        <v>0.93040638642925977</v>
      </c>
      <c r="J223" s="10"/>
      <c r="R223" s="221"/>
      <c r="S223" s="221"/>
    </row>
    <row r="224" spans="1:19">
      <c r="A224" s="5">
        <v>10</v>
      </c>
      <c r="B224" s="25" t="s">
        <v>269</v>
      </c>
      <c r="C224" s="12"/>
      <c r="D224" s="17"/>
      <c r="E224" s="17"/>
      <c r="F224" s="17"/>
      <c r="G224" s="17"/>
      <c r="H224" s="12" t="s">
        <v>11</v>
      </c>
      <c r="I224" s="75">
        <f>I216</f>
        <v>0.78981783212156431</v>
      </c>
      <c r="J224" s="10"/>
      <c r="P224" s="136"/>
      <c r="R224" s="221"/>
      <c r="S224" s="221"/>
    </row>
    <row r="225" spans="1:19">
      <c r="A225" s="5">
        <v>11</v>
      </c>
      <c r="B225" s="25" t="s">
        <v>270</v>
      </c>
      <c r="C225" s="12"/>
      <c r="D225" s="12"/>
      <c r="E225" s="12"/>
      <c r="F225" s="12"/>
      <c r="G225" s="12"/>
      <c r="H225" s="12" t="s">
        <v>84</v>
      </c>
      <c r="I225" s="76">
        <f>+I224*I223</f>
        <v>0.73485155512161637</v>
      </c>
      <c r="J225" s="10"/>
      <c r="N225" s="136"/>
      <c r="O225" s="136"/>
      <c r="P225" s="139"/>
      <c r="Q225" s="137"/>
      <c r="R225" s="215"/>
      <c r="S225" s="215"/>
    </row>
    <row r="226" spans="1:19">
      <c r="A226" s="5"/>
      <c r="C226" s="9"/>
      <c r="D226" s="13"/>
      <c r="E226" s="13"/>
      <c r="F226" s="13"/>
      <c r="G226" s="77"/>
      <c r="H226" s="13"/>
      <c r="N226" s="137"/>
      <c r="O226" s="138"/>
      <c r="P226" s="225"/>
      <c r="Q226" s="225"/>
      <c r="R226" s="215"/>
      <c r="S226" s="215"/>
    </row>
    <row r="227" spans="1:19">
      <c r="A227" s="5" t="s">
        <v>2</v>
      </c>
      <c r="B227" s="8" t="s">
        <v>87</v>
      </c>
      <c r="C227" s="13"/>
      <c r="D227" s="13"/>
      <c r="E227" s="13"/>
      <c r="F227" s="13"/>
      <c r="G227" s="13"/>
      <c r="H227" s="13"/>
      <c r="I227" s="13"/>
      <c r="J227" s="13"/>
      <c r="K227" s="17"/>
      <c r="N227" s="224"/>
      <c r="O227" s="225"/>
      <c r="P227" s="216"/>
      <c r="Q227" s="217"/>
      <c r="R227" s="215"/>
      <c r="S227" s="215"/>
    </row>
    <row r="228" spans="1:19" ht="16.2" thickBot="1">
      <c r="A228" s="5" t="s">
        <v>2</v>
      </c>
      <c r="B228" s="8"/>
      <c r="C228" s="22" t="s">
        <v>88</v>
      </c>
      <c r="D228" s="78" t="s">
        <v>89</v>
      </c>
      <c r="E228" s="78" t="s">
        <v>11</v>
      </c>
      <c r="F228" s="13"/>
      <c r="G228" s="78" t="s">
        <v>90</v>
      </c>
      <c r="H228" s="13"/>
      <c r="I228" s="13"/>
      <c r="J228" s="13"/>
      <c r="K228" s="17"/>
      <c r="N228" s="221"/>
      <c r="O228" s="215"/>
      <c r="P228" s="216"/>
      <c r="Q228" s="217"/>
      <c r="R228" s="215"/>
      <c r="S228" s="215"/>
    </row>
    <row r="229" spans="1:19">
      <c r="A229" s="5">
        <v>12</v>
      </c>
      <c r="B229" s="8" t="s">
        <v>44</v>
      </c>
      <c r="C229" s="13" t="s">
        <v>233</v>
      </c>
      <c r="D229" s="21">
        <v>35648180</v>
      </c>
      <c r="E229" s="79">
        <v>0</v>
      </c>
      <c r="F229" s="79"/>
      <c r="G229" s="13">
        <f>D229*E229</f>
        <v>0</v>
      </c>
      <c r="H229" s="13"/>
      <c r="I229" s="13"/>
      <c r="J229" s="13"/>
      <c r="K229" s="17"/>
      <c r="N229" s="226"/>
      <c r="O229" s="218"/>
      <c r="P229" s="228"/>
      <c r="Q229" s="228"/>
      <c r="R229" s="215"/>
      <c r="S229" s="215"/>
    </row>
    <row r="230" spans="1:19">
      <c r="A230" s="5">
        <v>13</v>
      </c>
      <c r="B230" s="8" t="s">
        <v>46</v>
      </c>
      <c r="C230" s="13" t="s">
        <v>234</v>
      </c>
      <c r="D230" s="21">
        <v>2992746</v>
      </c>
      <c r="E230" s="79">
        <f>+I216</f>
        <v>0.78981783212156431</v>
      </c>
      <c r="F230" s="79"/>
      <c r="G230" s="13">
        <f>D230*E230</f>
        <v>2363724.1578104831</v>
      </c>
      <c r="H230" s="13"/>
      <c r="I230" s="13"/>
      <c r="J230" s="13"/>
      <c r="K230" s="17"/>
      <c r="N230" s="227"/>
      <c r="O230" s="223"/>
      <c r="P230" s="221"/>
      <c r="Q230" s="221"/>
      <c r="R230" s="215"/>
      <c r="S230" s="215"/>
    </row>
    <row r="231" spans="1:19">
      <c r="A231" s="5">
        <v>14</v>
      </c>
      <c r="B231" s="8" t="s">
        <v>47</v>
      </c>
      <c r="C231" s="13" t="s">
        <v>235</v>
      </c>
      <c r="D231" s="21">
        <v>8797961</v>
      </c>
      <c r="E231" s="79">
        <v>0</v>
      </c>
      <c r="F231" s="79"/>
      <c r="G231" s="13">
        <f>D231*E231</f>
        <v>0</v>
      </c>
      <c r="H231" s="13"/>
      <c r="I231" s="80" t="s">
        <v>91</v>
      </c>
      <c r="J231" s="13"/>
      <c r="K231" s="17"/>
      <c r="N231" s="227"/>
      <c r="O231" s="223"/>
      <c r="P231" s="220"/>
      <c r="Q231" s="220"/>
      <c r="R231" s="122"/>
      <c r="S231" s="122"/>
    </row>
    <row r="232" spans="1:19" ht="16.2" thickBot="1">
      <c r="A232" s="5">
        <v>15</v>
      </c>
      <c r="B232" s="8" t="s">
        <v>92</v>
      </c>
      <c r="C232" s="13" t="s">
        <v>271</v>
      </c>
      <c r="D232" s="46">
        <f>3637464+2566601+2470244</f>
        <v>8674309</v>
      </c>
      <c r="E232" s="79">
        <v>0</v>
      </c>
      <c r="F232" s="79"/>
      <c r="G232" s="22">
        <f>D232*E232</f>
        <v>0</v>
      </c>
      <c r="H232" s="13"/>
      <c r="I232" s="15" t="s">
        <v>93</v>
      </c>
      <c r="J232" s="13"/>
      <c r="K232" s="17"/>
      <c r="N232" s="217"/>
      <c r="O232" s="219"/>
      <c r="P232" s="221"/>
      <c r="Q232" s="220"/>
    </row>
    <row r="233" spans="1:19">
      <c r="A233" s="5">
        <v>16</v>
      </c>
      <c r="B233" s="8" t="s">
        <v>192</v>
      </c>
      <c r="C233" s="13"/>
      <c r="D233" s="13">
        <f>SUM(D229:D232)</f>
        <v>56113196</v>
      </c>
      <c r="E233" s="13"/>
      <c r="F233" s="13"/>
      <c r="G233" s="13">
        <f>SUM(G229:G232)</f>
        <v>2363724.1578104831</v>
      </c>
      <c r="H233" s="37" t="s">
        <v>94</v>
      </c>
      <c r="I233" s="45">
        <f>IF(G233&gt;0,G233/D233,0)</f>
        <v>4.2124211884321881E-2</v>
      </c>
      <c r="J233" s="77" t="s">
        <v>94</v>
      </c>
      <c r="K233" s="17" t="s">
        <v>184</v>
      </c>
      <c r="N233" s="229"/>
      <c r="O233" s="220"/>
      <c r="P233" s="221"/>
      <c r="Q233" s="220"/>
    </row>
    <row r="234" spans="1:19" ht="9" customHeight="1">
      <c r="A234" s="5"/>
      <c r="B234" s="8"/>
      <c r="C234" s="13"/>
      <c r="D234" s="13"/>
      <c r="E234" s="13"/>
      <c r="F234" s="13"/>
      <c r="G234" s="13"/>
      <c r="H234" s="13"/>
      <c r="I234" s="13"/>
      <c r="J234" s="13"/>
      <c r="K234" s="17"/>
      <c r="N234" s="226"/>
      <c r="O234" s="220"/>
      <c r="P234" s="221"/>
      <c r="Q234" s="222"/>
    </row>
    <row r="235" spans="1:19">
      <c r="A235" s="5"/>
      <c r="B235" s="8" t="s">
        <v>272</v>
      </c>
      <c r="C235" s="13"/>
      <c r="D235" s="40" t="s">
        <v>89</v>
      </c>
      <c r="E235" s="13"/>
      <c r="F235" s="13"/>
      <c r="G235" s="77" t="s">
        <v>95</v>
      </c>
      <c r="H235" s="60" t="s">
        <v>2</v>
      </c>
      <c r="I235" s="47" t="str">
        <f>+I231</f>
        <v>W&amp;S Allocator</v>
      </c>
      <c r="J235" s="13"/>
      <c r="K235" s="17"/>
      <c r="N235" s="226"/>
      <c r="O235" s="220"/>
      <c r="P235" s="216"/>
      <c r="Q235" s="217"/>
    </row>
    <row r="236" spans="1:19">
      <c r="A236" s="5">
        <v>17</v>
      </c>
      <c r="B236" s="8" t="s">
        <v>96</v>
      </c>
      <c r="C236" s="13" t="s">
        <v>97</v>
      </c>
      <c r="D236" s="21">
        <v>4216657128</v>
      </c>
      <c r="E236" s="13"/>
      <c r="G236" s="5" t="s">
        <v>98</v>
      </c>
      <c r="H236" s="81"/>
      <c r="I236" s="5" t="s">
        <v>99</v>
      </c>
      <c r="J236" s="13"/>
      <c r="K236" s="11" t="s">
        <v>100</v>
      </c>
      <c r="N236" s="227"/>
      <c r="O236" s="223"/>
      <c r="P236" s="216"/>
      <c r="Q236" s="217"/>
    </row>
    <row r="237" spans="1:19">
      <c r="A237" s="5">
        <v>18</v>
      </c>
      <c r="B237" s="8" t="s">
        <v>101</v>
      </c>
      <c r="C237" s="13" t="s">
        <v>210</v>
      </c>
      <c r="D237" s="21">
        <v>0</v>
      </c>
      <c r="E237" s="13"/>
      <c r="G237" s="19">
        <f>IF(D239&gt;0,D236/D239,0)</f>
        <v>1</v>
      </c>
      <c r="H237" s="77" t="s">
        <v>102</v>
      </c>
      <c r="I237" s="19">
        <f>I233</f>
        <v>4.2124211884321881E-2</v>
      </c>
      <c r="J237" s="60" t="s">
        <v>94</v>
      </c>
      <c r="K237" s="82">
        <f>I237*G237</f>
        <v>4.2124211884321881E-2</v>
      </c>
      <c r="N237" s="230"/>
      <c r="O237" s="223"/>
      <c r="P237" s="122"/>
      <c r="Q237" s="122"/>
    </row>
    <row r="238" spans="1:19" ht="16.2" thickBot="1">
      <c r="A238" s="5">
        <v>19</v>
      </c>
      <c r="B238" s="83" t="s">
        <v>103</v>
      </c>
      <c r="C238" s="22" t="s">
        <v>211</v>
      </c>
      <c r="D238" s="46">
        <v>0</v>
      </c>
      <c r="E238" s="13"/>
      <c r="F238" s="13"/>
      <c r="G238" s="13" t="s">
        <v>2</v>
      </c>
      <c r="H238" s="13"/>
      <c r="I238" s="13"/>
      <c r="J238" s="13"/>
      <c r="K238" s="17"/>
      <c r="N238" s="122"/>
      <c r="O238" s="122"/>
    </row>
    <row r="239" spans="1:19">
      <c r="A239" s="5">
        <v>20</v>
      </c>
      <c r="B239" s="8" t="s">
        <v>163</v>
      </c>
      <c r="C239" s="13"/>
      <c r="D239" s="13">
        <f>D236+D237+D238</f>
        <v>4216657128</v>
      </c>
      <c r="E239" s="13"/>
      <c r="F239" s="13"/>
      <c r="G239" s="13"/>
      <c r="H239" s="13"/>
      <c r="I239" s="13"/>
      <c r="J239" s="13"/>
      <c r="K239" s="17"/>
    </row>
    <row r="240" spans="1:19" ht="9" customHeight="1">
      <c r="A240" s="5"/>
      <c r="B240" s="8"/>
      <c r="C240" s="13"/>
      <c r="E240" s="13"/>
      <c r="F240" s="13"/>
      <c r="G240" s="13"/>
      <c r="H240" s="13"/>
      <c r="I240" s="13"/>
      <c r="J240" s="13"/>
      <c r="K240" s="17"/>
    </row>
    <row r="241" spans="1:11" ht="16.2" thickBot="1">
      <c r="A241" s="5"/>
      <c r="B241" s="2" t="s">
        <v>104</v>
      </c>
      <c r="C241" s="13"/>
      <c r="D241" s="13"/>
      <c r="E241" s="13"/>
      <c r="F241" s="13"/>
      <c r="G241" s="13"/>
      <c r="H241" s="13"/>
      <c r="I241" s="78" t="s">
        <v>89</v>
      </c>
      <c r="J241" s="13"/>
      <c r="K241" s="17"/>
    </row>
    <row r="242" spans="1:11">
      <c r="A242" s="5">
        <v>21</v>
      </c>
      <c r="B242" s="4"/>
      <c r="C242" s="13" t="s">
        <v>215</v>
      </c>
      <c r="D242" s="13"/>
      <c r="E242" s="13"/>
      <c r="F242" s="13"/>
      <c r="G242" s="13"/>
      <c r="H242" s="13"/>
      <c r="I242" s="84">
        <f>66700701+1896628+957855+5551089</f>
        <v>75106273</v>
      </c>
      <c r="J242" s="13"/>
      <c r="K242" s="17"/>
    </row>
    <row r="243" spans="1:11" ht="9" customHeight="1">
      <c r="A243" s="5"/>
      <c r="B243" s="8"/>
      <c r="C243" s="13"/>
      <c r="D243" s="13"/>
      <c r="E243" s="13"/>
      <c r="F243" s="13"/>
      <c r="G243" s="13"/>
      <c r="H243" s="13"/>
      <c r="I243" s="13"/>
      <c r="J243" s="13"/>
      <c r="K243" s="17"/>
    </row>
    <row r="244" spans="1:11">
      <c r="A244" s="5">
        <v>22</v>
      </c>
      <c r="B244" s="2"/>
      <c r="C244" s="13" t="s">
        <v>105</v>
      </c>
      <c r="D244" s="13"/>
      <c r="E244" s="13"/>
      <c r="F244" s="13"/>
      <c r="G244" s="13"/>
      <c r="H244" s="17"/>
      <c r="I244" s="85">
        <v>0</v>
      </c>
      <c r="J244" s="13"/>
      <c r="K244" s="17"/>
    </row>
    <row r="245" spans="1:11" ht="9" customHeight="1">
      <c r="A245" s="5"/>
      <c r="B245" s="2"/>
      <c r="C245" s="13"/>
      <c r="D245" s="13"/>
      <c r="E245" s="13"/>
      <c r="F245" s="13"/>
      <c r="G245" s="13"/>
      <c r="H245" s="13"/>
      <c r="I245" s="13"/>
      <c r="J245" s="13"/>
      <c r="K245" s="17"/>
    </row>
    <row r="246" spans="1:11">
      <c r="A246" s="5"/>
      <c r="B246" s="2" t="s">
        <v>106</v>
      </c>
      <c r="C246" s="13"/>
      <c r="D246" s="13"/>
      <c r="E246" s="13"/>
      <c r="F246" s="13"/>
      <c r="G246" s="13"/>
      <c r="H246" s="13"/>
      <c r="I246" s="13"/>
      <c r="J246" s="13"/>
      <c r="K246" s="17"/>
    </row>
    <row r="247" spans="1:11">
      <c r="A247" s="5">
        <v>23</v>
      </c>
      <c r="B247" s="2"/>
      <c r="C247" s="13" t="s">
        <v>216</v>
      </c>
      <c r="D247" s="4"/>
      <c r="E247" s="13"/>
      <c r="F247" s="13"/>
      <c r="G247" s="13"/>
      <c r="H247" s="13"/>
      <c r="I247" s="21">
        <v>1545857177</v>
      </c>
      <c r="J247" s="13"/>
      <c r="K247" s="17"/>
    </row>
    <row r="248" spans="1:11">
      <c r="A248" s="5">
        <v>24</v>
      </c>
      <c r="B248" s="2"/>
      <c r="C248" s="13" t="s">
        <v>193</v>
      </c>
      <c r="D248" s="13"/>
      <c r="E248" s="13"/>
      <c r="F248" s="13"/>
      <c r="G248" s="13"/>
      <c r="H248" s="13"/>
      <c r="I248" s="86">
        <f>-D254</f>
        <v>0</v>
      </c>
      <c r="J248" s="13"/>
      <c r="K248" s="17"/>
    </row>
    <row r="249" spans="1:11" ht="16.2" thickBot="1">
      <c r="A249" s="5">
        <v>25</v>
      </c>
      <c r="B249" s="2"/>
      <c r="C249" s="13" t="s">
        <v>217</v>
      </c>
      <c r="D249" s="13"/>
      <c r="E249" s="13"/>
      <c r="F249" s="13"/>
      <c r="G249" s="13"/>
      <c r="H249" s="13"/>
      <c r="I249" s="46">
        <v>-346165</v>
      </c>
      <c r="J249" s="13"/>
      <c r="K249" s="17"/>
    </row>
    <row r="250" spans="1:11">
      <c r="A250" s="5">
        <v>26</v>
      </c>
      <c r="B250" s="4"/>
      <c r="C250" s="13" t="s">
        <v>107</v>
      </c>
      <c r="D250" s="4" t="s">
        <v>108</v>
      </c>
      <c r="E250" s="4"/>
      <c r="F250" s="4"/>
      <c r="G250" s="4"/>
      <c r="H250" s="4"/>
      <c r="I250" s="13">
        <f>+I247+I248+I249</f>
        <v>1545511012</v>
      </c>
      <c r="J250" s="13"/>
      <c r="K250" s="17"/>
    </row>
    <row r="251" spans="1:11">
      <c r="A251" s="5"/>
      <c r="B251" s="8"/>
      <c r="C251" s="13"/>
      <c r="D251" s="13"/>
      <c r="E251" s="13"/>
      <c r="F251" s="13"/>
      <c r="G251" s="77" t="s">
        <v>109</v>
      </c>
      <c r="H251" s="13"/>
      <c r="I251" s="13"/>
      <c r="J251" s="13"/>
      <c r="K251" s="17"/>
    </row>
    <row r="252" spans="1:11" ht="16.2" thickBot="1">
      <c r="A252" s="5"/>
      <c r="B252" s="8"/>
      <c r="C252" s="13"/>
      <c r="D252" s="15" t="s">
        <v>89</v>
      </c>
      <c r="E252" s="15" t="s">
        <v>110</v>
      </c>
      <c r="F252" s="13"/>
      <c r="G252" s="15" t="s">
        <v>111</v>
      </c>
      <c r="H252" s="13"/>
      <c r="I252" s="15" t="s">
        <v>112</v>
      </c>
      <c r="J252" s="13"/>
      <c r="K252" s="17"/>
    </row>
    <row r="253" spans="1:11">
      <c r="A253" s="5">
        <v>27</v>
      </c>
      <c r="B253" s="2" t="s">
        <v>218</v>
      </c>
      <c r="D253" s="21">
        <f>1247000000-92000000+92808023+55000000</f>
        <v>1302808023</v>
      </c>
      <c r="E253" s="87">
        <f>IF($D$256&gt;0,D253/$D$256,0)</f>
        <v>0.45739539952904185</v>
      </c>
      <c r="F253" s="88"/>
      <c r="G253" s="88">
        <f>IF(D253&gt;0,I242/D253,0)</f>
        <v>5.7649532144460856E-2</v>
      </c>
      <c r="I253" s="88">
        <f>G253*E253</f>
        <v>2.6368630787878013E-2</v>
      </c>
      <c r="J253" s="89" t="s">
        <v>113</v>
      </c>
    </row>
    <row r="254" spans="1:11">
      <c r="A254" s="5">
        <v>28</v>
      </c>
      <c r="B254" s="2" t="s">
        <v>273</v>
      </c>
      <c r="D254" s="21">
        <v>0</v>
      </c>
      <c r="E254" s="87">
        <f>IF($D$256&gt;0,D254/$D$256,0)</f>
        <v>0</v>
      </c>
      <c r="F254" s="88"/>
      <c r="G254" s="88">
        <f>IF(D254&gt;0,I244/D254,0)</f>
        <v>0</v>
      </c>
      <c r="I254" s="88">
        <f>G254*E254</f>
        <v>0</v>
      </c>
      <c r="J254" s="13"/>
    </row>
    <row r="255" spans="1:11" ht="16.2" thickBot="1">
      <c r="A255" s="5">
        <v>29</v>
      </c>
      <c r="B255" s="2" t="s">
        <v>114</v>
      </c>
      <c r="D255" s="22">
        <f>I250</f>
        <v>1545511012</v>
      </c>
      <c r="E255" s="87">
        <f>IF($D$256&gt;0,D255/$D$256,0)</f>
        <v>0.54260460047095815</v>
      </c>
      <c r="F255" s="88"/>
      <c r="G255" s="90">
        <v>0.12379999999999999</v>
      </c>
      <c r="I255" s="91">
        <f>G255*E255</f>
        <v>6.717444953830462E-2</v>
      </c>
      <c r="J255" s="13"/>
    </row>
    <row r="256" spans="1:11">
      <c r="A256" s="5">
        <v>30</v>
      </c>
      <c r="B256" s="8" t="s">
        <v>188</v>
      </c>
      <c r="D256" s="13">
        <f>D255+D254+D253</f>
        <v>2848319035</v>
      </c>
      <c r="E256" s="13" t="s">
        <v>2</v>
      </c>
      <c r="F256" s="13"/>
      <c r="G256" s="13"/>
      <c r="H256" s="13"/>
      <c r="I256" s="88">
        <f>SUM(I253:I255)</f>
        <v>9.3543080326182637E-2</v>
      </c>
      <c r="J256" s="89" t="s">
        <v>115</v>
      </c>
    </row>
    <row r="257" spans="1:11" ht="9" customHeight="1">
      <c r="E257" s="13"/>
      <c r="F257" s="13"/>
      <c r="G257" s="13"/>
      <c r="H257" s="13"/>
    </row>
    <row r="258" spans="1:11">
      <c r="A258" s="5"/>
      <c r="B258" s="2" t="s">
        <v>116</v>
      </c>
      <c r="C258" s="4"/>
      <c r="D258" s="4"/>
      <c r="E258" s="4"/>
      <c r="F258" s="4"/>
      <c r="G258" s="4"/>
      <c r="H258" s="4"/>
      <c r="I258" s="4"/>
      <c r="J258" s="4"/>
      <c r="K258" s="25"/>
    </row>
    <row r="259" spans="1:11" ht="9" customHeight="1">
      <c r="A259" s="5"/>
      <c r="B259" s="2"/>
      <c r="C259" s="2"/>
      <c r="D259" s="2"/>
      <c r="E259" s="2"/>
      <c r="F259" s="2"/>
      <c r="G259" s="2"/>
      <c r="H259" s="2"/>
      <c r="J259" s="92"/>
    </row>
    <row r="260" spans="1:11" ht="16.2" thickBot="1">
      <c r="A260" s="5"/>
      <c r="B260" s="2" t="s">
        <v>117</v>
      </c>
      <c r="C260" s="4"/>
      <c r="D260" s="4" t="s">
        <v>118</v>
      </c>
      <c r="E260" s="4" t="s">
        <v>119</v>
      </c>
      <c r="F260" s="4"/>
      <c r="G260" s="93" t="s">
        <v>2</v>
      </c>
      <c r="H260" s="94"/>
      <c r="I260" s="15" t="s">
        <v>164</v>
      </c>
      <c r="J260" s="95"/>
    </row>
    <row r="261" spans="1:11">
      <c r="A261" s="5">
        <v>31</v>
      </c>
      <c r="B261" s="1" t="s">
        <v>154</v>
      </c>
      <c r="C261" s="4"/>
      <c r="D261" s="4"/>
      <c r="F261" s="4"/>
      <c r="H261" s="94"/>
      <c r="I261" s="96">
        <v>0</v>
      </c>
      <c r="J261" s="97"/>
    </row>
    <row r="262" spans="1:11" ht="16.2" thickBot="1">
      <c r="A262" s="5">
        <v>32</v>
      </c>
      <c r="B262" s="51" t="s">
        <v>190</v>
      </c>
      <c r="C262" s="98"/>
      <c r="D262" s="125"/>
      <c r="E262" s="118"/>
      <c r="F262" s="118"/>
      <c r="G262" s="118"/>
      <c r="H262" s="4"/>
      <c r="I262" s="99">
        <v>0</v>
      </c>
      <c r="J262" s="100"/>
    </row>
    <row r="263" spans="1:11">
      <c r="A263" s="5">
        <v>33</v>
      </c>
      <c r="B263" s="1" t="s">
        <v>120</v>
      </c>
      <c r="C263" s="9"/>
      <c r="E263" s="4"/>
      <c r="F263" s="4"/>
      <c r="G263" s="4"/>
      <c r="H263" s="4"/>
      <c r="I263" s="101">
        <f>+I261-I262</f>
        <v>0</v>
      </c>
      <c r="J263" s="97"/>
    </row>
    <row r="264" spans="1:11" ht="9" customHeight="1">
      <c r="A264" s="5"/>
      <c r="B264" s="1" t="s">
        <v>2</v>
      </c>
      <c r="C264" s="9"/>
      <c r="E264" s="4"/>
      <c r="F264" s="4"/>
      <c r="G264" s="35"/>
      <c r="H264" s="4"/>
      <c r="I264" s="102" t="s">
        <v>2</v>
      </c>
      <c r="J264" s="95"/>
      <c r="K264" s="103"/>
    </row>
    <row r="265" spans="1:11">
      <c r="A265" s="5">
        <v>34</v>
      </c>
      <c r="B265" s="2" t="s">
        <v>274</v>
      </c>
      <c r="C265" s="9"/>
      <c r="E265" s="4"/>
      <c r="F265" s="4"/>
      <c r="G265" s="104"/>
      <c r="H265" s="4"/>
      <c r="I265" s="105">
        <v>0</v>
      </c>
      <c r="J265" s="95"/>
      <c r="K265" s="103"/>
    </row>
    <row r="266" spans="1:11" ht="9" customHeight="1">
      <c r="A266" s="5"/>
      <c r="C266" s="4"/>
      <c r="D266" s="4"/>
      <c r="E266" s="4"/>
      <c r="F266" s="4"/>
      <c r="G266" s="4"/>
      <c r="H266" s="4"/>
      <c r="I266" s="102"/>
      <c r="J266" s="95"/>
      <c r="K266" s="103"/>
    </row>
    <row r="267" spans="1:11">
      <c r="B267" s="2" t="s">
        <v>275</v>
      </c>
      <c r="C267" s="4"/>
      <c r="D267" s="4" t="s">
        <v>212</v>
      </c>
      <c r="E267" s="4"/>
      <c r="F267" s="4"/>
      <c r="G267" s="4"/>
      <c r="H267" s="4"/>
      <c r="K267" s="106"/>
    </row>
    <row r="268" spans="1:11">
      <c r="A268" s="5">
        <v>35</v>
      </c>
      <c r="B268" s="2" t="s">
        <v>121</v>
      </c>
      <c r="C268" s="13"/>
      <c r="D268" s="13"/>
      <c r="E268" s="13"/>
      <c r="F268" s="13"/>
      <c r="G268" s="13"/>
      <c r="H268" s="13"/>
      <c r="I268" s="107">
        <v>24288669.949999999</v>
      </c>
      <c r="J268" s="108"/>
      <c r="K268" s="106"/>
    </row>
    <row r="269" spans="1:11">
      <c r="A269" s="5">
        <v>36</v>
      </c>
      <c r="B269" s="119" t="s">
        <v>189</v>
      </c>
      <c r="C269" s="118"/>
      <c r="D269" s="118"/>
      <c r="E269" s="118"/>
      <c r="F269" s="118"/>
      <c r="G269" s="118"/>
      <c r="H269" s="4"/>
      <c r="I269" s="107">
        <v>22379822</v>
      </c>
      <c r="K269" s="109"/>
    </row>
    <row r="270" spans="1:11">
      <c r="A270" s="114" t="s">
        <v>237</v>
      </c>
      <c r="B270" s="143" t="s">
        <v>324</v>
      </c>
      <c r="C270" s="144"/>
      <c r="D270" s="118"/>
      <c r="E270" s="118"/>
      <c r="F270" s="118"/>
      <c r="G270" s="118"/>
      <c r="H270" s="4"/>
      <c r="I270" s="107">
        <v>0</v>
      </c>
      <c r="K270" s="109"/>
    </row>
    <row r="271" spans="1:11" ht="16.2" thickBot="1">
      <c r="A271" s="114" t="s">
        <v>304</v>
      </c>
      <c r="B271" s="145" t="s">
        <v>325</v>
      </c>
      <c r="C271" s="69"/>
      <c r="D271" s="118"/>
      <c r="E271" s="118"/>
      <c r="F271" s="118"/>
      <c r="G271" s="118"/>
      <c r="H271" s="4"/>
      <c r="I271" s="132">
        <v>0</v>
      </c>
      <c r="K271" s="109"/>
    </row>
    <row r="272" spans="1:11">
      <c r="A272" s="5">
        <v>37</v>
      </c>
      <c r="B272" s="110" t="s">
        <v>305</v>
      </c>
      <c r="C272" s="5"/>
      <c r="D272" s="13"/>
      <c r="E272" s="13"/>
      <c r="F272" s="13"/>
      <c r="G272" s="13"/>
      <c r="H272" s="4"/>
      <c r="I272" s="111">
        <f>+I268-I269-I270-I271</f>
        <v>1908847.9499999993</v>
      </c>
      <c r="J272" s="108"/>
      <c r="K272" s="112"/>
    </row>
    <row r="273" spans="1:13">
      <c r="A273" s="5"/>
      <c r="B273" s="110"/>
      <c r="C273" s="5"/>
      <c r="D273" s="13"/>
      <c r="E273" s="13"/>
      <c r="F273" s="13"/>
      <c r="G273" s="13"/>
      <c r="H273" s="4"/>
      <c r="I273" s="111"/>
      <c r="J273" s="108"/>
      <c r="K273" s="112"/>
    </row>
    <row r="274" spans="1:13">
      <c r="B274" s="2"/>
      <c r="C274" s="2"/>
      <c r="D274" s="3"/>
      <c r="E274" s="2"/>
      <c r="F274" s="2"/>
      <c r="G274" s="2"/>
      <c r="H274" s="4"/>
      <c r="I274" s="4"/>
      <c r="J274" s="266" t="s">
        <v>205</v>
      </c>
      <c r="K274" s="266"/>
    </row>
    <row r="275" spans="1:13">
      <c r="B275" s="2"/>
      <c r="C275" s="2"/>
      <c r="D275" s="3"/>
      <c r="E275" s="2"/>
      <c r="F275" s="2"/>
      <c r="G275" s="2"/>
      <c r="H275" s="4"/>
      <c r="I275" s="4"/>
      <c r="J275" s="9"/>
      <c r="K275" s="36"/>
      <c r="M275" s="125"/>
    </row>
    <row r="276" spans="1:13">
      <c r="B276" s="2" t="s">
        <v>0</v>
      </c>
      <c r="C276" s="2"/>
      <c r="D276" s="3" t="s">
        <v>1</v>
      </c>
      <c r="E276" s="2"/>
      <c r="F276" s="2"/>
      <c r="G276" s="2"/>
      <c r="H276" s="4"/>
      <c r="I276" s="4"/>
      <c r="J276" s="9"/>
      <c r="K276" s="36" t="str">
        <f>K4</f>
        <v>For the 12 months ended 12/31/2014</v>
      </c>
      <c r="M276" s="125"/>
    </row>
    <row r="277" spans="1:13">
      <c r="B277" s="2"/>
      <c r="C277" s="13" t="s">
        <v>2</v>
      </c>
      <c r="D277" s="13" t="s">
        <v>3</v>
      </c>
      <c r="E277" s="13"/>
      <c r="F277" s="13"/>
      <c r="G277" s="13"/>
      <c r="H277" s="4"/>
      <c r="I277" s="4"/>
      <c r="J277" s="9"/>
      <c r="K277" s="12"/>
      <c r="M277" s="125"/>
    </row>
    <row r="278" spans="1:13">
      <c r="A278" s="5"/>
      <c r="B278" s="110"/>
      <c r="C278" s="5"/>
      <c r="D278" s="13"/>
      <c r="E278" s="13"/>
      <c r="F278" s="13"/>
      <c r="G278" s="13"/>
      <c r="H278" s="4"/>
      <c r="I278" s="113"/>
      <c r="J278" s="95"/>
      <c r="K278" s="112"/>
      <c r="M278" s="125"/>
    </row>
    <row r="279" spans="1:13">
      <c r="A279" s="5"/>
      <c r="B279" s="110"/>
      <c r="C279" s="5"/>
      <c r="D279" s="13" t="str">
        <f>D7</f>
        <v>Cleco Power LLC</v>
      </c>
      <c r="E279" s="13"/>
      <c r="F279" s="13"/>
      <c r="G279" s="13"/>
      <c r="H279" s="4"/>
      <c r="I279" s="113"/>
      <c r="J279" s="95"/>
      <c r="K279" s="112"/>
    </row>
    <row r="280" spans="1:13">
      <c r="A280" s="5"/>
      <c r="B280" s="110"/>
      <c r="C280" s="5"/>
      <c r="D280" s="13"/>
      <c r="E280" s="13"/>
      <c r="F280" s="13"/>
      <c r="G280" s="13"/>
      <c r="H280" s="4"/>
      <c r="I280" s="113"/>
      <c r="J280" s="95"/>
      <c r="K280" s="112"/>
    </row>
    <row r="281" spans="1:13">
      <c r="A281" s="5"/>
      <c r="B281" s="2" t="s">
        <v>245</v>
      </c>
      <c r="C281" s="5"/>
      <c r="D281" s="13"/>
      <c r="E281" s="13"/>
      <c r="F281" s="13"/>
      <c r="G281" s="13"/>
      <c r="H281" s="4"/>
      <c r="I281" s="13"/>
      <c r="J281" s="4"/>
      <c r="K281" s="17"/>
    </row>
    <row r="282" spans="1:13">
      <c r="A282" s="5"/>
      <c r="B282" s="121" t="s">
        <v>244</v>
      </c>
      <c r="C282" s="5"/>
      <c r="D282" s="13"/>
      <c r="E282" s="13"/>
      <c r="F282" s="13"/>
      <c r="G282" s="13"/>
      <c r="H282" s="4"/>
      <c r="I282" s="13"/>
      <c r="J282" s="4"/>
      <c r="K282" s="17"/>
    </row>
    <row r="283" spans="1:13">
      <c r="A283" s="5" t="s">
        <v>122</v>
      </c>
      <c r="B283" s="2"/>
      <c r="C283" s="4"/>
      <c r="D283" s="13"/>
      <c r="E283" s="13"/>
      <c r="F283" s="13"/>
      <c r="G283" s="13"/>
      <c r="H283" s="4"/>
      <c r="I283" s="13"/>
      <c r="J283" s="4"/>
      <c r="K283" s="17"/>
    </row>
    <row r="284" spans="1:13" ht="16.2" thickBot="1">
      <c r="A284" s="15" t="s">
        <v>123</v>
      </c>
      <c r="B284" s="2"/>
      <c r="C284" s="4"/>
      <c r="D284" s="13"/>
      <c r="E284" s="13"/>
      <c r="F284" s="13"/>
      <c r="G284" s="13"/>
      <c r="H284" s="4"/>
      <c r="I284" s="13"/>
      <c r="J284" s="4"/>
      <c r="K284" s="17"/>
    </row>
    <row r="285" spans="1:13">
      <c r="A285" s="126" t="s">
        <v>124</v>
      </c>
      <c r="B285" s="269" t="s">
        <v>329</v>
      </c>
      <c r="C285" s="269"/>
      <c r="D285" s="269"/>
      <c r="E285" s="269"/>
      <c r="F285" s="269"/>
      <c r="G285" s="269"/>
      <c r="H285" s="269"/>
      <c r="I285" s="269"/>
      <c r="J285" s="269"/>
      <c r="K285" s="269"/>
    </row>
    <row r="286" spans="1:13">
      <c r="A286" s="126" t="s">
        <v>125</v>
      </c>
      <c r="B286" s="269" t="s">
        <v>320</v>
      </c>
      <c r="C286" s="269"/>
      <c r="D286" s="269"/>
      <c r="E286" s="269"/>
      <c r="F286" s="269"/>
      <c r="G286" s="269"/>
      <c r="H286" s="269"/>
      <c r="I286" s="269"/>
      <c r="J286" s="269"/>
      <c r="K286" s="269"/>
    </row>
    <row r="287" spans="1:13">
      <c r="A287" s="126" t="s">
        <v>126</v>
      </c>
      <c r="B287" s="269" t="s">
        <v>300</v>
      </c>
      <c r="C287" s="269"/>
      <c r="D287" s="269"/>
      <c r="E287" s="269"/>
      <c r="F287" s="269"/>
      <c r="G287" s="269"/>
      <c r="H287" s="269"/>
      <c r="I287" s="269"/>
      <c r="J287" s="269"/>
      <c r="K287" s="269"/>
    </row>
    <row r="288" spans="1:13">
      <c r="A288" s="126" t="s">
        <v>127</v>
      </c>
      <c r="B288" s="269" t="s">
        <v>300</v>
      </c>
      <c r="C288" s="269"/>
      <c r="D288" s="269"/>
      <c r="E288" s="269"/>
      <c r="F288" s="269"/>
      <c r="G288" s="269"/>
      <c r="H288" s="269"/>
      <c r="I288" s="269"/>
      <c r="J288" s="269"/>
      <c r="K288" s="269"/>
    </row>
    <row r="289" spans="1:11">
      <c r="A289" s="126" t="s">
        <v>128</v>
      </c>
      <c r="B289" s="269" t="s">
        <v>196</v>
      </c>
      <c r="C289" s="269"/>
      <c r="D289" s="269"/>
      <c r="E289" s="269"/>
      <c r="F289" s="269"/>
      <c r="G289" s="269"/>
      <c r="H289" s="269"/>
      <c r="I289" s="269"/>
      <c r="J289" s="269"/>
      <c r="K289" s="269"/>
    </row>
    <row r="290" spans="1:11" ht="47.25" customHeight="1">
      <c r="A290" s="126" t="s">
        <v>129</v>
      </c>
      <c r="B290" s="269" t="s">
        <v>296</v>
      </c>
      <c r="C290" s="269"/>
      <c r="D290" s="269"/>
      <c r="E290" s="269"/>
      <c r="F290" s="269"/>
      <c r="G290" s="269"/>
      <c r="H290" s="269"/>
      <c r="I290" s="269"/>
      <c r="J290" s="269"/>
      <c r="K290" s="269"/>
    </row>
    <row r="291" spans="1:11">
      <c r="A291" s="126" t="s">
        <v>130</v>
      </c>
      <c r="B291" s="269" t="s">
        <v>131</v>
      </c>
      <c r="C291" s="269"/>
      <c r="D291" s="269"/>
      <c r="E291" s="269"/>
      <c r="F291" s="269"/>
      <c r="G291" s="269"/>
      <c r="H291" s="269"/>
      <c r="I291" s="269"/>
      <c r="J291" s="269"/>
      <c r="K291" s="269"/>
    </row>
    <row r="292" spans="1:11" ht="32.25" customHeight="1">
      <c r="A292" s="126" t="s">
        <v>132</v>
      </c>
      <c r="B292" s="269" t="s">
        <v>285</v>
      </c>
      <c r="C292" s="269"/>
      <c r="D292" s="269"/>
      <c r="E292" s="269"/>
      <c r="F292" s="269"/>
      <c r="G292" s="269"/>
      <c r="H292" s="269"/>
      <c r="I292" s="269"/>
      <c r="J292" s="269"/>
      <c r="K292" s="269"/>
    </row>
    <row r="293" spans="1:11" ht="35.25" customHeight="1">
      <c r="A293" s="126" t="s">
        <v>133</v>
      </c>
      <c r="B293" s="269" t="s">
        <v>286</v>
      </c>
      <c r="C293" s="269"/>
      <c r="D293" s="269"/>
      <c r="E293" s="269"/>
      <c r="F293" s="269"/>
      <c r="G293" s="269"/>
      <c r="H293" s="269"/>
      <c r="I293" s="269"/>
      <c r="J293" s="269"/>
      <c r="K293" s="269"/>
    </row>
    <row r="294" spans="1:11" ht="32.25" customHeight="1">
      <c r="A294" s="126" t="s">
        <v>134</v>
      </c>
      <c r="B294" s="269" t="s">
        <v>287</v>
      </c>
      <c r="C294" s="269"/>
      <c r="D294" s="269"/>
      <c r="E294" s="269"/>
      <c r="F294" s="269"/>
      <c r="G294" s="269"/>
      <c r="H294" s="269"/>
      <c r="I294" s="269"/>
      <c r="J294" s="269"/>
      <c r="K294" s="269"/>
    </row>
    <row r="295" spans="1:11" ht="82.5" customHeight="1">
      <c r="A295" s="126" t="s">
        <v>135</v>
      </c>
      <c r="B295" s="269" t="s">
        <v>288</v>
      </c>
      <c r="C295" s="269"/>
      <c r="D295" s="269"/>
      <c r="E295" s="269"/>
      <c r="F295" s="269"/>
      <c r="G295" s="269"/>
      <c r="H295" s="269"/>
      <c r="I295" s="269"/>
      <c r="J295" s="269"/>
      <c r="K295" s="269"/>
    </row>
    <row r="296" spans="1:11">
      <c r="A296" s="126" t="s">
        <v>2</v>
      </c>
      <c r="B296" s="131" t="s">
        <v>284</v>
      </c>
      <c r="C296" s="127" t="s">
        <v>170</v>
      </c>
      <c r="D296" s="128">
        <v>0.35</v>
      </c>
      <c r="E296" s="127"/>
      <c r="F296" s="127"/>
      <c r="G296" s="127"/>
      <c r="H296" s="127"/>
      <c r="I296" s="127"/>
      <c r="J296" s="127"/>
      <c r="K296" s="127"/>
    </row>
    <row r="297" spans="1:11">
      <c r="A297" s="126"/>
      <c r="B297" s="127"/>
      <c r="C297" s="127" t="s">
        <v>171</v>
      </c>
      <c r="D297" s="128">
        <v>0.08</v>
      </c>
      <c r="E297" s="269" t="s">
        <v>172</v>
      </c>
      <c r="F297" s="269"/>
      <c r="G297" s="269"/>
      <c r="H297" s="269"/>
      <c r="I297" s="269"/>
      <c r="J297" s="269"/>
      <c r="K297" s="269"/>
    </row>
    <row r="298" spans="1:11">
      <c r="A298" s="126"/>
      <c r="B298" s="127"/>
      <c r="C298" s="127" t="s">
        <v>173</v>
      </c>
      <c r="D298" s="128">
        <v>1</v>
      </c>
      <c r="E298" s="269" t="s">
        <v>174</v>
      </c>
      <c r="F298" s="269"/>
      <c r="G298" s="269"/>
      <c r="H298" s="269"/>
      <c r="I298" s="269"/>
      <c r="J298" s="269"/>
      <c r="K298" s="269"/>
    </row>
    <row r="299" spans="1:11">
      <c r="A299" s="126" t="s">
        <v>136</v>
      </c>
      <c r="B299" s="269" t="s">
        <v>224</v>
      </c>
      <c r="C299" s="269"/>
      <c r="D299" s="269"/>
      <c r="E299" s="269"/>
      <c r="F299" s="269"/>
      <c r="G299" s="269"/>
      <c r="H299" s="269"/>
      <c r="I299" s="269"/>
      <c r="J299" s="269"/>
      <c r="K299" s="269"/>
    </row>
    <row r="300" spans="1:11" ht="32.25" customHeight="1">
      <c r="A300" s="126" t="s">
        <v>137</v>
      </c>
      <c r="B300" s="269" t="s">
        <v>289</v>
      </c>
      <c r="C300" s="269"/>
      <c r="D300" s="269"/>
      <c r="E300" s="269"/>
      <c r="F300" s="269"/>
      <c r="G300" s="269"/>
      <c r="H300" s="269"/>
      <c r="I300" s="269"/>
      <c r="J300" s="269"/>
      <c r="K300" s="269"/>
    </row>
    <row r="301" spans="1:11" ht="48" customHeight="1">
      <c r="A301" s="126" t="s">
        <v>138</v>
      </c>
      <c r="B301" s="269" t="s">
        <v>294</v>
      </c>
      <c r="C301" s="269"/>
      <c r="D301" s="269"/>
      <c r="E301" s="269"/>
      <c r="F301" s="269"/>
      <c r="G301" s="269"/>
      <c r="H301" s="269"/>
      <c r="I301" s="269"/>
      <c r="J301" s="269"/>
      <c r="K301" s="269"/>
    </row>
    <row r="302" spans="1:11">
      <c r="A302" s="126" t="s">
        <v>139</v>
      </c>
      <c r="B302" s="269" t="s">
        <v>191</v>
      </c>
      <c r="C302" s="269"/>
      <c r="D302" s="269"/>
      <c r="E302" s="269"/>
      <c r="F302" s="269"/>
      <c r="G302" s="269"/>
      <c r="H302" s="269"/>
      <c r="I302" s="269"/>
      <c r="J302" s="269"/>
      <c r="K302" s="269"/>
    </row>
    <row r="303" spans="1:11" ht="49.5" customHeight="1">
      <c r="A303" s="126" t="s">
        <v>140</v>
      </c>
      <c r="B303" s="269" t="s">
        <v>404</v>
      </c>
      <c r="C303" s="269"/>
      <c r="D303" s="269"/>
      <c r="E303" s="269"/>
      <c r="F303" s="269"/>
      <c r="G303" s="269"/>
      <c r="H303" s="269"/>
      <c r="I303" s="269"/>
      <c r="J303" s="269"/>
      <c r="K303" s="269"/>
    </row>
    <row r="304" spans="1:11" ht="32.25" customHeight="1">
      <c r="A304" s="126" t="s">
        <v>141</v>
      </c>
      <c r="B304" s="269" t="s">
        <v>290</v>
      </c>
      <c r="C304" s="269"/>
      <c r="D304" s="269"/>
      <c r="E304" s="269"/>
      <c r="F304" s="269"/>
      <c r="G304" s="269"/>
      <c r="H304" s="269"/>
      <c r="I304" s="269"/>
      <c r="J304" s="269"/>
      <c r="K304" s="269"/>
    </row>
    <row r="305" spans="1:19">
      <c r="A305" s="126" t="s">
        <v>142</v>
      </c>
      <c r="B305" s="269" t="s">
        <v>143</v>
      </c>
      <c r="C305" s="269"/>
      <c r="D305" s="269"/>
      <c r="E305" s="269"/>
      <c r="F305" s="269"/>
      <c r="G305" s="269"/>
      <c r="H305" s="269"/>
      <c r="I305" s="269"/>
      <c r="J305" s="269"/>
      <c r="K305" s="269"/>
    </row>
    <row r="306" spans="1:19" ht="48" customHeight="1">
      <c r="A306" s="126" t="s">
        <v>197</v>
      </c>
      <c r="B306" s="269" t="s">
        <v>298</v>
      </c>
      <c r="C306" s="269"/>
      <c r="D306" s="269"/>
      <c r="E306" s="269"/>
      <c r="F306" s="269"/>
      <c r="G306" s="269"/>
      <c r="H306" s="269"/>
      <c r="I306" s="269"/>
      <c r="J306" s="269"/>
      <c r="K306" s="269"/>
    </row>
    <row r="307" spans="1:19" ht="51.75" customHeight="1">
      <c r="A307" s="129" t="s">
        <v>199</v>
      </c>
      <c r="B307" s="268" t="s">
        <v>299</v>
      </c>
      <c r="C307" s="268"/>
      <c r="D307" s="268"/>
      <c r="E307" s="268"/>
      <c r="F307" s="268"/>
      <c r="G307" s="268"/>
      <c r="H307" s="268"/>
      <c r="I307" s="268"/>
      <c r="J307" s="268"/>
      <c r="K307" s="268"/>
    </row>
    <row r="308" spans="1:19">
      <c r="A308" s="129" t="s">
        <v>213</v>
      </c>
      <c r="B308" s="268" t="s">
        <v>225</v>
      </c>
      <c r="C308" s="268"/>
      <c r="D308" s="268"/>
      <c r="E308" s="268"/>
      <c r="F308" s="268"/>
      <c r="G308" s="268"/>
      <c r="H308" s="268"/>
      <c r="I308" s="268"/>
      <c r="J308" s="268"/>
      <c r="K308" s="268"/>
    </row>
    <row r="309" spans="1:19">
      <c r="A309" s="130" t="s">
        <v>226</v>
      </c>
      <c r="B309" s="268" t="s">
        <v>314</v>
      </c>
      <c r="C309" s="268"/>
      <c r="D309" s="268"/>
      <c r="E309" s="268"/>
      <c r="F309" s="268"/>
      <c r="G309" s="268"/>
      <c r="H309" s="268"/>
      <c r="I309" s="268"/>
      <c r="J309" s="268"/>
      <c r="K309" s="268"/>
      <c r="L309" s="10"/>
    </row>
    <row r="310" spans="1:19" s="10" customFormat="1">
      <c r="A310" s="130" t="s">
        <v>238</v>
      </c>
      <c r="B310" s="268" t="s">
        <v>321</v>
      </c>
      <c r="C310" s="268"/>
      <c r="D310" s="268"/>
      <c r="E310" s="268"/>
      <c r="F310" s="268"/>
      <c r="G310" s="268"/>
      <c r="H310" s="268"/>
      <c r="I310" s="268"/>
      <c r="J310" s="268"/>
      <c r="K310" s="268"/>
      <c r="L310" s="1"/>
      <c r="M310" s="1"/>
      <c r="N310" s="1"/>
      <c r="O310" s="1"/>
      <c r="P310" s="1"/>
      <c r="Q310" s="1"/>
      <c r="R310" s="1"/>
      <c r="S310" s="1"/>
    </row>
    <row r="311" spans="1:19" ht="32.25" customHeight="1">
      <c r="A311" s="130" t="s">
        <v>239</v>
      </c>
      <c r="B311" s="268" t="s">
        <v>326</v>
      </c>
      <c r="C311" s="268"/>
      <c r="D311" s="268"/>
      <c r="E311" s="268"/>
      <c r="F311" s="268"/>
      <c r="G311" s="268"/>
      <c r="H311" s="268"/>
      <c r="I311" s="268"/>
      <c r="J311" s="268"/>
      <c r="K311" s="268"/>
    </row>
    <row r="312" spans="1:19">
      <c r="A312" s="130" t="s">
        <v>306</v>
      </c>
      <c r="B312" s="268" t="s">
        <v>322</v>
      </c>
      <c r="C312" s="268"/>
      <c r="D312" s="268"/>
      <c r="E312" s="268"/>
      <c r="F312" s="268"/>
      <c r="G312" s="268"/>
      <c r="H312" s="268"/>
      <c r="I312" s="268"/>
      <c r="J312" s="268"/>
      <c r="K312" s="268"/>
      <c r="R312" s="10"/>
      <c r="S312" s="10"/>
    </row>
    <row r="313" spans="1:19" ht="37.5" customHeight="1">
      <c r="A313" s="130" t="s">
        <v>307</v>
      </c>
      <c r="B313" s="268" t="s">
        <v>327</v>
      </c>
      <c r="C313" s="268"/>
      <c r="D313" s="268"/>
      <c r="E313" s="268"/>
      <c r="F313" s="268"/>
      <c r="G313" s="268"/>
      <c r="H313" s="268"/>
      <c r="I313" s="268"/>
      <c r="J313" s="268"/>
      <c r="K313" s="268"/>
    </row>
    <row r="314" spans="1:19">
      <c r="A314" s="31" t="s">
        <v>315</v>
      </c>
      <c r="B314" s="141" t="s">
        <v>316</v>
      </c>
      <c r="C314" s="9"/>
      <c r="D314" s="9"/>
      <c r="E314" s="9"/>
      <c r="F314" s="9"/>
      <c r="G314" s="9"/>
      <c r="H314" s="9"/>
      <c r="I314" s="12"/>
      <c r="J314" s="12"/>
      <c r="K314" s="12"/>
    </row>
    <row r="315" spans="1:19">
      <c r="A315" s="31" t="s">
        <v>318</v>
      </c>
      <c r="B315" s="142" t="s">
        <v>317</v>
      </c>
      <c r="C315" s="9"/>
      <c r="D315" s="9"/>
      <c r="E315" s="9"/>
      <c r="F315" s="9"/>
      <c r="G315" s="9"/>
      <c r="H315" s="9"/>
      <c r="I315" s="12"/>
      <c r="J315" s="12"/>
      <c r="K315" s="12"/>
    </row>
    <row r="316" spans="1:19">
      <c r="A316" s="31"/>
      <c r="B316" s="12"/>
      <c r="C316" s="9"/>
      <c r="D316" s="9"/>
      <c r="E316" s="9"/>
      <c r="F316" s="9"/>
      <c r="G316" s="9"/>
      <c r="H316" s="9"/>
      <c r="I316" s="12"/>
      <c r="J316" s="12"/>
      <c r="K316" s="12"/>
    </row>
    <row r="318" spans="1:19">
      <c r="P318" s="10"/>
      <c r="Q318" s="10"/>
    </row>
    <row r="319" spans="1:19">
      <c r="M319" s="10"/>
      <c r="N319" s="10"/>
      <c r="O319" s="10"/>
    </row>
  </sheetData>
  <mergeCells count="40">
    <mergeCell ref="M1:N4"/>
    <mergeCell ref="M6:N9"/>
    <mergeCell ref="M18:Q25"/>
    <mergeCell ref="M79:Q85"/>
    <mergeCell ref="B312:K312"/>
    <mergeCell ref="B293:K293"/>
    <mergeCell ref="B292:K292"/>
    <mergeCell ref="B291:K291"/>
    <mergeCell ref="B290:K290"/>
    <mergeCell ref="B295:K295"/>
    <mergeCell ref="E297:K297"/>
    <mergeCell ref="B299:K299"/>
    <mergeCell ref="B310:K310"/>
    <mergeCell ref="B309:K309"/>
    <mergeCell ref="B308:K308"/>
    <mergeCell ref="B300:K300"/>
    <mergeCell ref="B313:K313"/>
    <mergeCell ref="B285:K285"/>
    <mergeCell ref="B306:K306"/>
    <mergeCell ref="B305:K305"/>
    <mergeCell ref="B304:K304"/>
    <mergeCell ref="B303:K303"/>
    <mergeCell ref="B302:K302"/>
    <mergeCell ref="B301:K301"/>
    <mergeCell ref="E298:K298"/>
    <mergeCell ref="B289:K289"/>
    <mergeCell ref="B307:K307"/>
    <mergeCell ref="B288:K288"/>
    <mergeCell ref="B311:K311"/>
    <mergeCell ref="B286:K286"/>
    <mergeCell ref="B287:K287"/>
    <mergeCell ref="B294:K294"/>
    <mergeCell ref="A2:I2"/>
    <mergeCell ref="J274:K274"/>
    <mergeCell ref="J137:K137"/>
    <mergeCell ref="J70:K70"/>
    <mergeCell ref="B197:C197"/>
    <mergeCell ref="H204:K204"/>
    <mergeCell ref="J203:K203"/>
    <mergeCell ref="B193:C193"/>
  </mergeCells>
  <phoneticPr fontId="0" type="noConversion"/>
  <pageMargins left="0.5" right="0.5" top="0.75" bottom="0.75" header="0.5" footer="0.5"/>
  <pageSetup scale="64" fitToHeight="6" orientation="portrait" horizontalDpi="300" verticalDpi="300" r:id="rId1"/>
  <headerFooter alignWithMargins="0"/>
  <rowBreaks count="4" manualBreakCount="4">
    <brk id="69" max="10" man="1"/>
    <brk id="136" max="10" man="1"/>
    <brk id="202" max="10" man="1"/>
    <brk id="273" max="10" man="1"/>
  </rowBreaks>
  <colBreaks count="1" manualBreakCount="1">
    <brk id="11"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D20"/>
  <sheetViews>
    <sheetView workbookViewId="0">
      <selection activeCell="B27" sqref="B27"/>
    </sheetView>
  </sheetViews>
  <sheetFormatPr defaultRowHeight="15"/>
  <cols>
    <col min="2" max="2" width="20.81640625" customWidth="1"/>
    <col min="3" max="3" width="16.36328125" customWidth="1"/>
    <col min="4" max="4" width="16.81640625" customWidth="1"/>
  </cols>
  <sheetData>
    <row r="4" spans="1:4">
      <c r="A4" t="s">
        <v>328</v>
      </c>
    </row>
    <row r="5" spans="1:4">
      <c r="A5" t="s">
        <v>367</v>
      </c>
    </row>
    <row r="7" spans="1:4">
      <c r="A7" t="s">
        <v>374</v>
      </c>
    </row>
    <row r="8" spans="1:4">
      <c r="B8" t="s">
        <v>368</v>
      </c>
    </row>
    <row r="9" spans="1:4">
      <c r="B9" t="s">
        <v>370</v>
      </c>
      <c r="C9" t="s">
        <v>7</v>
      </c>
    </row>
    <row r="11" spans="1:4">
      <c r="B11" t="s">
        <v>369</v>
      </c>
      <c r="C11" s="207">
        <v>-1077185339</v>
      </c>
    </row>
    <row r="12" spans="1:4">
      <c r="B12" t="s">
        <v>372</v>
      </c>
      <c r="C12" s="207">
        <v>234369575</v>
      </c>
    </row>
    <row r="13" spans="1:4">
      <c r="B13" t="s">
        <v>372</v>
      </c>
      <c r="C13" s="207">
        <v>-10301067</v>
      </c>
    </row>
    <row r="15" spans="1:4" ht="15.6" thickBot="1">
      <c r="B15" t="s">
        <v>9</v>
      </c>
      <c r="C15" s="208">
        <f>SUM(C11:C14)</f>
        <v>-853116831</v>
      </c>
      <c r="D15" t="s">
        <v>371</v>
      </c>
    </row>
    <row r="16" spans="1:4" ht="15.6" thickTop="1"/>
    <row r="19" spans="1:4">
      <c r="A19" t="s">
        <v>375</v>
      </c>
    </row>
    <row r="20" spans="1:4">
      <c r="B20" t="s">
        <v>373</v>
      </c>
      <c r="C20" s="207">
        <v>82578204</v>
      </c>
      <c r="D20" t="s">
        <v>376</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D31"/>
  <sheetViews>
    <sheetView workbookViewId="0">
      <selection activeCell="D26" sqref="D26"/>
    </sheetView>
  </sheetViews>
  <sheetFormatPr defaultRowHeight="15"/>
  <cols>
    <col min="2" max="2" width="20.81640625" customWidth="1"/>
    <col min="3" max="3" width="16.36328125" customWidth="1"/>
    <col min="4" max="4" width="24.81640625" customWidth="1"/>
  </cols>
  <sheetData>
    <row r="4" spans="1:4">
      <c r="A4" t="s">
        <v>328</v>
      </c>
    </row>
    <row r="5" spans="1:4">
      <c r="A5" t="s">
        <v>377</v>
      </c>
    </row>
    <row r="8" spans="1:4">
      <c r="B8" s="213" t="s">
        <v>368</v>
      </c>
      <c r="C8" s="213"/>
    </row>
    <row r="9" spans="1:4">
      <c r="B9" s="212" t="s">
        <v>370</v>
      </c>
      <c r="C9" s="212" t="s">
        <v>7</v>
      </c>
    </row>
    <row r="11" spans="1:4" ht="15.6">
      <c r="B11" t="s">
        <v>378</v>
      </c>
      <c r="C11" s="209">
        <v>562999</v>
      </c>
      <c r="D11" t="s">
        <v>379</v>
      </c>
    </row>
    <row r="12" spans="1:4">
      <c r="C12" s="207"/>
    </row>
    <row r="13" spans="1:4">
      <c r="C13" s="207"/>
    </row>
    <row r="14" spans="1:4">
      <c r="C14" s="207"/>
    </row>
    <row r="15" spans="1:4">
      <c r="C15" s="207"/>
    </row>
    <row r="16" spans="1:4">
      <c r="B16" t="s">
        <v>380</v>
      </c>
      <c r="C16" s="207">
        <v>1651869</v>
      </c>
    </row>
    <row r="17" spans="2:4">
      <c r="B17" t="s">
        <v>378</v>
      </c>
      <c r="C17" s="207">
        <f>-C11</f>
        <v>-562999</v>
      </c>
      <c r="D17" t="s">
        <v>386</v>
      </c>
    </row>
    <row r="18" spans="2:4">
      <c r="B18" t="s">
        <v>381</v>
      </c>
      <c r="C18" s="214">
        <f>'Advertising Exp. P. 3'!D19</f>
        <v>23269.03</v>
      </c>
    </row>
    <row r="20" spans="2:4" ht="16.2" thickBot="1">
      <c r="B20" t="s">
        <v>9</v>
      </c>
      <c r="C20" s="210">
        <f>SUM(C16:C19)</f>
        <v>1112139.03</v>
      </c>
      <c r="D20" t="s">
        <v>353</v>
      </c>
    </row>
    <row r="21" spans="2:4" ht="15.6" thickTop="1"/>
    <row r="25" spans="2:4">
      <c r="B25" t="s">
        <v>383</v>
      </c>
      <c r="C25" s="207">
        <v>0</v>
      </c>
    </row>
    <row r="26" spans="2:4">
      <c r="B26" t="s">
        <v>384</v>
      </c>
      <c r="C26" s="207">
        <v>6490</v>
      </c>
    </row>
    <row r="27" spans="2:4">
      <c r="B27" t="s">
        <v>385</v>
      </c>
      <c r="C27" s="207">
        <v>-13196</v>
      </c>
    </row>
    <row r="28" spans="2:4">
      <c r="B28" t="s">
        <v>402</v>
      </c>
      <c r="C28" s="207">
        <v>15305</v>
      </c>
    </row>
    <row r="30" spans="2:4" ht="16.2" thickBot="1">
      <c r="B30" t="s">
        <v>9</v>
      </c>
      <c r="C30" s="210">
        <f>SUM(C25:C28)</f>
        <v>8599</v>
      </c>
      <c r="D30" t="s">
        <v>382</v>
      </c>
    </row>
    <row r="31" spans="2:4" ht="15.6" thickTop="1"/>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D31"/>
  <sheetViews>
    <sheetView workbookViewId="0"/>
  </sheetViews>
  <sheetFormatPr defaultRowHeight="15"/>
  <cols>
    <col min="2" max="2" width="17.453125" customWidth="1"/>
    <col min="3" max="3" width="13.36328125" customWidth="1"/>
    <col min="4" max="4" width="17.6328125" customWidth="1"/>
  </cols>
  <sheetData>
    <row r="4" spans="1:4">
      <c r="A4" t="s">
        <v>328</v>
      </c>
    </row>
    <row r="5" spans="1:4">
      <c r="A5" t="s">
        <v>387</v>
      </c>
    </row>
    <row r="9" spans="1:4">
      <c r="B9" s="213" t="s">
        <v>368</v>
      </c>
    </row>
    <row r="10" spans="1:4">
      <c r="B10" s="212" t="s">
        <v>370</v>
      </c>
      <c r="C10" s="212" t="s">
        <v>7</v>
      </c>
    </row>
    <row r="12" spans="1:4">
      <c r="B12" t="s">
        <v>389</v>
      </c>
      <c r="C12" s="207">
        <f>26200</f>
        <v>26200</v>
      </c>
    </row>
    <row r="13" spans="1:4">
      <c r="B13" t="s">
        <v>390</v>
      </c>
      <c r="C13" s="207">
        <v>44735</v>
      </c>
    </row>
    <row r="14" spans="1:4">
      <c r="B14" t="s">
        <v>391</v>
      </c>
      <c r="C14" s="207">
        <v>6194867</v>
      </c>
    </row>
    <row r="16" spans="1:4" ht="16.2" thickBot="1">
      <c r="B16" t="s">
        <v>9</v>
      </c>
      <c r="C16" s="210">
        <f>SUM(C12:C15)</f>
        <v>6265802</v>
      </c>
      <c r="D16" t="s">
        <v>388</v>
      </c>
    </row>
    <row r="17" spans="2:4" ht="16.2" thickTop="1">
      <c r="C17" s="211"/>
    </row>
    <row r="18" spans="2:4" ht="15.6">
      <c r="C18" s="211"/>
    </row>
    <row r="19" spans="2:4">
      <c r="C19" s="207"/>
    </row>
    <row r="20" spans="2:4" ht="15.6">
      <c r="B20" t="s">
        <v>392</v>
      </c>
      <c r="C20" s="209">
        <v>32910296</v>
      </c>
      <c r="D20" t="s">
        <v>393</v>
      </c>
    </row>
    <row r="24" spans="2:4">
      <c r="B24" t="s">
        <v>394</v>
      </c>
      <c r="C24" s="207">
        <v>569245</v>
      </c>
    </row>
    <row r="25" spans="2:4">
      <c r="B25" t="s">
        <v>395</v>
      </c>
      <c r="C25" s="207">
        <v>-2359529</v>
      </c>
    </row>
    <row r="26" spans="2:4">
      <c r="B26" t="s">
        <v>396</v>
      </c>
      <c r="C26" s="207">
        <v>323775</v>
      </c>
    </row>
    <row r="27" spans="2:4">
      <c r="B27" t="s">
        <v>397</v>
      </c>
      <c r="C27" s="207">
        <v>6129229</v>
      </c>
    </row>
    <row r="28" spans="2:4">
      <c r="B28" t="s">
        <v>398</v>
      </c>
      <c r="C28" s="207">
        <v>-2029199</v>
      </c>
    </row>
    <row r="30" spans="2:4" ht="16.2" thickBot="1">
      <c r="B30" t="s">
        <v>9</v>
      </c>
      <c r="C30" s="210">
        <f>SUM(C24:C29)</f>
        <v>2633521</v>
      </c>
      <c r="D30" t="s">
        <v>399</v>
      </c>
    </row>
    <row r="31" spans="2:4" ht="15.6" thickTop="1"/>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workbookViewId="0">
      <selection activeCell="E31" sqref="E31"/>
    </sheetView>
  </sheetViews>
  <sheetFormatPr defaultColWidth="8.90625" defaultRowHeight="12.6"/>
  <cols>
    <col min="1" max="1" width="4.6328125" style="192" bestFit="1" customWidth="1"/>
    <col min="2" max="2" width="9" style="192" bestFit="1" customWidth="1"/>
    <col min="3" max="3" width="10" style="192" customWidth="1"/>
    <col min="4" max="4" width="10.08984375" style="192" customWidth="1"/>
    <col min="5" max="5" width="13.90625" style="192" customWidth="1"/>
    <col min="6" max="6" width="4.36328125" style="192" customWidth="1"/>
    <col min="7" max="7" width="4.81640625" style="192" customWidth="1"/>
    <col min="8" max="8" width="4.6328125" style="192" customWidth="1"/>
    <col min="9" max="9" width="5" style="192" customWidth="1"/>
    <col min="10" max="10" width="11.6328125" style="192" customWidth="1"/>
    <col min="11" max="11" width="6.90625" style="192" bestFit="1" customWidth="1"/>
    <col min="12" max="12" width="10.81640625" style="192" bestFit="1" customWidth="1"/>
    <col min="13" max="13" width="6.81640625" style="192" customWidth="1"/>
    <col min="14" max="14" width="10.36328125" style="192" bestFit="1" customWidth="1"/>
    <col min="15" max="15" width="21.54296875" style="192" customWidth="1"/>
    <col min="16" max="16" width="4.6328125" style="192" customWidth="1"/>
    <col min="17" max="17" width="6.08984375" style="192" customWidth="1"/>
    <col min="18" max="18" width="20.6328125" style="192" customWidth="1"/>
    <col min="19" max="36" width="22" style="192" customWidth="1"/>
    <col min="37" max="16384" width="8.90625" style="192"/>
  </cols>
  <sheetData>
    <row r="1" spans="1:19" s="181" customFormat="1">
      <c r="A1" s="178"/>
      <c r="B1" s="178"/>
      <c r="C1" s="178"/>
      <c r="D1" s="178"/>
      <c r="E1" s="178"/>
      <c r="F1" s="178"/>
      <c r="G1" s="178"/>
      <c r="H1" s="178"/>
      <c r="I1" s="178"/>
      <c r="J1" s="178"/>
      <c r="K1" s="178"/>
      <c r="L1" s="178"/>
      <c r="M1" s="178"/>
      <c r="N1" s="178"/>
      <c r="O1" s="178"/>
      <c r="P1" s="178"/>
      <c r="Q1" s="178"/>
      <c r="R1" s="179"/>
      <c r="S1" s="180"/>
    </row>
    <row r="2" spans="1:19" s="181" customFormat="1" ht="15">
      <c r="A2" s="182"/>
      <c r="B2" s="182"/>
      <c r="C2" s="183"/>
      <c r="D2" s="182"/>
      <c r="E2" s="182"/>
      <c r="F2" s="182"/>
      <c r="G2" s="182"/>
      <c r="H2" s="182"/>
      <c r="I2" s="182"/>
      <c r="J2" s="184"/>
      <c r="K2" s="182"/>
      <c r="L2" s="182"/>
      <c r="M2" s="182"/>
      <c r="N2" s="182"/>
      <c r="O2" s="182"/>
      <c r="P2" s="185"/>
      <c r="Q2" s="185"/>
      <c r="R2" s="185"/>
      <c r="S2" s="186"/>
    </row>
    <row r="3" spans="1:19" ht="15">
      <c r="A3" s="187"/>
      <c r="B3" s="187"/>
      <c r="C3" s="188"/>
      <c r="D3" s="187"/>
      <c r="E3" s="187"/>
      <c r="F3" s="187"/>
      <c r="G3" s="187"/>
      <c r="H3" s="187"/>
      <c r="I3" s="187"/>
      <c r="J3" s="189"/>
      <c r="K3" s="187"/>
      <c r="L3" s="187"/>
      <c r="M3" s="187"/>
      <c r="N3" s="187"/>
      <c r="O3" s="187"/>
      <c r="P3" s="190"/>
      <c r="Q3" s="190"/>
      <c r="R3" s="190"/>
      <c r="S3" s="191"/>
    </row>
    <row r="4" spans="1:19" ht="15">
      <c r="J4" s="193"/>
    </row>
    <row r="5" spans="1:19" ht="15">
      <c r="J5" s="193"/>
    </row>
    <row r="6" spans="1:19" ht="16.2">
      <c r="B6" s="194" t="s">
        <v>328</v>
      </c>
      <c r="J6" s="193"/>
    </row>
    <row r="7" spans="1:19" ht="16.2">
      <c r="B7" s="194" t="s">
        <v>347</v>
      </c>
      <c r="J7" s="193"/>
    </row>
    <row r="8" spans="1:19" ht="15">
      <c r="J8" s="193"/>
    </row>
    <row r="9" spans="1:19" ht="15">
      <c r="J9" s="193"/>
    </row>
    <row r="10" spans="1:19" ht="15">
      <c r="J10" s="193"/>
    </row>
    <row r="11" spans="1:19" ht="15.6">
      <c r="B11" s="195" t="s">
        <v>348</v>
      </c>
      <c r="C11" s="196"/>
      <c r="D11" s="197">
        <v>71873</v>
      </c>
    </row>
    <row r="12" spans="1:19" ht="15.6">
      <c r="B12" s="196" t="s">
        <v>349</v>
      </c>
      <c r="C12" s="196"/>
      <c r="D12" s="197">
        <v>9494.93</v>
      </c>
    </row>
    <row r="13" spans="1:19" ht="15.6">
      <c r="B13" s="196" t="s">
        <v>350</v>
      </c>
      <c r="C13" s="196"/>
      <c r="D13" s="197">
        <v>0</v>
      </c>
    </row>
    <row r="14" spans="1:19" ht="15.6">
      <c r="B14" s="196" t="s">
        <v>351</v>
      </c>
      <c r="C14" s="196"/>
      <c r="D14" s="198">
        <v>13774.1</v>
      </c>
    </row>
    <row r="15" spans="1:19" ht="15.6">
      <c r="B15" s="196"/>
      <c r="C15" s="196"/>
      <c r="D15" s="197"/>
    </row>
    <row r="16" spans="1:19" ht="15.6">
      <c r="B16" s="196" t="s">
        <v>9</v>
      </c>
      <c r="C16" s="196"/>
      <c r="D16" s="197">
        <f>SUM(D11:D15)</f>
        <v>95142.03</v>
      </c>
    </row>
    <row r="17" spans="2:10" ht="16.2">
      <c r="B17" s="196"/>
      <c r="C17" s="196"/>
      <c r="D17" s="196"/>
      <c r="J17" s="193"/>
    </row>
    <row r="19" spans="2:10" ht="15.6">
      <c r="B19" s="196" t="s">
        <v>352</v>
      </c>
      <c r="C19" s="196"/>
      <c r="D19" s="199">
        <f>D12+D13+D14</f>
        <v>23269.03</v>
      </c>
      <c r="E19" s="192" t="s">
        <v>353</v>
      </c>
    </row>
    <row r="23" spans="2:10" ht="15.6">
      <c r="B23" s="196" t="s">
        <v>400</v>
      </c>
    </row>
  </sheetData>
  <printOptions gridLines="1" gridLinesSet="0"/>
  <pageMargins left="0.75" right="0.75" top="1" bottom="1" header="0.5" footer="0.5"/>
  <pageSetup orientation="portrait" r:id="rId1"/>
  <headerFooter alignWithMargins="0">
    <oddHeader>&amp;F</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20"/>
  <sheetViews>
    <sheetView workbookViewId="0">
      <selection activeCell="B27" sqref="B27"/>
    </sheetView>
  </sheetViews>
  <sheetFormatPr defaultColWidth="8.90625" defaultRowHeight="14.4"/>
  <cols>
    <col min="1" max="1" width="27.90625" style="200" customWidth="1"/>
    <col min="2" max="2" width="16.54296875" style="200" customWidth="1"/>
    <col min="3" max="3" width="19.08984375" style="200" customWidth="1"/>
    <col min="4" max="4" width="18.08984375" style="200" customWidth="1"/>
    <col min="5" max="5" width="10.6328125" style="200" bestFit="1" customWidth="1"/>
    <col min="6" max="16384" width="8.90625" style="200"/>
  </cols>
  <sheetData>
    <row r="3" spans="1:4">
      <c r="A3" s="200" t="s">
        <v>354</v>
      </c>
    </row>
    <row r="4" spans="1:4" ht="23.4">
      <c r="A4" s="200" t="s">
        <v>355</v>
      </c>
      <c r="B4" s="201" t="s">
        <v>356</v>
      </c>
      <c r="C4" s="201" t="s">
        <v>356</v>
      </c>
    </row>
    <row r="5" spans="1:4" ht="23.4">
      <c r="B5" s="202">
        <v>2013</v>
      </c>
      <c r="C5" s="202">
        <v>2014</v>
      </c>
    </row>
    <row r="7" spans="1:4" ht="15.6">
      <c r="A7" s="200" t="s">
        <v>357</v>
      </c>
      <c r="B7" s="203">
        <v>613262560</v>
      </c>
      <c r="C7" s="203">
        <v>625824547</v>
      </c>
    </row>
    <row r="8" spans="1:4" ht="15.6">
      <c r="A8" s="200" t="s">
        <v>358</v>
      </c>
      <c r="B8" s="204">
        <v>1585296</v>
      </c>
      <c r="C8" s="204">
        <v>1585296</v>
      </c>
      <c r="D8" s="205"/>
    </row>
    <row r="9" spans="1:4" ht="15.6">
      <c r="A9" s="200" t="s">
        <v>359</v>
      </c>
      <c r="B9" s="203">
        <v>2689388</v>
      </c>
      <c r="C9" s="203">
        <v>2713445</v>
      </c>
      <c r="D9" s="200" t="s">
        <v>364</v>
      </c>
    </row>
    <row r="10" spans="1:4" ht="15.6">
      <c r="A10" s="200" t="s">
        <v>360</v>
      </c>
      <c r="B10" s="204">
        <v>97753914</v>
      </c>
      <c r="C10" s="204">
        <v>102501097</v>
      </c>
      <c r="D10" s="206"/>
    </row>
    <row r="11" spans="1:4" ht="15.6">
      <c r="A11" s="200" t="s">
        <v>361</v>
      </c>
      <c r="B11" s="203">
        <f>B7-B8-B9-B10</f>
        <v>511233962</v>
      </c>
      <c r="C11" s="203">
        <f>C7-C8-C9-C10</f>
        <v>519024709</v>
      </c>
    </row>
    <row r="12" spans="1:4" ht="15.6">
      <c r="B12" s="203"/>
      <c r="C12" s="203"/>
      <c r="D12" s="205"/>
    </row>
    <row r="13" spans="1:4" ht="15.6">
      <c r="A13" s="200" t="s">
        <v>362</v>
      </c>
      <c r="B13" s="203">
        <v>8099204</v>
      </c>
      <c r="C13" s="203">
        <v>8099204</v>
      </c>
    </row>
    <row r="14" spans="1:4" ht="15.6">
      <c r="A14" s="200" t="s">
        <v>362</v>
      </c>
      <c r="B14" s="203">
        <v>16609527</v>
      </c>
      <c r="C14" s="203">
        <v>16638118</v>
      </c>
    </row>
    <row r="15" spans="1:4" ht="15.6">
      <c r="B15" s="203"/>
      <c r="C15" s="203"/>
    </row>
    <row r="16" spans="1:4" ht="15.6">
      <c r="A16" s="200" t="s">
        <v>363</v>
      </c>
      <c r="B16" s="203">
        <f>B11-B13-B14</f>
        <v>486525231</v>
      </c>
      <c r="C16" s="203">
        <f>C11-C13-C14</f>
        <v>494287387</v>
      </c>
    </row>
    <row r="17" spans="1:4" ht="15.6">
      <c r="B17" s="203"/>
      <c r="C17" s="203"/>
    </row>
    <row r="18" spans="1:4" ht="15.6">
      <c r="B18" s="203"/>
      <c r="C18" s="203"/>
    </row>
    <row r="19" spans="1:4" ht="15.6">
      <c r="B19" s="203"/>
      <c r="C19" s="203"/>
    </row>
    <row r="20" spans="1:4" ht="15.6">
      <c r="A20" s="200" t="s">
        <v>366</v>
      </c>
      <c r="B20" s="203"/>
      <c r="C20" s="203">
        <f>C8+C10+C13+C14</f>
        <v>128823715</v>
      </c>
      <c r="D20" s="200" t="s">
        <v>365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B24" sqref="B24"/>
    </sheetView>
  </sheetViews>
  <sheetFormatPr defaultRowHeight="15"/>
  <cols>
    <col min="1" max="1" width="21.54296875" style="255" customWidth="1"/>
    <col min="2" max="2" width="97.36328125" style="255" customWidth="1"/>
    <col min="3" max="3" width="12.81640625" style="255" customWidth="1"/>
    <col min="4" max="16384" width="8.7265625" style="255"/>
  </cols>
  <sheetData>
    <row r="1" spans="1:3">
      <c r="A1" s="255" t="s">
        <v>423</v>
      </c>
      <c r="B1" s="255" t="s">
        <v>424</v>
      </c>
      <c r="C1" s="255" t="s">
        <v>425</v>
      </c>
    </row>
    <row r="3" spans="1:3">
      <c r="A3" s="255" t="s">
        <v>426</v>
      </c>
      <c r="B3" s="255" t="s">
        <v>427</v>
      </c>
      <c r="C3" s="255">
        <v>1216841.33</v>
      </c>
    </row>
    <row r="4" spans="1:3">
      <c r="A4" s="255" t="s">
        <v>428</v>
      </c>
      <c r="B4" s="255" t="s">
        <v>429</v>
      </c>
      <c r="C4" s="255">
        <v>7054.56</v>
      </c>
    </row>
    <row r="5" spans="1:3">
      <c r="A5" s="255" t="s">
        <v>430</v>
      </c>
      <c r="B5" s="255" t="s">
        <v>431</v>
      </c>
      <c r="C5" s="255">
        <v>77983.63</v>
      </c>
    </row>
    <row r="6" spans="1:3">
      <c r="A6" s="255" t="s">
        <v>430</v>
      </c>
      <c r="B6" s="255" t="s">
        <v>431</v>
      </c>
      <c r="C6" s="255">
        <v>77983.63</v>
      </c>
    </row>
    <row r="7" spans="1:3">
      <c r="A7" s="255" t="s">
        <v>430</v>
      </c>
      <c r="B7" s="255" t="s">
        <v>431</v>
      </c>
      <c r="C7" s="255">
        <v>77983.63</v>
      </c>
    </row>
    <row r="8" spans="1:3">
      <c r="A8" s="255" t="s">
        <v>430</v>
      </c>
      <c r="B8" s="255" t="s">
        <v>431</v>
      </c>
      <c r="C8" s="255">
        <v>77983.63</v>
      </c>
    </row>
    <row r="9" spans="1:3">
      <c r="A9" s="255" t="s">
        <v>430</v>
      </c>
      <c r="B9" s="255" t="s">
        <v>431</v>
      </c>
      <c r="C9" s="255">
        <v>77983.63</v>
      </c>
    </row>
    <row r="10" spans="1:3">
      <c r="A10" s="255" t="s">
        <v>430</v>
      </c>
      <c r="B10" s="255" t="s">
        <v>431</v>
      </c>
      <c r="C10" s="255">
        <v>77983.63</v>
      </c>
    </row>
    <row r="12" spans="1:3">
      <c r="B12" s="255" t="s">
        <v>9</v>
      </c>
      <c r="C12" s="255">
        <f>SUM(C3:C11)</f>
        <v>1691797.6699999995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Nonlevelized-IOU</vt:lpstr>
      <vt:lpstr>ADIT  Page 2</vt:lpstr>
      <vt:lpstr>Regulatory Exp. P. 3</vt:lpstr>
      <vt:lpstr>Taxes P. 3</vt:lpstr>
      <vt:lpstr>Advertising Exp. P. 3</vt:lpstr>
      <vt:lpstr>Excluded Assets P. 4</vt:lpstr>
      <vt:lpstr>acct 556</vt:lpstr>
      <vt:lpstr>'Nonlevelized-IOU'!Print_Area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Haselhorst</dc:creator>
  <cp:lastModifiedBy>Cindy Guillot</cp:lastModifiedBy>
  <cp:lastPrinted>2013-05-22T11:41:37Z</cp:lastPrinted>
  <dcterms:created xsi:type="dcterms:W3CDTF">2008-03-20T17:17:47Z</dcterms:created>
  <dcterms:modified xsi:type="dcterms:W3CDTF">2016-03-14T14:39:03Z</dcterms:modified>
</cp:coreProperties>
</file>