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940" tabRatio="869"/>
  </bookViews>
  <sheets>
    <sheet name="DEP - 2 -Page 1 Summary" sheetId="8" r:id="rId1"/>
    <sheet name="DEP - 2 Page 2 Rate Base" sheetId="4" r:id="rId2"/>
    <sheet name="DEP - 2 - Page 3 Rev Reqt" sheetId="5" r:id="rId3"/>
    <sheet name="DEP - 2 - Page 4 Support" sheetId="3" r:id="rId4"/>
    <sheet name="DEP - 2 - Page 5 GridSouth" sheetId="33" r:id="rId5"/>
    <sheet name="DEP - 3 p 1 Acct 454 Detail" sheetId="38" r:id="rId6"/>
    <sheet name="DEP - 3 - P 2 456.1 Rev Credits" sheetId="37" r:id="rId7"/>
    <sheet name="DEP - 3 p 3 Other 456 Detail" sheetId="40" r:id="rId8"/>
    <sheet name="DEP- 4 CWIP" sheetId="36" r:id="rId9"/>
    <sheet name="DEP - 5 p 1 Anson" sheetId="30" r:id="rId10"/>
    <sheet name="DEP - 5 p 2 Richmond" sheetId="41" r:id="rId11"/>
    <sheet name="DEP - 5 p 3 Order 2003 " sheetId="26" r:id="rId12"/>
    <sheet name="DEP - 6  - p1 FF1 Inputs " sheetId="12" r:id="rId13"/>
    <sheet name="DEP - 6 -p2 AC190" sheetId="29" r:id="rId14"/>
    <sheet name="DEP - 6 - p3  AC282" sheetId="28" r:id="rId15"/>
    <sheet name="DEP - 6 - p4 AC283" sheetId="27" r:id="rId16"/>
    <sheet name="DEP - 6 - p5 AC228.4" sheetId="39" r:id="rId17"/>
    <sheet name="DEP - 6, p6 Prepay Accting" sheetId="42" r:id="rId18"/>
  </sheets>
  <externalReferences>
    <externalReference r:id="rId19"/>
    <externalReference r:id="rId20"/>
  </externalReferences>
  <definedNames>
    <definedName name="__123Graph_A" localSheetId="7" hidden="1">[1]Provision!#REF!</definedName>
    <definedName name="__123Graph_A" localSheetId="10" hidden="1">[1]Provision!#REF!</definedName>
    <definedName name="__123Graph_A" localSheetId="16" hidden="1">[1]Provision!#REF!</definedName>
    <definedName name="__123Graph_A" localSheetId="17" hidden="1">[1]Provision!#REF!</definedName>
    <definedName name="__123Graph_A" hidden="1">[1]Provision!#REF!</definedName>
    <definedName name="__123Graph_B" localSheetId="7" hidden="1">[1]Provision!#REF!</definedName>
    <definedName name="__123Graph_B" localSheetId="10" hidden="1">[1]Provision!#REF!</definedName>
    <definedName name="__123Graph_B" localSheetId="16" hidden="1">[1]Provision!#REF!</definedName>
    <definedName name="__123Graph_B" localSheetId="17" hidden="1">[1]Provision!#REF!</definedName>
    <definedName name="__123Graph_B" hidden="1">[1]Provision!#REF!</definedName>
    <definedName name="__123Graph_C" localSheetId="7" hidden="1">[1]Provision!#REF!</definedName>
    <definedName name="__123Graph_C" localSheetId="10" hidden="1">[1]Provision!#REF!</definedName>
    <definedName name="__123Graph_C" localSheetId="16" hidden="1">[1]Provision!#REF!</definedName>
    <definedName name="__123Graph_C" localSheetId="17" hidden="1">[1]Provision!#REF!</definedName>
    <definedName name="__123Graph_C" hidden="1">[1]Provision!#REF!</definedName>
    <definedName name="__123Graph_D" localSheetId="7" hidden="1">[1]Provision!#REF!</definedName>
    <definedName name="__123Graph_D" localSheetId="10" hidden="1">[1]Provision!#REF!</definedName>
    <definedName name="__123Graph_D" localSheetId="16" hidden="1">[1]Provision!#REF!</definedName>
    <definedName name="__123Graph_D" localSheetId="17" hidden="1">[1]Provision!#REF!</definedName>
    <definedName name="__123Graph_D" hidden="1">[1]Provision!#REF!</definedName>
    <definedName name="__123Graph_E" localSheetId="7" hidden="1">[1]Provision!#REF!</definedName>
    <definedName name="__123Graph_E" localSheetId="10" hidden="1">[1]Provision!#REF!</definedName>
    <definedName name="__123Graph_E" localSheetId="16" hidden="1">[1]Provision!#REF!</definedName>
    <definedName name="__123Graph_E" localSheetId="17" hidden="1">[1]Provision!#REF!</definedName>
    <definedName name="__123Graph_E" hidden="1">[1]Provision!#REF!</definedName>
    <definedName name="__123Graph_X" localSheetId="7" hidden="1">[1]Provision!#REF!</definedName>
    <definedName name="__123Graph_X" localSheetId="10" hidden="1">[1]Provision!#REF!</definedName>
    <definedName name="__123Graph_X" localSheetId="16" hidden="1">[1]Provision!#REF!</definedName>
    <definedName name="__123Graph_X" localSheetId="17" hidden="1">[1]Provision!#REF!</definedName>
    <definedName name="__123Graph_X" hidden="1">[1]Provision!#REF!</definedName>
    <definedName name="_Fill" hidden="1">#REF!</definedName>
    <definedName name="_fsd44" localSheetId="4" hidden="1">{#N/A,#N/A,FALSE,"Aging Summary";#N/A,#N/A,FALSE,"Ratio Analysis";#N/A,#N/A,FALSE,"Test 120 Day Accts";#N/A,#N/A,FALSE,"Tickmarks"}</definedName>
    <definedName name="_fsd44" localSheetId="6" hidden="1">{#N/A,#N/A,FALSE,"Aging Summary";#N/A,#N/A,FALSE,"Ratio Analysis";#N/A,#N/A,FALSE,"Test 120 Day Accts";#N/A,#N/A,FALSE,"Tickmarks"}</definedName>
    <definedName name="_fsd44" localSheetId="5" hidden="1">{#N/A,#N/A,FALSE,"Aging Summary";#N/A,#N/A,FALSE,"Ratio Analysis";#N/A,#N/A,FALSE,"Test 120 Day Accts";#N/A,#N/A,FALSE,"Tickmarks"}</definedName>
    <definedName name="_fsd44" localSheetId="7" hidden="1">{#N/A,#N/A,FALSE,"Aging Summary";#N/A,#N/A,FALSE,"Ratio Analysis";#N/A,#N/A,FALSE,"Test 120 Day Accts";#N/A,#N/A,FALSE,"Tickmarks"}</definedName>
    <definedName name="_fsd44" localSheetId="9" hidden="1">{#N/A,#N/A,FALSE,"Aging Summary";#N/A,#N/A,FALSE,"Ratio Analysis";#N/A,#N/A,FALSE,"Test 120 Day Accts";#N/A,#N/A,FALSE,"Tickmarks"}</definedName>
    <definedName name="_fsd44" localSheetId="10" hidden="1">{#N/A,#N/A,FALSE,"Aging Summary";#N/A,#N/A,FALSE,"Ratio Analysis";#N/A,#N/A,FALSE,"Test 120 Day Accts";#N/A,#N/A,FALSE,"Tickmarks"}</definedName>
    <definedName name="_fsd44" localSheetId="11" hidden="1">{#N/A,#N/A,FALSE,"Aging Summary";#N/A,#N/A,FALSE,"Ratio Analysis";#N/A,#N/A,FALSE,"Test 120 Day Accts";#N/A,#N/A,FALSE,"Tickmarks"}</definedName>
    <definedName name="_fsd44" localSheetId="17" hidden="1">{#N/A,#N/A,FALSE,"Aging Summary";#N/A,#N/A,FALSE,"Ratio Analysis";#N/A,#N/A,FALSE,"Test 120 Day Accts";#N/A,#N/A,FALSE,"Tickmarks"}</definedName>
    <definedName name="_fsd44" localSheetId="8" hidden="1">{#N/A,#N/A,FALSE,"Aging Summary";#N/A,#N/A,FALSE,"Ratio Analysis";#N/A,#N/A,FALSE,"Test 120 Day Accts";#N/A,#N/A,FALSE,"Tickmarks"}</definedName>
    <definedName name="_fsd44" hidden="1">{#N/A,#N/A,FALSE,"Aging Summary";#N/A,#N/A,FALSE,"Ratio Analysis";#N/A,#N/A,FALSE,"Test 120 Day Accts";#N/A,#N/A,FALSE,"Tickmarks"}</definedName>
    <definedName name="_Key1" hidden="1">#REF!</definedName>
    <definedName name="_Key2" hidden="1">#REF!</definedName>
    <definedName name="_Order1" hidden="1">0</definedName>
    <definedName name="_Order2" hidden="1">0</definedName>
    <definedName name="_Sort" hidden="1">#REF!</definedName>
    <definedName name="_Table1_In1" localSheetId="17" hidden="1">#REF!</definedName>
    <definedName name="_Table1_In1" hidden="1">#REF!</definedName>
    <definedName name="_Table1_Out" localSheetId="17" hidden="1">#REF!</definedName>
    <definedName name="_Table1_Out" hidden="1">#REF!</definedName>
    <definedName name="_Table2_In1" localSheetId="17" hidden="1">#REF!</definedName>
    <definedName name="_Table2_In1" hidden="1">#REF!</definedName>
    <definedName name="_Table2_Out" localSheetId="17" hidden="1">#REF!</definedName>
    <definedName name="_Table2_Out" hidden="1">#REF!</definedName>
    <definedName name="Alloc_Table">'DEP - 6 -p2 AC190'!$F$81:$G$88</definedName>
    <definedName name="AS2DocOpenMode" hidden="1">"AS2DocumentBrowse"</definedName>
    <definedName name="FF1_Year">'DEP - 6  - p1 FF1 Inputs '!$K$3</definedName>
    <definedName name="frt" localSheetId="4" hidden="1">{#N/A,#N/A,FALSE,"Aging Summary";#N/A,#N/A,FALSE,"Ratio Analysis";#N/A,#N/A,FALSE,"Test 120 Day Accts";#N/A,#N/A,FALSE,"Tickmarks"}</definedName>
    <definedName name="frt" localSheetId="6" hidden="1">{#N/A,#N/A,FALSE,"Aging Summary";#N/A,#N/A,FALSE,"Ratio Analysis";#N/A,#N/A,FALSE,"Test 120 Day Accts";#N/A,#N/A,FALSE,"Tickmarks"}</definedName>
    <definedName name="frt" localSheetId="5" hidden="1">{#N/A,#N/A,FALSE,"Aging Summary";#N/A,#N/A,FALSE,"Ratio Analysis";#N/A,#N/A,FALSE,"Test 120 Day Accts";#N/A,#N/A,FALSE,"Tickmarks"}</definedName>
    <definedName name="frt" localSheetId="7" hidden="1">{#N/A,#N/A,FALSE,"Aging Summary";#N/A,#N/A,FALSE,"Ratio Analysis";#N/A,#N/A,FALSE,"Test 120 Day Accts";#N/A,#N/A,FALSE,"Tickmarks"}</definedName>
    <definedName name="frt" localSheetId="9" hidden="1">{#N/A,#N/A,FALSE,"Aging Summary";#N/A,#N/A,FALSE,"Ratio Analysis";#N/A,#N/A,FALSE,"Test 120 Day Accts";#N/A,#N/A,FALSE,"Tickmarks"}</definedName>
    <definedName name="frt" localSheetId="10" hidden="1">{#N/A,#N/A,FALSE,"Aging Summary";#N/A,#N/A,FALSE,"Ratio Analysis";#N/A,#N/A,FALSE,"Test 120 Day Accts";#N/A,#N/A,FALSE,"Tickmarks"}</definedName>
    <definedName name="frt" localSheetId="11" hidden="1">{#N/A,#N/A,FALSE,"Aging Summary";#N/A,#N/A,FALSE,"Ratio Analysis";#N/A,#N/A,FALSE,"Test 120 Day Accts";#N/A,#N/A,FALSE,"Tickmarks"}</definedName>
    <definedName name="frt" localSheetId="17" hidden="1">{#N/A,#N/A,FALSE,"Aging Summary";#N/A,#N/A,FALSE,"Ratio Analysis";#N/A,#N/A,FALSE,"Test 120 Day Accts";#N/A,#N/A,FALSE,"Tickmarks"}</definedName>
    <definedName name="frt" localSheetId="8" hidden="1">{#N/A,#N/A,FALSE,"Aging Summary";#N/A,#N/A,FALSE,"Ratio Analysis";#N/A,#N/A,FALSE,"Test 120 Day Accts";#N/A,#N/A,FALSE,"Tickmarks"}</definedName>
    <definedName name="frt" hidden="1">{#N/A,#N/A,FALSE,"Aging Summary";#N/A,#N/A,FALSE,"Ratio Analysis";#N/A,#N/A,FALSE,"Test 120 Day Accts";#N/A,#N/A,FALSE,"Tickmarks"}</definedName>
    <definedName name="fsd" localSheetId="4" hidden="1">{#N/A,#N/A,FALSE,"Aging Summary";#N/A,#N/A,FALSE,"Ratio Analysis";#N/A,#N/A,FALSE,"Test 120 Day Accts";#N/A,#N/A,FALSE,"Tickmarks"}</definedName>
    <definedName name="fsd" localSheetId="6" hidden="1">{#N/A,#N/A,FALSE,"Aging Summary";#N/A,#N/A,FALSE,"Ratio Analysis";#N/A,#N/A,FALSE,"Test 120 Day Accts";#N/A,#N/A,FALSE,"Tickmarks"}</definedName>
    <definedName name="fsd" localSheetId="5" hidden="1">{#N/A,#N/A,FALSE,"Aging Summary";#N/A,#N/A,FALSE,"Ratio Analysis";#N/A,#N/A,FALSE,"Test 120 Day Accts";#N/A,#N/A,FALSE,"Tickmarks"}</definedName>
    <definedName name="fsd" localSheetId="7" hidden="1">{#N/A,#N/A,FALSE,"Aging Summary";#N/A,#N/A,FALSE,"Ratio Analysis";#N/A,#N/A,FALSE,"Test 120 Day Accts";#N/A,#N/A,FALSE,"Tickmarks"}</definedName>
    <definedName name="fsd" localSheetId="9" hidden="1">{#N/A,#N/A,FALSE,"Aging Summary";#N/A,#N/A,FALSE,"Ratio Analysis";#N/A,#N/A,FALSE,"Test 120 Day Accts";#N/A,#N/A,FALSE,"Tickmarks"}</definedName>
    <definedName name="fsd" localSheetId="10" hidden="1">{#N/A,#N/A,FALSE,"Aging Summary";#N/A,#N/A,FALSE,"Ratio Analysis";#N/A,#N/A,FALSE,"Test 120 Day Accts";#N/A,#N/A,FALSE,"Tickmarks"}</definedName>
    <definedName name="fsd" localSheetId="11" hidden="1">{#N/A,#N/A,FALSE,"Aging Summary";#N/A,#N/A,FALSE,"Ratio Analysis";#N/A,#N/A,FALSE,"Test 120 Day Accts";#N/A,#N/A,FALSE,"Tickmarks"}</definedName>
    <definedName name="fsd" localSheetId="17" hidden="1">{#N/A,#N/A,FALSE,"Aging Summary";#N/A,#N/A,FALSE,"Ratio Analysis";#N/A,#N/A,FALSE,"Test 120 Day Accts";#N/A,#N/A,FALSE,"Tickmarks"}</definedName>
    <definedName name="fsd" localSheetId="8" hidden="1">{#N/A,#N/A,FALSE,"Aging Summary";#N/A,#N/A,FALSE,"Ratio Analysis";#N/A,#N/A,FALSE,"Test 120 Day Accts";#N/A,#N/A,FALSE,"Tickmarks"}</definedName>
    <definedName name="fsd" hidden="1">{#N/A,#N/A,FALSE,"Aging Summary";#N/A,#N/A,FALSE,"Ratio Analysis";#N/A,#N/A,FALSE,"Test 120 Day Accts";#N/A,#N/A,FALSE,"Tickmarks"}</definedName>
    <definedName name="kkk" localSheetId="4" hidden="1">{#N/A,#N/A,FALSE,"Aging Summary";#N/A,#N/A,FALSE,"Ratio Analysis";#N/A,#N/A,FALSE,"Test 120 Day Accts";#N/A,#N/A,FALSE,"Tickmarks"}</definedName>
    <definedName name="kkk" localSheetId="6" hidden="1">{#N/A,#N/A,FALSE,"Aging Summary";#N/A,#N/A,FALSE,"Ratio Analysis";#N/A,#N/A,FALSE,"Test 120 Day Accts";#N/A,#N/A,FALSE,"Tickmarks"}</definedName>
    <definedName name="kkk" localSheetId="5" hidden="1">{#N/A,#N/A,FALSE,"Aging Summary";#N/A,#N/A,FALSE,"Ratio Analysis";#N/A,#N/A,FALSE,"Test 120 Day Accts";#N/A,#N/A,FALSE,"Tickmarks"}</definedName>
    <definedName name="kkk" localSheetId="7" hidden="1">{#N/A,#N/A,FALSE,"Aging Summary";#N/A,#N/A,FALSE,"Ratio Analysis";#N/A,#N/A,FALSE,"Test 120 Day Accts";#N/A,#N/A,FALSE,"Tickmarks"}</definedName>
    <definedName name="kkk" localSheetId="9" hidden="1">{#N/A,#N/A,FALSE,"Aging Summary";#N/A,#N/A,FALSE,"Ratio Analysis";#N/A,#N/A,FALSE,"Test 120 Day Accts";#N/A,#N/A,FALSE,"Tickmarks"}</definedName>
    <definedName name="kkk" localSheetId="10" hidden="1">{#N/A,#N/A,FALSE,"Aging Summary";#N/A,#N/A,FALSE,"Ratio Analysis";#N/A,#N/A,FALSE,"Test 120 Day Accts";#N/A,#N/A,FALSE,"Tickmarks"}</definedName>
    <definedName name="kkk" localSheetId="11" hidden="1">{#N/A,#N/A,FALSE,"Aging Summary";#N/A,#N/A,FALSE,"Ratio Analysis";#N/A,#N/A,FALSE,"Test 120 Day Accts";#N/A,#N/A,FALSE,"Tickmarks"}</definedName>
    <definedName name="kkk" localSheetId="17" hidden="1">{#N/A,#N/A,FALSE,"Aging Summary";#N/A,#N/A,FALSE,"Ratio Analysis";#N/A,#N/A,FALSE,"Test 120 Day Accts";#N/A,#N/A,FALSE,"Tickmarks"}</definedName>
    <definedName name="kkk" localSheetId="8" hidden="1">{#N/A,#N/A,FALSE,"Aging Summary";#N/A,#N/A,FALSE,"Ratio Analysis";#N/A,#N/A,FALSE,"Test 120 Day Accts";#N/A,#N/A,FALSE,"Tickmarks"}</definedName>
    <definedName name="kkk" hidden="1">{#N/A,#N/A,FALSE,"Aging Summary";#N/A,#N/A,FALSE,"Ratio Analysis";#N/A,#N/A,FALSE,"Test 120 Day Accts";#N/A,#N/A,FALSE,"Tickmarks"}</definedName>
    <definedName name="lku" localSheetId="4" hidden="1">{#N/A,#N/A,FALSE,"Aging Summary";#N/A,#N/A,FALSE,"Ratio Analysis";#N/A,#N/A,FALSE,"Test 120 Day Accts";#N/A,#N/A,FALSE,"Tickmarks"}</definedName>
    <definedName name="lku" localSheetId="6" hidden="1">{#N/A,#N/A,FALSE,"Aging Summary";#N/A,#N/A,FALSE,"Ratio Analysis";#N/A,#N/A,FALSE,"Test 120 Day Accts";#N/A,#N/A,FALSE,"Tickmarks"}</definedName>
    <definedName name="lku" localSheetId="5" hidden="1">{#N/A,#N/A,FALSE,"Aging Summary";#N/A,#N/A,FALSE,"Ratio Analysis";#N/A,#N/A,FALSE,"Test 120 Day Accts";#N/A,#N/A,FALSE,"Tickmarks"}</definedName>
    <definedName name="lku" localSheetId="7" hidden="1">{#N/A,#N/A,FALSE,"Aging Summary";#N/A,#N/A,FALSE,"Ratio Analysis";#N/A,#N/A,FALSE,"Test 120 Day Accts";#N/A,#N/A,FALSE,"Tickmarks"}</definedName>
    <definedName name="lku" localSheetId="9" hidden="1">{#N/A,#N/A,FALSE,"Aging Summary";#N/A,#N/A,FALSE,"Ratio Analysis";#N/A,#N/A,FALSE,"Test 120 Day Accts";#N/A,#N/A,FALSE,"Tickmarks"}</definedName>
    <definedName name="lku" localSheetId="10" hidden="1">{#N/A,#N/A,FALSE,"Aging Summary";#N/A,#N/A,FALSE,"Ratio Analysis";#N/A,#N/A,FALSE,"Test 120 Day Accts";#N/A,#N/A,FALSE,"Tickmarks"}</definedName>
    <definedName name="lku" localSheetId="11" hidden="1">{#N/A,#N/A,FALSE,"Aging Summary";#N/A,#N/A,FALSE,"Ratio Analysis";#N/A,#N/A,FALSE,"Test 120 Day Accts";#N/A,#N/A,FALSE,"Tickmarks"}</definedName>
    <definedName name="lku" localSheetId="17" hidden="1">{#N/A,#N/A,FALSE,"Aging Summary";#N/A,#N/A,FALSE,"Ratio Analysis";#N/A,#N/A,FALSE,"Test 120 Day Accts";#N/A,#N/A,FALSE,"Tickmarks"}</definedName>
    <definedName name="lku" localSheetId="8" hidden="1">{#N/A,#N/A,FALSE,"Aging Summary";#N/A,#N/A,FALSE,"Ratio Analysis";#N/A,#N/A,FALSE,"Test 120 Day Accts";#N/A,#N/A,FALSE,"Tickmarks"}</definedName>
    <definedName name="lku" hidden="1">{#N/A,#N/A,FALSE,"Aging Summary";#N/A,#N/A,FALSE,"Ratio Analysis";#N/A,#N/A,FALSE,"Test 120 Day Accts";#N/A,#N/A,FALSE,"Tickmarks"}</definedName>
    <definedName name="lll" localSheetId="4" hidden="1">{#N/A,#N/A,FALSE,"Aging Summary";#N/A,#N/A,FALSE,"Ratio Analysis";#N/A,#N/A,FALSE,"Test 120 Day Accts";#N/A,#N/A,FALSE,"Tickmarks"}</definedName>
    <definedName name="lll" localSheetId="6" hidden="1">{#N/A,#N/A,FALSE,"Aging Summary";#N/A,#N/A,FALSE,"Ratio Analysis";#N/A,#N/A,FALSE,"Test 120 Day Accts";#N/A,#N/A,FALSE,"Tickmarks"}</definedName>
    <definedName name="lll" localSheetId="5" hidden="1">{#N/A,#N/A,FALSE,"Aging Summary";#N/A,#N/A,FALSE,"Ratio Analysis";#N/A,#N/A,FALSE,"Test 120 Day Accts";#N/A,#N/A,FALSE,"Tickmarks"}</definedName>
    <definedName name="lll" localSheetId="7" hidden="1">{#N/A,#N/A,FALSE,"Aging Summary";#N/A,#N/A,FALSE,"Ratio Analysis";#N/A,#N/A,FALSE,"Test 120 Day Accts";#N/A,#N/A,FALSE,"Tickmarks"}</definedName>
    <definedName name="lll" localSheetId="9" hidden="1">{#N/A,#N/A,FALSE,"Aging Summary";#N/A,#N/A,FALSE,"Ratio Analysis";#N/A,#N/A,FALSE,"Test 120 Day Accts";#N/A,#N/A,FALSE,"Tickmarks"}</definedName>
    <definedName name="lll" localSheetId="10" hidden="1">{#N/A,#N/A,FALSE,"Aging Summary";#N/A,#N/A,FALSE,"Ratio Analysis";#N/A,#N/A,FALSE,"Test 120 Day Accts";#N/A,#N/A,FALSE,"Tickmarks"}</definedName>
    <definedName name="lll" localSheetId="11" hidden="1">{#N/A,#N/A,FALSE,"Aging Summary";#N/A,#N/A,FALSE,"Ratio Analysis";#N/A,#N/A,FALSE,"Test 120 Day Accts";#N/A,#N/A,FALSE,"Tickmarks"}</definedName>
    <definedName name="lll" localSheetId="17" hidden="1">{#N/A,#N/A,FALSE,"Aging Summary";#N/A,#N/A,FALSE,"Ratio Analysis";#N/A,#N/A,FALSE,"Test 120 Day Accts";#N/A,#N/A,FALSE,"Tickmarks"}</definedName>
    <definedName name="lll" localSheetId="8" hidden="1">{#N/A,#N/A,FALSE,"Aging Summary";#N/A,#N/A,FALSE,"Ratio Analysis";#N/A,#N/A,FALSE,"Test 120 Day Accts";#N/A,#N/A,FALSE,"Tickmarks"}</definedName>
    <definedName name="lll" hidden="1">{#N/A,#N/A,FALSE,"Aging Summary";#N/A,#N/A,FALSE,"Ratio Analysis";#N/A,#N/A,FALSE,"Test 120 Day Accts";#N/A,#N/A,FALSE,"Tickmarks"}</definedName>
    <definedName name="oiu" localSheetId="4" hidden="1">{#N/A,#N/A,FALSE,"Aging Summary";#N/A,#N/A,FALSE,"Ratio Analysis";#N/A,#N/A,FALSE,"Test 120 Day Accts";#N/A,#N/A,FALSE,"Tickmarks"}</definedName>
    <definedName name="oiu" localSheetId="6" hidden="1">{#N/A,#N/A,FALSE,"Aging Summary";#N/A,#N/A,FALSE,"Ratio Analysis";#N/A,#N/A,FALSE,"Test 120 Day Accts";#N/A,#N/A,FALSE,"Tickmarks"}</definedName>
    <definedName name="oiu" localSheetId="5" hidden="1">{#N/A,#N/A,FALSE,"Aging Summary";#N/A,#N/A,FALSE,"Ratio Analysis";#N/A,#N/A,FALSE,"Test 120 Day Accts";#N/A,#N/A,FALSE,"Tickmarks"}</definedName>
    <definedName name="oiu" localSheetId="7" hidden="1">{#N/A,#N/A,FALSE,"Aging Summary";#N/A,#N/A,FALSE,"Ratio Analysis";#N/A,#N/A,FALSE,"Test 120 Day Accts";#N/A,#N/A,FALSE,"Tickmarks"}</definedName>
    <definedName name="oiu" localSheetId="9" hidden="1">{#N/A,#N/A,FALSE,"Aging Summary";#N/A,#N/A,FALSE,"Ratio Analysis";#N/A,#N/A,FALSE,"Test 120 Day Accts";#N/A,#N/A,FALSE,"Tickmarks"}</definedName>
    <definedName name="oiu" localSheetId="10" hidden="1">{#N/A,#N/A,FALSE,"Aging Summary";#N/A,#N/A,FALSE,"Ratio Analysis";#N/A,#N/A,FALSE,"Test 120 Day Accts";#N/A,#N/A,FALSE,"Tickmarks"}</definedName>
    <definedName name="oiu" localSheetId="11" hidden="1">{#N/A,#N/A,FALSE,"Aging Summary";#N/A,#N/A,FALSE,"Ratio Analysis";#N/A,#N/A,FALSE,"Test 120 Day Accts";#N/A,#N/A,FALSE,"Tickmarks"}</definedName>
    <definedName name="oiu" localSheetId="17" hidden="1">{#N/A,#N/A,FALSE,"Aging Summary";#N/A,#N/A,FALSE,"Ratio Analysis";#N/A,#N/A,FALSE,"Test 120 Day Accts";#N/A,#N/A,FALSE,"Tickmarks"}</definedName>
    <definedName name="oiu" localSheetId="8" hidden="1">{#N/A,#N/A,FALSE,"Aging Summary";#N/A,#N/A,FALSE,"Ratio Analysis";#N/A,#N/A,FALSE,"Test 120 Day Accts";#N/A,#N/A,FALSE,"Tickmarks"}</definedName>
    <definedName name="oiu" hidden="1">{#N/A,#N/A,FALSE,"Aging Summary";#N/A,#N/A,FALSE,"Ratio Analysis";#N/A,#N/A,FALSE,"Test 120 Day Accts";#N/A,#N/A,FALSE,"Tickmarks"}</definedName>
    <definedName name="op" localSheetId="4" hidden="1">{#N/A,#N/A,FALSE,"Aging Summary";#N/A,#N/A,FALSE,"Ratio Analysis";#N/A,#N/A,FALSE,"Test 120 Day Accts";#N/A,#N/A,FALSE,"Tickmarks"}</definedName>
    <definedName name="op" localSheetId="6" hidden="1">{#N/A,#N/A,FALSE,"Aging Summary";#N/A,#N/A,FALSE,"Ratio Analysis";#N/A,#N/A,FALSE,"Test 120 Day Accts";#N/A,#N/A,FALSE,"Tickmarks"}</definedName>
    <definedName name="op" localSheetId="5" hidden="1">{#N/A,#N/A,FALSE,"Aging Summary";#N/A,#N/A,FALSE,"Ratio Analysis";#N/A,#N/A,FALSE,"Test 120 Day Accts";#N/A,#N/A,FALSE,"Tickmarks"}</definedName>
    <definedName name="op" localSheetId="7" hidden="1">{#N/A,#N/A,FALSE,"Aging Summary";#N/A,#N/A,FALSE,"Ratio Analysis";#N/A,#N/A,FALSE,"Test 120 Day Accts";#N/A,#N/A,FALSE,"Tickmarks"}</definedName>
    <definedName name="op" localSheetId="9" hidden="1">{#N/A,#N/A,FALSE,"Aging Summary";#N/A,#N/A,FALSE,"Ratio Analysis";#N/A,#N/A,FALSE,"Test 120 Day Accts";#N/A,#N/A,FALSE,"Tickmarks"}</definedName>
    <definedName name="op" localSheetId="10" hidden="1">{#N/A,#N/A,FALSE,"Aging Summary";#N/A,#N/A,FALSE,"Ratio Analysis";#N/A,#N/A,FALSE,"Test 120 Day Accts";#N/A,#N/A,FALSE,"Tickmarks"}</definedName>
    <definedName name="op" localSheetId="11" hidden="1">{#N/A,#N/A,FALSE,"Aging Summary";#N/A,#N/A,FALSE,"Ratio Analysis";#N/A,#N/A,FALSE,"Test 120 Day Accts";#N/A,#N/A,FALSE,"Tickmarks"}</definedName>
    <definedName name="op" localSheetId="17" hidden="1">{#N/A,#N/A,FALSE,"Aging Summary";#N/A,#N/A,FALSE,"Ratio Analysis";#N/A,#N/A,FALSE,"Test 120 Day Accts";#N/A,#N/A,FALSE,"Tickmarks"}</definedName>
    <definedName name="op" localSheetId="8" hidden="1">{#N/A,#N/A,FALSE,"Aging Summary";#N/A,#N/A,FALSE,"Ratio Analysis";#N/A,#N/A,FALSE,"Test 120 Day Accts";#N/A,#N/A,FALSE,"Tickmarks"}</definedName>
    <definedName name="op" hidden="1">{#N/A,#N/A,FALSE,"Aging Summary";#N/A,#N/A,FALSE,"Ratio Analysis";#N/A,#N/A,FALSE,"Test 120 Day Accts";#N/A,#N/A,FALSE,"Tickmarks"}</definedName>
    <definedName name="p" localSheetId="4" hidden="1">{#N/A,#N/A,FALSE,"Aging Summary";#N/A,#N/A,FALSE,"Ratio Analysis";#N/A,#N/A,FALSE,"Test 120 Day Accts";#N/A,#N/A,FALSE,"Tickmarks"}</definedName>
    <definedName name="p" localSheetId="6" hidden="1">{#N/A,#N/A,FALSE,"Aging Summary";#N/A,#N/A,FALSE,"Ratio Analysis";#N/A,#N/A,FALSE,"Test 120 Day Accts";#N/A,#N/A,FALSE,"Tickmarks"}</definedName>
    <definedName name="p" localSheetId="5" hidden="1">{#N/A,#N/A,FALSE,"Aging Summary";#N/A,#N/A,FALSE,"Ratio Analysis";#N/A,#N/A,FALSE,"Test 120 Day Accts";#N/A,#N/A,FALSE,"Tickmarks"}</definedName>
    <definedName name="p" localSheetId="7" hidden="1">{#N/A,#N/A,FALSE,"Aging Summary";#N/A,#N/A,FALSE,"Ratio Analysis";#N/A,#N/A,FALSE,"Test 120 Day Accts";#N/A,#N/A,FALSE,"Tickmarks"}</definedName>
    <definedName name="p" localSheetId="9" hidden="1">{#N/A,#N/A,FALSE,"Aging Summary";#N/A,#N/A,FALSE,"Ratio Analysis";#N/A,#N/A,FALSE,"Test 120 Day Accts";#N/A,#N/A,FALSE,"Tickmarks"}</definedName>
    <definedName name="p" localSheetId="10" hidden="1">{#N/A,#N/A,FALSE,"Aging Summary";#N/A,#N/A,FALSE,"Ratio Analysis";#N/A,#N/A,FALSE,"Test 120 Day Accts";#N/A,#N/A,FALSE,"Tickmarks"}</definedName>
    <definedName name="p" localSheetId="11" hidden="1">{#N/A,#N/A,FALSE,"Aging Summary";#N/A,#N/A,FALSE,"Ratio Analysis";#N/A,#N/A,FALSE,"Test 120 Day Accts";#N/A,#N/A,FALSE,"Tickmarks"}</definedName>
    <definedName name="p" localSheetId="17" hidden="1">{#N/A,#N/A,FALSE,"Aging Summary";#N/A,#N/A,FALSE,"Ratio Analysis";#N/A,#N/A,FALSE,"Test 120 Day Accts";#N/A,#N/A,FALSE,"Tickmarks"}</definedName>
    <definedName name="p" localSheetId="8" hidden="1">{#N/A,#N/A,FALSE,"Aging Summary";#N/A,#N/A,FALSE,"Ratio Analysis";#N/A,#N/A,FALSE,"Test 120 Day Accts";#N/A,#N/A,FALSE,"Tickmarks"}</definedName>
    <definedName name="p" hidden="1">{#N/A,#N/A,FALSE,"Aging Summary";#N/A,#N/A,FALSE,"Ratio Analysis";#N/A,#N/A,FALSE,"Test 120 Day Accts";#N/A,#N/A,FALSE,"Tickmarks"}</definedName>
    <definedName name="paul" hidden="1">#REF!</definedName>
    <definedName name="pesc1" localSheetId="4" hidden="1">{#N/A,#N/A,FALSE,"Aging Summary";#N/A,#N/A,FALSE,"Ratio Analysis";#N/A,#N/A,FALSE,"Test 120 Day Accts";#N/A,#N/A,FALSE,"Tickmarks"}</definedName>
    <definedName name="pesc1" localSheetId="6" hidden="1">{#N/A,#N/A,FALSE,"Aging Summary";#N/A,#N/A,FALSE,"Ratio Analysis";#N/A,#N/A,FALSE,"Test 120 Day Accts";#N/A,#N/A,FALSE,"Tickmarks"}</definedName>
    <definedName name="pesc1" localSheetId="5" hidden="1">{#N/A,#N/A,FALSE,"Aging Summary";#N/A,#N/A,FALSE,"Ratio Analysis";#N/A,#N/A,FALSE,"Test 120 Day Accts";#N/A,#N/A,FALSE,"Tickmarks"}</definedName>
    <definedName name="pesc1" localSheetId="7" hidden="1">{#N/A,#N/A,FALSE,"Aging Summary";#N/A,#N/A,FALSE,"Ratio Analysis";#N/A,#N/A,FALSE,"Test 120 Day Accts";#N/A,#N/A,FALSE,"Tickmarks"}</definedName>
    <definedName name="pesc1" localSheetId="9" hidden="1">{#N/A,#N/A,FALSE,"Aging Summary";#N/A,#N/A,FALSE,"Ratio Analysis";#N/A,#N/A,FALSE,"Test 120 Day Accts";#N/A,#N/A,FALSE,"Tickmarks"}</definedName>
    <definedName name="pesc1" localSheetId="10" hidden="1">{#N/A,#N/A,FALSE,"Aging Summary";#N/A,#N/A,FALSE,"Ratio Analysis";#N/A,#N/A,FALSE,"Test 120 Day Accts";#N/A,#N/A,FALSE,"Tickmarks"}</definedName>
    <definedName name="pesc1" localSheetId="11" hidden="1">{#N/A,#N/A,FALSE,"Aging Summary";#N/A,#N/A,FALSE,"Ratio Analysis";#N/A,#N/A,FALSE,"Test 120 Day Accts";#N/A,#N/A,FALSE,"Tickmarks"}</definedName>
    <definedName name="pesc1" localSheetId="17" hidden="1">{#N/A,#N/A,FALSE,"Aging Summary";#N/A,#N/A,FALSE,"Ratio Analysis";#N/A,#N/A,FALSE,"Test 120 Day Accts";#N/A,#N/A,FALSE,"Tickmarks"}</definedName>
    <definedName name="pesc1" localSheetId="8" hidden="1">{#N/A,#N/A,FALSE,"Aging Summary";#N/A,#N/A,FALSE,"Ratio Analysis";#N/A,#N/A,FALSE,"Test 120 Day Accts";#N/A,#N/A,FALSE,"Tickmarks"}</definedName>
    <definedName name="pesc1" hidden="1">{#N/A,#N/A,FALSE,"Aging Summary";#N/A,#N/A,FALSE,"Ratio Analysis";#N/A,#N/A,FALSE,"Test 120 Day Accts";#N/A,#N/A,FALSE,"Tickmarks"}</definedName>
    <definedName name="ppp" localSheetId="4" hidden="1">{#N/A,#N/A,FALSE,"Aging Summary";#N/A,#N/A,FALSE,"Ratio Analysis";#N/A,#N/A,FALSE,"Test 120 Day Accts";#N/A,#N/A,FALSE,"Tickmarks"}</definedName>
    <definedName name="ppp" localSheetId="6" hidden="1">{#N/A,#N/A,FALSE,"Aging Summary";#N/A,#N/A,FALSE,"Ratio Analysis";#N/A,#N/A,FALSE,"Test 120 Day Accts";#N/A,#N/A,FALSE,"Tickmarks"}</definedName>
    <definedName name="ppp" localSheetId="5" hidden="1">{#N/A,#N/A,FALSE,"Aging Summary";#N/A,#N/A,FALSE,"Ratio Analysis";#N/A,#N/A,FALSE,"Test 120 Day Accts";#N/A,#N/A,FALSE,"Tickmarks"}</definedName>
    <definedName name="ppp" localSheetId="7" hidden="1">{#N/A,#N/A,FALSE,"Aging Summary";#N/A,#N/A,FALSE,"Ratio Analysis";#N/A,#N/A,FALSE,"Test 120 Day Accts";#N/A,#N/A,FALSE,"Tickmarks"}</definedName>
    <definedName name="ppp" localSheetId="9" hidden="1">{#N/A,#N/A,FALSE,"Aging Summary";#N/A,#N/A,FALSE,"Ratio Analysis";#N/A,#N/A,FALSE,"Test 120 Day Accts";#N/A,#N/A,FALSE,"Tickmarks"}</definedName>
    <definedName name="ppp" localSheetId="10" hidden="1">{#N/A,#N/A,FALSE,"Aging Summary";#N/A,#N/A,FALSE,"Ratio Analysis";#N/A,#N/A,FALSE,"Test 120 Day Accts";#N/A,#N/A,FALSE,"Tickmarks"}</definedName>
    <definedName name="ppp" localSheetId="11" hidden="1">{#N/A,#N/A,FALSE,"Aging Summary";#N/A,#N/A,FALSE,"Ratio Analysis";#N/A,#N/A,FALSE,"Test 120 Day Accts";#N/A,#N/A,FALSE,"Tickmarks"}</definedName>
    <definedName name="ppp" localSheetId="17" hidden="1">{#N/A,#N/A,FALSE,"Aging Summary";#N/A,#N/A,FALSE,"Ratio Analysis";#N/A,#N/A,FALSE,"Test 120 Day Accts";#N/A,#N/A,FALSE,"Tickmarks"}</definedName>
    <definedName name="ppp" localSheetId="8" hidden="1">{#N/A,#N/A,FALSE,"Aging Summary";#N/A,#N/A,FALSE,"Ratio Analysis";#N/A,#N/A,FALSE,"Test 120 Day Accts";#N/A,#N/A,FALSE,"Tickmarks"}</definedName>
    <definedName name="ppp" hidden="1">{#N/A,#N/A,FALSE,"Aging Summary";#N/A,#N/A,FALSE,"Ratio Analysis";#N/A,#N/A,FALSE,"Test 120 Day Accts";#N/A,#N/A,FALSE,"Tickmarks"}</definedName>
    <definedName name="_xlnm.Print_Area" localSheetId="2">'DEP - 2 - Page 3 Rev Reqt'!$A$1:$L$63</definedName>
    <definedName name="_xlnm.Print_Area" localSheetId="3">'DEP - 2 - Page 4 Support'!$A$1:$L$64</definedName>
    <definedName name="_xlnm.Print_Area" localSheetId="4">'DEP - 2 - Page 5 GridSouth'!$A$1:$M$78</definedName>
    <definedName name="_xlnm.Print_Area" localSheetId="0">'DEP - 2 -Page 1 Summary'!$A$1:$J$43</definedName>
    <definedName name="_xlnm.Print_Area" localSheetId="1">'DEP - 2 Page 2 Rate Base'!$A$1:$M$68</definedName>
    <definedName name="_xlnm.Print_Area" localSheetId="6">'DEP - 3 - P 2 456.1 Rev Credits'!$A$1:$J$64</definedName>
    <definedName name="_xlnm.Print_Area" localSheetId="5">'DEP - 3 p 1 Acct 454 Detail'!$A$1:$I$49</definedName>
    <definedName name="_xlnm.Print_Area" localSheetId="7">'DEP - 3 p 3 Other 456 Detail'!$A$1:$J$28</definedName>
    <definedName name="_xlnm.Print_Area" localSheetId="9">'DEP - 5 p 1 Anson'!$A$1:$J$71</definedName>
    <definedName name="_xlnm.Print_Area" localSheetId="10">'DEP - 5 p 2 Richmond'!$A$1:$J$68</definedName>
    <definedName name="_xlnm.Print_Area" localSheetId="11">'DEP - 5 p 3 Order 2003 '!$A$1:$G$44</definedName>
    <definedName name="_xlnm.Print_Area" localSheetId="12">'DEP - 6  - p1 FF1 Inputs '!$A$1:$M$68</definedName>
    <definedName name="_xlnm.Print_Area" localSheetId="14">'DEP - 6 - p3  AC282'!$A$1:$L$42</definedName>
    <definedName name="_xlnm.Print_Area" localSheetId="15">'DEP - 6 - p4 AC283'!$A$1:$J$50</definedName>
    <definedName name="_xlnm.Print_Area" localSheetId="16">'DEP - 6 - p5 AC228.4'!$A$1:$I$22</definedName>
    <definedName name="_xlnm.Print_Area" localSheetId="13">'DEP - 6 -p2 AC190'!$A$1:$J$79</definedName>
    <definedName name="_xlnm.Print_Area" localSheetId="17">'DEP - 6, p6 Prepay Accting'!$A$1:$I$67</definedName>
    <definedName name="_xlnm.Print_Area" localSheetId="8">'DEP- 4 CWIP'!$A$1:$G$24</definedName>
    <definedName name="_xlnm.Print_Titles" localSheetId="9">'DEP - 5 p 1 Anson'!$1:$14</definedName>
    <definedName name="_xlnm.Print_Titles" localSheetId="11">'DEP - 5 p 3 Order 2003 '!$1:$11</definedName>
    <definedName name="ret" localSheetId="4" hidden="1">{#N/A,#N/A,FALSE,"Aging Summary";#N/A,#N/A,FALSE,"Ratio Analysis";#N/A,#N/A,FALSE,"Test 120 Day Accts";#N/A,#N/A,FALSE,"Tickmarks"}</definedName>
    <definedName name="ret" localSheetId="6" hidden="1">{#N/A,#N/A,FALSE,"Aging Summary";#N/A,#N/A,FALSE,"Ratio Analysis";#N/A,#N/A,FALSE,"Test 120 Day Accts";#N/A,#N/A,FALSE,"Tickmarks"}</definedName>
    <definedName name="ret" localSheetId="5" hidden="1">{#N/A,#N/A,FALSE,"Aging Summary";#N/A,#N/A,FALSE,"Ratio Analysis";#N/A,#N/A,FALSE,"Test 120 Day Accts";#N/A,#N/A,FALSE,"Tickmarks"}</definedName>
    <definedName name="ret" localSheetId="7" hidden="1">{#N/A,#N/A,FALSE,"Aging Summary";#N/A,#N/A,FALSE,"Ratio Analysis";#N/A,#N/A,FALSE,"Test 120 Day Accts";#N/A,#N/A,FALSE,"Tickmarks"}</definedName>
    <definedName name="ret" localSheetId="9" hidden="1">{#N/A,#N/A,FALSE,"Aging Summary";#N/A,#N/A,FALSE,"Ratio Analysis";#N/A,#N/A,FALSE,"Test 120 Day Accts";#N/A,#N/A,FALSE,"Tickmarks"}</definedName>
    <definedName name="ret" localSheetId="10" hidden="1">{#N/A,#N/A,FALSE,"Aging Summary";#N/A,#N/A,FALSE,"Ratio Analysis";#N/A,#N/A,FALSE,"Test 120 Day Accts";#N/A,#N/A,FALSE,"Tickmarks"}</definedName>
    <definedName name="ret" localSheetId="11" hidden="1">{#N/A,#N/A,FALSE,"Aging Summary";#N/A,#N/A,FALSE,"Ratio Analysis";#N/A,#N/A,FALSE,"Test 120 Day Accts";#N/A,#N/A,FALSE,"Tickmarks"}</definedName>
    <definedName name="ret" localSheetId="17" hidden="1">{#N/A,#N/A,FALSE,"Aging Summary";#N/A,#N/A,FALSE,"Ratio Analysis";#N/A,#N/A,FALSE,"Test 120 Day Accts";#N/A,#N/A,FALSE,"Tickmarks"}</definedName>
    <definedName name="ret" localSheetId="8" hidden="1">{#N/A,#N/A,FALSE,"Aging Summary";#N/A,#N/A,FALSE,"Ratio Analysis";#N/A,#N/A,FALSE,"Test 120 Day Accts";#N/A,#N/A,FALSE,"Tickmarks"}</definedName>
    <definedName name="ret" hidden="1">{#N/A,#N/A,FALSE,"Aging Summary";#N/A,#N/A,FALSE,"Ratio Analysis";#N/A,#N/A,FALSE,"Test 120 Day Accts";#N/A,#N/A,FALSE,"Tickmarks"}</definedName>
    <definedName name="rt" localSheetId="4" hidden="1">{#N/A,#N/A,FALSE,"Aging Summary";#N/A,#N/A,FALSE,"Ratio Analysis";#N/A,#N/A,FALSE,"Test 120 Day Accts";#N/A,#N/A,FALSE,"Tickmarks"}</definedName>
    <definedName name="rt" localSheetId="6" hidden="1">{#N/A,#N/A,FALSE,"Aging Summary";#N/A,#N/A,FALSE,"Ratio Analysis";#N/A,#N/A,FALSE,"Test 120 Day Accts";#N/A,#N/A,FALSE,"Tickmarks"}</definedName>
    <definedName name="rt" localSheetId="5" hidden="1">{#N/A,#N/A,FALSE,"Aging Summary";#N/A,#N/A,FALSE,"Ratio Analysis";#N/A,#N/A,FALSE,"Test 120 Day Accts";#N/A,#N/A,FALSE,"Tickmarks"}</definedName>
    <definedName name="rt" localSheetId="7" hidden="1">{#N/A,#N/A,FALSE,"Aging Summary";#N/A,#N/A,FALSE,"Ratio Analysis";#N/A,#N/A,FALSE,"Test 120 Day Accts";#N/A,#N/A,FALSE,"Tickmarks"}</definedName>
    <definedName name="rt" localSheetId="9" hidden="1">{#N/A,#N/A,FALSE,"Aging Summary";#N/A,#N/A,FALSE,"Ratio Analysis";#N/A,#N/A,FALSE,"Test 120 Day Accts";#N/A,#N/A,FALSE,"Tickmarks"}</definedName>
    <definedName name="rt" localSheetId="10" hidden="1">{#N/A,#N/A,FALSE,"Aging Summary";#N/A,#N/A,FALSE,"Ratio Analysis";#N/A,#N/A,FALSE,"Test 120 Day Accts";#N/A,#N/A,FALSE,"Tickmarks"}</definedName>
    <definedName name="rt" localSheetId="11" hidden="1">{#N/A,#N/A,FALSE,"Aging Summary";#N/A,#N/A,FALSE,"Ratio Analysis";#N/A,#N/A,FALSE,"Test 120 Day Accts";#N/A,#N/A,FALSE,"Tickmarks"}</definedName>
    <definedName name="rt" localSheetId="17" hidden="1">{#N/A,#N/A,FALSE,"Aging Summary";#N/A,#N/A,FALSE,"Ratio Analysis";#N/A,#N/A,FALSE,"Test 120 Day Accts";#N/A,#N/A,FALSE,"Tickmarks"}</definedName>
    <definedName name="rt" localSheetId="8" hidden="1">{#N/A,#N/A,FALSE,"Aging Summary";#N/A,#N/A,FALSE,"Ratio Analysis";#N/A,#N/A,FALSE,"Test 120 Day Accts";#N/A,#N/A,FALSE,"Tickmarks"}</definedName>
    <definedName name="rt" hidden="1">{#N/A,#N/A,FALSE,"Aging Summary";#N/A,#N/A,FALSE,"Ratio Analysis";#N/A,#N/A,FALSE,"Test 120 Day Accts";#N/A,#N/A,FALSE,"Tickmarks"}</definedName>
    <definedName name="temp" localSheetId="4" hidden="1">{#N/A,#N/A,FALSE,"Aging Summary";#N/A,#N/A,FALSE,"Ratio Analysis";#N/A,#N/A,FALSE,"Test 120 Day Accts";#N/A,#N/A,FALSE,"Tickmarks"}</definedName>
    <definedName name="temp" localSheetId="6" hidden="1">{#N/A,#N/A,FALSE,"Aging Summary";#N/A,#N/A,FALSE,"Ratio Analysis";#N/A,#N/A,FALSE,"Test 120 Day Accts";#N/A,#N/A,FALSE,"Tickmarks"}</definedName>
    <definedName name="temp" localSheetId="5" hidden="1">{#N/A,#N/A,FALSE,"Aging Summary";#N/A,#N/A,FALSE,"Ratio Analysis";#N/A,#N/A,FALSE,"Test 120 Day Accts";#N/A,#N/A,FALSE,"Tickmarks"}</definedName>
    <definedName name="temp" localSheetId="7" hidden="1">{#N/A,#N/A,FALSE,"Aging Summary";#N/A,#N/A,FALSE,"Ratio Analysis";#N/A,#N/A,FALSE,"Test 120 Day Accts";#N/A,#N/A,FALSE,"Tickmarks"}</definedName>
    <definedName name="temp" localSheetId="9" hidden="1">{#N/A,#N/A,FALSE,"Aging Summary";#N/A,#N/A,FALSE,"Ratio Analysis";#N/A,#N/A,FALSE,"Test 120 Day Accts";#N/A,#N/A,FALSE,"Tickmarks"}</definedName>
    <definedName name="temp" localSheetId="10" hidden="1">{#N/A,#N/A,FALSE,"Aging Summary";#N/A,#N/A,FALSE,"Ratio Analysis";#N/A,#N/A,FALSE,"Test 120 Day Accts";#N/A,#N/A,FALSE,"Tickmarks"}</definedName>
    <definedName name="temp" localSheetId="11" hidden="1">{#N/A,#N/A,FALSE,"Aging Summary";#N/A,#N/A,FALSE,"Ratio Analysis";#N/A,#N/A,FALSE,"Test 120 Day Accts";#N/A,#N/A,FALSE,"Tickmarks"}</definedName>
    <definedName name="temp" localSheetId="17" hidden="1">{#N/A,#N/A,FALSE,"Aging Summary";#N/A,#N/A,FALSE,"Ratio Analysis";#N/A,#N/A,FALSE,"Test 120 Day Accts";#N/A,#N/A,FALSE,"Tickmarks"}</definedName>
    <definedName name="temp" localSheetId="8" hidden="1">{#N/A,#N/A,FALSE,"Aging Summary";#N/A,#N/A,FALSE,"Ratio Analysis";#N/A,#N/A,FALSE,"Test 120 Day Accts";#N/A,#N/A,FALSE,"Tickmarks"}</definedName>
    <definedName name="temp" hidden="1">{#N/A,#N/A,FALSE,"Aging Summary";#N/A,#N/A,FALSE,"Ratio Analysis";#N/A,#N/A,FALSE,"Test 120 Day Accts";#N/A,#N/A,FALSE,"Tickmarks"}</definedName>
    <definedName name="tre" localSheetId="4" hidden="1">{#N/A,#N/A,FALSE,"Aging Summary";#N/A,#N/A,FALSE,"Ratio Analysis";#N/A,#N/A,FALSE,"Test 120 Day Accts";#N/A,#N/A,FALSE,"Tickmarks"}</definedName>
    <definedName name="tre" localSheetId="6" hidden="1">{#N/A,#N/A,FALSE,"Aging Summary";#N/A,#N/A,FALSE,"Ratio Analysis";#N/A,#N/A,FALSE,"Test 120 Day Accts";#N/A,#N/A,FALSE,"Tickmarks"}</definedName>
    <definedName name="tre" localSheetId="5" hidden="1">{#N/A,#N/A,FALSE,"Aging Summary";#N/A,#N/A,FALSE,"Ratio Analysis";#N/A,#N/A,FALSE,"Test 120 Day Accts";#N/A,#N/A,FALSE,"Tickmarks"}</definedName>
    <definedName name="tre" localSheetId="7" hidden="1">{#N/A,#N/A,FALSE,"Aging Summary";#N/A,#N/A,FALSE,"Ratio Analysis";#N/A,#N/A,FALSE,"Test 120 Day Accts";#N/A,#N/A,FALSE,"Tickmarks"}</definedName>
    <definedName name="tre" localSheetId="9" hidden="1">{#N/A,#N/A,FALSE,"Aging Summary";#N/A,#N/A,FALSE,"Ratio Analysis";#N/A,#N/A,FALSE,"Test 120 Day Accts";#N/A,#N/A,FALSE,"Tickmarks"}</definedName>
    <definedName name="tre" localSheetId="10" hidden="1">{#N/A,#N/A,FALSE,"Aging Summary";#N/A,#N/A,FALSE,"Ratio Analysis";#N/A,#N/A,FALSE,"Test 120 Day Accts";#N/A,#N/A,FALSE,"Tickmarks"}</definedName>
    <definedName name="tre" localSheetId="11" hidden="1">{#N/A,#N/A,FALSE,"Aging Summary";#N/A,#N/A,FALSE,"Ratio Analysis";#N/A,#N/A,FALSE,"Test 120 Day Accts";#N/A,#N/A,FALSE,"Tickmarks"}</definedName>
    <definedName name="tre" localSheetId="17" hidden="1">{#N/A,#N/A,FALSE,"Aging Summary";#N/A,#N/A,FALSE,"Ratio Analysis";#N/A,#N/A,FALSE,"Test 120 Day Accts";#N/A,#N/A,FALSE,"Tickmarks"}</definedName>
    <definedName name="tre" localSheetId="8" hidden="1">{#N/A,#N/A,FALSE,"Aging Summary";#N/A,#N/A,FALSE,"Ratio Analysis";#N/A,#N/A,FALSE,"Test 120 Day Accts";#N/A,#N/A,FALSE,"Tickmarks"}</definedName>
    <definedName name="tre" hidden="1">{#N/A,#N/A,FALSE,"Aging Summary";#N/A,#N/A,FALSE,"Ratio Analysis";#N/A,#N/A,FALSE,"Test 120 Day Accts";#N/A,#N/A,FALSE,"Tickmarks"}</definedName>
    <definedName name="WACC">'[2]Port Value - Monthly'!$B$7</definedName>
    <definedName name="wrn.Aging._.and._.Trend._.Analysis." localSheetId="4"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tyu" localSheetId="4" hidden="1">{#N/A,#N/A,FALSE,"Aging Summary";#N/A,#N/A,FALSE,"Ratio Analysis";#N/A,#N/A,FALSE,"Test 120 Day Accts";#N/A,#N/A,FALSE,"Tickmarks"}</definedName>
    <definedName name="wtyu" localSheetId="6" hidden="1">{#N/A,#N/A,FALSE,"Aging Summary";#N/A,#N/A,FALSE,"Ratio Analysis";#N/A,#N/A,FALSE,"Test 120 Day Accts";#N/A,#N/A,FALSE,"Tickmarks"}</definedName>
    <definedName name="wtyu" localSheetId="5" hidden="1">{#N/A,#N/A,FALSE,"Aging Summary";#N/A,#N/A,FALSE,"Ratio Analysis";#N/A,#N/A,FALSE,"Test 120 Day Accts";#N/A,#N/A,FALSE,"Tickmarks"}</definedName>
    <definedName name="wtyu" localSheetId="7" hidden="1">{#N/A,#N/A,FALSE,"Aging Summary";#N/A,#N/A,FALSE,"Ratio Analysis";#N/A,#N/A,FALSE,"Test 120 Day Accts";#N/A,#N/A,FALSE,"Tickmarks"}</definedName>
    <definedName name="wtyu" localSheetId="9" hidden="1">{#N/A,#N/A,FALSE,"Aging Summary";#N/A,#N/A,FALSE,"Ratio Analysis";#N/A,#N/A,FALSE,"Test 120 Day Accts";#N/A,#N/A,FALSE,"Tickmarks"}</definedName>
    <definedName name="wtyu" localSheetId="10" hidden="1">{#N/A,#N/A,FALSE,"Aging Summary";#N/A,#N/A,FALSE,"Ratio Analysis";#N/A,#N/A,FALSE,"Test 120 Day Accts";#N/A,#N/A,FALSE,"Tickmarks"}</definedName>
    <definedName name="wtyu" localSheetId="11" hidden="1">{#N/A,#N/A,FALSE,"Aging Summary";#N/A,#N/A,FALSE,"Ratio Analysis";#N/A,#N/A,FALSE,"Test 120 Day Accts";#N/A,#N/A,FALSE,"Tickmarks"}</definedName>
    <definedName name="wtyu" localSheetId="17" hidden="1">{#N/A,#N/A,FALSE,"Aging Summary";#N/A,#N/A,FALSE,"Ratio Analysis";#N/A,#N/A,FALSE,"Test 120 Day Accts";#N/A,#N/A,FALSE,"Tickmarks"}</definedName>
    <definedName name="wtyu" localSheetId="8" hidden="1">{#N/A,#N/A,FALSE,"Aging Summary";#N/A,#N/A,FALSE,"Ratio Analysis";#N/A,#N/A,FALSE,"Test 120 Day Accts";#N/A,#N/A,FALSE,"Tickmarks"}</definedName>
    <definedName name="wtyu" hidden="1">{#N/A,#N/A,FALSE,"Aging Summary";#N/A,#N/A,FALSE,"Ratio Analysis";#N/A,#N/A,FALSE,"Test 120 Day Accts";#N/A,#N/A,FALSE,"Tickmarks"}</definedName>
    <definedName name="XRefActiveRow" localSheetId="17" hidden="1">#REF!</definedName>
    <definedName name="XRefActiveRow" hidden="1">#REF!</definedName>
    <definedName name="XRefColumnsCount" hidden="1">3</definedName>
    <definedName name="XRefCopy1Row" localSheetId="17" hidden="1">#REF!</definedName>
    <definedName name="XRefCopy1Row" hidden="1">#REF!</definedName>
    <definedName name="XRefCopy2Row" localSheetId="17" hidden="1">#REF!</definedName>
    <definedName name="XRefCopy2Row" hidden="1">#REF!</definedName>
    <definedName name="XRefCopy3Row" localSheetId="17" hidden="1">#REF!</definedName>
    <definedName name="XRefCopy3Row" hidden="1">#REF!</definedName>
    <definedName name="XRefCopyRangeCount" hidden="1">3</definedName>
    <definedName name="XRefPaste1Row" localSheetId="17" hidden="1">#REF!</definedName>
    <definedName name="XRefPaste1Row" hidden="1">#REF!</definedName>
    <definedName name="XRefPaste2Row" localSheetId="17" hidden="1">#REF!</definedName>
    <definedName name="XRefPaste2Row" hidden="1">#REF!</definedName>
    <definedName name="XRefPasteRangeCount" hidden="1">2</definedName>
    <definedName name="y" localSheetId="4" hidden="1">{#N/A,#N/A,FALSE,"Aging Summary";#N/A,#N/A,FALSE,"Ratio Analysis";#N/A,#N/A,FALSE,"Test 120 Day Accts";#N/A,#N/A,FALSE,"Tickmarks"}</definedName>
    <definedName name="y" localSheetId="6" hidden="1">{#N/A,#N/A,FALSE,"Aging Summary";#N/A,#N/A,FALSE,"Ratio Analysis";#N/A,#N/A,FALSE,"Test 120 Day Accts";#N/A,#N/A,FALSE,"Tickmarks"}</definedName>
    <definedName name="y" localSheetId="5" hidden="1">{#N/A,#N/A,FALSE,"Aging Summary";#N/A,#N/A,FALSE,"Ratio Analysis";#N/A,#N/A,FALSE,"Test 120 Day Accts";#N/A,#N/A,FALSE,"Tickmarks"}</definedName>
    <definedName name="y" localSheetId="7" hidden="1">{#N/A,#N/A,FALSE,"Aging Summary";#N/A,#N/A,FALSE,"Ratio Analysis";#N/A,#N/A,FALSE,"Test 120 Day Accts";#N/A,#N/A,FALSE,"Tickmarks"}</definedName>
    <definedName name="y" localSheetId="9" hidden="1">{#N/A,#N/A,FALSE,"Aging Summary";#N/A,#N/A,FALSE,"Ratio Analysis";#N/A,#N/A,FALSE,"Test 120 Day Accts";#N/A,#N/A,FALSE,"Tickmarks"}</definedName>
    <definedName name="y" localSheetId="10" hidden="1">{#N/A,#N/A,FALSE,"Aging Summary";#N/A,#N/A,FALSE,"Ratio Analysis";#N/A,#N/A,FALSE,"Test 120 Day Accts";#N/A,#N/A,FALSE,"Tickmarks"}</definedName>
    <definedName name="y" localSheetId="11" hidden="1">{#N/A,#N/A,FALSE,"Aging Summary";#N/A,#N/A,FALSE,"Ratio Analysis";#N/A,#N/A,FALSE,"Test 120 Day Accts";#N/A,#N/A,FALSE,"Tickmarks"}</definedName>
    <definedName name="y" localSheetId="17" hidden="1">{#N/A,#N/A,FALSE,"Aging Summary";#N/A,#N/A,FALSE,"Ratio Analysis";#N/A,#N/A,FALSE,"Test 120 Day Accts";#N/A,#N/A,FALSE,"Tickmarks"}</definedName>
    <definedName name="y" localSheetId="8" hidden="1">{#N/A,#N/A,FALSE,"Aging Summary";#N/A,#N/A,FALSE,"Ratio Analysis";#N/A,#N/A,FALSE,"Test 120 Day Accts";#N/A,#N/A,FALSE,"Tickmarks"}</definedName>
    <definedName name="y" hidden="1">{#N/A,#N/A,FALSE,"Aging Summary";#N/A,#N/A,FALSE,"Ratio Analysis";#N/A,#N/A,FALSE,"Test 120 Day Accts";#N/A,#N/A,FALSE,"Tickmarks"}</definedName>
  </definedNames>
  <calcPr calcId="145621"/>
</workbook>
</file>

<file path=xl/calcChain.xml><?xml version="1.0" encoding="utf-8"?>
<calcChain xmlns="http://schemas.openxmlformats.org/spreadsheetml/2006/main">
  <c r="F62" i="3" l="1"/>
  <c r="G21" i="27"/>
  <c r="G22" i="27"/>
  <c r="G23" i="27"/>
  <c r="G60" i="29" l="1"/>
  <c r="F22" i="36" l="1"/>
  <c r="H18" i="38" l="1"/>
  <c r="C17" i="38" l="1"/>
  <c r="C18" i="38"/>
  <c r="I22" i="27" l="1"/>
  <c r="G35" i="27"/>
  <c r="I35" i="27" s="1"/>
  <c r="G34" i="27"/>
  <c r="I34" i="27" s="1"/>
  <c r="I23" i="27"/>
  <c r="I21" i="27"/>
  <c r="G74" i="29" l="1"/>
  <c r="I74" i="29" s="1"/>
  <c r="I60" i="29"/>
  <c r="I56" i="37" l="1"/>
  <c r="H56" i="37"/>
  <c r="G56" i="37"/>
  <c r="H54" i="37"/>
  <c r="G54" i="37"/>
  <c r="I51" i="37"/>
  <c r="I50" i="37"/>
  <c r="I49" i="37"/>
  <c r="I48" i="37"/>
  <c r="I47" i="37"/>
  <c r="I46" i="37"/>
  <c r="I45" i="37"/>
  <c r="I44" i="37"/>
  <c r="I43" i="37"/>
  <c r="I42" i="37"/>
  <c r="I41" i="37"/>
  <c r="I40" i="37"/>
  <c r="I39" i="37"/>
  <c r="I38" i="37"/>
  <c r="I37" i="37"/>
  <c r="I36" i="37"/>
  <c r="I35" i="37"/>
  <c r="I34" i="37"/>
  <c r="I33" i="37"/>
  <c r="I32" i="37"/>
  <c r="I31" i="37"/>
  <c r="I30" i="37"/>
  <c r="I29" i="37"/>
  <c r="I28" i="37"/>
  <c r="I27" i="37"/>
  <c r="I26" i="37"/>
  <c r="I25" i="37"/>
  <c r="I24" i="37"/>
  <c r="I23" i="37"/>
  <c r="I22" i="37"/>
  <c r="I21" i="37"/>
  <c r="I20" i="37"/>
  <c r="I19" i="37"/>
  <c r="I18" i="37"/>
  <c r="I17" i="37"/>
  <c r="I16" i="37"/>
  <c r="I15" i="37"/>
  <c r="I14" i="37"/>
  <c r="I13" i="37"/>
  <c r="I54" i="37" s="1"/>
  <c r="I53" i="12" l="1"/>
  <c r="I56" i="12" l="1"/>
  <c r="I32" i="12"/>
  <c r="I31" i="12"/>
  <c r="I27" i="12"/>
  <c r="I26" i="12"/>
  <c r="C16" i="39" l="1"/>
  <c r="G38" i="27"/>
  <c r="I38" i="27" s="1"/>
  <c r="C41" i="28" l="1"/>
  <c r="G14" i="28"/>
  <c r="G13" i="28"/>
  <c r="G12" i="28"/>
  <c r="G61" i="29" l="1"/>
  <c r="I61" i="29" s="1"/>
  <c r="G50" i="29"/>
  <c r="I50" i="29" s="1"/>
  <c r="G34" i="29"/>
  <c r="I34" i="29" s="1"/>
  <c r="G22" i="29"/>
  <c r="I22" i="29" s="1"/>
  <c r="G73" i="29"/>
  <c r="H68" i="41" l="1"/>
  <c r="I62" i="30" l="1"/>
  <c r="H71" i="30"/>
  <c r="D25" i="26" l="1"/>
  <c r="H42" i="38" l="1"/>
  <c r="C25" i="38"/>
  <c r="I28" i="12" l="1"/>
  <c r="I25" i="12"/>
  <c r="I38" i="12" l="1"/>
  <c r="I61" i="12" l="1"/>
  <c r="I60" i="12"/>
  <c r="I55" i="12"/>
  <c r="I57" i="12"/>
  <c r="H54" i="12" l="1"/>
  <c r="H46" i="12"/>
  <c r="H41" i="12"/>
  <c r="H40" i="12"/>
  <c r="H38" i="12"/>
  <c r="H30" i="12" l="1"/>
  <c r="H21" i="12" l="1"/>
  <c r="G59" i="29" l="1"/>
  <c r="I59" i="29" s="1"/>
  <c r="A42" i="37" l="1"/>
  <c r="A41" i="37"/>
  <c r="A40" i="37"/>
  <c r="A39" i="37"/>
  <c r="A38" i="37"/>
  <c r="A37" i="37"/>
  <c r="A36" i="37"/>
  <c r="A35" i="37"/>
  <c r="A34" i="37"/>
  <c r="A33" i="37"/>
  <c r="A32" i="37"/>
  <c r="A31" i="37"/>
  <c r="A30" i="37"/>
  <c r="A29" i="37"/>
  <c r="A28" i="37"/>
  <c r="A27" i="37"/>
  <c r="A26" i="37"/>
  <c r="A25" i="37"/>
  <c r="A24" i="37"/>
  <c r="A23" i="37"/>
  <c r="A22" i="37"/>
  <c r="A21" i="37"/>
  <c r="A20" i="37"/>
  <c r="A19" i="37"/>
  <c r="A18" i="37"/>
  <c r="A17" i="37"/>
  <c r="A16" i="37"/>
  <c r="A14" i="37"/>
  <c r="A13" i="37"/>
  <c r="G62" i="37" l="1"/>
  <c r="G50" i="27" l="1"/>
  <c r="I50" i="27" s="1"/>
  <c r="G46" i="27"/>
  <c r="I46" i="27" s="1"/>
  <c r="G43" i="27"/>
  <c r="I43" i="27" s="1"/>
  <c r="G41" i="27"/>
  <c r="I41" i="27" s="1"/>
  <c r="G37" i="27"/>
  <c r="I37" i="27" s="1"/>
  <c r="G36" i="27"/>
  <c r="I36" i="27" s="1"/>
  <c r="G56" i="29"/>
  <c r="I56" i="29" s="1"/>
  <c r="G45" i="29"/>
  <c r="I45" i="29" s="1"/>
  <c r="G46" i="29"/>
  <c r="I46" i="29" s="1"/>
  <c r="G52" i="29"/>
  <c r="I52" i="29" s="1"/>
  <c r="C77" i="29" l="1"/>
  <c r="I24" i="12" l="1"/>
  <c r="I23" i="12"/>
  <c r="G36" i="29" l="1"/>
  <c r="G63" i="29"/>
  <c r="G57" i="29"/>
  <c r="G55" i="29"/>
  <c r="G54" i="29"/>
  <c r="G53" i="29"/>
  <c r="G17" i="29"/>
  <c r="G18" i="29"/>
  <c r="G14" i="29"/>
  <c r="C55" i="27" l="1"/>
  <c r="G52" i="27"/>
  <c r="I52" i="27" s="1"/>
  <c r="G44" i="27"/>
  <c r="I44" i="27" s="1"/>
  <c r="G16" i="27"/>
  <c r="I16" i="27" s="1"/>
  <c r="G24" i="27"/>
  <c r="I24" i="27" s="1"/>
  <c r="G20" i="27"/>
  <c r="I20" i="27" s="1"/>
  <c r="G33" i="27"/>
  <c r="I33" i="27" s="1"/>
  <c r="G47" i="27"/>
  <c r="I47" i="27" s="1"/>
  <c r="G49" i="27"/>
  <c r="I49" i="27" s="1"/>
  <c r="G48" i="27"/>
  <c r="I48" i="27" s="1"/>
  <c r="G29" i="27"/>
  <c r="I29" i="27" s="1"/>
  <c r="G14" i="27"/>
  <c r="I14" i="27" s="1"/>
  <c r="G31" i="27"/>
  <c r="I31" i="27" s="1"/>
  <c r="G32" i="27"/>
  <c r="I32" i="27" s="1"/>
  <c r="G26" i="27"/>
  <c r="I26" i="27" s="1"/>
  <c r="G42" i="27"/>
  <c r="I42" i="27" s="1"/>
  <c r="I57" i="29" l="1"/>
  <c r="I14" i="29"/>
  <c r="I63" i="29"/>
  <c r="I36" i="29"/>
  <c r="I17" i="29"/>
  <c r="I18" i="29"/>
  <c r="I53" i="29"/>
  <c r="I55" i="29"/>
  <c r="I54" i="29"/>
  <c r="G64" i="29"/>
  <c r="I64" i="29" s="1"/>
  <c r="G31" i="29"/>
  <c r="I31" i="29" s="1"/>
  <c r="G40" i="29"/>
  <c r="I40" i="29" s="1"/>
  <c r="G16" i="29"/>
  <c r="I16" i="29" s="1"/>
  <c r="G58" i="29"/>
  <c r="I58" i="29" s="1"/>
  <c r="G34" i="28" l="1"/>
  <c r="G33" i="28"/>
  <c r="G32" i="28"/>
  <c r="G31" i="28"/>
  <c r="G30" i="28"/>
  <c r="G29" i="28"/>
  <c r="G28" i="28"/>
  <c r="G27" i="28"/>
  <c r="G38" i="28"/>
  <c r="G36" i="28"/>
  <c r="F38" i="38" l="1"/>
  <c r="F28" i="38"/>
  <c r="F11" i="38" l="1"/>
  <c r="N19" i="12" l="1"/>
  <c r="I11" i="12" s="1"/>
  <c r="H40" i="38" l="1"/>
  <c r="C46" i="38" l="1"/>
  <c r="H39" i="38"/>
  <c r="H41" i="38"/>
  <c r="H38" i="38"/>
  <c r="C33" i="38"/>
  <c r="H22" i="38"/>
  <c r="C49" i="38" l="1"/>
  <c r="F56" i="4" l="1"/>
  <c r="P39" i="12" l="1"/>
  <c r="H29" i="12" s="1"/>
  <c r="D22" i="26" l="1"/>
  <c r="D21" i="26" l="1"/>
  <c r="G51" i="27" l="1"/>
  <c r="I51" i="27" s="1"/>
  <c r="G39" i="27"/>
  <c r="I39" i="27" s="1"/>
  <c r="G30" i="27"/>
  <c r="I30" i="27" s="1"/>
  <c r="G17" i="28"/>
  <c r="I17" i="28" s="1"/>
  <c r="G29" i="29"/>
  <c r="I29" i="29" s="1"/>
  <c r="G47" i="29"/>
  <c r="I47" i="29" s="1"/>
  <c r="J37" i="12" l="1"/>
  <c r="C26" i="4" l="1"/>
  <c r="C18" i="4"/>
  <c r="D18" i="33" l="1"/>
  <c r="D17" i="33"/>
  <c r="D16" i="33"/>
  <c r="E29" i="3"/>
  <c r="E25" i="3"/>
  <c r="E24" i="3"/>
  <c r="C24" i="5"/>
  <c r="C23" i="5"/>
  <c r="C22" i="5"/>
  <c r="C25" i="4"/>
  <c r="C24" i="4"/>
  <c r="C23" i="4"/>
  <c r="C22" i="4"/>
  <c r="C17" i="4"/>
  <c r="C16" i="4"/>
  <c r="C15" i="4"/>
  <c r="C14" i="4"/>
  <c r="G26" i="29"/>
  <c r="I26" i="29" s="1"/>
  <c r="D19" i="26" l="1"/>
  <c r="J48" i="12" l="1"/>
  <c r="I49" i="12" s="1"/>
  <c r="F48" i="12"/>
  <c r="F68" i="41"/>
  <c r="F71" i="30"/>
  <c r="I23" i="8" l="1"/>
  <c r="F52" i="4"/>
  <c r="D20" i="26"/>
  <c r="D39" i="26" s="1"/>
  <c r="F53" i="4"/>
  <c r="G43" i="29"/>
  <c r="I43" i="29" s="1"/>
  <c r="G37" i="29"/>
  <c r="I37" i="29" s="1"/>
  <c r="C28" i="40" l="1"/>
  <c r="F36" i="12" l="1"/>
  <c r="C11" i="39"/>
  <c r="C11" i="27" l="1"/>
  <c r="C9" i="28"/>
  <c r="C11" i="29"/>
  <c r="G44" i="29"/>
  <c r="I44" i="29" s="1"/>
  <c r="G42" i="29"/>
  <c r="I42" i="29" s="1"/>
  <c r="G41" i="29"/>
  <c r="I41" i="29" s="1"/>
  <c r="O49" i="29"/>
  <c r="G28" i="29"/>
  <c r="I28" i="29" s="1"/>
  <c r="G21" i="29"/>
  <c r="I21" i="29" s="1"/>
  <c r="G19" i="29"/>
  <c r="I19" i="29" s="1"/>
  <c r="F54" i="12" l="1"/>
  <c r="H41" i="30"/>
  <c r="G41" i="30"/>
  <c r="H40" i="30"/>
  <c r="G40" i="30"/>
  <c r="H39" i="30"/>
  <c r="G39" i="30"/>
  <c r="H38" i="30"/>
  <c r="G38" i="30"/>
  <c r="I38" i="30" s="1"/>
  <c r="H37" i="30"/>
  <c r="G37" i="30"/>
  <c r="H36" i="30"/>
  <c r="G36" i="30"/>
  <c r="I36" i="30" s="1"/>
  <c r="H35" i="30"/>
  <c r="G35" i="30"/>
  <c r="H34" i="30"/>
  <c r="G34" i="30"/>
  <c r="I34" i="30" s="1"/>
  <c r="H33" i="30"/>
  <c r="G33" i="30"/>
  <c r="H32" i="30"/>
  <c r="G32" i="30"/>
  <c r="I32" i="30" s="1"/>
  <c r="H31" i="30"/>
  <c r="G31" i="30"/>
  <c r="I31" i="30" s="1"/>
  <c r="I33" i="30" l="1"/>
  <c r="I35" i="30"/>
  <c r="I37" i="30"/>
  <c r="I41" i="30"/>
  <c r="G17" i="27" l="1"/>
  <c r="I17" i="27" s="1"/>
  <c r="G20" i="28"/>
  <c r="I20" i="28" s="1"/>
  <c r="G24" i="29"/>
  <c r="I24" i="29" s="1"/>
  <c r="J67" i="12" l="1"/>
  <c r="J66" i="12"/>
  <c r="J65" i="12"/>
  <c r="J64" i="12"/>
  <c r="F16" i="33" s="1"/>
  <c r="J63" i="12"/>
  <c r="F15" i="33" s="1"/>
  <c r="J62" i="12"/>
  <c r="J61" i="12"/>
  <c r="J60" i="12"/>
  <c r="J59" i="12"/>
  <c r="J58" i="12"/>
  <c r="J57" i="12"/>
  <c r="J56" i="12"/>
  <c r="J55" i="12"/>
  <c r="F38" i="5" s="1"/>
  <c r="J54" i="12"/>
  <c r="F25" i="5" s="1"/>
  <c r="J53" i="12"/>
  <c r="J52" i="12"/>
  <c r="J51" i="12"/>
  <c r="J50" i="12"/>
  <c r="J49" i="12"/>
  <c r="J47" i="12"/>
  <c r="J46" i="12"/>
  <c r="J45" i="12"/>
  <c r="J44" i="12"/>
  <c r="J43" i="12"/>
  <c r="J42" i="12"/>
  <c r="J41" i="12"/>
  <c r="J40" i="12"/>
  <c r="J39" i="12"/>
  <c r="J38" i="12"/>
  <c r="J36" i="12"/>
  <c r="J35" i="12"/>
  <c r="F64" i="4" s="1"/>
  <c r="J34" i="12"/>
  <c r="J33" i="12"/>
  <c r="J32" i="12"/>
  <c r="J31" i="12"/>
  <c r="J30" i="12"/>
  <c r="J29" i="12"/>
  <c r="J28" i="12"/>
  <c r="J27" i="12"/>
  <c r="J26" i="12"/>
  <c r="I14" i="3" s="1"/>
  <c r="F15" i="4" s="1"/>
  <c r="J25" i="12"/>
  <c r="J24" i="12"/>
  <c r="F18" i="4" s="1"/>
  <c r="J23" i="12"/>
  <c r="F26" i="4" s="1"/>
  <c r="J22" i="12"/>
  <c r="J21" i="12"/>
  <c r="I37" i="3" s="1"/>
  <c r="J20" i="12"/>
  <c r="J19" i="12"/>
  <c r="J18" i="12"/>
  <c r="J17" i="12"/>
  <c r="J16" i="12"/>
  <c r="J15" i="12"/>
  <c r="J14" i="12"/>
  <c r="J13" i="12"/>
  <c r="J12" i="12"/>
  <c r="F42" i="5" l="1"/>
  <c r="F43" i="5"/>
  <c r="F19" i="5"/>
  <c r="F41" i="41" l="1"/>
  <c r="F43" i="41" s="1"/>
  <c r="E41" i="41"/>
  <c r="F57" i="5"/>
  <c r="G40" i="27"/>
  <c r="I40" i="27" s="1"/>
  <c r="G25" i="27"/>
  <c r="I25" i="27" s="1"/>
  <c r="I3" i="37" l="1"/>
  <c r="I54" i="3" l="1"/>
  <c r="C20" i="42"/>
  <c r="C34" i="42" s="1"/>
  <c r="C26" i="42"/>
  <c r="C35" i="42" s="1"/>
  <c r="D27" i="42"/>
  <c r="B43" i="42" s="1"/>
  <c r="G50" i="42" s="1"/>
  <c r="F50" i="42"/>
  <c r="B53" i="42"/>
  <c r="F60" i="41"/>
  <c r="G60" i="41" s="1"/>
  <c r="H60" i="41" s="1"/>
  <c r="I68" i="41" s="1"/>
  <c r="F62" i="30"/>
  <c r="G62" i="30" s="1"/>
  <c r="H62" i="30" s="1"/>
  <c r="I71" i="30" s="1"/>
  <c r="I3" i="41"/>
  <c r="H54" i="41" s="1"/>
  <c r="F42" i="30"/>
  <c r="E42" i="30"/>
  <c r="F44" i="30"/>
  <c r="D15" i="33"/>
  <c r="A33" i="5"/>
  <c r="D62" i="4" s="1"/>
  <c r="F3" i="36"/>
  <c r="F10" i="36" s="1"/>
  <c r="I3" i="30"/>
  <c r="H55" i="30" s="1"/>
  <c r="H3" i="40"/>
  <c r="A19" i="8"/>
  <c r="A21" i="8" s="1"/>
  <c r="A23" i="8" s="1"/>
  <c r="A25" i="8" s="1"/>
  <c r="I24" i="33"/>
  <c r="K35" i="33" s="1"/>
  <c r="J3" i="33"/>
  <c r="C19" i="39"/>
  <c r="F15" i="39"/>
  <c r="H15" i="39" s="1"/>
  <c r="F14" i="39"/>
  <c r="H14" i="39" s="1"/>
  <c r="H3" i="39"/>
  <c r="F47" i="4"/>
  <c r="F46" i="4"/>
  <c r="F45" i="4"/>
  <c r="F44" i="4"/>
  <c r="F24" i="33"/>
  <c r="D47" i="4"/>
  <c r="F19" i="12"/>
  <c r="D46" i="4" s="1"/>
  <c r="F18" i="12"/>
  <c r="D45" i="4" s="1"/>
  <c r="F17" i="12"/>
  <c r="D44" i="4" s="1"/>
  <c r="J3" i="3"/>
  <c r="J3" i="5"/>
  <c r="H3" i="38"/>
  <c r="H21" i="38"/>
  <c r="H16" i="38"/>
  <c r="H11" i="38"/>
  <c r="F3" i="26"/>
  <c r="I3" i="27"/>
  <c r="I3" i="28"/>
  <c r="G66" i="29"/>
  <c r="I66" i="29" s="1"/>
  <c r="I3" i="29"/>
  <c r="J3" i="4"/>
  <c r="H3" i="8"/>
  <c r="F29" i="5"/>
  <c r="K29" i="5" s="1"/>
  <c r="F58" i="12"/>
  <c r="D29" i="5" s="1"/>
  <c r="D30" i="8"/>
  <c r="K15" i="33"/>
  <c r="K16" i="33"/>
  <c r="F17" i="33"/>
  <c r="K17" i="33" s="1"/>
  <c r="F18" i="33"/>
  <c r="K18" i="33" s="1"/>
  <c r="F66" i="12"/>
  <c r="E18" i="33" s="1"/>
  <c r="F65" i="12"/>
  <c r="E17" i="33" s="1"/>
  <c r="F64" i="12"/>
  <c r="E16" i="33" s="1"/>
  <c r="F63" i="12"/>
  <c r="E15" i="33" s="1"/>
  <c r="B16" i="33"/>
  <c r="B17" i="33" s="1"/>
  <c r="B18" i="33" s="1"/>
  <c r="B19" i="33" s="1"/>
  <c r="I16" i="3"/>
  <c r="C19" i="3"/>
  <c r="C21" i="3" s="1"/>
  <c r="C24" i="3" s="1"/>
  <c r="C25" i="3" s="1"/>
  <c r="C26" i="3" s="1"/>
  <c r="C27" i="3" s="1"/>
  <c r="C29" i="3" s="1"/>
  <c r="F14" i="5"/>
  <c r="F15" i="5"/>
  <c r="F16" i="5"/>
  <c r="I29" i="3"/>
  <c r="I24" i="3"/>
  <c r="I25" i="3"/>
  <c r="F22" i="5"/>
  <c r="F28" i="5" s="1"/>
  <c r="F23" i="5"/>
  <c r="F24" i="5"/>
  <c r="F23" i="4"/>
  <c r="F31" i="4" s="1"/>
  <c r="F17" i="4"/>
  <c r="F25" i="4"/>
  <c r="F34" i="4"/>
  <c r="K14" i="4"/>
  <c r="K30" i="4" s="1"/>
  <c r="K16" i="4"/>
  <c r="K32" i="4" s="1"/>
  <c r="F14" i="4"/>
  <c r="F22" i="4"/>
  <c r="F16" i="4"/>
  <c r="F24" i="4"/>
  <c r="K30" i="5"/>
  <c r="F36" i="5"/>
  <c r="F37" i="5"/>
  <c r="G15" i="29"/>
  <c r="I15" i="29" s="1"/>
  <c r="G30" i="29"/>
  <c r="I30" i="29" s="1"/>
  <c r="G67" i="29"/>
  <c r="I67" i="29" s="1"/>
  <c r="G15" i="28"/>
  <c r="I15" i="28" s="1"/>
  <c r="G21" i="28"/>
  <c r="I21" i="28" s="1"/>
  <c r="G24" i="28"/>
  <c r="I24" i="28" s="1"/>
  <c r="G26" i="28"/>
  <c r="I26" i="28" s="1"/>
  <c r="I30" i="28"/>
  <c r="I33" i="28"/>
  <c r="I34" i="28"/>
  <c r="G18" i="27"/>
  <c r="I18" i="27" s="1"/>
  <c r="F63" i="4"/>
  <c r="F50" i="4"/>
  <c r="K50" i="4" s="1"/>
  <c r="I43" i="3"/>
  <c r="I44" i="3"/>
  <c r="I45" i="3"/>
  <c r="I49" i="3"/>
  <c r="I53" i="3" s="1"/>
  <c r="I52" i="3"/>
  <c r="I39" i="3"/>
  <c r="I41" i="3"/>
  <c r="F53" i="5"/>
  <c r="A15" i="5"/>
  <c r="A16" i="5" s="1"/>
  <c r="A17" i="5" s="1"/>
  <c r="A15" i="4"/>
  <c r="A16" i="4" s="1"/>
  <c r="A17" i="4" s="1"/>
  <c r="A18" i="4" s="1"/>
  <c r="A19" i="4" s="1"/>
  <c r="A22" i="4" s="1"/>
  <c r="A23" i="4" s="1"/>
  <c r="A24" i="4" s="1"/>
  <c r="A25" i="4" s="1"/>
  <c r="A26" i="4" s="1"/>
  <c r="A27" i="4" s="1"/>
  <c r="A30" i="4" s="1"/>
  <c r="A31" i="4" s="1"/>
  <c r="A32" i="4" s="1"/>
  <c r="A33" i="4" s="1"/>
  <c r="A34" i="4" s="1"/>
  <c r="A35" i="4" s="1"/>
  <c r="F14" i="12"/>
  <c r="G54" i="3" s="1"/>
  <c r="F13" i="12"/>
  <c r="G49" i="3" s="1"/>
  <c r="G53" i="3" s="1"/>
  <c r="F15" i="12"/>
  <c r="G52" i="3" s="1"/>
  <c r="F20" i="12"/>
  <c r="G45" i="3" s="1"/>
  <c r="F12" i="12"/>
  <c r="G44" i="3" s="1"/>
  <c r="F16" i="12"/>
  <c r="G43" i="3" s="1"/>
  <c r="E43" i="3"/>
  <c r="F38" i="4"/>
  <c r="F39" i="4"/>
  <c r="F40" i="4"/>
  <c r="F50" i="12"/>
  <c r="D22" i="5" s="1"/>
  <c r="D28" i="5" s="1"/>
  <c r="F52" i="12"/>
  <c r="D24" i="5" s="1"/>
  <c r="F59" i="12"/>
  <c r="G29" i="3" s="1"/>
  <c r="F60" i="12"/>
  <c r="G25" i="3" s="1"/>
  <c r="F61" i="12"/>
  <c r="G24" i="3" s="1"/>
  <c r="F46" i="12"/>
  <c r="D15" i="5" s="1"/>
  <c r="D25" i="5"/>
  <c r="F42" i="12"/>
  <c r="D57" i="5" s="1"/>
  <c r="F55" i="12"/>
  <c r="D38" i="5" s="1"/>
  <c r="F57" i="12"/>
  <c r="D37" i="5" s="1"/>
  <c r="F56" i="12"/>
  <c r="D36" i="5" s="1"/>
  <c r="F51" i="12"/>
  <c r="D23" i="5" s="1"/>
  <c r="F53" i="12"/>
  <c r="D19" i="5" s="1"/>
  <c r="F47" i="12"/>
  <c r="D16" i="5" s="1"/>
  <c r="F49" i="12"/>
  <c r="D14" i="5" s="1"/>
  <c r="C14" i="5"/>
  <c r="F22" i="12"/>
  <c r="G41" i="3" s="1"/>
  <c r="F21" i="12"/>
  <c r="G37" i="3" s="1"/>
  <c r="F35" i="12"/>
  <c r="D64" i="4" s="1"/>
  <c r="F34" i="12"/>
  <c r="D63" i="4" s="1"/>
  <c r="F45" i="12"/>
  <c r="D40" i="4" s="1"/>
  <c r="F44" i="12"/>
  <c r="D39" i="4" s="1"/>
  <c r="F43" i="12"/>
  <c r="F37" i="12"/>
  <c r="D38" i="4" s="1"/>
  <c r="F29" i="12"/>
  <c r="D50" i="4" s="1"/>
  <c r="F23" i="12"/>
  <c r="D26" i="4" s="1"/>
  <c r="F33" i="12"/>
  <c r="D25" i="4" s="1"/>
  <c r="F32" i="12"/>
  <c r="D24" i="4" s="1"/>
  <c r="F31" i="12"/>
  <c r="D23" i="4" s="1"/>
  <c r="F30" i="12"/>
  <c r="D22" i="4" s="1"/>
  <c r="F24" i="12"/>
  <c r="D18" i="4" s="1"/>
  <c r="F28" i="12"/>
  <c r="D17" i="4" s="1"/>
  <c r="F27" i="12"/>
  <c r="D16" i="4" s="1"/>
  <c r="F26" i="12"/>
  <c r="F25" i="12"/>
  <c r="D14" i="4" s="1"/>
  <c r="F62" i="12"/>
  <c r="F11" i="12"/>
  <c r="D65" i="4" s="1"/>
  <c r="F67" i="12"/>
  <c r="F38" i="12"/>
  <c r="F39" i="12"/>
  <c r="F40" i="12"/>
  <c r="F41" i="12"/>
  <c r="K22" i="4"/>
  <c r="K24" i="4"/>
  <c r="K19" i="5"/>
  <c r="A36" i="5"/>
  <c r="A37" i="5" s="1"/>
  <c r="A38" i="5" s="1"/>
  <c r="A39" i="5" s="1"/>
  <c r="F17" i="39"/>
  <c r="H17" i="39" s="1"/>
  <c r="F58" i="4" l="1"/>
  <c r="D21" i="3"/>
  <c r="F19" i="4"/>
  <c r="F56" i="5"/>
  <c r="F60" i="5" s="1"/>
  <c r="I17" i="8"/>
  <c r="F30" i="4"/>
  <c r="F39" i="5"/>
  <c r="F33" i="4"/>
  <c r="F26" i="5"/>
  <c r="I47" i="3"/>
  <c r="G60" i="3" s="1"/>
  <c r="F27" i="4"/>
  <c r="F32" i="4"/>
  <c r="F44" i="5"/>
  <c r="F17" i="5"/>
  <c r="K52" i="4"/>
  <c r="E27" i="33"/>
  <c r="I60" i="41"/>
  <c r="H30" i="30"/>
  <c r="F48" i="4"/>
  <c r="K19" i="33"/>
  <c r="F19" i="33"/>
  <c r="I27" i="8" s="1"/>
  <c r="I27" i="3"/>
  <c r="I31" i="3" s="1"/>
  <c r="A38" i="4"/>
  <c r="A39" i="4" s="1"/>
  <c r="A40" i="4" s="1"/>
  <c r="B21" i="33"/>
  <c r="B24" i="33" s="1"/>
  <c r="B27" i="33" s="1"/>
  <c r="B28" i="33" s="1"/>
  <c r="B29" i="33" s="1"/>
  <c r="D27" i="8"/>
  <c r="A27" i="8"/>
  <c r="A29" i="8" s="1"/>
  <c r="B44" i="42"/>
  <c r="D33" i="42"/>
  <c r="B45" i="42" s="1"/>
  <c r="A42" i="5"/>
  <c r="A43" i="5" s="1"/>
  <c r="A44" i="5" s="1"/>
  <c r="A47" i="5" s="1"/>
  <c r="D31" i="3"/>
  <c r="C31" i="3"/>
  <c r="A19" i="5"/>
  <c r="A22" i="5" s="1"/>
  <c r="A23" i="5" s="1"/>
  <c r="A24" i="5" s="1"/>
  <c r="A25" i="5" s="1"/>
  <c r="A26" i="5" s="1"/>
  <c r="A28" i="5" s="1"/>
  <c r="A29" i="5" s="1"/>
  <c r="A30" i="5" s="1"/>
  <c r="H30" i="42"/>
  <c r="G51" i="42"/>
  <c r="E27" i="3"/>
  <c r="F41" i="4"/>
  <c r="B41" i="42"/>
  <c r="B48" i="42" s="1"/>
  <c r="B49" i="42" s="1"/>
  <c r="K29" i="33"/>
  <c r="I55" i="3"/>
  <c r="B33" i="5" l="1"/>
  <c r="F35" i="4"/>
  <c r="I57" i="3"/>
  <c r="A44" i="4"/>
  <c r="A45" i="4" s="1"/>
  <c r="A46" i="4" s="1"/>
  <c r="A47" i="4" s="1"/>
  <c r="A48" i="4" s="1"/>
  <c r="A50" i="4" s="1"/>
  <c r="A52" i="4" s="1"/>
  <c r="A41" i="4"/>
  <c r="H41" i="41"/>
  <c r="H43" i="41" s="1"/>
  <c r="E43" i="41" s="1"/>
  <c r="K58" i="4"/>
  <c r="K21" i="33"/>
  <c r="I38" i="33" s="1"/>
  <c r="K38" i="33" s="1"/>
  <c r="K31" i="33"/>
  <c r="I30" i="8" s="1"/>
  <c r="I30" i="41"/>
  <c r="G30" i="30"/>
  <c r="I30" i="30" s="1"/>
  <c r="H42" i="30"/>
  <c r="H44" i="30"/>
  <c r="E44" i="30" s="1"/>
  <c r="C33" i="3"/>
  <c r="C37" i="3" s="1"/>
  <c r="C38" i="3" s="1"/>
  <c r="C39" i="3" s="1"/>
  <c r="C41" i="3" s="1"/>
  <c r="C43" i="3" s="1"/>
  <c r="C44" i="3" s="1"/>
  <c r="C45" i="3" s="1"/>
  <c r="C46" i="3" s="1"/>
  <c r="C47" i="3" s="1"/>
  <c r="D33" i="3"/>
  <c r="D44" i="42"/>
  <c r="D46" i="42"/>
  <c r="B46" i="42"/>
  <c r="B51" i="42" s="1"/>
  <c r="D31" i="8"/>
  <c r="A30" i="8"/>
  <c r="A31" i="8" s="1"/>
  <c r="G52" i="42"/>
  <c r="I51" i="42"/>
  <c r="I31" i="42"/>
  <c r="H36" i="42"/>
  <c r="A51" i="5"/>
  <c r="A52" i="5" s="1"/>
  <c r="A53" i="5" s="1"/>
  <c r="A55" i="5" s="1"/>
  <c r="A56" i="5" s="1"/>
  <c r="D29" i="8"/>
  <c r="G25" i="28"/>
  <c r="I25" i="28" s="1"/>
  <c r="G16" i="28"/>
  <c r="I16" i="28" s="1"/>
  <c r="G35" i="28"/>
  <c r="I35" i="28" s="1"/>
  <c r="I29" i="28"/>
  <c r="F60" i="3" l="1"/>
  <c r="I60" i="3" s="1"/>
  <c r="F61" i="3"/>
  <c r="I61" i="3" s="1"/>
  <c r="I39" i="33"/>
  <c r="K39" i="33" s="1"/>
  <c r="K53" i="4" s="1"/>
  <c r="A57" i="4"/>
  <c r="A58" i="4" s="1"/>
  <c r="A59" i="4" s="1"/>
  <c r="A62" i="4" s="1"/>
  <c r="A63" i="4" s="1"/>
  <c r="A64" i="4" s="1"/>
  <c r="A65" i="4" s="1"/>
  <c r="A66" i="4" s="1"/>
  <c r="A68" i="4" s="1"/>
  <c r="A53" i="4"/>
  <c r="A56" i="4" s="1"/>
  <c r="I31" i="41"/>
  <c r="I32" i="41" s="1"/>
  <c r="I33" i="41" s="1"/>
  <c r="I34" i="41" s="1"/>
  <c r="I35" i="41" s="1"/>
  <c r="I36" i="41" s="1"/>
  <c r="I37" i="41" s="1"/>
  <c r="I38" i="41" s="1"/>
  <c r="I39" i="41" s="1"/>
  <c r="I40" i="41" s="1"/>
  <c r="I18" i="3"/>
  <c r="I19" i="3" s="1"/>
  <c r="I21" i="3" s="1"/>
  <c r="G41" i="41"/>
  <c r="I21" i="8"/>
  <c r="G42" i="30"/>
  <c r="A57" i="5"/>
  <c r="A59" i="5" s="1"/>
  <c r="A60" i="5" s="1"/>
  <c r="A61" i="5" s="1"/>
  <c r="H37" i="42"/>
  <c r="I38" i="42" s="1"/>
  <c r="I35" i="42"/>
  <c r="I52" i="42"/>
  <c r="G53" i="42"/>
  <c r="A33" i="8"/>
  <c r="D33" i="8"/>
  <c r="B52" i="42"/>
  <c r="B54" i="42" s="1"/>
  <c r="C49" i="3"/>
  <c r="C52" i="3" s="1"/>
  <c r="C53" i="3" s="1"/>
  <c r="C54" i="3" s="1"/>
  <c r="C55" i="3" s="1"/>
  <c r="C57" i="3" s="1"/>
  <c r="C60" i="3" s="1"/>
  <c r="C61" i="3" s="1"/>
  <c r="C62" i="3" s="1"/>
  <c r="C63" i="3" s="1"/>
  <c r="C47" i="5" s="1"/>
  <c r="C59" i="5"/>
  <c r="G19" i="27"/>
  <c r="I19" i="27" s="1"/>
  <c r="G32" i="29"/>
  <c r="I32" i="29" s="1"/>
  <c r="G68" i="29"/>
  <c r="I68" i="29" s="1"/>
  <c r="G33" i="29"/>
  <c r="I33" i="29" s="1"/>
  <c r="G15" i="27"/>
  <c r="I15" i="27" s="1"/>
  <c r="I62" i="3" l="1"/>
  <c r="I63" i="3" s="1"/>
  <c r="F55" i="5" s="1"/>
  <c r="I53" i="4"/>
  <c r="E57" i="3"/>
  <c r="B68" i="4"/>
  <c r="H46" i="30"/>
  <c r="F57" i="4" s="1"/>
  <c r="K57" i="4" s="1"/>
  <c r="G46" i="30"/>
  <c r="I63" i="4"/>
  <c r="K63" i="4" s="1"/>
  <c r="I17" i="5"/>
  <c r="K17" i="5" s="1"/>
  <c r="G87" i="29"/>
  <c r="I33" i="3"/>
  <c r="I36" i="5"/>
  <c r="K36" i="5" s="1"/>
  <c r="I15" i="4"/>
  <c r="K15" i="4" s="1"/>
  <c r="I23" i="4"/>
  <c r="K23" i="4" s="1"/>
  <c r="D35" i="8"/>
  <c r="A35" i="8"/>
  <c r="A63" i="5"/>
  <c r="D13" i="8" s="1"/>
  <c r="B63" i="5"/>
  <c r="I53" i="42"/>
  <c r="D52" i="42"/>
  <c r="D54" i="42"/>
  <c r="G54" i="42"/>
  <c r="I46" i="30"/>
  <c r="C60" i="5"/>
  <c r="F18" i="40" l="1"/>
  <c r="H18" i="40" s="1"/>
  <c r="F22" i="40"/>
  <c r="H22" i="40" s="1"/>
  <c r="F24" i="38"/>
  <c r="H24" i="38" s="1"/>
  <c r="F30" i="38"/>
  <c r="H30" i="38" s="1"/>
  <c r="F21" i="40"/>
  <c r="H21" i="40" s="1"/>
  <c r="F20" i="40"/>
  <c r="H20" i="40" s="1"/>
  <c r="F31" i="38"/>
  <c r="H31" i="38" s="1"/>
  <c r="G22" i="28"/>
  <c r="I22" i="28" s="1"/>
  <c r="G39" i="28"/>
  <c r="I39" i="28" s="1"/>
  <c r="I17" i="4"/>
  <c r="I18" i="4" s="1"/>
  <c r="K18" i="4" s="1"/>
  <c r="F23" i="38"/>
  <c r="H23" i="38" s="1"/>
  <c r="F45" i="38"/>
  <c r="H45" i="38" s="1"/>
  <c r="H28" i="38"/>
  <c r="F43" i="38"/>
  <c r="H43" i="38" s="1"/>
  <c r="F14" i="38"/>
  <c r="H14" i="38" s="1"/>
  <c r="I42" i="5"/>
  <c r="K42" i="5" s="1"/>
  <c r="I37" i="5"/>
  <c r="K37" i="5" s="1"/>
  <c r="I38" i="5"/>
  <c r="K38" i="5" s="1"/>
  <c r="I44" i="4"/>
  <c r="I47" i="4" s="1"/>
  <c r="K47" i="4" s="1"/>
  <c r="I25" i="4"/>
  <c r="I26" i="4" s="1"/>
  <c r="K26" i="4" s="1"/>
  <c r="G83" i="29"/>
  <c r="G53" i="27" s="1"/>
  <c r="I53" i="27" s="1"/>
  <c r="I45" i="4"/>
  <c r="K45" i="4" s="1"/>
  <c r="I26" i="5"/>
  <c r="K26" i="5" s="1"/>
  <c r="I64" i="4"/>
  <c r="K64" i="4" s="1"/>
  <c r="I38" i="28"/>
  <c r="I31" i="28"/>
  <c r="K31" i="4"/>
  <c r="K56" i="4"/>
  <c r="K59" i="4" s="1"/>
  <c r="I54" i="42"/>
  <c r="G55" i="42"/>
  <c r="I55" i="42" s="1"/>
  <c r="D38" i="8"/>
  <c r="D39" i="8"/>
  <c r="A38" i="8"/>
  <c r="I73" i="29" l="1"/>
  <c r="G45" i="27"/>
  <c r="I45" i="27" s="1"/>
  <c r="G27" i="27"/>
  <c r="I27" i="27" s="1"/>
  <c r="G27" i="29"/>
  <c r="I27" i="29" s="1"/>
  <c r="G69" i="29"/>
  <c r="I69" i="29" s="1"/>
  <c r="G49" i="29"/>
  <c r="I49" i="29" s="1"/>
  <c r="G71" i="29"/>
  <c r="I71" i="29" s="1"/>
  <c r="G19" i="28"/>
  <c r="I19" i="28" s="1"/>
  <c r="G37" i="28"/>
  <c r="I37" i="28" s="1"/>
  <c r="G18" i="28"/>
  <c r="I18" i="28" s="1"/>
  <c r="K17" i="4"/>
  <c r="K19" i="4" s="1"/>
  <c r="I19" i="4" s="1"/>
  <c r="G51" i="29" s="1"/>
  <c r="I51" i="29" s="1"/>
  <c r="H49" i="38"/>
  <c r="I16" i="8" s="1"/>
  <c r="G28" i="27"/>
  <c r="I28" i="27" s="1"/>
  <c r="K44" i="4"/>
  <c r="K39" i="5"/>
  <c r="K25" i="4"/>
  <c r="G72" i="29"/>
  <c r="I72" i="29" s="1"/>
  <c r="G62" i="29"/>
  <c r="I62" i="29" s="1"/>
  <c r="I28" i="28"/>
  <c r="G70" i="29"/>
  <c r="I70" i="29" s="1"/>
  <c r="H28" i="40"/>
  <c r="I18" i="8" s="1"/>
  <c r="G48" i="29"/>
  <c r="I48" i="29" s="1"/>
  <c r="G35" i="29"/>
  <c r="I35" i="29" s="1"/>
  <c r="I27" i="28"/>
  <c r="F16" i="39"/>
  <c r="H16" i="39" s="1"/>
  <c r="H19" i="39" s="1"/>
  <c r="K46" i="4" s="1"/>
  <c r="I36" i="28"/>
  <c r="K34" i="4"/>
  <c r="G56" i="42"/>
  <c r="A39" i="8"/>
  <c r="D42" i="8"/>
  <c r="I56" i="42"/>
  <c r="K33" i="4" l="1"/>
  <c r="K35" i="4" s="1"/>
  <c r="K27" i="4"/>
  <c r="I19" i="8"/>
  <c r="K48" i="4"/>
  <c r="I65" i="4"/>
  <c r="G82" i="29"/>
  <c r="I28" i="5"/>
  <c r="K28" i="5" s="1"/>
  <c r="K33" i="5" s="1"/>
  <c r="K62" i="4" s="1"/>
  <c r="I43" i="5"/>
  <c r="A42" i="8"/>
  <c r="A43" i="8" s="1"/>
  <c r="D43" i="8"/>
  <c r="G57" i="42"/>
  <c r="G25" i="29"/>
  <c r="I25" i="29" s="1"/>
  <c r="K43" i="5" l="1"/>
  <c r="K44" i="5" s="1"/>
  <c r="I35" i="4"/>
  <c r="G58" i="42"/>
  <c r="I57" i="42"/>
  <c r="I60" i="5" l="1"/>
  <c r="K60" i="5" s="1"/>
  <c r="G84" i="29"/>
  <c r="G65" i="29" s="1"/>
  <c r="I65" i="29" s="1"/>
  <c r="I58" i="42"/>
  <c r="I59" i="42" s="1"/>
  <c r="G59" i="42"/>
  <c r="G39" i="29" l="1"/>
  <c r="I39" i="29" s="1"/>
  <c r="G23" i="28"/>
  <c r="I23" i="28" s="1"/>
  <c r="G38" i="29"/>
  <c r="I38" i="29" s="1"/>
  <c r="G20" i="29"/>
  <c r="I20" i="29" s="1"/>
  <c r="G23" i="29"/>
  <c r="I23" i="29" s="1"/>
  <c r="G60" i="42"/>
  <c r="I77" i="29" l="1"/>
  <c r="K38" i="4" s="1"/>
  <c r="I55" i="27"/>
  <c r="K40" i="4" s="1"/>
  <c r="I32" i="28"/>
  <c r="I41" i="28" s="1"/>
  <c r="K39" i="4" s="1"/>
  <c r="G61" i="42"/>
  <c r="I60" i="42"/>
  <c r="K41" i="4" l="1"/>
  <c r="I61" i="42"/>
  <c r="G62" i="42"/>
  <c r="I62" i="42"/>
  <c r="G65" i="42" l="1"/>
  <c r="G63" i="42"/>
  <c r="G64" i="42" l="1"/>
  <c r="I64" i="42" s="1"/>
  <c r="I65" i="42" s="1"/>
  <c r="I44" i="42" s="1"/>
  <c r="H45" i="42" s="1"/>
  <c r="I63" i="42"/>
  <c r="I66" i="42" s="1"/>
  <c r="G66" i="42" l="1"/>
  <c r="H42" i="42"/>
  <c r="I43" i="42" s="1"/>
  <c r="J11" i="12"/>
  <c r="F65" i="4" s="1"/>
  <c r="K65" i="4" s="1"/>
  <c r="K66" i="4" s="1"/>
  <c r="K68" i="4" l="1"/>
  <c r="K47" i="5" s="1"/>
  <c r="K59" i="5" s="1"/>
  <c r="K61" i="5" s="1"/>
  <c r="K63" i="5" s="1"/>
  <c r="I13" i="8" s="1"/>
  <c r="I25" i="8" s="1"/>
  <c r="I29" i="8" s="1"/>
  <c r="I31" i="8" s="1"/>
  <c r="I33" i="8" s="1"/>
  <c r="I35" i="8" s="1"/>
  <c r="I38" i="8" l="1"/>
  <c r="I42" i="8" s="1"/>
  <c r="I39" i="8"/>
  <c r="I43" i="8" s="1"/>
</calcChain>
</file>

<file path=xl/comments1.xml><?xml version="1.0" encoding="utf-8"?>
<comments xmlns="http://schemas.openxmlformats.org/spreadsheetml/2006/main">
  <authors>
    <author>Haskett, Tim</author>
  </authors>
  <commentList>
    <comment ref="F52" authorId="0">
      <text>
        <r>
          <rPr>
            <b/>
            <sz val="9"/>
            <color indexed="81"/>
            <rFont val="Tahoma"/>
            <family val="2"/>
          </rPr>
          <t>Haskett, Tim:</t>
        </r>
        <r>
          <rPr>
            <sz val="9"/>
            <color indexed="81"/>
            <rFont val="Tahoma"/>
            <family val="2"/>
          </rPr>
          <t xml:space="preserve">
Leave this number as 35% in order for the  calculation of the composite rate in cell F51 to work correctly.
 </t>
        </r>
      </text>
    </comment>
    <comment ref="F53" authorId="0">
      <text>
        <r>
          <rPr>
            <b/>
            <sz val="9"/>
            <color indexed="81"/>
            <rFont val="Tahoma"/>
            <family val="2"/>
          </rPr>
          <t>Haskett, Tim:</t>
        </r>
        <r>
          <rPr>
            <sz val="9"/>
            <color indexed="81"/>
            <rFont val="Tahoma"/>
            <family val="2"/>
          </rPr>
          <t xml:space="preserve">
Should agree to the composite tax rate for this FF1 year per the Tax Dept.'s letter to us.</t>
        </r>
      </text>
    </comment>
  </commentList>
</comments>
</file>

<file path=xl/comments2.xml><?xml version="1.0" encoding="utf-8"?>
<comments xmlns="http://schemas.openxmlformats.org/spreadsheetml/2006/main">
  <authors>
    <author>Haskett, Tim</author>
    <author>Collis, Steve</author>
  </authors>
  <commentList>
    <comment ref="I15" authorId="0">
      <text>
        <r>
          <rPr>
            <b/>
            <sz val="9"/>
            <color indexed="81"/>
            <rFont val="Tahoma"/>
            <charset val="1"/>
          </rPr>
          <t>Haskett, Tim:</t>
        </r>
        <r>
          <rPr>
            <sz val="9"/>
            <color indexed="81"/>
            <rFont val="Tahoma"/>
            <charset val="1"/>
          </rPr>
          <t xml:space="preserve">
Always review for Interconnect Facilities/GSUs that have retired or been reimbursed by a 3rd party generator owner in the current Form 1 year.</t>
        </r>
      </text>
    </comment>
    <comment ref="I16" authorId="0">
      <text>
        <r>
          <rPr>
            <b/>
            <sz val="9"/>
            <color indexed="81"/>
            <rFont val="Tahoma"/>
            <charset val="1"/>
          </rPr>
          <t>Haskett, Tim:</t>
        </r>
        <r>
          <rPr>
            <sz val="9"/>
            <color indexed="81"/>
            <rFont val="Tahoma"/>
            <charset val="1"/>
          </rPr>
          <t xml:space="preserve">
Always review for Interconnect Facilities/GSUs that have retired or been reimbursed by a 3rd party generator owner in the current Form 1 year.</t>
        </r>
      </text>
    </comment>
    <comment ref="F62" authorId="0">
      <text>
        <r>
          <rPr>
            <b/>
            <sz val="9"/>
            <color indexed="81"/>
            <rFont val="Tahoma"/>
            <charset val="1"/>
          </rPr>
          <t>Haskett, Tim:</t>
        </r>
        <r>
          <rPr>
            <sz val="9"/>
            <color indexed="81"/>
            <rFont val="Tahoma"/>
            <charset val="1"/>
          </rPr>
          <t xml:space="preserve">
This is static until the next settlement that changes it.</t>
        </r>
      </text>
    </comment>
    <comment ref="G62" authorId="1">
      <text>
        <r>
          <rPr>
            <b/>
            <sz val="9"/>
            <color indexed="81"/>
            <rFont val="Tahoma"/>
            <family val="2"/>
          </rPr>
          <t>Collis, Steve:</t>
        </r>
        <r>
          <rPr>
            <sz val="9"/>
            <color indexed="81"/>
            <rFont val="Tahoma"/>
            <family val="2"/>
          </rPr>
          <t xml:space="preserve">
Per ROE Settlement</t>
        </r>
      </text>
    </comment>
  </commentList>
</comments>
</file>

<file path=xl/comments3.xml><?xml version="1.0" encoding="utf-8"?>
<comments xmlns="http://schemas.openxmlformats.org/spreadsheetml/2006/main">
  <authors>
    <author>Haskett, Tim</author>
  </authors>
  <commentList>
    <comment ref="A15" authorId="0">
      <text>
        <r>
          <rPr>
            <b/>
            <sz val="9"/>
            <color indexed="81"/>
            <rFont val="Tahoma"/>
            <family val="2"/>
          </rPr>
          <t>Haskett, Tim:</t>
        </r>
        <r>
          <rPr>
            <sz val="9"/>
            <color indexed="81"/>
            <rFont val="Tahoma"/>
            <family val="2"/>
          </rPr>
          <t xml:space="preserve">
See Note below why this cell is hard coded as "S".</t>
        </r>
      </text>
    </comment>
  </commentList>
</comments>
</file>

<file path=xl/comments4.xml><?xml version="1.0" encoding="utf-8"?>
<comments xmlns="http://schemas.openxmlformats.org/spreadsheetml/2006/main">
  <authors>
    <author>Haskett, Tim</author>
  </authors>
  <commentList>
    <comment ref="B39" authorId="0">
      <text>
        <r>
          <rPr>
            <b/>
            <sz val="9"/>
            <color indexed="81"/>
            <rFont val="Tahoma"/>
            <charset val="1"/>
          </rPr>
          <t>Haskett, Tim:</t>
        </r>
        <r>
          <rPr>
            <sz val="9"/>
            <color indexed="81"/>
            <rFont val="Tahoma"/>
            <charset val="1"/>
          </rPr>
          <t xml:space="preserve">
Always review for Interconnect Facilities/GSUs that have retired or been reimbursed by a 3rd party generator owner in the current Form 1 year.</t>
        </r>
      </text>
    </comment>
  </commentList>
</comments>
</file>

<file path=xl/comments5.xml><?xml version="1.0" encoding="utf-8"?>
<comments xmlns="http://schemas.openxmlformats.org/spreadsheetml/2006/main">
  <authors>
    <author>Haskett, Tim</author>
  </authors>
  <commentList>
    <comment ref="H13" authorId="0">
      <text>
        <r>
          <rPr>
            <b/>
            <sz val="9"/>
            <color indexed="81"/>
            <rFont val="Tahoma"/>
            <family val="2"/>
          </rPr>
          <t>Haskett, Tim:</t>
        </r>
        <r>
          <rPr>
            <sz val="9"/>
            <color indexed="81"/>
            <rFont val="Tahoma"/>
            <family val="2"/>
          </rPr>
          <t xml:space="preserve">
DEP redeemed all of its oustanding stock during Q1 2013.</t>
        </r>
      </text>
    </comment>
    <comment ref="J48" authorId="0">
      <text>
        <r>
          <rPr>
            <b/>
            <sz val="9"/>
            <color indexed="81"/>
            <rFont val="Tahoma"/>
            <family val="2"/>
          </rPr>
          <t>Haskett, Tim:</t>
        </r>
        <r>
          <rPr>
            <sz val="9"/>
            <color indexed="81"/>
            <rFont val="Tahoma"/>
            <family val="2"/>
          </rPr>
          <t xml:space="preserve">
Rents displayed at DEP 2 line 7 - adjusted in next line</t>
        </r>
      </text>
    </comment>
    <comment ref="I49" authorId="0">
      <text>
        <r>
          <rPr>
            <b/>
            <sz val="9"/>
            <color indexed="81"/>
            <rFont val="Tahoma"/>
            <family val="2"/>
          </rPr>
          <t>Haskett, Tim:</t>
        </r>
        <r>
          <rPr>
            <sz val="9"/>
            <color indexed="81"/>
            <rFont val="Tahoma"/>
            <family val="2"/>
          </rPr>
          <t xml:space="preserve">
NCEMC customer owned facility credit on their invoice.  Rents are taken out of here because they are included separately at DEP 2 Pg 1 of 5 L7.</t>
        </r>
      </text>
    </comment>
    <comment ref="E58" authorId="0">
      <text>
        <r>
          <rPr>
            <b/>
            <sz val="9"/>
            <color indexed="81"/>
            <rFont val="Tahoma"/>
            <family val="2"/>
          </rPr>
          <t>Haskett, Tim:</t>
        </r>
        <r>
          <rPr>
            <sz val="9"/>
            <color indexed="81"/>
            <rFont val="Tahoma"/>
            <family val="2"/>
          </rPr>
          <t xml:space="preserve">
Per David Pistol, the formula rate reference is correct, but the FF1 reference in the FF1 is wrong.  FERC Order 641 superseded Order 472 approximately 15 years ago.</t>
        </r>
      </text>
    </comment>
  </commentList>
</comments>
</file>

<file path=xl/sharedStrings.xml><?xml version="1.0" encoding="utf-8"?>
<sst xmlns="http://schemas.openxmlformats.org/spreadsheetml/2006/main" count="1325" uniqueCount="840">
  <si>
    <t>Page 2 of 5</t>
  </si>
  <si>
    <t>Page 4 of 5</t>
  </si>
  <si>
    <t>Project</t>
  </si>
  <si>
    <t>Asheville Unit 4</t>
  </si>
  <si>
    <t>Richmond - Phase 1</t>
  </si>
  <si>
    <t>Richmond - Phase 2</t>
  </si>
  <si>
    <t xml:space="preserve">  Total Interconnection Facilities</t>
  </si>
  <si>
    <t>Brunswick #1 Uprate</t>
  </si>
  <si>
    <t>Brunswick #2 Uprate</t>
  </si>
  <si>
    <t>Interest</t>
  </si>
  <si>
    <t>Refunded</t>
  </si>
  <si>
    <t>Annual Funding Requirement</t>
  </si>
  <si>
    <t xml:space="preserve">GridSouth Wholesale Amortization </t>
  </si>
  <si>
    <t>GridSouth Wholesale Amortization</t>
  </si>
  <si>
    <t>Analysis of Company books.</t>
  </si>
  <si>
    <t>NC/SC Composite</t>
  </si>
  <si>
    <t>Determined by annual apportionment factors provided by Tax Department</t>
  </si>
  <si>
    <t>Dist</t>
  </si>
  <si>
    <t>NORTH CAROLINA</t>
  </si>
  <si>
    <t>RESIDENCES - COMPANY EMPLOYEES</t>
  </si>
  <si>
    <t>TOTAL NORTH CAROLINA</t>
  </si>
  <si>
    <t>SOUTH CAROLINA</t>
  </si>
  <si>
    <t>TOTAL SOUTH CAROLINA</t>
  </si>
  <si>
    <t>TOTAL</t>
  </si>
  <si>
    <t>Amount</t>
  </si>
  <si>
    <t>Page</t>
  </si>
  <si>
    <t>Row</t>
  </si>
  <si>
    <t>Column</t>
  </si>
  <si>
    <t>Description</t>
  </si>
  <si>
    <t>Reference</t>
  </si>
  <si>
    <t>Total Direct Payroll - O&amp;M Labor</t>
  </si>
  <si>
    <t>Transmission O&amp;M Labor</t>
  </si>
  <si>
    <t>(565) Transmission of Electricity by Others</t>
  </si>
  <si>
    <t xml:space="preserve">Total Admin &amp; General Expenses </t>
  </si>
  <si>
    <t>(928) Regulatory Commission Expenses</t>
  </si>
  <si>
    <t>(930.1) General Advertising Expenses</t>
  </si>
  <si>
    <t>Plant Held for Future Use (Trans. Only)</t>
  </si>
  <si>
    <t>c</t>
  </si>
  <si>
    <t>b</t>
  </si>
  <si>
    <t>g</t>
  </si>
  <si>
    <t>d</t>
  </si>
  <si>
    <t>Sum of Monthly Transmission Peaks</t>
  </si>
  <si>
    <t>e</t>
  </si>
  <si>
    <t>NF</t>
  </si>
  <si>
    <t>LFP</t>
  </si>
  <si>
    <t>OS</t>
  </si>
  <si>
    <t>FNO</t>
  </si>
  <si>
    <t>The Energy Authority</t>
  </si>
  <si>
    <t>ADIT - 190</t>
  </si>
  <si>
    <t>ADIT - 281 (Negative)</t>
  </si>
  <si>
    <t>ADIT - 282 (Negative)</t>
  </si>
  <si>
    <t>Line</t>
  </si>
  <si>
    <t>Total</t>
  </si>
  <si>
    <t>Allocator</t>
  </si>
  <si>
    <t>OATT Transmission</t>
  </si>
  <si>
    <t>RATE BASE:</t>
  </si>
  <si>
    <t>N/A</t>
  </si>
  <si>
    <t>GP =</t>
  </si>
  <si>
    <t>Total Gross Plant</t>
  </si>
  <si>
    <t>Total Accumulated Depr.</t>
  </si>
  <si>
    <t>Net Plant in Service</t>
  </si>
  <si>
    <t>Total Net Plant</t>
  </si>
  <si>
    <t>NP =</t>
  </si>
  <si>
    <t>h</t>
  </si>
  <si>
    <t>f</t>
  </si>
  <si>
    <t>Amortized ITC (Negative)</t>
  </si>
  <si>
    <t>k</t>
  </si>
  <si>
    <t>NP</t>
  </si>
  <si>
    <t>Plant Held for Future Use</t>
  </si>
  <si>
    <t>Working Capital:</t>
  </si>
  <si>
    <t>Prepayments</t>
  </si>
  <si>
    <t>GP</t>
  </si>
  <si>
    <t>Line 1 - Line 7</t>
  </si>
  <si>
    <t>Line 2 - Line 8</t>
  </si>
  <si>
    <t>Line 3 - Line 9</t>
  </si>
  <si>
    <t>Line 4 - Line 10</t>
  </si>
  <si>
    <t>Line 5 - Line 11</t>
  </si>
  <si>
    <t>Total Working Capital</t>
  </si>
  <si>
    <t>O&amp;M Expense</t>
  </si>
  <si>
    <t xml:space="preserve">  Less Account 565</t>
  </si>
  <si>
    <t xml:space="preserve">Net Transmission O&amp;M </t>
  </si>
  <si>
    <t>TOTAL Transmission Expenses</t>
  </si>
  <si>
    <t>TP</t>
  </si>
  <si>
    <t>(924) Property Insurance</t>
  </si>
  <si>
    <t>Net Labor Related A&amp;G</t>
  </si>
  <si>
    <t>Trans. Related Regulatory Expense</t>
  </si>
  <si>
    <t>D/A</t>
  </si>
  <si>
    <t>Trans. Related Advertising Exp.</t>
  </si>
  <si>
    <t>Depreciation Expense</t>
  </si>
  <si>
    <t>Transmission Depr. Expense</t>
  </si>
  <si>
    <t>General Depr. Expense</t>
  </si>
  <si>
    <t>Total Depreciation</t>
  </si>
  <si>
    <t>Property Related</t>
  </si>
  <si>
    <t>Total Other Taxes</t>
  </si>
  <si>
    <t>263.i</t>
  </si>
  <si>
    <t>Cash Working Capital (1/8 O&amp;M)</t>
  </si>
  <si>
    <t>M&amp;S - Transmission</t>
  </si>
  <si>
    <t>M&amp;S - Stores Expense</t>
  </si>
  <si>
    <t>Return:</t>
  </si>
  <si>
    <t>Less Gen. Step-up Transformers in 353</t>
  </si>
  <si>
    <t>Labor Allocation Factor</t>
  </si>
  <si>
    <t>Long Term Interest Expense</t>
  </si>
  <si>
    <t>Preferred Dividends (positive)</t>
  </si>
  <si>
    <t>Long Term Debt</t>
  </si>
  <si>
    <t xml:space="preserve">  Less Loss on Reacquired Debt</t>
  </si>
  <si>
    <t xml:space="preserve">  Plus Gain on Reacquired Debt</t>
  </si>
  <si>
    <t xml:space="preserve">  Less Interest on Securitization Bonds</t>
  </si>
  <si>
    <t>Net Long Term Interest Expense</t>
  </si>
  <si>
    <t xml:space="preserve">  Less Securitization Bonds</t>
  </si>
  <si>
    <t>Net Long Term Debt</t>
  </si>
  <si>
    <t>Preferred Stock</t>
  </si>
  <si>
    <t xml:space="preserve">  Less Preferred Stock</t>
  </si>
  <si>
    <t xml:space="preserve">  Less Account 216.1</t>
  </si>
  <si>
    <t xml:space="preserve">  Proprietary Capital</t>
  </si>
  <si>
    <t>Common Stock Development:</t>
  </si>
  <si>
    <t xml:space="preserve">Common Stock </t>
  </si>
  <si>
    <t>Long term Debt</t>
  </si>
  <si>
    <t>Weight</t>
  </si>
  <si>
    <t>Cost</t>
  </si>
  <si>
    <t>Weighted Cost</t>
  </si>
  <si>
    <t>Common Equity</t>
  </si>
  <si>
    <t>Income Taxes:</t>
  </si>
  <si>
    <t>Federal</t>
  </si>
  <si>
    <t xml:space="preserve">   Composite  T = State + Federal * (1 - State)</t>
  </si>
  <si>
    <t>ITC Gross Up Factor = 1 / (1 -T)</t>
  </si>
  <si>
    <t>Total Income Taxes</t>
  </si>
  <si>
    <t>EXPENSES:</t>
  </si>
  <si>
    <t>Denominator for Wholesale Transmission:</t>
  </si>
  <si>
    <t>i</t>
  </si>
  <si>
    <t>Firm Network Service for Others</t>
  </si>
  <si>
    <t>Short-Term Firm P-t-P Reservations</t>
  </si>
  <si>
    <t>Long-Term Firm P-t-P Reservations</t>
  </si>
  <si>
    <t>Firm Network Service for Self</t>
  </si>
  <si>
    <t>Note A:</t>
  </si>
  <si>
    <t>Note B:</t>
  </si>
  <si>
    <t>Note C:</t>
  </si>
  <si>
    <t>Note D:</t>
  </si>
  <si>
    <t>Note E:</t>
  </si>
  <si>
    <t>Total Revenue Credits</t>
  </si>
  <si>
    <t>On-Peak Days</t>
  </si>
  <si>
    <t>Off-Peak Days</t>
  </si>
  <si>
    <t>On-Peak Hours</t>
  </si>
  <si>
    <t>Off-Peak Hours</t>
  </si>
  <si>
    <t>Non-Firm Hourly P-t-P Rates ($/MWh):</t>
  </si>
  <si>
    <t>Revenue Credits:</t>
  </si>
  <si>
    <t>Annual Firm Trans $/MW-year</t>
  </si>
  <si>
    <t xml:space="preserve">Trans. Rev Req't Rate $/MW-Mon.     </t>
  </si>
  <si>
    <t>Form 1 Reference</t>
  </si>
  <si>
    <t>Payment by</t>
  </si>
  <si>
    <t>Classification</t>
  </si>
  <si>
    <t>Rate Schedule</t>
  </si>
  <si>
    <t>(Column (b))</t>
  </si>
  <si>
    <t>(Col (d))</t>
  </si>
  <si>
    <t>(Col (e))</t>
  </si>
  <si>
    <t xml:space="preserve">FERC Form 1 page 214 excluding non-transmission related items </t>
  </si>
  <si>
    <t xml:space="preserve">Labor Related </t>
  </si>
  <si>
    <t>related taxes include county and local property, highway use, and intangible taxes.</t>
  </si>
  <si>
    <t xml:space="preserve">of extraordinary property losses, associated principal and interest expense are excluded in capitalization and return basis.  </t>
  </si>
  <si>
    <t>Summary of Rates</t>
  </si>
  <si>
    <t>OATT Transmission Non-Levelized Rate Formula Template Using Form-1 Data</t>
  </si>
  <si>
    <t>Development of Revenue Requirements</t>
  </si>
  <si>
    <t>Supporting Allocation Factor and Return Calculations</t>
  </si>
  <si>
    <t>Other Long-Term Firm Service</t>
  </si>
  <si>
    <t>Other Taxes - State Unemployment</t>
  </si>
  <si>
    <t>Other Taxes - Highway Use</t>
  </si>
  <si>
    <t>A&amp;G Labor</t>
  </si>
  <si>
    <t>Intangible Plant</t>
  </si>
  <si>
    <t>Transmission Plant</t>
  </si>
  <si>
    <t>Distribution Plant</t>
  </si>
  <si>
    <t>General Plant</t>
  </si>
  <si>
    <t>Intangible Amort. Reserve</t>
  </si>
  <si>
    <t>Production Depr. Reserve</t>
  </si>
  <si>
    <t>Transmission Depr. Reserve</t>
  </si>
  <si>
    <t>Distribution Depr. Reserve</t>
  </si>
  <si>
    <t>General Depr. Reserve</t>
  </si>
  <si>
    <t>Value</t>
  </si>
  <si>
    <t>Note H</t>
  </si>
  <si>
    <t>Note H:</t>
  </si>
  <si>
    <t>Intangible Amortization</t>
  </si>
  <si>
    <t>Excludes all income and gross receipts taxes.  Labor related other taxes include FICA and unemployment taxes.  Property</t>
  </si>
  <si>
    <t>Net Production Plant</t>
  </si>
  <si>
    <t>Net Transmission Plant</t>
  </si>
  <si>
    <t>Net Distribution Plant</t>
  </si>
  <si>
    <t>Net General Plant</t>
  </si>
  <si>
    <t>Net Intangible Plant</t>
  </si>
  <si>
    <t>OATT LABOR</t>
  </si>
  <si>
    <t>Note I</t>
  </si>
  <si>
    <t>Note I:</t>
  </si>
  <si>
    <t>Daily Firm/Non-Firm P-t-P Rates ($/MW):</t>
  </si>
  <si>
    <t>Weekly Firm/Non-Firm P-t-P Rate $/MW-Week</t>
  </si>
  <si>
    <t>Total Firm Monthly Trans. $/MW-Month</t>
  </si>
  <si>
    <t>Preferred Stock Issued</t>
  </si>
  <si>
    <t>Loss on Reacquired Debt</t>
  </si>
  <si>
    <t>Account 216.1</t>
  </si>
  <si>
    <t>Proprietary Capital</t>
  </si>
  <si>
    <t>Gain on Reacquired Debt</t>
  </si>
  <si>
    <t>Transmission Rate Formula Support - List of Inputs from FERC Form-1</t>
  </si>
  <si>
    <t>(1)</t>
  </si>
  <si>
    <t>(2)</t>
  </si>
  <si>
    <t>(3)</t>
  </si>
  <si>
    <t>Allocation Factor</t>
  </si>
  <si>
    <t>Less Interconnection Facilities (Order 2003)</t>
  </si>
  <si>
    <t>LABOR</t>
  </si>
  <si>
    <t>PROD</t>
  </si>
  <si>
    <t>Other</t>
  </si>
  <si>
    <t>Divisor - Sum of Monthly MW Transmission System Peaks (Excludes STF)</t>
  </si>
  <si>
    <t>Adj. - RCO Labor in A&amp;G Labor</t>
  </si>
  <si>
    <t xml:space="preserve"> </t>
  </si>
  <si>
    <t xml:space="preserve">Production Plant </t>
  </si>
  <si>
    <t>Adjustments to Rate Base - Deferred Taxes</t>
  </si>
  <si>
    <t>Total Deferred Tax Adjustments</t>
  </si>
  <si>
    <t>Acct 454 - Transmission Related</t>
  </si>
  <si>
    <t xml:space="preserve">Total Transmission Plant </t>
  </si>
  <si>
    <t>Excludes Asset Retirement Obligations from plant balances</t>
  </si>
  <si>
    <t>Gross Plant in Service (Note A):</t>
  </si>
  <si>
    <t>Accumulated Depreciation:</t>
  </si>
  <si>
    <t>Note D</t>
  </si>
  <si>
    <t>Generation In-Service After March 15, 2000 per FERC Order 2003</t>
  </si>
  <si>
    <t>Balance</t>
  </si>
  <si>
    <t>Transmission Formula Rate Support</t>
  </si>
  <si>
    <t>20-24</t>
  </si>
  <si>
    <t>Other Taxes - Real &amp; Personal Property</t>
  </si>
  <si>
    <t>Wholesale GridSouth Amortization and Explanatory Notes</t>
  </si>
  <si>
    <t>Transmission Rate Formula Support - Account 456.1 Revenue Credits</t>
  </si>
  <si>
    <t>Southeastern Power Administration (Kerr)</t>
  </si>
  <si>
    <t>RS127</t>
  </si>
  <si>
    <t>RS126</t>
  </si>
  <si>
    <t>Craven County Wood Energy</t>
  </si>
  <si>
    <t>Duke Energy Corporation</t>
  </si>
  <si>
    <t>Fayetteville Public Works Commission</t>
  </si>
  <si>
    <t>NC Eastern Municipal Power Agency</t>
  </si>
  <si>
    <t xml:space="preserve">ADIT - 190 </t>
  </si>
  <si>
    <t>ADIT - 283  Negative)</t>
  </si>
  <si>
    <t>Dr(Cr)</t>
  </si>
  <si>
    <t>Vacation Accrual</t>
  </si>
  <si>
    <t>Wages: Year End Accrual</t>
  </si>
  <si>
    <t>Miscellaneous Investments</t>
  </si>
  <si>
    <t>Comprehensive Income</t>
  </si>
  <si>
    <t>WT2006</t>
  </si>
  <si>
    <t>NC Direct Disallowance</t>
  </si>
  <si>
    <t xml:space="preserve">NC Indirect Disallowance </t>
  </si>
  <si>
    <t>SC Rate Difference</t>
  </si>
  <si>
    <t xml:space="preserve">SC Indirect Disallowance </t>
  </si>
  <si>
    <t xml:space="preserve">WH Indirect Disallowance </t>
  </si>
  <si>
    <t xml:space="preserve">WH Direct Disallowance </t>
  </si>
  <si>
    <t>PA Depr Diff Exc Harris</t>
  </si>
  <si>
    <t>PA Depr Diff Harris</t>
  </si>
  <si>
    <t>Clean Smokestacks</t>
  </si>
  <si>
    <t xml:space="preserve">  Total GL 282</t>
  </si>
  <si>
    <t>OATT Amt</t>
  </si>
  <si>
    <t>Deferred Compensation</t>
  </si>
  <si>
    <t>Leslie/McInnes Coal Reserves</t>
  </si>
  <si>
    <t>OPEB Expense</t>
  </si>
  <si>
    <t>IRS Audit Interest Accrual</t>
  </si>
  <si>
    <t>FAS 112</t>
  </si>
  <si>
    <t>Uncollectible Accounts</t>
  </si>
  <si>
    <t>Environmental Accrual</t>
  </si>
  <si>
    <t>Bond Premium Discount</t>
  </si>
  <si>
    <t>Broad River Adjustment</t>
  </si>
  <si>
    <t>GL 190 - Electric</t>
  </si>
  <si>
    <t>Page 1 of 5</t>
  </si>
  <si>
    <t xml:space="preserve">Prepayments </t>
  </si>
  <si>
    <t>Page 3 of 5</t>
  </si>
  <si>
    <t>Page 5 of 5</t>
  </si>
  <si>
    <t>Transmission Rate Formula Support</t>
  </si>
  <si>
    <t>Deferred Income Tax Balances - GL A/C 190</t>
  </si>
  <si>
    <t>Deferred Income Tax Balances - GL A/C 282</t>
  </si>
  <si>
    <t>Deferred Income Tax Balances - GL A/C 283</t>
  </si>
  <si>
    <t>Total GL 283</t>
  </si>
  <si>
    <t>Account 454 Reconciliation - Rents</t>
  </si>
  <si>
    <t>Trans</t>
  </si>
  <si>
    <t>Return and Capitalization:</t>
  </si>
  <si>
    <t>Project No.</t>
  </si>
  <si>
    <t>Fixed</t>
  </si>
  <si>
    <t xml:space="preserve">Trans Plant for OATT Rate </t>
  </si>
  <si>
    <t>Transmission Plant Included in OATT Rate:</t>
  </si>
  <si>
    <t>Payments</t>
  </si>
  <si>
    <t>Under(over) Collection Prior Year</t>
  </si>
  <si>
    <t xml:space="preserve">  Net GridSouth Wholesale Revenue Requirement</t>
  </si>
  <si>
    <t>Line 10 / Line 5</t>
  </si>
  <si>
    <t>The WT2006 allocation factor, based on the wholesale/system load relationship in the Form-1 for year ending 12/31/2006, will be a</t>
  </si>
  <si>
    <t xml:space="preserve">Five-Year Amortization of G/S Wholesale Amount </t>
  </si>
  <si>
    <t>constant in determining the wholesale GridSouth allocation to be recovered in the first five years of formula rate operation.</t>
  </si>
  <si>
    <t>ADIT - 283 (Negative)</t>
  </si>
  <si>
    <t>Current</t>
  </si>
  <si>
    <t xml:space="preserve"> Less Industry Dues,R&amp;D  and Nuc Assoc Exp</t>
  </si>
  <si>
    <t>Remaining Wholesale GridSouth Balance</t>
  </si>
  <si>
    <t>Remaining  Wholesale Deferred Debit</t>
  </si>
  <si>
    <t>Cumulative Whlse Funding - Prior years</t>
  </si>
  <si>
    <t>Line 7 - Line 12</t>
  </si>
  <si>
    <t xml:space="preserve">  Net Rate Base Adj.</t>
  </si>
  <si>
    <t>Accum Provision for P&amp;B 228.3 (Neg)</t>
  </si>
  <si>
    <t>FERC Order 641 Annual Charges</t>
  </si>
  <si>
    <t>Accrued Litigation</t>
  </si>
  <si>
    <t>Audit Reserve/FIN48</t>
  </si>
  <si>
    <t>Transmission</t>
  </si>
  <si>
    <t>Revenue</t>
  </si>
  <si>
    <t xml:space="preserve">  Total Per Form-1</t>
  </si>
  <si>
    <t>S</t>
  </si>
  <si>
    <t>STF/NF Revenues</t>
  </si>
  <si>
    <t>Accum. Provision for Injuries &amp; Damages</t>
  </si>
  <si>
    <t>Accum. Provision for Pensions &amp; Benefits</t>
  </si>
  <si>
    <t>Accum. Misc Operating Provisions</t>
  </si>
  <si>
    <t>SFAS 158 Regulatory Assets</t>
  </si>
  <si>
    <t>Development of Rate Base</t>
  </si>
  <si>
    <t>GridSouth - Deferred Debit as of 12/31/06</t>
  </si>
  <si>
    <t>Wholesale Trans Allocation Factor</t>
  </si>
  <si>
    <t>SFAS 158 Regulatory Asset</t>
  </si>
  <si>
    <t>Accum. Misc Oper Prov. 228.4 (Neg)</t>
  </si>
  <si>
    <t>Adjustments to Rate Base - Labor Related Net Deferred Credits:</t>
  </si>
  <si>
    <t>Note B</t>
  </si>
  <si>
    <t>Accumulated Misc. Operating Provision Balances - GL A/C 228.4</t>
  </si>
  <si>
    <t>Coal Mines</t>
  </si>
  <si>
    <t xml:space="preserve">Deferred Compensation </t>
  </si>
  <si>
    <t>Environmental</t>
  </si>
  <si>
    <t>Total GL 228.4</t>
  </si>
  <si>
    <t>SUMMARY CAP STRUCTURE</t>
  </si>
  <si>
    <t>Other Acct 456 - Allocable to Transmission</t>
  </si>
  <si>
    <t xml:space="preserve">  Less Account 561.1-561.4</t>
  </si>
  <si>
    <t>84-88</t>
  </si>
  <si>
    <t>(561.1-561.4) Transmission Expense</t>
  </si>
  <si>
    <t>Page 1 of 3</t>
  </si>
  <si>
    <t>Page 2 of 3</t>
  </si>
  <si>
    <t>Page 3 of 3</t>
  </si>
  <si>
    <t>Account 456 Reconciliation - Other Revenue</t>
  </si>
  <si>
    <t>Ancillary/Other</t>
  </si>
  <si>
    <t>(Col (n))</t>
  </si>
  <si>
    <t>(Col (k))</t>
  </si>
  <si>
    <t>(Col (m))</t>
  </si>
  <si>
    <t xml:space="preserve">  Description</t>
  </si>
  <si>
    <t>Interest Disbursed w/ Network Prepay Refunds</t>
  </si>
  <si>
    <t>Revenue Req't - Customer Owned Facilites</t>
  </si>
  <si>
    <t>Page 1 of 1</t>
  </si>
  <si>
    <t>Transmission Rate Formula Support - Year End CWIP for Identified Projects</t>
  </si>
  <si>
    <t xml:space="preserve">  Total All Identified Projects</t>
  </si>
  <si>
    <t>Accrued Interest Balance</t>
  </si>
  <si>
    <t>Reversal of Anson/Richmond AFUDC per Settlement</t>
  </si>
  <si>
    <t>Total Network Upgrade Prepayment Adjustments</t>
  </si>
  <si>
    <t>Transmission Rate Formula Support - Customer Prepayments for Network Upgrades Detail</t>
  </si>
  <si>
    <t>Allocation of Balance Refunds:</t>
  </si>
  <si>
    <t>Test Year Refund History:</t>
  </si>
  <si>
    <t>Cash</t>
  </si>
  <si>
    <t>Prepayment</t>
  </si>
  <si>
    <t>Accrued</t>
  </si>
  <si>
    <t>Ending</t>
  </si>
  <si>
    <t>Liability</t>
  </si>
  <si>
    <t>Month</t>
  </si>
  <si>
    <t>Service</t>
  </si>
  <si>
    <t>Allocation of Ending Balance:</t>
  </si>
  <si>
    <t>==&gt; Interest Disbursed:</t>
  </si>
  <si>
    <t>Liability Balance</t>
  </si>
  <si>
    <t>NCEMC Anson Co. Project - Closed to Plant in Service June 2007</t>
  </si>
  <si>
    <t>NCEMC Richmond Co. Project - Closed to Plant in Service December 2007</t>
  </si>
  <si>
    <t>Note C</t>
  </si>
  <si>
    <t xml:space="preserve">Allocation of Amount Refunded </t>
  </si>
  <si>
    <t>Allocation of Amount Refunded</t>
  </si>
  <si>
    <t>Note F:</t>
  </si>
  <si>
    <t>Note G:</t>
  </si>
  <si>
    <t>FERC A/C</t>
  </si>
  <si>
    <t>(4) = 12 / (3)</t>
  </si>
  <si>
    <t>(6)=[1-(5)]*</t>
  </si>
  <si>
    <t>Pct. of Project</t>
  </si>
  <si>
    <t>Depr. Rate</t>
  </si>
  <si>
    <t>Avg. Depr. Life</t>
  </si>
  <si>
    <t>(Months)</t>
  </si>
  <si>
    <t>% Depreciated</t>
  </si>
  <si>
    <t>Net AFUDC</t>
  </si>
  <si>
    <t>Reversal</t>
  </si>
  <si>
    <t>Accum Provision for I&amp;D 228.2 (Neg)</t>
  </si>
  <si>
    <r>
      <t xml:space="preserve">FORMULA INPUT </t>
    </r>
    <r>
      <rPr>
        <b/>
        <vertAlign val="subscript"/>
        <sz val="10"/>
        <rFont val="Arial"/>
        <family val="2"/>
      </rPr>
      <t>YR-5</t>
    </r>
  </si>
  <si>
    <r>
      <t xml:space="preserve">REFUND </t>
    </r>
    <r>
      <rPr>
        <vertAlign val="subscript"/>
        <sz val="10"/>
        <rFont val="Arial"/>
        <family val="2"/>
      </rPr>
      <t>YR-5</t>
    </r>
  </si>
  <si>
    <r>
      <t>REG. ASSET</t>
    </r>
    <r>
      <rPr>
        <sz val="8"/>
        <rFont val="Arial"/>
        <family val="2"/>
      </rPr>
      <t xml:space="preserve"> (INTEREST ACCRUED) </t>
    </r>
    <r>
      <rPr>
        <vertAlign val="subscript"/>
        <sz val="10"/>
        <rFont val="Arial"/>
        <family val="2"/>
      </rPr>
      <t>YR-5</t>
    </r>
  </si>
  <si>
    <r>
      <t xml:space="preserve">INTEREST ACCRUED </t>
    </r>
    <r>
      <rPr>
        <vertAlign val="subscript"/>
        <sz val="10"/>
        <rFont val="Arial"/>
        <family val="2"/>
      </rPr>
      <t>YR-5</t>
    </r>
  </si>
  <si>
    <r>
      <t xml:space="preserve">FORMULA INPUT </t>
    </r>
    <r>
      <rPr>
        <b/>
        <vertAlign val="subscript"/>
        <sz val="10"/>
        <rFont val="Arial"/>
        <family val="2"/>
      </rPr>
      <t>YR-4</t>
    </r>
  </si>
  <si>
    <r>
      <t>REG. ASSET</t>
    </r>
    <r>
      <rPr>
        <sz val="8"/>
        <rFont val="Arial"/>
        <family val="2"/>
      </rPr>
      <t xml:space="preserve"> (INTEREST ACCRUED) </t>
    </r>
    <r>
      <rPr>
        <vertAlign val="subscript"/>
        <sz val="10"/>
        <rFont val="Arial"/>
        <family val="2"/>
      </rPr>
      <t>YR-4</t>
    </r>
  </si>
  <si>
    <r>
      <t xml:space="preserve">INTEREST ACCRUED </t>
    </r>
    <r>
      <rPr>
        <vertAlign val="subscript"/>
        <sz val="10"/>
        <rFont val="Arial"/>
        <family val="2"/>
      </rPr>
      <t>YR-4</t>
    </r>
  </si>
  <si>
    <r>
      <t xml:space="preserve">FORMULA INPUT </t>
    </r>
    <r>
      <rPr>
        <b/>
        <vertAlign val="subscript"/>
        <sz val="10"/>
        <rFont val="Arial"/>
        <family val="2"/>
      </rPr>
      <t>YR-3</t>
    </r>
  </si>
  <si>
    <r>
      <t>REG. ASSET</t>
    </r>
    <r>
      <rPr>
        <sz val="8"/>
        <rFont val="Arial"/>
        <family val="2"/>
      </rPr>
      <t xml:space="preserve"> (INTEREST ACCRUED) </t>
    </r>
    <r>
      <rPr>
        <vertAlign val="subscript"/>
        <sz val="10"/>
        <rFont val="Arial"/>
        <family val="2"/>
      </rPr>
      <t>YR-3</t>
    </r>
  </si>
  <si>
    <r>
      <t xml:space="preserve">INTEREST ACCRUED </t>
    </r>
    <r>
      <rPr>
        <vertAlign val="subscript"/>
        <sz val="10"/>
        <rFont val="Arial"/>
        <family val="2"/>
      </rPr>
      <t>YR-3</t>
    </r>
  </si>
  <si>
    <r>
      <t xml:space="preserve">FORMULA INPUT </t>
    </r>
    <r>
      <rPr>
        <b/>
        <vertAlign val="subscript"/>
        <sz val="10"/>
        <rFont val="Arial"/>
        <family val="2"/>
      </rPr>
      <t>YR-2</t>
    </r>
  </si>
  <si>
    <r>
      <t>REG. ASSET</t>
    </r>
    <r>
      <rPr>
        <sz val="8"/>
        <rFont val="Arial"/>
        <family val="2"/>
      </rPr>
      <t xml:space="preserve"> (INTEREST ACCRUED) </t>
    </r>
    <r>
      <rPr>
        <vertAlign val="subscript"/>
        <sz val="10"/>
        <rFont val="Arial"/>
        <family val="2"/>
      </rPr>
      <t>YR-2</t>
    </r>
  </si>
  <si>
    <r>
      <t xml:space="preserve">INTEREST ACCRUED </t>
    </r>
    <r>
      <rPr>
        <vertAlign val="subscript"/>
        <sz val="10"/>
        <rFont val="Arial"/>
        <family val="2"/>
      </rPr>
      <t>YR-2</t>
    </r>
  </si>
  <si>
    <r>
      <t xml:space="preserve">FORMULA INPUT </t>
    </r>
    <r>
      <rPr>
        <b/>
        <vertAlign val="subscript"/>
        <sz val="10"/>
        <rFont val="Arial"/>
        <family val="2"/>
      </rPr>
      <t>YR-1</t>
    </r>
  </si>
  <si>
    <r>
      <t xml:space="preserve">REFUND </t>
    </r>
    <r>
      <rPr>
        <vertAlign val="subscript"/>
        <sz val="10"/>
        <rFont val="Arial"/>
        <family val="2"/>
      </rPr>
      <t>YR-2</t>
    </r>
  </si>
  <si>
    <r>
      <t>REG. ASSET</t>
    </r>
    <r>
      <rPr>
        <sz val="8"/>
        <rFont val="Arial"/>
        <family val="2"/>
      </rPr>
      <t xml:space="preserve"> (INTEREST ACCRUED) </t>
    </r>
    <r>
      <rPr>
        <vertAlign val="subscript"/>
        <sz val="10"/>
        <rFont val="Arial"/>
        <family val="2"/>
      </rPr>
      <t>YR-1</t>
    </r>
  </si>
  <si>
    <r>
      <t xml:space="preserve">INTEREST EXPENSE </t>
    </r>
    <r>
      <rPr>
        <vertAlign val="subscript"/>
        <sz val="10"/>
        <rFont val="Arial"/>
        <family val="2"/>
      </rPr>
      <t>YR-2</t>
    </r>
  </si>
  <si>
    <r>
      <t xml:space="preserve">INTEREST ACCRUED </t>
    </r>
    <r>
      <rPr>
        <vertAlign val="subscript"/>
        <sz val="10"/>
        <rFont val="Arial"/>
        <family val="2"/>
      </rPr>
      <t>YR-1</t>
    </r>
  </si>
  <si>
    <t>BEGINNING BAL.</t>
  </si>
  <si>
    <t>IF NOT REFUNDED UNTIL YR 5, THAN:</t>
  </si>
  <si>
    <r>
      <t xml:space="preserve">FORMULA ACCUM. DEP </t>
    </r>
    <r>
      <rPr>
        <b/>
        <vertAlign val="subscript"/>
        <sz val="10"/>
        <rFont val="Arial"/>
        <family val="2"/>
      </rPr>
      <t>YR-2</t>
    </r>
  </si>
  <si>
    <r>
      <t xml:space="preserve">FORMULA INPUT - EPIS </t>
    </r>
    <r>
      <rPr>
        <b/>
        <vertAlign val="subscript"/>
        <sz val="10"/>
        <rFont val="Arial"/>
        <family val="2"/>
      </rPr>
      <t>YR-2</t>
    </r>
  </si>
  <si>
    <t>EXPENSE</t>
  </si>
  <si>
    <t>RATE BASE</t>
  </si>
  <si>
    <t>INTEREST ACCRUED DEFERRAL</t>
  </si>
  <si>
    <r>
      <t xml:space="preserve">REFUND </t>
    </r>
    <r>
      <rPr>
        <vertAlign val="subscript"/>
        <sz val="10"/>
        <rFont val="Arial"/>
        <family val="2"/>
      </rPr>
      <t>YR-1</t>
    </r>
  </si>
  <si>
    <r>
      <t xml:space="preserve">REG ASSET </t>
    </r>
    <r>
      <rPr>
        <sz val="8"/>
        <rFont val="Arial"/>
        <family val="2"/>
      </rPr>
      <t>(INTEREST ACCRUED)</t>
    </r>
  </si>
  <si>
    <r>
      <t xml:space="preserve">INTEREST EXPENSE </t>
    </r>
    <r>
      <rPr>
        <vertAlign val="subscript"/>
        <sz val="10"/>
        <rFont val="Arial"/>
        <family val="2"/>
      </rPr>
      <t>YR-1</t>
    </r>
  </si>
  <si>
    <t>CASH</t>
  </si>
  <si>
    <t>CUSTOMER ADVANCES</t>
  </si>
  <si>
    <t>CREDIT</t>
  </si>
  <si>
    <t>DEBIT</t>
  </si>
  <si>
    <t>FERC</t>
  </si>
  <si>
    <t>DESCRIPTION</t>
  </si>
  <si>
    <r>
      <t xml:space="preserve">FORMULA INPUT - EPIS </t>
    </r>
    <r>
      <rPr>
        <b/>
        <vertAlign val="subscript"/>
        <sz val="10"/>
        <rFont val="Arial"/>
        <family val="2"/>
      </rPr>
      <t>YR-1</t>
    </r>
  </si>
  <si>
    <t>YR-5 WITH REFUND:</t>
  </si>
  <si>
    <t>INTEREST ACCRUED</t>
  </si>
  <si>
    <t>INTEREST EXP</t>
  </si>
  <si>
    <t>YR-1 NO REFUND:</t>
  </si>
  <si>
    <t>1st REFUND:</t>
  </si>
  <si>
    <t>ELEC. PLNT IN-SVC</t>
  </si>
  <si>
    <t>YEAR OF IN-SERVICE:</t>
  </si>
  <si>
    <t>RECOVERY.</t>
  </si>
  <si>
    <t>CREATE A REGULATORY ASSET TO RECOGNIZE THE DEFERRED COST</t>
  </si>
  <si>
    <t>WILL BE RECOVERED UPON PAYMENT AND NOT AS ACCRUED.  THIS WILL</t>
  </si>
  <si>
    <t>RECOVERY OF INTEREST:  PER AGREEMENT WITH CUSTOMERS, INTEREST</t>
  </si>
  <si>
    <t>SCENARIO 2:</t>
  </si>
  <si>
    <t>SCENARIO 1:</t>
  </si>
  <si>
    <t>ANNUALLY</t>
  </si>
  <si>
    <t>REFUND OVER 5 -YRS</t>
  </si>
  <si>
    <t>ANNUAL FERC INTEREST RATE</t>
  </si>
  <si>
    <t>40-YRS</t>
  </si>
  <si>
    <t>DEPRECIABLE LIFE</t>
  </si>
  <si>
    <t>NETWORK UPGRADE COST</t>
  </si>
  <si>
    <t>EXAMPLE</t>
  </si>
  <si>
    <t>plant account.</t>
  </si>
  <si>
    <t>made the balance, if any, remaining in this account shall be credited to the respective</t>
  </si>
  <si>
    <t>which he is entitled, according to the agreement or rule under which the advance was</t>
  </si>
  <si>
    <t>refunded either wholly or in part. When a customer is refunded the entire amount to</t>
  </si>
  <si>
    <t>This account shall include advances by customers for construction which are to be</t>
  </si>
  <si>
    <t>252 Customer advances for construction.</t>
  </si>
  <si>
    <t>PREPAYMENTS FOR NETWORK UPGRADES - HYPOTHETICAL EXAMPLES</t>
  </si>
  <si>
    <t>Page 6 of 6</t>
  </si>
  <si>
    <t>Page 5 of 6</t>
  </si>
  <si>
    <t>Page 4 of 6</t>
  </si>
  <si>
    <t>Page 3 of 6</t>
  </si>
  <si>
    <t>Page 2 of 6</t>
  </si>
  <si>
    <t>Page 1 of 6</t>
  </si>
  <si>
    <t>City of Camden</t>
  </si>
  <si>
    <t/>
  </si>
  <si>
    <t>Reg Asset - PCF Deferral - SC</t>
  </si>
  <si>
    <t>Renewable Energy Deferral - NC</t>
  </si>
  <si>
    <t>Reg Asset - Accrued Vacation</t>
  </si>
  <si>
    <t>Grid South - SC</t>
  </si>
  <si>
    <t>Grid South - WH</t>
  </si>
  <si>
    <t>Unbilled Rev.</t>
  </si>
  <si>
    <t>Imputed Interest Income</t>
  </si>
  <si>
    <t>TMAS Production</t>
  </si>
  <si>
    <t>Mark to Market Accural</t>
  </si>
  <si>
    <t>FAS 109 - ITC</t>
  </si>
  <si>
    <t>FAS 109 - Excess</t>
  </si>
  <si>
    <r>
      <t>Transmission Rate Formula Support - Interconnection Facilities</t>
    </r>
    <r>
      <rPr>
        <vertAlign val="superscript"/>
        <sz val="11"/>
        <rFont val="Calibri"/>
        <family val="2"/>
        <scheme val="minor"/>
      </rPr>
      <t xml:space="preserve"> [1]</t>
    </r>
  </si>
  <si>
    <t>14</t>
  </si>
  <si>
    <t>15</t>
  </si>
  <si>
    <t xml:space="preserve"> 1 / Line 6</t>
  </si>
  <si>
    <t xml:space="preserve">  Total System Long Term Firm Transmission Load</t>
  </si>
  <si>
    <t>The allocator "TP" is the percent of gross transmission plant that is OATT related, i.e., after removal of interconnections, generator</t>
  </si>
  <si>
    <t>Memo: OATT Contras from 50% in CWIP in Rate Base</t>
  </si>
  <si>
    <t xml:space="preserve"> reported value.</t>
  </si>
  <si>
    <t>3A</t>
  </si>
  <si>
    <t>p. 5, line 14</t>
  </si>
  <si>
    <r>
      <t xml:space="preserve">     Overall Return:  R</t>
    </r>
    <r>
      <rPr>
        <b/>
        <vertAlign val="subscript"/>
        <sz val="11"/>
        <rFont val="Calibri"/>
        <family val="2"/>
        <scheme val="minor"/>
      </rPr>
      <t>0</t>
    </r>
    <r>
      <rPr>
        <b/>
        <sz val="11"/>
        <rFont val="Calibri"/>
        <family val="2"/>
        <scheme val="minor"/>
      </rPr>
      <t xml:space="preserve"> =</t>
    </r>
  </si>
  <si>
    <t>Note G</t>
  </si>
  <si>
    <t>Net Transmission Rate Revenue Credit</t>
  </si>
  <si>
    <t>OATT CWIP Contra</t>
  </si>
  <si>
    <t>p 5, line 15</t>
  </si>
  <si>
    <t>Balances as of Beginning of Year:</t>
  </si>
  <si>
    <t>Balance per prior year formula</t>
  </si>
  <si>
    <r>
      <t xml:space="preserve">Net Revenue Requirements </t>
    </r>
    <r>
      <rPr>
        <sz val="11"/>
        <rFont val="Calibri"/>
        <family val="2"/>
        <scheme val="minor"/>
      </rPr>
      <t>(Line 1 - Line 5 + Line 6 + Line 7)</t>
    </r>
  </si>
  <si>
    <t>Tax Rev.Req't Factor  = T / (1 -T) * (1 - Wtd.Debt.Cost/R)</t>
  </si>
  <si>
    <t>Acct 456.1 - NF+STF x/ Ancillaries, GridSouth</t>
  </si>
  <si>
    <t>Balance - Network Prepayments</t>
  </si>
  <si>
    <r>
      <t>step-up transformers  and OATT contras.</t>
    </r>
    <r>
      <rPr>
        <sz val="11"/>
        <color rgb="FFFF0000"/>
        <rFont val="Calibri"/>
        <family val="2"/>
        <scheme val="minor"/>
      </rPr>
      <t xml:space="preserve"> </t>
    </r>
    <r>
      <rPr>
        <sz val="11"/>
        <rFont val="Calibri"/>
        <family val="2"/>
        <scheme val="minor"/>
      </rPr>
      <t xml:space="preserve"> It also serves as the basis for deriving OATT-related transmission labor from the  Form-1</t>
    </r>
  </si>
  <si>
    <t>Note J:</t>
  </si>
  <si>
    <t>p. 4, line 1</t>
  </si>
  <si>
    <t>Note K</t>
  </si>
  <si>
    <t>Adjusted to exclude all charges to Account 427 not arising from liabilities included in Account 221 or Account 224.</t>
  </si>
  <si>
    <t>Note K:</t>
  </si>
  <si>
    <t xml:space="preserve">Form 1 value at 207.58.g adjusted by subtracting the per books wholesale credit for OATT Electric Plant in Service contra, i.e., value at </t>
  </si>
  <si>
    <t>page 5, line 14 above prior to gross-up for its subsequent use at page 4, line 3A.</t>
  </si>
  <si>
    <t>Long Term Interest Expense (Note J)</t>
  </si>
  <si>
    <t>FF1</t>
  </si>
  <si>
    <t>Adj</t>
  </si>
  <si>
    <t>Adj. Note</t>
  </si>
  <si>
    <t>Corporate Life Insurance Reserve</t>
  </si>
  <si>
    <t>Misc Prov/Round Adjustment</t>
  </si>
  <si>
    <t>Non Utility Property Dep.</t>
  </si>
  <si>
    <t>FAS 109  - AFUDC Equity - Reg Asset</t>
  </si>
  <si>
    <t>Wayne County 1-4</t>
  </si>
  <si>
    <t>OLF</t>
  </si>
  <si>
    <t>Haywood Electric Membership Corporation</t>
  </si>
  <si>
    <t>Note:</t>
  </si>
  <si>
    <t>Plus Contra EPIS - OATT (Neg.)</t>
  </si>
  <si>
    <t>62-66</t>
  </si>
  <si>
    <t>CAPE FEAR SEP-INST BREAKERS</t>
  </si>
  <si>
    <t>CF PL-SILER CITY 230-CON LINE</t>
  </si>
  <si>
    <t>SILER CITY 230-INST BREAKER</t>
  </si>
  <si>
    <t>FLOR-MARION 230 LN-CONSTR</t>
  </si>
  <si>
    <t>FLORENCE 230-INSTALL BREAKER</t>
  </si>
  <si>
    <t>MARION 230-INST BKRS &amp; SW</t>
  </si>
  <si>
    <t>HNDRSON-HNDRSON N-CONSTR FDR</t>
  </si>
  <si>
    <t>RS187</t>
  </si>
  <si>
    <t>1-3</t>
  </si>
  <si>
    <t>Other Taxes - FICA/Fed. Unemployment</t>
  </si>
  <si>
    <t>Emission Allowances-Basis Diff</t>
  </si>
  <si>
    <t>GR-51</t>
  </si>
  <si>
    <t>GR-52</t>
  </si>
  <si>
    <t>GR-54</t>
  </si>
  <si>
    <t>TC-10</t>
  </si>
  <si>
    <t>Total Other 456 (ties to p 300.21.b)</t>
  </si>
  <si>
    <t>Federal NOL</t>
  </si>
  <si>
    <t>Low Income Housing Credits</t>
  </si>
  <si>
    <t>Workers Compensation Reserve</t>
  </si>
  <si>
    <t>Plus Adjustment for COG not reported in Transmission Peaks</t>
  </si>
  <si>
    <r>
      <t>Richmond County  (2010-2011)</t>
    </r>
    <r>
      <rPr>
        <vertAlign val="superscript"/>
        <sz val="11"/>
        <rFont val="Calibri"/>
        <family val="2"/>
        <scheme val="minor"/>
      </rPr>
      <t xml:space="preserve"> </t>
    </r>
  </si>
  <si>
    <t>Industry Dues, R&amp;D, C-V Nuc Pwr Assoc (Subtracted from A&amp;G)</t>
  </si>
  <si>
    <t>PA Invoices</t>
  </si>
  <si>
    <t>AFUDC Reversal Calculation (Thru 6/30/12):</t>
  </si>
  <si>
    <t>AFUDC Reversal Calculation (Beginning 7/1/12):</t>
  </si>
  <si>
    <t>New Rate Applied:</t>
  </si>
  <si>
    <t>(567) Rents (Network Cust Credits)</t>
  </si>
  <si>
    <t>328, Line 3</t>
  </si>
  <si>
    <t>328, Line 8</t>
  </si>
  <si>
    <t>Cargill</t>
  </si>
  <si>
    <t>328, Line 11</t>
  </si>
  <si>
    <t>328, Line 14</t>
  </si>
  <si>
    <t>328, Line 18</t>
  </si>
  <si>
    <t>328, Line 20</t>
  </si>
  <si>
    <t>328, Line 22</t>
  </si>
  <si>
    <t>Elizabethtown Power, L.L.C.</t>
  </si>
  <si>
    <t>328, Line 24</t>
  </si>
  <si>
    <t>French Broad EMC</t>
  </si>
  <si>
    <t>Industrial Power Generating Company, L.L.C</t>
  </si>
  <si>
    <t>Lumberton Power, L.L.C.</t>
  </si>
  <si>
    <t>Town of Sharpsburg,N.C.</t>
  </si>
  <si>
    <t>Town of Stantonsburg, N.C.</t>
  </si>
  <si>
    <t>Town of Black Creek,N.C.</t>
  </si>
  <si>
    <t>Town of Lucama, N.C.</t>
  </si>
  <si>
    <t>Town of Waynesville</t>
  </si>
  <si>
    <t>Town of Winterville</t>
  </si>
  <si>
    <t>JointOATT/230</t>
  </si>
  <si>
    <t>SFP</t>
  </si>
  <si>
    <t>JointOATT/309</t>
  </si>
  <si>
    <t>JointOATT/271</t>
  </si>
  <si>
    <t>JointOATT/204</t>
  </si>
  <si>
    <t>JointOATT/246</t>
  </si>
  <si>
    <t>JointOATT/248</t>
  </si>
  <si>
    <t>JointOATT/300</t>
  </si>
  <si>
    <t>JointOATT/288</t>
  </si>
  <si>
    <t>JointOATT/205</t>
  </si>
  <si>
    <t>JointOATT/256</t>
  </si>
  <si>
    <t>JointOATT/268</t>
  </si>
  <si>
    <t>JointOATT/322</t>
  </si>
  <si>
    <t>JointOATT/68</t>
  </si>
  <si>
    <t>JointOATT/296</t>
  </si>
  <si>
    <t>JointOATT/295</t>
  </si>
  <si>
    <t>JointOATT/293</t>
  </si>
  <si>
    <t>JointOATT/294</t>
  </si>
  <si>
    <t>JointOATT/303</t>
  </si>
  <si>
    <t>JointOATT/321</t>
  </si>
  <si>
    <t>CATV Audit</t>
  </si>
  <si>
    <t>DUKE ENERGY PROGRESS, INC.</t>
  </si>
  <si>
    <t>Exhibit DEP - 4</t>
  </si>
  <si>
    <r>
      <t>Wayne/Lee CC (2009-2012)</t>
    </r>
    <r>
      <rPr>
        <vertAlign val="superscript"/>
        <sz val="11"/>
        <rFont val="Calibri"/>
        <family val="2"/>
        <scheme val="minor"/>
      </rPr>
      <t xml:space="preserve"> </t>
    </r>
  </si>
  <si>
    <t>Interest Rate Hedging</t>
  </si>
  <si>
    <t>DOE Settlement - NC Retail Refund</t>
  </si>
  <si>
    <t>DUKE ENERGY PROGRESS</t>
  </si>
  <si>
    <t>Deferred Rate Case Expense</t>
  </si>
  <si>
    <t>Exhibit DEP - 2</t>
  </si>
  <si>
    <t>Gross DEP Revenue Requirement</t>
  </si>
  <si>
    <t>Exhibit DEP - 3, p.1</t>
  </si>
  <si>
    <t>Exhibit DEP - 3, p. 2</t>
  </si>
  <si>
    <t>Exhibit DEP - 3, p. 3</t>
  </si>
  <si>
    <t>Exhibit DEP-5</t>
  </si>
  <si>
    <t>Exhibit DEP - 6, p 2</t>
  </si>
  <si>
    <t>Exhibit DEP - 6, p 3</t>
  </si>
  <si>
    <t>Exhibit DEP - 6, p 4</t>
  </si>
  <si>
    <t>Exhibit DEP - 6, p 5</t>
  </si>
  <si>
    <t>Rate Base Adjustment -  Network Upgrade Prepayment Balances (DEP - 5):</t>
  </si>
  <si>
    <t>Transmission CWIP - Identified Projects (DEP - 4)</t>
  </si>
  <si>
    <t>DEP - 5, p 3</t>
  </si>
  <si>
    <t>To the extent DEP is authorized by state utility commission(s) and issues bonds to securitize retail recovery</t>
  </si>
  <si>
    <t>Exhibit DEP - 3</t>
  </si>
  <si>
    <t>Exhibit DEP - 5</t>
  </si>
  <si>
    <r>
      <t xml:space="preserve">[1] </t>
    </r>
    <r>
      <rPr>
        <sz val="11"/>
        <rFont val="Calibri"/>
        <family val="2"/>
        <scheme val="minor"/>
      </rPr>
      <t>- Excludes Step-up Transformers accounted for on DEP-2, page 4, line 2</t>
    </r>
  </si>
  <si>
    <t>Exhibit DEP - 6</t>
  </si>
  <si>
    <t>Adj.</t>
  </si>
  <si>
    <t>Severance Reserve</t>
  </si>
  <si>
    <t>3B</t>
  </si>
  <si>
    <t>Less New Radial Facilites</t>
  </si>
  <si>
    <t>Note L</t>
  </si>
  <si>
    <t>Note L:</t>
  </si>
  <si>
    <t>Reg Asset - Coal Inventory Rider NC</t>
  </si>
  <si>
    <t>Reg Asset - Nuc Levelization</t>
  </si>
  <si>
    <t>SC Deferred Fuel</t>
  </si>
  <si>
    <t>End of Life Reserves</t>
  </si>
  <si>
    <t>NC Reserch Credit</t>
  </si>
  <si>
    <t>Earnings on Employee Benefit Trust</t>
  </si>
  <si>
    <t>OTHER</t>
  </si>
  <si>
    <t>328, Line 9</t>
  </si>
  <si>
    <t>328, Line 13</t>
  </si>
  <si>
    <t>328, Line 16</t>
  </si>
  <si>
    <t>Tillery H.E. Plant (2013)</t>
  </si>
  <si>
    <t>Sutton CC (2012-2013)</t>
  </si>
  <si>
    <t xml:space="preserve">New Radial Facilities shall have the meaning set forth in Attachment H-3,  Formula Rate Notes,  Section 1.19(iii)(1) placed in service after 12/31/2014. </t>
  </si>
  <si>
    <t>Now fully amoritized.</t>
  </si>
  <si>
    <t>PROP &lt; $250K</t>
  </si>
  <si>
    <t>A'VILLE SEP-REPL OTEEN W CB</t>
  </si>
  <si>
    <t>CF PLT-WEST END-MODIFY XING</t>
  </si>
  <si>
    <t>CF-BISCOE 230 SUB 115 LN-MODIF</t>
  </si>
  <si>
    <t xml:space="preserve">  Note M:</t>
  </si>
  <si>
    <t>(5) = 60.5 / (4)</t>
  </si>
  <si>
    <t>(5) = 54.5 / (4)</t>
  </si>
  <si>
    <t>Replace 2 sets of 3 CB Bushings, 20101445 (Interconnection) (2014)</t>
  </si>
  <si>
    <t>ROU-MISACT -- ELEMENT MARKETS LFG UWHARRIE GENERATOR-NEW POD, 20094576 (Interconnection) (2014)</t>
  </si>
  <si>
    <t>As filed: Movement of Disb.Assets from Transmission balance.</t>
  </si>
  <si>
    <t>As filed: Movement of Disb.Asset Reserves from Transmission balance.</t>
  </si>
  <si>
    <t>(ARO Adj=L15,24,34,44)</t>
  </si>
  <si>
    <t>(ARO Adj=L98)</t>
  </si>
  <si>
    <t>(Adj=L9)</t>
  </si>
  <si>
    <t>As filed: Merger Non-CTA Adj-Removal of Disb.Assets Deprec. Exp. from Transmission balance.</t>
  </si>
  <si>
    <t>Florence-Marion 230 KV Line Florence County</t>
  </si>
  <si>
    <t>Cape Fear - Siler City 230 kv line</t>
  </si>
  <si>
    <t>Lee Plant - Selma 115 KV Line</t>
  </si>
  <si>
    <t>Florence-Marion 230 KV Line Marion County</t>
  </si>
  <si>
    <t>Florence-Marion 230 KV Line Dillon County</t>
  </si>
  <si>
    <t xml:space="preserve">Transmisson </t>
  </si>
  <si>
    <t>Related PHFU</t>
  </si>
  <si>
    <t xml:space="preserve">Total </t>
  </si>
  <si>
    <t>FF1, p 214 line</t>
  </si>
  <si>
    <t>Transmisson PHFU</t>
  </si>
  <si>
    <t>0454500 - NCEMC LEASED FACILITIES</t>
  </si>
  <si>
    <t>0454100 - LEASED FACILITIES - PA3</t>
  </si>
  <si>
    <t>0454100 - TELEMETRY CHARGES - PA3</t>
  </si>
  <si>
    <t>0454100 - CO-GENERATION -Transmission</t>
  </si>
  <si>
    <t>0454100 - CO-GENERATION -Distribution</t>
  </si>
  <si>
    <t>0454510 - Return &amp; Dep - Catawba Gen Plt</t>
  </si>
  <si>
    <t>0454100 - FACILITY CHARGES</t>
  </si>
  <si>
    <t>0454004 - POLE RENTAL</t>
  </si>
  <si>
    <t>0454400 - BUILDING &amp; LAND RENTAL</t>
  </si>
  <si>
    <t>0454105 - PT HOLDINGS IRU/REVENUE SHARING</t>
  </si>
  <si>
    <t>0454100 - CO-GENERATION - DISTRIBUTION</t>
  </si>
  <si>
    <t>NON DESIGNATED</t>
  </si>
  <si>
    <t>0454105 - IC OTHER ELECTRIC RENTS</t>
  </si>
  <si>
    <t>0454200 - POLE &amp; LINE ATTACHMENTS</t>
  </si>
  <si>
    <t>0454400 - OTHER ELECTRIC RENTS</t>
  </si>
  <si>
    <t>TOTAL NON DESIGNATED</t>
  </si>
  <si>
    <t>Total Adjustment</t>
  </si>
  <si>
    <t>DIST</t>
  </si>
  <si>
    <t>To H29</t>
  </si>
  <si>
    <t>328, Line 12</t>
  </si>
  <si>
    <t>328, Line 17</t>
  </si>
  <si>
    <t>328, Line 19</t>
  </si>
  <si>
    <t>328, Line 21</t>
  </si>
  <si>
    <t>JointOATT/331</t>
  </si>
  <si>
    <t>Plus Power Marketing Transmission Revenues in GL 447XX</t>
  </si>
  <si>
    <t>Duke/DEP Non-Firm PJM Revenue Sharing Agreement; included in STF/NF revenue credit even though it has a classification of OS.</t>
  </si>
  <si>
    <t>NC94</t>
  </si>
  <si>
    <t>SC94</t>
  </si>
  <si>
    <t>Accelerated Expenses - NCUC</t>
  </si>
  <si>
    <t>Accelerated Expenses - SCPSC</t>
  </si>
  <si>
    <t>AFUDC Equity - FAS 109</t>
  </si>
  <si>
    <t>ARO - Net Property</t>
  </si>
  <si>
    <t>Book VS. Tax - Depr - Distribution Plant</t>
  </si>
  <si>
    <t>Book VS. Tax - Depr - General Plant</t>
  </si>
  <si>
    <t>Book VS. Tax - Depr - Intangible Plant</t>
  </si>
  <si>
    <t>Book VS. Tax - Depr - Nuclear Fuel</t>
  </si>
  <si>
    <t>Book VS. Tax - Depr - Production Plant</t>
  </si>
  <si>
    <t>Book VS. Tax - Depr - Transmission Plant</t>
  </si>
  <si>
    <t>Book VS. Tax - Depr - Unfunctionalized Plant</t>
  </si>
  <si>
    <t>PA Direct Disallowanc Contra</t>
  </si>
  <si>
    <t>Wholesale Dep Diff - Distribution</t>
  </si>
  <si>
    <t>Wholesale Dep Diff - General</t>
  </si>
  <si>
    <t>Wholesale Dep Diff - Production</t>
  </si>
  <si>
    <t>Wholesale Dep Diff - Transmission</t>
  </si>
  <si>
    <t>Research Credits</t>
  </si>
  <si>
    <t>Alternative Motor Credits</t>
  </si>
  <si>
    <t>Investment Tax Credits</t>
  </si>
  <si>
    <t>FAS 109 - Cash Grant</t>
  </si>
  <si>
    <t>Stock Overhead Adjustment-Prod</t>
  </si>
  <si>
    <t>Stock Overhead Adjustment-Unfunct</t>
  </si>
  <si>
    <t>Underfunded Pension</t>
  </si>
  <si>
    <t>Payable 401K Incentive Match</t>
  </si>
  <si>
    <t>State NOL Carryforward - Operating</t>
  </si>
  <si>
    <t>FAS 5 Non-Income Tax Reserves</t>
  </si>
  <si>
    <t>ARO - Coal Ash Basin</t>
  </si>
  <si>
    <t>ARO - Nuclear Decommissioning, Asbestos, Landfill</t>
  </si>
  <si>
    <t>Reg Asset - Mark to Market</t>
  </si>
  <si>
    <t>Reg Liability - Harris Land Sale Gains</t>
  </si>
  <si>
    <t>Reg Liability - EPA Emissions Allowances</t>
  </si>
  <si>
    <t>Adj to 12/31/2011 balance of $8,842,807 vacation accrual during 'hold harmless period'</t>
  </si>
  <si>
    <t>Reg Asset - Renewable Energy Deferral</t>
  </si>
  <si>
    <t>NC Deferred Fuel</t>
  </si>
  <si>
    <t>Reg Asset - DSM/EE Deferral NC &amp;SC</t>
  </si>
  <si>
    <t>Reg Asset - Design Basis (Robinson &amp; Brunswick)</t>
  </si>
  <si>
    <t>Reg Asset - SFAS 158</t>
  </si>
  <si>
    <t xml:space="preserve">Reg Asset - Coal Ash Basin ARO </t>
  </si>
  <si>
    <t>Reg Asset - Unrecovered Plant</t>
  </si>
  <si>
    <t>Reg Asset - Wayne County Plant Deferred Costs NC &amp; SC</t>
  </si>
  <si>
    <t>Reg Asset - Sutton Plant Deferred Costs - SC</t>
  </si>
  <si>
    <t>Reg Asset - Fukushima/Cyber Security Deferral SC</t>
  </si>
  <si>
    <t>Misc. Deferred Debit - COR Settlement - NC</t>
  </si>
  <si>
    <t>Misc. Deferred Debit - Unrecovered Plant</t>
  </si>
  <si>
    <t>Prefunded Pension</t>
  </si>
  <si>
    <t>DOE Settlement - PEC NC Retail Refund</t>
  </si>
  <si>
    <t>Reg Asset - SFAS 109 ITC Basis Adjustment</t>
  </si>
  <si>
    <t>Accrued Charitable Contributions</t>
  </si>
  <si>
    <t>328, Line 5</t>
  </si>
  <si>
    <t>3 &amp; 5</t>
  </si>
  <si>
    <t>0456001 - Other Variable Revenues-Reg (Undesignated)</t>
  </si>
  <si>
    <t>0456610 - Other Electric Revenues (NC)</t>
  </si>
  <si>
    <t>0456630 - CIAC TAX GROSS-UP (NC)</t>
  </si>
  <si>
    <t>0456949 - Other Revenue Affiliate (NC)</t>
  </si>
  <si>
    <t>0456001 - Other Variable Revenues-Reg (SC)</t>
  </si>
  <si>
    <t>0456002 - Demand Profile Plot Change (SC)</t>
  </si>
  <si>
    <t>0456630 - CIAC TAX GROSS-UP (SC)</t>
  </si>
  <si>
    <t>0456004 - Magnetic Tape Pulse Data (Undesignated)</t>
  </si>
  <si>
    <t>0456005 - ELEC REV-COGEN/SMALL PWR PRO (Undesignated)</t>
  </si>
  <si>
    <t>0456630 - CIAC TAX GROSS-UP (Undesignated)</t>
  </si>
  <si>
    <t>0456610 - Other Electric Revenues (Undesignated)</t>
  </si>
  <si>
    <t>0456002 - Demand Profile Plot Change (NC)</t>
  </si>
  <si>
    <t>Cap the balance by adjusting currrent year balance so it does not exceed the 12/31/2011 balance of $1,871,495 for severance pay during 'hold harmless period'. When the balance is less than $1,871,495, no adjustment required unless related to CTA.</t>
  </si>
  <si>
    <t>Adj. - Remove Impairment Transmission &amp; Capacity</t>
  </si>
  <si>
    <t>As filed: Merger CTA Adj.</t>
  </si>
  <si>
    <t xml:space="preserve">   Long Term Service Agreement</t>
  </si>
  <si>
    <t xml:space="preserve">   Solar Recs</t>
  </si>
  <si>
    <t>140404B01EDEN SOLAR FARM (Q#310)Richmond Solar Farm SubstationConstruct new PODInterconn</t>
  </si>
  <si>
    <t>150113A81MAYO STARTUP SS-REPL FENCEMayo Stare-up 230kV Sw. Sta.Replace FenceInterconn</t>
  </si>
  <si>
    <t>150113B57RICHMOND CTY PLT-REPL BATTERYRichmond County PlantReplace Battery White Line Primary at PlantInterconn</t>
  </si>
  <si>
    <t>150113B61MARSHALL HEP-REPL BATTERY &amp; RACKMarshall H.E. PlantReplace BatteryInterconn</t>
  </si>
  <si>
    <t>150622A01Sutton SEP- Remove #3SUT and RelayiSutton S.E. PlantReplace Relay EquipmentInterconn</t>
  </si>
  <si>
    <t>20079042ROBINSON SEP-REPL RTU'SRobinson S.e. PlantReplace RTUInterconn</t>
  </si>
  <si>
    <t>FF14011AReplace Ohio Brass Surge-ShearonShearon Harris S.E. PlantReplace Surge Arresters on Unit #1 Start up TransformerInterconn</t>
  </si>
  <si>
    <t>FF14077DPTillery Plant - Repl Breaker BushinTillery H.E. PlantRepl Braker Bushings on Unit #4 Circuit BreakerInterconn</t>
  </si>
  <si>
    <t>FF14128DPRoxboro SEP - Replace Failed Unit #Roxboro S.E. PlantReplace Failed Disconnect SwsInterconn</t>
  </si>
  <si>
    <t>FFFYTVT1Bladen Cty 115kv Switching StationFayetteville Solar 115kV Sw. StaConstruct new PODInterconn</t>
  </si>
  <si>
    <t>FFNANST1Elm City Solar 115kv Sw.Sta- ConstrElm Solar 115kV Sw. StaConstruct new PODInterconn</t>
  </si>
  <si>
    <t>FFWRSWT1Warsaw 230kv Switching StationWarsaw Solar 230kV Sw. Sta.Construct new Sw. Sta.Interconn</t>
  </si>
  <si>
    <t xml:space="preserve">Oracle accounts 1010950 and 1071140 translated to Peoplesoft accounts 0101000 and 0107000, respectively, with DEP's conversion to Peoplesoft.  As of 2015, there is no longer separate accounts for the OATT Contra balances and they are now buried in 101 and 107 and identified by Resource Types 99940 and 99941 </t>
  </si>
  <si>
    <t>Reserve - MGP Sites FERC 228</t>
  </si>
  <si>
    <t>NC Investment Tax Credits</t>
  </si>
  <si>
    <t>Reg Liability- Rotable Fleet Spares</t>
  </si>
  <si>
    <t>Property Tax Reserves</t>
  </si>
  <si>
    <t>Reg Asset - Interest Rate Swap</t>
  </si>
  <si>
    <t>Misc. Deferred Debit - NCEMPA SC Equity Reserve</t>
  </si>
  <si>
    <t>Reg Asset - NCEMPA Purchase Deferral - NC</t>
  </si>
  <si>
    <t>Reg Asset - NCEMPA Purchase Deferral - SC</t>
  </si>
  <si>
    <t>Reg Asset - Regulatory Fee Deferral - NC</t>
  </si>
  <si>
    <t>Reg Asset - SC DERP Deferral</t>
  </si>
  <si>
    <t>Reg Asset - Storm Costs Deferral</t>
  </si>
  <si>
    <t>Reg Liability - Open Interest Rate Swaps</t>
  </si>
  <si>
    <t>As filed: Rents (p321,r98,c(b)) &amp; Transmission and I/C studies,</t>
  </si>
  <si>
    <t>328, Line 7</t>
  </si>
  <si>
    <t>328.1,Line 3</t>
  </si>
  <si>
    <t>328.1,Line 5</t>
  </si>
  <si>
    <t>328.1,Line 6</t>
  </si>
  <si>
    <t>Duke Energy</t>
  </si>
  <si>
    <t>NC Municipal Power Agency 1</t>
  </si>
  <si>
    <t>Uwharrie</t>
  </si>
  <si>
    <t>JointOATT/76</t>
  </si>
  <si>
    <t>JointOATT/29</t>
  </si>
  <si>
    <t>North Carolina Electric Membership Corp.</t>
  </si>
  <si>
    <t>Piedmont EMC Corporation</t>
  </si>
  <si>
    <t>As filed - Remove Environmental Accrual</t>
  </si>
  <si>
    <t>As filed : Transmission Merger Mitigation (acct 408),</t>
  </si>
  <si>
    <t>Year Ending 12/31/2016</t>
  </si>
  <si>
    <t>2016 Updates in Blue</t>
  </si>
  <si>
    <t>Prepayments removed from the 2016 balance</t>
  </si>
  <si>
    <t>SUMTER POCALLA 230KV SUBS - T3984  COUNTY: SUMTER</t>
  </si>
  <si>
    <t>WOMMACK 230KV  (FUTURE LENOIR 500KV) - T4433  COUNTY:  LENOIR</t>
  </si>
  <si>
    <t>Onslow County - Grant's Creek 230kV Line</t>
  </si>
  <si>
    <t>Jacksonville - Grants Creek 230kv Line</t>
  </si>
  <si>
    <t>10&amp;19</t>
  </si>
  <si>
    <t>12&amp;21</t>
  </si>
  <si>
    <t>As Filed: Remove ARO and Capital Leases</t>
  </si>
  <si>
    <t>As filed : Merger CTA Adj. and Non-CTA adj. for Dan River DOJ, Piedmont Labor</t>
  </si>
  <si>
    <t>As filed : Merger CTA Adj. and Non-CTA adj. for Dan River DOJ, Merger related Internal Labor</t>
  </si>
  <si>
    <t>0454200 - Pole &amp; Line Attachments</t>
  </si>
  <si>
    <t>0454300 - Tower Lease Revenue</t>
  </si>
  <si>
    <t>5A</t>
  </si>
  <si>
    <t>Post-Employment Benefits Other Than Pension</t>
  </si>
  <si>
    <t>Expenses included in line 5 for information only</t>
  </si>
  <si>
    <t>NOTE E</t>
  </si>
  <si>
    <t>Taxes Other Than Income (Note F)</t>
  </si>
  <si>
    <t>DEP will provide in connection with each Annual Update, a copy of the entire annual actuarial valuation report supporting the Derivation of the annual Postretirement Benefits Other than Pensions (“PBOP”) expense as charged to FERC account 926, and the amount of such expense included in Total Admin and General Expenses provided on Exhibit DEP-2, page 3, line 5 of the Formula Rate. DEP will provide, in connection with each Annual Update, a worksheet that shows the actual PBOP expense components and calculation derivation (including, for each account to which PBOP expense is recorded, the account number, expense amount, description, calculation derivation and source).</t>
  </si>
  <si>
    <t>0456100 - Profit or Loss on Sale of M&amp;S</t>
  </si>
  <si>
    <t>0456191 - NC Unbilled Coal Inv Rev (NC)</t>
  </si>
  <si>
    <t>0456610 - Other Electric Revenues (SC)</t>
  </si>
  <si>
    <t>0456001 - Other Variable Revenues-Reg (NC) (Mostly Timber)</t>
  </si>
  <si>
    <t>4.5 Years</t>
  </si>
  <si>
    <t>Claim Reserve - Sutton</t>
  </si>
  <si>
    <t>FAS 109 - State Solar Credit</t>
  </si>
  <si>
    <t>Piedmont - Contribution Accrual Merger Costs</t>
  </si>
  <si>
    <t>SC Economic Impact Zone Credit</t>
  </si>
  <si>
    <t>SERC Violation</t>
  </si>
  <si>
    <t>Rounding</t>
  </si>
  <si>
    <t>NCDEQ Plant Water Supply</t>
  </si>
  <si>
    <t>Misc. Deferred Debit - Equity Reserve Storm Cost Deferral</t>
  </si>
  <si>
    <t>Misc. Deferred Debit - Storm Cost Deferral</t>
  </si>
  <si>
    <t>Reg Asset - Harris COLA - Retail</t>
  </si>
  <si>
    <t>Reg Asset - Harris COLA - Wholesale</t>
  </si>
  <si>
    <t>Reg Asset - NCEMPA Short-Term Reg Asset</t>
  </si>
  <si>
    <t>Reg Asset - Severance Deferral</t>
  </si>
  <si>
    <t>As filed: Merger Non-CTA Adj-Perm merger mitigation plus removal of Disb.Assets from Transmission balance plus capital leases.</t>
  </si>
  <si>
    <t>As filed: 1) Merger Non-CTA Adj-Perm merger mitigation, 2) Removal of Disb.Assets Reserves from Transmission balance, and 3) increase in reserve due to 2016 settlement agreement till next deprec. study done.</t>
  </si>
  <si>
    <t xml:space="preserve">As filed : Merger CTA Adj.  Plus remove 1) trade floor labor that is added back in the Labor Allocator, 2) Piedmont CTA, 3) Project Copper, 4) Dan River DOJ, 5) Non-Recoverable Settlements, 6) Sutton Citizen Suit, 7) Merger related Internal Labor, </t>
  </si>
  <si>
    <t>328,Line 1</t>
  </si>
  <si>
    <t>328,Line 2</t>
  </si>
  <si>
    <t>Southeastern Power Administration (Cumberland)</t>
  </si>
  <si>
    <t>328, Line 4</t>
  </si>
  <si>
    <t>328, Line 6</t>
  </si>
  <si>
    <t>Calpine</t>
  </si>
  <si>
    <t>328, Line 10</t>
  </si>
  <si>
    <t>Exelon</t>
  </si>
  <si>
    <t>328, Line 15</t>
  </si>
  <si>
    <t>328, Line 23</t>
  </si>
  <si>
    <t>328, Line 25</t>
  </si>
  <si>
    <t>328,Line 26</t>
  </si>
  <si>
    <t>328,Line 27</t>
  </si>
  <si>
    <t>328,Line 28</t>
  </si>
  <si>
    <t>Wholesale Power Marketing</t>
  </si>
  <si>
    <t>328 Line 29</t>
  </si>
  <si>
    <t>328,Line 30</t>
  </si>
  <si>
    <t>328,Line 31</t>
  </si>
  <si>
    <t>QUALIFYING FACILITIES</t>
  </si>
  <si>
    <t>328,Line 32</t>
  </si>
  <si>
    <t xml:space="preserve">FERC AUDIT ACCRUAL </t>
  </si>
  <si>
    <t>328,Line 33</t>
  </si>
  <si>
    <t>328.1,Line 1</t>
  </si>
  <si>
    <t>328.1,Line 2</t>
  </si>
  <si>
    <t>2014 OATT SETTLEMENT DEP</t>
  </si>
  <si>
    <t>FERC AUDIT ACCURAL REVERSAL</t>
  </si>
  <si>
    <t>328.1,Line 4</t>
  </si>
  <si>
    <t>2014 DEP OATT SETTLEMENT ACCURAL</t>
  </si>
  <si>
    <t>2015 DEP OATT SETTLEMENT ACCRUAL</t>
  </si>
  <si>
    <t>ACCURAL FOR QUALIFING FACILITIES</t>
  </si>
  <si>
    <t>Error correction to classification of revenue on DEP's 2016 FF1</t>
  </si>
  <si>
    <t>Note M: The equity component of the capital structure will be capped at 51.0% for service provided January 1, 2016 through May 31, 2016, 52.73% for service provided June 1, 2016 through May 31, 2017, and 51.0% thereafter. These provisions are subject to the moratoriums set forth in Attachment H.3, Section 1.20.</t>
  </si>
  <si>
    <t xml:space="preserve">  Note N:</t>
  </si>
  <si>
    <t>0101760 - CONTRA EPIS (Note O)</t>
  </si>
  <si>
    <t>0107730 - CONTRA CWIP (Note 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</si>
</sst>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0000_);\(0.00000\)"/>
    <numFmt numFmtId="165" formatCode="#,##0.00000_);\(#,##0.00000\)"/>
    <numFmt numFmtId="166" formatCode="#,##0.000_);\(#,##0.000\)"/>
    <numFmt numFmtId="167" formatCode="[$-409]mmm\-yy;@"/>
    <numFmt numFmtId="168" formatCode="0%_);\(0%\)"/>
    <numFmt numFmtId="169" formatCode="_(&quot;$&quot;* #,##0_);_(&quot;$&quot;* \(#,##0\);_(&quot;$&quot;* &quot;-&quot;??_);_(@_)"/>
    <numFmt numFmtId="170" formatCode="_(* #,##0_);_(* \(#,##0\);_(* &quot;-&quot;??_);_(@_)"/>
    <numFmt numFmtId="171" formatCode="#,##0.0_);[Red]\(#,##0.0\)"/>
    <numFmt numFmtId="172" formatCode="0.00000"/>
    <numFmt numFmtId="173" formatCode="0.0000%"/>
    <numFmt numFmtId="174" formatCode="#,##0.0000_);\(#,##0.00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vertAlign val="subscript"/>
      <sz val="10"/>
      <name val="Arial"/>
      <family val="2"/>
    </font>
    <font>
      <sz val="8"/>
      <name val="Arial"/>
      <family val="2"/>
    </font>
    <font>
      <b/>
      <sz val="11"/>
      <name val="Arial"/>
      <family val="2"/>
    </font>
    <font>
      <sz val="8"/>
      <name val="Arial"/>
      <family val="2"/>
    </font>
    <font>
      <sz val="12"/>
      <name val="Arial"/>
      <family val="2"/>
    </font>
    <font>
      <b/>
      <sz val="10"/>
      <name val="Arial Narrow"/>
      <family val="2"/>
    </font>
    <font>
      <sz val="10"/>
      <name val="MS Sans Serif"/>
      <family val="2"/>
    </font>
    <font>
      <b/>
      <sz val="10"/>
      <name val="MS Sans Serif"/>
      <family val="2"/>
    </font>
    <font>
      <sz val="10"/>
      <name val="Tahoma"/>
      <family val="2"/>
    </font>
    <font>
      <sz val="8"/>
      <name val="Arial Narrow"/>
      <family val="2"/>
    </font>
    <font>
      <b/>
      <sz val="10"/>
      <color indexed="10"/>
      <name val="Arial"/>
      <family val="2"/>
    </font>
    <font>
      <b/>
      <u/>
      <sz val="10"/>
      <name val="Arial"/>
      <family val="2"/>
    </font>
    <font>
      <sz val="10"/>
      <name val="Arial"/>
      <family val="2"/>
    </font>
    <font>
      <vertAlign val="subscript"/>
      <sz val="10"/>
      <name val="Arial"/>
      <family val="2"/>
    </font>
    <font>
      <b/>
      <i/>
      <sz val="9"/>
      <name val="Arial"/>
      <family val="2"/>
    </font>
    <font>
      <sz val="8"/>
      <name val="Arial"/>
      <family val="2"/>
    </font>
    <font>
      <sz val="11"/>
      <color theme="0"/>
      <name val="Calibri"/>
      <family val="2"/>
      <scheme val="minor"/>
    </font>
    <font>
      <b/>
      <sz val="11"/>
      <name val="Calibri"/>
      <family val="2"/>
      <scheme val="minor"/>
    </font>
    <font>
      <sz val="11"/>
      <name val="Calibri"/>
      <family val="2"/>
      <scheme val="minor"/>
    </font>
    <font>
      <sz val="11"/>
      <color rgb="FF0070C0"/>
      <name val="Calibri"/>
      <family val="2"/>
      <scheme val="minor"/>
    </font>
    <font>
      <sz val="11"/>
      <color indexed="14"/>
      <name val="Calibri"/>
      <family val="2"/>
      <scheme val="minor"/>
    </font>
    <font>
      <sz val="11"/>
      <color indexed="48"/>
      <name val="Calibri"/>
      <family val="2"/>
      <scheme val="minor"/>
    </font>
    <font>
      <b/>
      <sz val="11"/>
      <color indexed="61"/>
      <name val="Calibri"/>
      <family val="2"/>
      <scheme val="minor"/>
    </font>
    <font>
      <sz val="11"/>
      <color indexed="10"/>
      <name val="Calibri"/>
      <family val="2"/>
      <scheme val="minor"/>
    </font>
    <font>
      <b/>
      <sz val="12"/>
      <name val="Calibri"/>
      <family val="2"/>
      <scheme val="minor"/>
    </font>
    <font>
      <u/>
      <sz val="11"/>
      <name val="Calibri"/>
      <family val="2"/>
      <scheme val="minor"/>
    </font>
    <font>
      <sz val="11"/>
      <color indexed="12"/>
      <name val="Calibri"/>
      <family val="2"/>
      <scheme val="minor"/>
    </font>
    <font>
      <vertAlign val="superscript"/>
      <sz val="11"/>
      <name val="Calibri"/>
      <family val="2"/>
      <scheme val="minor"/>
    </font>
    <font>
      <sz val="11"/>
      <color rgb="FFFF0000"/>
      <name val="Calibri"/>
      <family val="2"/>
      <scheme val="minor"/>
    </font>
    <font>
      <b/>
      <vertAlign val="subscript"/>
      <sz val="11"/>
      <name val="Calibri"/>
      <family val="2"/>
      <scheme val="minor"/>
    </font>
    <font>
      <strike/>
      <sz val="11"/>
      <name val="Calibri"/>
      <family val="2"/>
      <scheme val="minor"/>
    </font>
    <font>
      <strike/>
      <u/>
      <sz val="11"/>
      <name val="Calibri"/>
      <family val="2"/>
      <scheme val="minor"/>
    </font>
    <font>
      <sz val="12"/>
      <name val="Calibri"/>
      <family val="2"/>
      <scheme val="minor"/>
    </font>
    <font>
      <u/>
      <sz val="10"/>
      <name val="Arial"/>
      <family val="2"/>
    </font>
    <font>
      <sz val="11"/>
      <color rgb="FF00B050"/>
      <name val="Calibri"/>
      <family val="2"/>
      <scheme val="minor"/>
    </font>
    <font>
      <sz val="10"/>
      <name val="Calibri"/>
      <family val="2"/>
      <scheme val="minor"/>
    </font>
    <font>
      <sz val="11"/>
      <color theme="4"/>
      <name val="Calibri"/>
      <family val="2"/>
      <scheme val="minor"/>
    </font>
    <font>
      <sz val="11"/>
      <name val="Arial"/>
      <family val="2"/>
    </font>
    <font>
      <sz val="10"/>
      <color indexed="8"/>
      <name val="Arial"/>
      <family val="2"/>
    </font>
    <font>
      <sz val="12"/>
      <name val="Times New Roman"/>
      <family val="1"/>
    </font>
    <font>
      <sz val="9"/>
      <name val="Arial Narrow"/>
      <family val="2"/>
    </font>
    <font>
      <b/>
      <sz val="12"/>
      <color indexed="8"/>
      <name val="Arial"/>
      <family val="2"/>
    </font>
    <font>
      <b/>
      <sz val="10"/>
      <color indexed="8"/>
      <name val="Arial"/>
      <family val="2"/>
    </font>
    <font>
      <i/>
      <sz val="10"/>
      <color indexed="8"/>
      <name val="Arial"/>
      <family val="2"/>
    </font>
    <font>
      <b/>
      <i/>
      <sz val="12"/>
      <color indexed="12"/>
      <name val="Arial"/>
      <family val="2"/>
    </font>
    <font>
      <b/>
      <sz val="11"/>
      <color theme="4"/>
      <name val="Calibri"/>
      <family val="2"/>
      <scheme val="minor"/>
    </font>
    <font>
      <sz val="11"/>
      <color rgb="FF00B0F0"/>
      <name val="Calibri"/>
      <family val="2"/>
      <scheme val="minor"/>
    </font>
    <font>
      <sz val="9"/>
      <color indexed="81"/>
      <name val="Tahoma"/>
      <family val="2"/>
    </font>
    <font>
      <b/>
      <sz val="9"/>
      <color indexed="81"/>
      <name val="Tahoma"/>
      <family val="2"/>
    </font>
    <font>
      <sz val="11"/>
      <color theme="5" tint="-0.249977111117893"/>
      <name val="Calibri"/>
      <family val="2"/>
      <scheme val="minor"/>
    </font>
    <font>
      <u/>
      <sz val="11"/>
      <color theme="1"/>
      <name val="Calibri"/>
      <family val="2"/>
      <scheme val="minor"/>
    </font>
    <font>
      <sz val="10"/>
      <name val="Arial"/>
      <family val="2"/>
    </font>
    <font>
      <sz val="11"/>
      <name val="Calibri"/>
      <family val="2"/>
    </font>
    <font>
      <sz val="11"/>
      <color rgb="FF0070C0"/>
      <name val="Calibri"/>
      <family val="2"/>
    </font>
    <font>
      <sz val="11"/>
      <color rgb="FF000000"/>
      <name val="Calibri"/>
      <family val="2"/>
    </font>
    <font>
      <sz val="10"/>
      <color theme="1"/>
      <name val="Calibri"/>
      <family val="2"/>
      <scheme val="minor"/>
    </font>
    <font>
      <sz val="10"/>
      <color theme="1"/>
      <name val="Arial"/>
      <family val="2"/>
    </font>
    <font>
      <sz val="9"/>
      <color indexed="81"/>
      <name val="Tahoma"/>
      <charset val="1"/>
    </font>
    <font>
      <b/>
      <sz val="9"/>
      <color indexed="81"/>
      <name val="Tahoma"/>
      <charset val="1"/>
    </font>
    <font>
      <sz val="10"/>
      <color rgb="FFFF0000"/>
      <name val="Arial"/>
      <family val="2"/>
    </font>
    <font>
      <b/>
      <sz val="7"/>
      <color rgb="FF0000FF"/>
      <name val="Calibri,Bold"/>
    </font>
  </fonts>
  <fills count="21">
    <fill>
      <patternFill patternType="none"/>
    </fill>
    <fill>
      <patternFill patternType="gray125"/>
    </fill>
    <fill>
      <patternFill patternType="gray0625"/>
    </fill>
    <fill>
      <patternFill patternType="solid">
        <fgColor indexed="27"/>
        <bgColor indexed="64"/>
      </patternFill>
    </fill>
    <fill>
      <patternFill patternType="mediumGray">
        <fgColor indexed="22"/>
      </patternFill>
    </fill>
    <fill>
      <patternFill patternType="solid">
        <fgColor indexed="1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patternFill>
    </fill>
    <fill>
      <patternFill patternType="solid">
        <fgColor rgb="FFFFC000"/>
        <bgColor indexed="64"/>
      </patternFill>
    </fill>
  </fills>
  <borders count="15">
    <border>
      <left/>
      <right/>
      <top/>
      <bottom/>
      <diagonal/>
    </border>
    <border>
      <left/>
      <right/>
      <top/>
      <bottom style="medium">
        <color indexed="64"/>
      </bottom>
      <diagonal/>
    </border>
    <border>
      <left/>
      <right/>
      <top style="thick">
        <color indexed="64"/>
      </top>
      <bottom/>
      <diagonal/>
    </border>
    <border>
      <left/>
      <right/>
      <top/>
      <bottom style="thin">
        <color indexed="64"/>
      </bottom>
      <diagonal/>
    </border>
    <border>
      <left/>
      <right/>
      <top/>
      <bottom style="thin">
        <color indexed="8"/>
      </bottom>
      <diagonal/>
    </border>
    <border>
      <left/>
      <right/>
      <top/>
      <bottom style="double">
        <color indexed="8"/>
      </bottom>
      <diagonal/>
    </border>
    <border>
      <left/>
      <right/>
      <top style="thin">
        <color indexed="8"/>
      </top>
      <bottom style="double">
        <color indexed="8"/>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4628">
    <xf numFmtId="0" fontId="0" fillId="0" borderId="0"/>
    <xf numFmtId="0" fontId="9" fillId="0" borderId="0"/>
    <xf numFmtId="43" fontId="11" fillId="0" borderId="0" applyFont="0" applyFill="0" applyBorder="0" applyAlignment="0" applyProtection="0"/>
    <xf numFmtId="0" fontId="16" fillId="0" borderId="0" applyNumberFormat="0"/>
    <xf numFmtId="44" fontId="24" fillId="0" borderId="0" applyFont="0" applyFill="0" applyBorder="0" applyAlignment="0" applyProtection="0"/>
    <xf numFmtId="40" fontId="17" fillId="2" borderId="0">
      <alignment horizontal="right"/>
    </xf>
    <xf numFmtId="14" fontId="10" fillId="3" borderId="1">
      <alignment horizontal="center" vertical="center" wrapText="1"/>
    </xf>
    <xf numFmtId="0" fontId="11" fillId="0" borderId="0"/>
    <xf numFmtId="9" fontId="9" fillId="0" borderId="0" applyFont="0" applyFill="0" applyBorder="0" applyAlignment="0" applyProtection="0"/>
    <xf numFmtId="168" fontId="9" fillId="0" borderId="0" applyFont="0" applyFill="0" applyBorder="0" applyAlignment="0" applyProtection="0"/>
    <xf numFmtId="9" fontId="24" fillId="0" borderId="0" applyFont="0" applyFill="0" applyBorder="0" applyAlignment="0" applyProtection="0"/>
    <xf numFmtId="9" fontId="11"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1">
      <alignment horizontal="center"/>
    </xf>
    <xf numFmtId="3" fontId="20" fillId="0" borderId="0" applyFill="0" applyBorder="0" applyAlignment="0" applyProtection="0"/>
    <xf numFmtId="0" fontId="18" fillId="4" borderId="0" applyNumberFormat="0" applyFont="0" applyBorder="0" applyAlignment="0" applyProtection="0"/>
    <xf numFmtId="39" fontId="21" fillId="0" borderId="0"/>
    <xf numFmtId="0" fontId="9" fillId="0" borderId="0" applyNumberFormat="0" applyFill="0" applyBorder="0" applyAlignment="0" applyProtection="0"/>
    <xf numFmtId="0" fontId="22" fillId="0" borderId="0" applyFill="0" applyBorder="0" applyProtection="0">
      <alignment horizontal="left" vertical="top"/>
    </xf>
    <xf numFmtId="0" fontId="8" fillId="0" borderId="0"/>
    <xf numFmtId="0" fontId="7" fillId="0" borderId="0"/>
    <xf numFmtId="0" fontId="16" fillId="0" borderId="0"/>
    <xf numFmtId="43" fontId="9" fillId="0" borderId="0" applyFon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50" fillId="0"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3" fontId="9" fillId="0" borderId="0" applyFont="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0" fontId="20"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6" fillId="0" borderId="0" applyNumberFormat="0"/>
    <xf numFmtId="0" fontId="16" fillId="0" borderId="0" applyNumberFormat="0"/>
    <xf numFmtId="0" fontId="16" fillId="0" borderId="0" applyNumberFormat="0"/>
    <xf numFmtId="44" fontId="9" fillId="0" borderId="0" applyFont="0" applyFill="0" applyBorder="0" applyAlignment="0" applyProtection="0"/>
    <xf numFmtId="44" fontId="9"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0" fontId="6" fillId="6" borderId="1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0" fillId="0" borderId="0" applyNumberFormat="0" applyFill="0" applyBorder="0" applyAlignment="0" applyProtection="0">
      <alignment horizontal="left"/>
    </xf>
    <xf numFmtId="0" fontId="9" fillId="0" borderId="0">
      <protection locked="0"/>
    </xf>
    <xf numFmtId="39" fontId="21" fillId="0" borderId="0"/>
    <xf numFmtId="39" fontId="21" fillId="0" borderId="0"/>
    <xf numFmtId="39" fontId="21" fillId="0" borderId="0"/>
    <xf numFmtId="39" fontId="52" fillId="0" borderId="0"/>
    <xf numFmtId="0" fontId="50" fillId="0" borderId="0" applyNumberFormat="0" applyBorder="0" applyAlignment="0"/>
    <xf numFmtId="0" fontId="53" fillId="0" borderId="0" applyNumberFormat="0" applyBorder="0" applyAlignment="0"/>
    <xf numFmtId="0" fontId="54" fillId="0" borderId="0" applyNumberFormat="0" applyBorder="0" applyAlignment="0"/>
    <xf numFmtId="0" fontId="55" fillId="0" borderId="0" applyNumberFormat="0" applyBorder="0" applyAlignment="0"/>
    <xf numFmtId="0" fontId="50" fillId="0" borderId="0" applyNumberFormat="0" applyBorder="0" applyAlignment="0"/>
    <xf numFmtId="0" fontId="56" fillId="19" borderId="0" applyNumberFormat="0" applyBorder="0" applyAlignment="0"/>
    <xf numFmtId="43" fontId="63" fillId="0" borderId="0" applyFont="0" applyFill="0" applyBorder="0" applyAlignment="0" applyProtection="0"/>
  </cellStyleXfs>
  <cellXfs count="324">
    <xf numFmtId="0" fontId="0" fillId="0" borderId="0" xfId="0"/>
    <xf numFmtId="37" fontId="0" fillId="0" borderId="0" xfId="0" applyNumberFormat="1"/>
    <xf numFmtId="0" fontId="0" fillId="0" borderId="0" xfId="0" applyAlignment="1">
      <alignment horizontal="center"/>
    </xf>
    <xf numFmtId="0" fontId="10" fillId="0" borderId="0" xfId="0" applyFont="1"/>
    <xf numFmtId="0" fontId="14" fillId="0" borderId="0" xfId="0" applyFont="1"/>
    <xf numFmtId="0" fontId="0" fillId="0" borderId="0" xfId="0" applyFill="1"/>
    <xf numFmtId="0" fontId="0" fillId="0" borderId="0" xfId="0" applyFill="1" applyAlignment="1">
      <alignment horizontal="center"/>
    </xf>
    <xf numFmtId="0" fontId="23" fillId="0" borderId="0" xfId="0" applyFont="1"/>
    <xf numFmtId="0" fontId="11" fillId="0" borderId="0" xfId="7"/>
    <xf numFmtId="38" fontId="11" fillId="0" borderId="0" xfId="7" applyNumberFormat="1" applyAlignment="1">
      <alignment horizontal="right"/>
    </xf>
    <xf numFmtId="0" fontId="10" fillId="0" borderId="0" xfId="0" applyFont="1" applyBorder="1" applyAlignment="1">
      <alignment horizontal="center"/>
    </xf>
    <xf numFmtId="0" fontId="0" fillId="5" borderId="0" xfId="0" applyFill="1"/>
    <xf numFmtId="169" fontId="10" fillId="0" borderId="7" xfId="0" applyNumberFormat="1" applyFont="1" applyBorder="1"/>
    <xf numFmtId="169" fontId="0" fillId="0" borderId="0" xfId="0" applyNumberFormat="1"/>
    <xf numFmtId="169" fontId="24" fillId="0" borderId="0" xfId="4" applyNumberFormat="1"/>
    <xf numFmtId="0" fontId="0" fillId="0" borderId="1" xfId="0" applyBorder="1"/>
    <xf numFmtId="0" fontId="10" fillId="0" borderId="1" xfId="0" applyFont="1" applyBorder="1"/>
    <xf numFmtId="169" fontId="10" fillId="0" borderId="0" xfId="4" applyNumberFormat="1" applyFont="1"/>
    <xf numFmtId="169" fontId="10" fillId="0" borderId="0" xfId="0" applyNumberFormat="1" applyFont="1" applyBorder="1" applyAlignment="1">
      <alignment horizontal="center"/>
    </xf>
    <xf numFmtId="0" fontId="10" fillId="0" borderId="1" xfId="0" applyFont="1" applyBorder="1" applyAlignment="1">
      <alignment horizontal="center"/>
    </xf>
    <xf numFmtId="169" fontId="0" fillId="0" borderId="0" xfId="0" applyNumberFormat="1" applyFill="1"/>
    <xf numFmtId="0" fontId="10" fillId="0" borderId="0" xfId="0" applyFont="1" applyBorder="1"/>
    <xf numFmtId="0" fontId="0" fillId="0" borderId="3" xfId="0" applyBorder="1" applyAlignment="1">
      <alignment horizontal="center"/>
    </xf>
    <xf numFmtId="0" fontId="26" fillId="0" borderId="0" xfId="0" applyFont="1" applyFill="1"/>
    <xf numFmtId="0" fontId="10" fillId="5" borderId="0" xfId="0" applyFont="1" applyFill="1" applyBorder="1"/>
    <xf numFmtId="9" fontId="24" fillId="0" borderId="0" xfId="10"/>
    <xf numFmtId="169" fontId="24" fillId="0" borderId="0" xfId="4" applyNumberFormat="1" applyFont="1" applyAlignment="1">
      <alignment horizontal="right"/>
    </xf>
    <xf numFmtId="0" fontId="0" fillId="0" borderId="0" xfId="0" applyNumberFormat="1"/>
    <xf numFmtId="0" fontId="30" fillId="0" borderId="0" xfId="7" applyFont="1"/>
    <xf numFmtId="0" fontId="29" fillId="0" borderId="0" xfId="7" applyFont="1" applyAlignment="1">
      <alignment horizontal="center"/>
    </xf>
    <xf numFmtId="0" fontId="30" fillId="0" borderId="0" xfId="7" applyFont="1" applyFill="1" applyProtection="1"/>
    <xf numFmtId="0" fontId="36" fillId="0" borderId="0" xfId="7" applyFont="1" applyAlignment="1">
      <alignment horizontal="left"/>
    </xf>
    <xf numFmtId="0" fontId="29" fillId="0" borderId="0" xfId="7" applyFont="1" applyAlignment="1">
      <alignment horizontal="center" vertical="center" wrapText="1"/>
    </xf>
    <xf numFmtId="0" fontId="30" fillId="0" borderId="0" xfId="7" applyFont="1" applyFill="1"/>
    <xf numFmtId="38" fontId="30" fillId="0" borderId="0" xfId="7" applyNumberFormat="1" applyFont="1" applyFill="1"/>
    <xf numFmtId="0" fontId="30" fillId="0" borderId="0" xfId="0" applyFont="1"/>
    <xf numFmtId="0" fontId="30" fillId="0" borderId="0" xfId="0" applyFont="1" applyFill="1"/>
    <xf numFmtId="0" fontId="30" fillId="0" borderId="0" xfId="0" applyFont="1" applyFill="1" applyAlignment="1">
      <alignment horizontal="center"/>
    </xf>
    <xf numFmtId="37" fontId="30" fillId="0" borderId="0" xfId="0" applyNumberFormat="1" applyFont="1" applyFill="1"/>
    <xf numFmtId="0" fontId="30" fillId="0" borderId="0" xfId="0" quotePrefix="1" applyFont="1" applyFill="1" applyAlignment="1">
      <alignment horizontal="center"/>
    </xf>
    <xf numFmtId="0" fontId="29" fillId="0" borderId="0" xfId="0" applyFont="1" applyFill="1"/>
    <xf numFmtId="164" fontId="30" fillId="0" borderId="0" xfId="0" applyNumberFormat="1" applyFont="1" applyFill="1"/>
    <xf numFmtId="37" fontId="30" fillId="0" borderId="2" xfId="0" applyNumberFormat="1" applyFont="1" applyFill="1" applyBorder="1"/>
    <xf numFmtId="37" fontId="30" fillId="0" borderId="0" xfId="0" applyNumberFormat="1" applyFont="1" applyFill="1" applyBorder="1"/>
    <xf numFmtId="165" fontId="29" fillId="0" borderId="0" xfId="0" applyNumberFormat="1" applyFont="1" applyFill="1"/>
    <xf numFmtId="37" fontId="29" fillId="0" borderId="0" xfId="0" applyNumberFormat="1" applyFont="1" applyFill="1"/>
    <xf numFmtId="165" fontId="30" fillId="0" borderId="0" xfId="0" applyNumberFormat="1" applyFont="1" applyFill="1"/>
    <xf numFmtId="0" fontId="29" fillId="0" borderId="0" xfId="0" applyFont="1" applyFill="1" applyAlignment="1">
      <alignment horizontal="center" vertical="center"/>
    </xf>
    <xf numFmtId="0" fontId="29" fillId="0" borderId="0" xfId="0" applyFont="1" applyFill="1" applyAlignment="1">
      <alignment vertical="center"/>
    </xf>
    <xf numFmtId="0" fontId="30" fillId="0" borderId="0" xfId="0" applyFont="1" applyFill="1" applyAlignment="1">
      <alignment vertical="center"/>
    </xf>
    <xf numFmtId="37" fontId="30" fillId="0" borderId="0" xfId="0" applyNumberFormat="1" applyFont="1" applyFill="1" applyAlignment="1">
      <alignment horizontal="right"/>
    </xf>
    <xf numFmtId="0" fontId="37" fillId="0" borderId="0" xfId="0" applyFont="1" applyFill="1"/>
    <xf numFmtId="0" fontId="37" fillId="0" borderId="0" xfId="0" applyFont="1" applyFill="1" applyAlignment="1">
      <alignment horizontal="center"/>
    </xf>
    <xf numFmtId="10" fontId="30" fillId="0" borderId="0" xfId="0" applyNumberFormat="1" applyFont="1" applyFill="1"/>
    <xf numFmtId="37" fontId="30" fillId="0" borderId="0" xfId="7" applyNumberFormat="1" applyFont="1" applyFill="1"/>
    <xf numFmtId="0" fontId="29" fillId="0" borderId="0" xfId="0" applyNumberFormat="1" applyFont="1" applyFill="1" applyAlignment="1">
      <alignment horizontal="center"/>
    </xf>
    <xf numFmtId="0" fontId="42" fillId="0" borderId="0" xfId="0" applyNumberFormat="1" applyFont="1" applyFill="1" applyAlignment="1">
      <alignment horizontal="center"/>
    </xf>
    <xf numFmtId="0" fontId="42" fillId="0" borderId="0" xfId="0" applyFont="1" applyFill="1" applyAlignment="1">
      <alignment horizontal="center"/>
    </xf>
    <xf numFmtId="0" fontId="30" fillId="0" borderId="0" xfId="0" applyNumberFormat="1" applyFont="1" applyFill="1"/>
    <xf numFmtId="0" fontId="30" fillId="0" borderId="0" xfId="0" applyNumberFormat="1" applyFont="1" applyFill="1" applyAlignment="1">
      <alignment horizontal="center"/>
    </xf>
    <xf numFmtId="0" fontId="29" fillId="0" borderId="0" xfId="0" applyNumberFormat="1" applyFont="1" applyFill="1" applyBorder="1" applyAlignment="1">
      <alignment horizontal="left"/>
    </xf>
    <xf numFmtId="0" fontId="42" fillId="0" borderId="0" xfId="0" applyNumberFormat="1" applyFont="1" applyFill="1" applyBorder="1" applyAlignment="1">
      <alignment horizontal="left"/>
    </xf>
    <xf numFmtId="0" fontId="30" fillId="0" borderId="0" xfId="0" applyNumberFormat="1" applyFont="1" applyFill="1" applyBorder="1" applyAlignment="1">
      <alignment horizontal="left"/>
    </xf>
    <xf numFmtId="0" fontId="37" fillId="0" borderId="0" xfId="0" applyNumberFormat="1" applyFont="1" applyFill="1" applyAlignment="1">
      <alignment horizontal="center"/>
    </xf>
    <xf numFmtId="0" fontId="37" fillId="0" borderId="0" xfId="0" applyNumberFormat="1" applyFont="1" applyFill="1" applyBorder="1" applyAlignment="1">
      <alignment horizontal="left"/>
    </xf>
    <xf numFmtId="0" fontId="43" fillId="0" borderId="0" xfId="0" applyNumberFormat="1" applyFont="1" applyFill="1" applyBorder="1" applyAlignment="1">
      <alignment horizontal="left"/>
    </xf>
    <xf numFmtId="37" fontId="30" fillId="0" borderId="0" xfId="0" applyNumberFormat="1" applyFont="1" applyFill="1" applyBorder="1" applyAlignment="1">
      <alignment horizontal="center"/>
    </xf>
    <xf numFmtId="37" fontId="30" fillId="0" borderId="0" xfId="0" applyNumberFormat="1" applyFont="1" applyFill="1" applyBorder="1" applyAlignment="1">
      <alignment horizontal="left"/>
    </xf>
    <xf numFmtId="37" fontId="30" fillId="0" borderId="0" xfId="0" applyNumberFormat="1" applyFont="1" applyFill="1" applyBorder="1" applyAlignment="1">
      <alignment horizontal="right"/>
    </xf>
    <xf numFmtId="0" fontId="30" fillId="0" borderId="0" xfId="0" applyNumberFormat="1" applyFont="1" applyFill="1" applyBorder="1" applyAlignment="1">
      <alignment horizontal="right"/>
    </xf>
    <xf numFmtId="37" fontId="37" fillId="0" borderId="0" xfId="0" applyNumberFormat="1" applyFont="1" applyFill="1" applyBorder="1" applyAlignment="1">
      <alignment horizontal="right"/>
    </xf>
    <xf numFmtId="0" fontId="30" fillId="0" borderId="0" xfId="0" applyFont="1" applyFill="1" applyBorder="1" applyAlignment="1">
      <alignment horizontal="left"/>
    </xf>
    <xf numFmtId="10" fontId="30" fillId="0" borderId="0" xfId="8" applyNumberFormat="1" applyFont="1" applyFill="1" applyBorder="1" applyAlignment="1">
      <alignment horizontal="right"/>
    </xf>
    <xf numFmtId="0" fontId="30" fillId="0" borderId="0" xfId="0" applyFont="1" applyFill="1" applyBorder="1" applyAlignment="1">
      <alignment horizontal="right"/>
    </xf>
    <xf numFmtId="0" fontId="29" fillId="0" borderId="0" xfId="0" applyFont="1" applyFill="1" applyBorder="1" applyAlignment="1">
      <alignment horizontal="left"/>
    </xf>
    <xf numFmtId="0" fontId="29" fillId="0" borderId="0" xfId="0" applyFont="1" applyFill="1" applyAlignment="1">
      <alignment horizontal="center" vertical="center" wrapText="1"/>
    </xf>
    <xf numFmtId="0" fontId="29" fillId="0" borderId="0" xfId="0" applyFont="1" applyFill="1" applyAlignment="1">
      <alignment horizontal="center"/>
    </xf>
    <xf numFmtId="0" fontId="30" fillId="0" borderId="0" xfId="0" applyFont="1" applyFill="1" applyAlignment="1">
      <alignment horizontal="center" vertical="center"/>
    </xf>
    <xf numFmtId="37" fontId="30" fillId="0" borderId="0" xfId="0" applyNumberFormat="1" applyFont="1" applyFill="1" applyAlignment="1">
      <alignment vertical="center"/>
    </xf>
    <xf numFmtId="39" fontId="30" fillId="0" borderId="0" xfId="0" applyNumberFormat="1" applyFont="1" applyFill="1"/>
    <xf numFmtId="0" fontId="30" fillId="0" borderId="0" xfId="0" applyFont="1" applyFill="1" applyAlignment="1">
      <alignment horizontal="left" vertical="center"/>
    </xf>
    <xf numFmtId="39" fontId="30" fillId="0" borderId="0" xfId="0" applyNumberFormat="1" applyFont="1" applyFill="1" applyAlignment="1">
      <alignment vertical="center"/>
    </xf>
    <xf numFmtId="37" fontId="30" fillId="0" borderId="0" xfId="0" applyNumberFormat="1" applyFont="1" applyFill="1" applyAlignment="1">
      <alignment horizontal="center"/>
    </xf>
    <xf numFmtId="164" fontId="30" fillId="0" borderId="0" xfId="0" applyNumberFormat="1" applyFont="1" applyFill="1" applyAlignment="1">
      <alignment vertical="center"/>
    </xf>
    <xf numFmtId="0" fontId="42" fillId="0" borderId="0" xfId="0" applyFont="1" applyFill="1"/>
    <xf numFmtId="0" fontId="42" fillId="0" borderId="0" xfId="0" applyFont="1" applyFill="1" applyAlignment="1">
      <alignment horizontal="center" vertical="center"/>
    </xf>
    <xf numFmtId="37" fontId="29" fillId="0" borderId="2" xfId="0" applyNumberFormat="1" applyFont="1" applyFill="1" applyBorder="1"/>
    <xf numFmtId="166" fontId="30" fillId="0" borderId="0" xfId="0" applyNumberFormat="1" applyFont="1" applyFill="1"/>
    <xf numFmtId="0" fontId="30" fillId="0" borderId="0" xfId="0" applyFont="1" applyFill="1" applyAlignment="1">
      <alignment horizontal="center"/>
    </xf>
    <xf numFmtId="0" fontId="30" fillId="0" borderId="0" xfId="0" quotePrefix="1" applyFont="1" applyFill="1"/>
    <xf numFmtId="0" fontId="11" fillId="0" borderId="0" xfId="7" applyFill="1"/>
    <xf numFmtId="37" fontId="30" fillId="0" borderId="0" xfId="0" quotePrefix="1" applyNumberFormat="1" applyFont="1" applyFill="1" applyAlignment="1">
      <alignment vertical="center"/>
    </xf>
    <xf numFmtId="0" fontId="30" fillId="0" borderId="0" xfId="0" applyFont="1" applyFill="1" applyAlignment="1">
      <alignment horizontal="center"/>
    </xf>
    <xf numFmtId="0" fontId="30" fillId="0" borderId="0" xfId="7" applyFont="1" applyFill="1" applyAlignment="1">
      <alignment horizontal="left"/>
    </xf>
    <xf numFmtId="37" fontId="31" fillId="0" borderId="0" xfId="0" applyNumberFormat="1" applyFont="1" applyFill="1"/>
    <xf numFmtId="0" fontId="0" fillId="0" borderId="0" xfId="0" applyFont="1" applyFill="1"/>
    <xf numFmtId="38" fontId="29" fillId="0" borderId="0" xfId="0" applyNumberFormat="1" applyFont="1" applyFill="1"/>
    <xf numFmtId="38" fontId="46" fillId="0" borderId="0" xfId="7" applyNumberFormat="1" applyFont="1" applyFill="1" applyAlignment="1">
      <alignment horizontal="right"/>
    </xf>
    <xf numFmtId="0" fontId="46" fillId="0" borderId="0" xfId="7" applyFont="1" applyFill="1" applyAlignment="1">
      <alignment horizontal="left"/>
    </xf>
    <xf numFmtId="0" fontId="29" fillId="0" borderId="0" xfId="7" applyFont="1" applyFill="1"/>
    <xf numFmtId="0" fontId="30" fillId="0" borderId="0" xfId="7" applyFont="1" applyAlignment="1">
      <alignment horizontal="center"/>
    </xf>
    <xf numFmtId="38" fontId="30" fillId="0" borderId="0" xfId="7" applyNumberFormat="1" applyFont="1" applyFill="1" applyAlignment="1">
      <alignment horizontal="right"/>
    </xf>
    <xf numFmtId="0" fontId="9" fillId="0" borderId="0" xfId="7" applyFont="1"/>
    <xf numFmtId="0" fontId="28" fillId="0" borderId="0" xfId="7" applyFont="1" applyAlignment="1">
      <alignment horizontal="center"/>
    </xf>
    <xf numFmtId="173" fontId="29" fillId="0" borderId="2" xfId="0" applyNumberFormat="1" applyFont="1" applyFill="1" applyBorder="1"/>
    <xf numFmtId="38" fontId="30" fillId="0" borderId="0" xfId="0" applyNumberFormat="1" applyFont="1" applyFill="1"/>
    <xf numFmtId="0" fontId="30" fillId="0" borderId="0" xfId="0" applyFont="1" applyFill="1" applyAlignment="1">
      <alignment horizontal="center"/>
    </xf>
    <xf numFmtId="0" fontId="9" fillId="0" borderId="0" xfId="0" applyFont="1" applyFill="1"/>
    <xf numFmtId="37" fontId="30" fillId="0" borderId="0" xfId="0" quotePrefix="1" applyNumberFormat="1" applyFont="1" applyFill="1"/>
    <xf numFmtId="0" fontId="0" fillId="0" borderId="0" xfId="0" quotePrefix="1" applyFill="1" applyAlignment="1">
      <alignment horizontal="center"/>
    </xf>
    <xf numFmtId="0" fontId="30" fillId="0" borderId="0" xfId="0" quotePrefix="1" applyNumberFormat="1" applyFont="1" applyFill="1" applyBorder="1" applyAlignment="1">
      <alignment horizontal="left"/>
    </xf>
    <xf numFmtId="0" fontId="30" fillId="0" borderId="0" xfId="0" applyNumberFormat="1" applyFont="1" applyFill="1" applyBorder="1"/>
    <xf numFmtId="0" fontId="30" fillId="0" borderId="0" xfId="0" applyNumberFormat="1" applyFont="1" applyFill="1" applyBorder="1" applyAlignment="1">
      <alignment horizontal="center"/>
    </xf>
    <xf numFmtId="0" fontId="30" fillId="0" borderId="0" xfId="0" applyFont="1" applyFill="1" applyAlignment="1">
      <alignment horizontal="center"/>
    </xf>
    <xf numFmtId="10" fontId="29" fillId="0" borderId="0" xfId="0" applyNumberFormat="1" applyFont="1" applyFill="1"/>
    <xf numFmtId="0" fontId="9" fillId="0" borderId="0" xfId="0" applyFont="1" applyFill="1" applyAlignment="1">
      <alignment wrapText="1"/>
    </xf>
    <xf numFmtId="0" fontId="30" fillId="0" borderId="0" xfId="0" applyNumberFormat="1" applyFont="1" applyFill="1" applyAlignment="1">
      <alignment wrapText="1"/>
    </xf>
    <xf numFmtId="0" fontId="5" fillId="0" borderId="0" xfId="0" applyFont="1" applyFill="1" applyAlignment="1">
      <alignment horizontal="center"/>
    </xf>
    <xf numFmtId="10" fontId="5" fillId="0" borderId="0" xfId="0" applyNumberFormat="1" applyFont="1" applyFill="1" applyAlignment="1">
      <alignment horizontal="center"/>
    </xf>
    <xf numFmtId="0" fontId="29" fillId="0" borderId="0" xfId="7" applyFont="1" applyFill="1" applyAlignment="1">
      <alignment horizontal="center"/>
    </xf>
    <xf numFmtId="38" fontId="11" fillId="0" borderId="0" xfId="7" applyNumberFormat="1" applyFill="1" applyAlignment="1">
      <alignment horizontal="right"/>
    </xf>
    <xf numFmtId="38" fontId="11" fillId="0" borderId="0" xfId="7" applyNumberFormat="1" applyFill="1"/>
    <xf numFmtId="37" fontId="4" fillId="0" borderId="0" xfId="0" applyNumberFormat="1" applyFont="1" applyFill="1"/>
    <xf numFmtId="0" fontId="58" fillId="0" borderId="0" xfId="0" applyFont="1" applyFill="1"/>
    <xf numFmtId="10" fontId="62" fillId="0" borderId="0" xfId="0" applyNumberFormat="1" applyFont="1" applyFill="1"/>
    <xf numFmtId="0" fontId="9" fillId="0" borderId="0" xfId="7" applyFont="1" applyFill="1"/>
    <xf numFmtId="0" fontId="30" fillId="0" borderId="0" xfId="7" quotePrefix="1" applyFont="1" applyFill="1"/>
    <xf numFmtId="37" fontId="30" fillId="0" borderId="0" xfId="2" applyNumberFormat="1" applyFont="1" applyFill="1"/>
    <xf numFmtId="37" fontId="11" fillId="0" borderId="0" xfId="7" applyNumberFormat="1" applyFill="1"/>
    <xf numFmtId="0" fontId="9" fillId="0" borderId="0" xfId="7" quotePrefix="1" applyFont="1" applyFill="1"/>
    <xf numFmtId="0" fontId="29" fillId="0" borderId="12" xfId="0" applyFont="1" applyFill="1" applyBorder="1" applyAlignment="1">
      <alignment horizontal="center" wrapText="1"/>
    </xf>
    <xf numFmtId="0" fontId="30" fillId="0" borderId="12" xfId="0" applyFont="1" applyFill="1" applyBorder="1" applyAlignment="1">
      <alignment horizontal="center"/>
    </xf>
    <xf numFmtId="0" fontId="30" fillId="0" borderId="12" xfId="0" applyFont="1" applyFill="1" applyBorder="1"/>
    <xf numFmtId="37" fontId="30" fillId="0" borderId="12" xfId="0" applyNumberFormat="1" applyFont="1" applyFill="1" applyBorder="1"/>
    <xf numFmtId="0" fontId="0" fillId="0" borderId="12" xfId="0" applyFill="1" applyBorder="1"/>
    <xf numFmtId="37" fontId="31" fillId="0" borderId="12" xfId="0" applyNumberFormat="1" applyFont="1" applyFill="1" applyBorder="1"/>
    <xf numFmtId="0" fontId="30" fillId="0" borderId="12" xfId="0" applyFont="1" applyFill="1" applyBorder="1" applyAlignment="1">
      <alignment vertical="center"/>
    </xf>
    <xf numFmtId="37" fontId="30" fillId="0" borderId="12" xfId="0" applyNumberFormat="1" applyFont="1" applyFill="1" applyBorder="1" applyAlignment="1">
      <alignment vertical="center"/>
    </xf>
    <xf numFmtId="44" fontId="30" fillId="0" borderId="12" xfId="0" applyNumberFormat="1" applyFont="1" applyFill="1" applyBorder="1" applyAlignment="1">
      <alignment horizontal="center"/>
    </xf>
    <xf numFmtId="0" fontId="30" fillId="0" borderId="12" xfId="0" quotePrefix="1" applyFont="1" applyFill="1" applyBorder="1" applyAlignment="1">
      <alignment horizontal="left" vertical="center"/>
    </xf>
    <xf numFmtId="0" fontId="46" fillId="0" borderId="12" xfId="0" applyFont="1" applyFill="1" applyBorder="1" applyAlignment="1">
      <alignment horizontal="center"/>
    </xf>
    <xf numFmtId="4" fontId="0" fillId="0" borderId="12" xfId="0" applyNumberFormat="1" applyFill="1" applyBorder="1"/>
    <xf numFmtId="0" fontId="30" fillId="0" borderId="12" xfId="0" quotePrefix="1" applyFont="1" applyFill="1" applyBorder="1" applyAlignment="1">
      <alignment horizontal="center"/>
    </xf>
    <xf numFmtId="0" fontId="30" fillId="0" borderId="12" xfId="0" quotePrefix="1" applyFont="1" applyFill="1" applyBorder="1"/>
    <xf numFmtId="0" fontId="9" fillId="0" borderId="12" xfId="0" applyFont="1" applyFill="1" applyBorder="1" applyAlignment="1">
      <alignment wrapText="1"/>
    </xf>
    <xf numFmtId="37" fontId="38" fillId="0" borderId="12" xfId="0" applyNumberFormat="1" applyFont="1" applyFill="1" applyBorder="1" applyAlignment="1">
      <alignment vertical="center"/>
    </xf>
    <xf numFmtId="0" fontId="30" fillId="0" borderId="12" xfId="0" applyFont="1" applyFill="1" applyBorder="1" applyAlignment="1">
      <alignment vertical="center" wrapText="1"/>
    </xf>
    <xf numFmtId="37" fontId="31" fillId="0" borderId="12" xfId="0" applyNumberFormat="1" applyFont="1" applyFill="1" applyBorder="1" applyAlignment="1">
      <alignment vertical="center"/>
    </xf>
    <xf numFmtId="37" fontId="31" fillId="0" borderId="0" xfId="7" applyNumberFormat="1" applyFont="1" applyFill="1"/>
    <xf numFmtId="0" fontId="30" fillId="0" borderId="0" xfId="41619" applyFont="1" applyFill="1" applyBorder="1"/>
    <xf numFmtId="0" fontId="64" fillId="0" borderId="0" xfId="41619" applyFont="1" applyFill="1" applyBorder="1"/>
    <xf numFmtId="0" fontId="64" fillId="0" borderId="0" xfId="41619" applyFont="1" applyFill="1" applyBorder="1" applyAlignment="1">
      <alignment wrapText="1"/>
    </xf>
    <xf numFmtId="0" fontId="30" fillId="0" borderId="0" xfId="0" applyFont="1" applyFill="1" applyAlignment="1">
      <alignment horizontal="left"/>
    </xf>
    <xf numFmtId="0" fontId="29" fillId="0" borderId="0" xfId="0" applyFont="1" applyFill="1" applyAlignment="1">
      <alignment horizontal="center" vertical="center"/>
    </xf>
    <xf numFmtId="0" fontId="30" fillId="0" borderId="0" xfId="0" applyFont="1" applyFill="1" applyAlignment="1">
      <alignment horizontal="center"/>
    </xf>
    <xf numFmtId="0" fontId="36" fillId="0" borderId="0" xfId="0" applyFont="1" applyFill="1" applyAlignment="1">
      <alignment horizontal="left"/>
    </xf>
    <xf numFmtId="0" fontId="29" fillId="0" borderId="0" xfId="0" applyNumberFormat="1" applyFont="1" applyFill="1" applyAlignment="1">
      <alignment horizontal="center" vertical="center"/>
    </xf>
    <xf numFmtId="10" fontId="48" fillId="0" borderId="0" xfId="0" applyNumberFormat="1" applyFont="1" applyFill="1"/>
    <xf numFmtId="0" fontId="45" fillId="0" borderId="0" xfId="0" applyFont="1" applyFill="1"/>
    <xf numFmtId="0" fontId="36" fillId="0" borderId="0" xfId="7" applyFont="1" applyFill="1" applyAlignment="1">
      <alignment horizontal="left"/>
    </xf>
    <xf numFmtId="37" fontId="29" fillId="0" borderId="0" xfId="7" applyNumberFormat="1" applyFont="1" applyFill="1" applyAlignment="1">
      <alignment horizontal="center"/>
    </xf>
    <xf numFmtId="37" fontId="29" fillId="0" borderId="0" xfId="7" applyNumberFormat="1" applyFont="1" applyFill="1"/>
    <xf numFmtId="0" fontId="29" fillId="0" borderId="4" xfId="7" applyFont="1" applyFill="1" applyBorder="1" applyAlignment="1" applyProtection="1">
      <alignment horizontal="center"/>
    </xf>
    <xf numFmtId="170" fontId="31" fillId="0" borderId="0" xfId="2" applyNumberFormat="1" applyFont="1" applyFill="1"/>
    <xf numFmtId="0" fontId="30" fillId="0" borderId="0" xfId="38851" applyFont="1" applyFill="1"/>
    <xf numFmtId="170" fontId="30" fillId="0" borderId="0" xfId="7" applyNumberFormat="1" applyFont="1" applyFill="1"/>
    <xf numFmtId="0" fontId="30" fillId="0" borderId="0" xfId="7" applyFont="1" applyFill="1" applyBorder="1" applyProtection="1"/>
    <xf numFmtId="172" fontId="30" fillId="0" borderId="0" xfId="7" applyNumberFormat="1" applyFont="1" applyFill="1"/>
    <xf numFmtId="0" fontId="32" fillId="0" borderId="0" xfId="7" applyFont="1" applyFill="1" applyAlignment="1">
      <alignment horizontal="left"/>
    </xf>
    <xf numFmtId="0" fontId="33" fillId="0" borderId="0" xfId="7" quotePrefix="1" applyFont="1" applyFill="1" applyAlignment="1">
      <alignment horizontal="left"/>
    </xf>
    <xf numFmtId="0" fontId="31" fillId="0" borderId="0" xfId="7" applyFont="1" applyFill="1"/>
    <xf numFmtId="0" fontId="34" fillId="0" borderId="0" xfId="7" applyFont="1" applyFill="1" applyAlignment="1">
      <alignment horizontal="left"/>
    </xf>
    <xf numFmtId="0" fontId="35" fillId="0" borderId="0" xfId="7" applyFont="1" applyFill="1"/>
    <xf numFmtId="39" fontId="30" fillId="0" borderId="5" xfId="7" applyNumberFormat="1" applyFont="1" applyFill="1" applyBorder="1" applyProtection="1"/>
    <xf numFmtId="170" fontId="30" fillId="0" borderId="0" xfId="2" applyNumberFormat="1" applyFont="1" applyFill="1"/>
    <xf numFmtId="39" fontId="29" fillId="0" borderId="4" xfId="7" applyNumberFormat="1" applyFont="1" applyFill="1" applyBorder="1" applyAlignment="1" applyProtection="1">
      <alignment horizontal="center"/>
    </xf>
    <xf numFmtId="39" fontId="30" fillId="0" borderId="0" xfId="7" applyNumberFormat="1" applyFont="1" applyFill="1" applyProtection="1"/>
    <xf numFmtId="0" fontId="29" fillId="0" borderId="0" xfId="7" applyFont="1" applyFill="1" applyBorder="1" applyAlignment="1" applyProtection="1">
      <alignment horizontal="center"/>
    </xf>
    <xf numFmtId="39" fontId="29" fillId="0" borderId="6" xfId="7" applyNumberFormat="1" applyFont="1" applyFill="1" applyBorder="1" applyProtection="1"/>
    <xf numFmtId="0" fontId="31" fillId="0" borderId="0" xfId="38851" applyFont="1" applyFill="1" applyAlignment="1">
      <alignment horizontal="center"/>
    </xf>
    <xf numFmtId="0" fontId="30" fillId="0" borderId="0" xfId="38851" applyFont="1" applyFill="1" applyAlignment="1">
      <alignment horizontal="center"/>
    </xf>
    <xf numFmtId="38" fontId="31" fillId="0" borderId="0" xfId="38851" applyNumberFormat="1" applyFont="1" applyFill="1" applyAlignment="1">
      <alignment horizontal="right"/>
    </xf>
    <xf numFmtId="38" fontId="30" fillId="0" borderId="0" xfId="38851" applyNumberFormat="1" applyFont="1" applyFill="1" applyAlignment="1">
      <alignment horizontal="right"/>
    </xf>
    <xf numFmtId="0" fontId="9" fillId="0" borderId="0" xfId="38851" applyFill="1"/>
    <xf numFmtId="0" fontId="30" fillId="0" borderId="0" xfId="7" applyFont="1" applyFill="1" applyAlignment="1">
      <alignment horizontal="center"/>
    </xf>
    <xf numFmtId="174" fontId="30" fillId="0" borderId="0" xfId="38423" applyNumberFormat="1" applyFont="1" applyFill="1" applyProtection="1"/>
    <xf numFmtId="0" fontId="30" fillId="0" borderId="0" xfId="7" applyFont="1" applyFill="1" applyBorder="1"/>
    <xf numFmtId="0" fontId="47" fillId="0" borderId="0" xfId="7" applyFont="1" applyFill="1"/>
    <xf numFmtId="0" fontId="39" fillId="0" borderId="0" xfId="0" applyFont="1" applyFill="1"/>
    <xf numFmtId="0" fontId="30" fillId="0" borderId="0" xfId="0" applyFont="1" applyFill="1" applyBorder="1" applyAlignment="1">
      <alignment horizontal="center"/>
    </xf>
    <xf numFmtId="0" fontId="29" fillId="0" borderId="0" xfId="0" applyFont="1" applyFill="1" applyBorder="1" applyAlignment="1">
      <alignment horizontal="center"/>
    </xf>
    <xf numFmtId="167" fontId="30" fillId="0" borderId="0" xfId="0" applyNumberFormat="1" applyFont="1" applyFill="1" applyAlignment="1">
      <alignment horizontal="center"/>
    </xf>
    <xf numFmtId="37" fontId="0" fillId="0" borderId="0" xfId="0" applyNumberFormat="1" applyFill="1"/>
    <xf numFmtId="14" fontId="30" fillId="0" borderId="0" xfId="0" applyNumberFormat="1" applyFont="1" applyFill="1" applyAlignment="1">
      <alignment horizontal="center"/>
    </xf>
    <xf numFmtId="10" fontId="30" fillId="0" borderId="0" xfId="0" applyNumberFormat="1" applyFont="1" applyFill="1" applyAlignment="1">
      <alignment horizontal="center"/>
    </xf>
    <xf numFmtId="10" fontId="37" fillId="0" borderId="0" xfId="0" applyNumberFormat="1" applyFont="1" applyFill="1" applyAlignment="1">
      <alignment horizontal="center"/>
    </xf>
    <xf numFmtId="171" fontId="30" fillId="0" borderId="0" xfId="0" applyNumberFormat="1" applyFont="1" applyFill="1" applyAlignment="1">
      <alignment horizontal="center"/>
    </xf>
    <xf numFmtId="38" fontId="29" fillId="0" borderId="0" xfId="0" applyNumberFormat="1" applyFont="1" applyFill="1" applyAlignment="1">
      <alignment horizontal="center"/>
    </xf>
    <xf numFmtId="14" fontId="31" fillId="0" borderId="0" xfId="0" applyNumberFormat="1" applyFont="1" applyFill="1" applyAlignment="1">
      <alignment horizontal="center"/>
    </xf>
    <xf numFmtId="10" fontId="31" fillId="0" borderId="0" xfId="0" applyNumberFormat="1" applyFont="1" applyFill="1" applyAlignment="1">
      <alignment horizontal="center"/>
    </xf>
    <xf numFmtId="38" fontId="30" fillId="0" borderId="0" xfId="0" applyNumberFormat="1" applyFont="1" applyFill="1" applyBorder="1"/>
    <xf numFmtId="167" fontId="30" fillId="0" borderId="3" xfId="0" applyNumberFormat="1" applyFont="1" applyFill="1" applyBorder="1" applyAlignment="1">
      <alignment horizontal="center"/>
    </xf>
    <xf numFmtId="38" fontId="30" fillId="0" borderId="3" xfId="0" applyNumberFormat="1" applyFont="1" applyFill="1" applyBorder="1"/>
    <xf numFmtId="38" fontId="0" fillId="0" borderId="0" xfId="0" applyNumberFormat="1" applyFill="1"/>
    <xf numFmtId="0" fontId="11" fillId="0" borderId="0" xfId="0" applyFont="1" applyFill="1"/>
    <xf numFmtId="0" fontId="37" fillId="0" borderId="0" xfId="0" applyNumberFormat="1" applyFont="1" applyFill="1" applyBorder="1" applyAlignment="1">
      <alignment horizontal="center"/>
    </xf>
    <xf numFmtId="0" fontId="30" fillId="0" borderId="0" xfId="0" applyFont="1" applyFill="1" applyBorder="1"/>
    <xf numFmtId="0" fontId="0" fillId="0" borderId="0" xfId="0" applyFill="1" applyBorder="1"/>
    <xf numFmtId="0" fontId="48" fillId="0" borderId="12" xfId="0" applyFont="1" applyFill="1" applyBorder="1"/>
    <xf numFmtId="0" fontId="36" fillId="0" borderId="12" xfId="0" applyFont="1" applyFill="1" applyBorder="1"/>
    <xf numFmtId="0" fontId="29" fillId="0" borderId="12" xfId="0" applyFont="1" applyFill="1" applyBorder="1" applyAlignment="1">
      <alignment horizontal="center"/>
    </xf>
    <xf numFmtId="0" fontId="9" fillId="0" borderId="12" xfId="0" applyFont="1" applyFill="1" applyBorder="1"/>
    <xf numFmtId="0" fontId="49" fillId="0" borderId="12" xfId="0" applyFont="1" applyFill="1" applyBorder="1"/>
    <xf numFmtId="0" fontId="29" fillId="0" borderId="12" xfId="0" applyFont="1" applyFill="1" applyBorder="1"/>
    <xf numFmtId="0" fontId="14" fillId="0" borderId="12" xfId="0" applyFont="1" applyFill="1" applyBorder="1"/>
    <xf numFmtId="0" fontId="11" fillId="0" borderId="12" xfId="0" applyFont="1" applyFill="1" applyBorder="1"/>
    <xf numFmtId="37" fontId="37" fillId="0" borderId="12" xfId="0" applyNumberFormat="1" applyFont="1" applyFill="1" applyBorder="1"/>
    <xf numFmtId="0" fontId="0" fillId="0" borderId="12" xfId="0" applyFill="1" applyBorder="1" applyAlignment="1">
      <alignment horizontal="center"/>
    </xf>
    <xf numFmtId="37" fontId="65" fillId="0" borderId="0" xfId="41619" applyNumberFormat="1" applyFont="1" applyFill="1" applyBorder="1"/>
    <xf numFmtId="37" fontId="28" fillId="0" borderId="0" xfId="0" applyNumberFormat="1" applyFont="1" applyFill="1"/>
    <xf numFmtId="165" fontId="28" fillId="0" borderId="0" xfId="0" applyNumberFormat="1" applyFont="1" applyFill="1"/>
    <xf numFmtId="165" fontId="0" fillId="0" borderId="0" xfId="0" applyNumberFormat="1" applyFill="1"/>
    <xf numFmtId="14" fontId="30" fillId="0" borderId="0" xfId="0" applyNumberFormat="1" applyFont="1" applyFill="1" applyBorder="1" applyAlignment="1">
      <alignment horizontal="center"/>
    </xf>
    <xf numFmtId="37" fontId="31" fillId="0" borderId="0" xfId="0" applyNumberFormat="1" applyFont="1" applyFill="1" applyBorder="1"/>
    <xf numFmtId="37" fontId="35" fillId="0" borderId="0" xfId="0" applyNumberFormat="1" applyFont="1" applyFill="1"/>
    <xf numFmtId="39" fontId="0" fillId="0" borderId="0" xfId="0" applyNumberFormat="1" applyFill="1"/>
    <xf numFmtId="43" fontId="30" fillId="0" borderId="0" xfId="0" applyNumberFormat="1" applyFont="1" applyFill="1"/>
    <xf numFmtId="0" fontId="30" fillId="0" borderId="0" xfId="0" applyFont="1" applyFill="1" applyAlignment="1">
      <alignment wrapText="1"/>
    </xf>
    <xf numFmtId="0" fontId="30" fillId="20" borderId="0" xfId="7" applyFont="1" applyFill="1" applyAlignment="1">
      <alignment horizontal="right"/>
    </xf>
    <xf numFmtId="0" fontId="30" fillId="20" borderId="0" xfId="7" applyFont="1" applyFill="1"/>
    <xf numFmtId="0" fontId="11" fillId="20" borderId="0" xfId="7" applyFill="1"/>
    <xf numFmtId="0" fontId="31" fillId="20" borderId="0" xfId="38851" applyFont="1" applyFill="1" applyAlignment="1">
      <alignment horizontal="center"/>
    </xf>
    <xf numFmtId="0" fontId="30" fillId="20" borderId="0" xfId="38851" applyFont="1" applyFill="1"/>
    <xf numFmtId="0" fontId="30" fillId="20" borderId="0" xfId="38851" applyFont="1" applyFill="1" applyAlignment="1">
      <alignment horizontal="center"/>
    </xf>
    <xf numFmtId="38" fontId="31" fillId="20" borderId="0" xfId="38851" applyNumberFormat="1" applyFont="1" applyFill="1" applyAlignment="1">
      <alignment horizontal="right"/>
    </xf>
    <xf numFmtId="0" fontId="0" fillId="0" borderId="0" xfId="0" applyFill="1" applyAlignment="1">
      <alignment wrapText="1"/>
    </xf>
    <xf numFmtId="37" fontId="29" fillId="0" borderId="0" xfId="0" applyNumberFormat="1" applyFont="1" applyFill="1" applyAlignment="1">
      <alignment horizontal="center" vertical="center"/>
    </xf>
    <xf numFmtId="37" fontId="37" fillId="0" borderId="0" xfId="0" applyNumberFormat="1" applyFont="1" applyFill="1" applyBorder="1" applyAlignment="1">
      <alignment horizontal="center"/>
    </xf>
    <xf numFmtId="37" fontId="0" fillId="0" borderId="0" xfId="0" applyNumberFormat="1" applyFill="1" applyBorder="1"/>
    <xf numFmtId="39" fontId="11" fillId="0" borderId="0" xfId="7" applyNumberFormat="1" applyFill="1"/>
    <xf numFmtId="0" fontId="0" fillId="0" borderId="12" xfId="0" applyFill="1" applyBorder="1" applyAlignment="1">
      <alignment wrapText="1"/>
    </xf>
    <xf numFmtId="38" fontId="11" fillId="0" borderId="0" xfId="7" applyNumberFormat="1"/>
    <xf numFmtId="37" fontId="61" fillId="0" borderId="12" xfId="0" applyNumberFormat="1" applyFont="1" applyFill="1" applyBorder="1"/>
    <xf numFmtId="0" fontId="40" fillId="0" borderId="12" xfId="0" applyFont="1" applyFill="1" applyBorder="1"/>
    <xf numFmtId="37" fontId="31" fillId="0" borderId="12" xfId="0" applyNumberFormat="1" applyFont="1" applyFill="1" applyBorder="1" applyAlignment="1"/>
    <xf numFmtId="37" fontId="3" fillId="0" borderId="12" xfId="0" applyNumberFormat="1" applyFont="1" applyFill="1" applyBorder="1"/>
    <xf numFmtId="0" fontId="30" fillId="0" borderId="0" xfId="0" applyFont="1" applyFill="1" applyAlignment="1">
      <alignment horizontal="center"/>
    </xf>
    <xf numFmtId="170" fontId="30" fillId="0" borderId="0" xfId="0" applyNumberFormat="1" applyFont="1" applyFill="1" applyBorder="1"/>
    <xf numFmtId="170" fontId="64" fillId="0" borderId="0" xfId="0" applyNumberFormat="1" applyFont="1" applyFill="1" applyBorder="1"/>
    <xf numFmtId="170" fontId="0" fillId="0" borderId="0" xfId="0" applyNumberFormat="1" applyFont="1" applyFill="1" applyBorder="1"/>
    <xf numFmtId="0" fontId="2" fillId="0" borderId="0" xfId="7" applyFont="1" applyFill="1"/>
    <xf numFmtId="0" fontId="2" fillId="0" borderId="0" xfId="7" applyFont="1" applyFill="1" applyProtection="1"/>
    <xf numFmtId="170" fontId="2" fillId="0" borderId="0" xfId="2" applyNumberFormat="1" applyFont="1" applyFill="1"/>
    <xf numFmtId="37" fontId="2" fillId="0" borderId="0" xfId="7" applyNumberFormat="1" applyFont="1" applyFill="1"/>
    <xf numFmtId="0" fontId="68" fillId="0" borderId="0" xfId="7" applyFont="1" applyFill="1"/>
    <xf numFmtId="37" fontId="31" fillId="0" borderId="0" xfId="38851" applyNumberFormat="1" applyFont="1" applyFill="1"/>
    <xf numFmtId="0" fontId="9" fillId="0" borderId="0" xfId="38851" applyFont="1" applyFill="1"/>
    <xf numFmtId="0" fontId="30" fillId="0" borderId="0" xfId="0" applyFont="1" applyFill="1" applyAlignment="1">
      <alignment horizontal="center"/>
    </xf>
    <xf numFmtId="0" fontId="30" fillId="0" borderId="0" xfId="0" applyFont="1" applyFill="1" applyAlignment="1"/>
    <xf numFmtId="0" fontId="36" fillId="0" borderId="0" xfId="0" applyFont="1" applyFill="1" applyAlignment="1">
      <alignment horizontal="left"/>
    </xf>
    <xf numFmtId="0" fontId="29" fillId="0" borderId="0" xfId="0" applyFont="1" applyFill="1" applyAlignment="1">
      <alignment horizontal="center"/>
    </xf>
    <xf numFmtId="0" fontId="36" fillId="0" borderId="0" xfId="7" applyFont="1" applyFill="1" applyAlignment="1">
      <alignment horizontal="left"/>
    </xf>
    <xf numFmtId="0" fontId="29" fillId="0" borderId="0" xfId="7" applyFont="1" applyFill="1" applyAlignment="1">
      <alignment horizontal="center"/>
    </xf>
    <xf numFmtId="37" fontId="48" fillId="0" borderId="0" xfId="0" applyNumberFormat="1" applyFont="1" applyFill="1"/>
    <xf numFmtId="170" fontId="0" fillId="0" borderId="0" xfId="0" applyNumberFormat="1" applyFill="1"/>
    <xf numFmtId="0" fontId="30" fillId="0" borderId="0" xfId="0" applyFont="1" applyFill="1" applyAlignment="1">
      <alignment horizontal="left"/>
    </xf>
    <xf numFmtId="0" fontId="29" fillId="0" borderId="0" xfId="0" applyFont="1" applyFill="1" applyAlignment="1">
      <alignment horizontal="center" vertical="center"/>
    </xf>
    <xf numFmtId="0" fontId="30" fillId="0" borderId="0" xfId="0" applyFont="1" applyFill="1" applyAlignment="1">
      <alignment horizontal="center"/>
    </xf>
    <xf numFmtId="0" fontId="36" fillId="0" borderId="0" xfId="0" applyFont="1" applyFill="1" applyAlignment="1">
      <alignment horizontal="left"/>
    </xf>
    <xf numFmtId="0" fontId="30" fillId="0" borderId="0" xfId="0" applyFont="1" applyFill="1" applyAlignment="1">
      <alignment horizontal="center" vertical="center"/>
    </xf>
    <xf numFmtId="0" fontId="30" fillId="0" borderId="12" xfId="0" applyFont="1" applyFill="1" applyBorder="1" applyAlignment="1">
      <alignment horizontal="center" vertical="center"/>
    </xf>
    <xf numFmtId="0" fontId="29" fillId="0" borderId="0" xfId="0" applyFont="1" applyFill="1" applyAlignment="1">
      <alignment horizontal="center"/>
    </xf>
    <xf numFmtId="37" fontId="1" fillId="0" borderId="0" xfId="0" applyNumberFormat="1" applyFont="1" applyFill="1"/>
    <xf numFmtId="10" fontId="30" fillId="0" borderId="0" xfId="8" applyNumberFormat="1" applyFont="1" applyFill="1" applyAlignment="1">
      <alignment horizontal="center"/>
    </xf>
    <xf numFmtId="10" fontId="57" fillId="0" borderId="0" xfId="0" applyNumberFormat="1" applyFont="1" applyFill="1"/>
    <xf numFmtId="39" fontId="48" fillId="0" borderId="0" xfId="7" applyNumberFormat="1" applyFont="1" applyFill="1"/>
    <xf numFmtId="0" fontId="10" fillId="0" borderId="12" xfId="0" applyFont="1" applyFill="1" applyBorder="1"/>
    <xf numFmtId="170" fontId="0" fillId="0" borderId="12" xfId="44627" applyNumberFormat="1" applyFont="1" applyFill="1" applyBorder="1" applyAlignment="1">
      <alignment horizontal="left" vertical="top"/>
    </xf>
    <xf numFmtId="0" fontId="0" fillId="0" borderId="12" xfId="0" applyFont="1" applyFill="1" applyBorder="1" applyAlignment="1">
      <alignment horizontal="left" vertical="top"/>
    </xf>
    <xf numFmtId="37" fontId="31" fillId="0" borderId="13" xfId="0" applyNumberFormat="1" applyFont="1" applyFill="1" applyBorder="1"/>
    <xf numFmtId="170" fontId="66" fillId="0" borderId="0" xfId="44627" applyNumberFormat="1" applyFont="1" applyFill="1" applyBorder="1" applyAlignment="1">
      <alignment vertical="top"/>
    </xf>
    <xf numFmtId="170" fontId="0" fillId="0" borderId="12" xfId="0" applyNumberFormat="1" applyFill="1" applyBorder="1"/>
    <xf numFmtId="37" fontId="30" fillId="0" borderId="14" xfId="0" applyNumberFormat="1" applyFont="1" applyFill="1" applyBorder="1"/>
    <xf numFmtId="0" fontId="67" fillId="0" borderId="0" xfId="0" applyFont="1" applyFill="1" applyAlignment="1">
      <alignment horizontal="left"/>
    </xf>
    <xf numFmtId="0" fontId="67" fillId="0" borderId="0" xfId="0" applyFont="1" applyFill="1"/>
    <xf numFmtId="0" fontId="71" fillId="0" borderId="12" xfId="0" applyFont="1" applyFill="1" applyBorder="1"/>
    <xf numFmtId="0" fontId="40" fillId="0" borderId="12" xfId="0" applyFont="1" applyFill="1" applyBorder="1" applyAlignment="1">
      <alignment vertical="center" wrapText="1"/>
    </xf>
    <xf numFmtId="0" fontId="40" fillId="0" borderId="12" xfId="0" applyFont="1" applyFill="1" applyBorder="1" applyAlignment="1">
      <alignment wrapText="1"/>
    </xf>
    <xf numFmtId="39" fontId="9" fillId="0" borderId="0" xfId="38851" applyNumberFormat="1" applyFill="1"/>
    <xf numFmtId="0" fontId="30" fillId="0" borderId="0" xfId="0" applyFont="1" applyFill="1" applyAlignment="1">
      <alignment horizontal="center" vertical="center"/>
    </xf>
    <xf numFmtId="0" fontId="72" fillId="0" borderId="0" xfId="0" applyFont="1" applyAlignment="1">
      <alignment vertical="center"/>
    </xf>
    <xf numFmtId="0" fontId="36" fillId="0" borderId="0" xfId="0" applyFont="1" applyAlignment="1"/>
    <xf numFmtId="0" fontId="36" fillId="0" borderId="0" xfId="0" applyFont="1" applyAlignment="1">
      <alignment horizontal="left"/>
    </xf>
    <xf numFmtId="0" fontId="44" fillId="0" borderId="0" xfId="0" applyFont="1" applyAlignment="1">
      <alignment horizontal="left"/>
    </xf>
    <xf numFmtId="0" fontId="30" fillId="0" borderId="0" xfId="0" applyFont="1" applyFill="1" applyAlignment="1">
      <alignment horizontal="left"/>
    </xf>
    <xf numFmtId="0" fontId="29" fillId="0" borderId="0" xfId="0" applyFont="1" applyFill="1" applyAlignment="1">
      <alignment vertical="center" wrapText="1"/>
    </xf>
    <xf numFmtId="0" fontId="30" fillId="0" borderId="0" xfId="0" applyFont="1" applyFill="1" applyAlignment="1">
      <alignment vertical="center" wrapText="1"/>
    </xf>
    <xf numFmtId="0" fontId="29" fillId="0" borderId="0" xfId="0" applyFont="1" applyFill="1" applyAlignment="1">
      <alignment horizontal="center" vertical="center"/>
    </xf>
    <xf numFmtId="0" fontId="30" fillId="0" borderId="0" xfId="0" applyFont="1" applyFill="1" applyAlignment="1">
      <alignment horizontal="center"/>
    </xf>
    <xf numFmtId="0" fontId="30" fillId="0" borderId="0" xfId="0" applyFont="1" applyFill="1" applyAlignment="1"/>
    <xf numFmtId="0" fontId="36" fillId="0" borderId="0" xfId="0" applyFont="1" applyFill="1" applyAlignment="1"/>
    <xf numFmtId="0" fontId="36" fillId="0" borderId="0" xfId="0" applyFont="1" applyFill="1" applyAlignment="1">
      <alignment horizontal="left"/>
    </xf>
    <xf numFmtId="0" fontId="44" fillId="0" borderId="0" xfId="0" applyFont="1" applyFill="1" applyAlignment="1">
      <alignment horizontal="left"/>
    </xf>
    <xf numFmtId="0" fontId="30" fillId="0" borderId="0" xfId="0" applyFont="1" applyFill="1" applyAlignment="1">
      <alignment horizontal="left" wrapText="1"/>
    </xf>
    <xf numFmtId="0" fontId="30" fillId="0" borderId="0" xfId="7" applyFont="1" applyFill="1" applyAlignment="1">
      <alignment horizontal="center"/>
    </xf>
    <xf numFmtId="2" fontId="29" fillId="0" borderId="0" xfId="7" applyNumberFormat="1" applyFont="1" applyFill="1" applyAlignment="1">
      <alignment horizontal="center"/>
    </xf>
    <xf numFmtId="0" fontId="36" fillId="0" borderId="0" xfId="7" applyFont="1" applyFill="1" applyAlignment="1">
      <alignment horizontal="left"/>
    </xf>
    <xf numFmtId="0" fontId="30" fillId="0" borderId="0" xfId="7" applyFont="1" applyFill="1" applyAlignment="1">
      <alignment horizontal="left"/>
    </xf>
    <xf numFmtId="0" fontId="29" fillId="0" borderId="0" xfId="7" applyFont="1" applyFill="1" applyAlignment="1">
      <alignment horizontal="center"/>
    </xf>
    <xf numFmtId="0" fontId="29" fillId="0" borderId="0" xfId="7" applyFont="1" applyAlignment="1">
      <alignment horizontal="center" vertical="center" wrapText="1"/>
    </xf>
    <xf numFmtId="0" fontId="36" fillId="0" borderId="0" xfId="7" applyFont="1" applyAlignment="1">
      <alignment horizontal="left"/>
    </xf>
    <xf numFmtId="0" fontId="29" fillId="0" borderId="0" xfId="7" applyFont="1" applyAlignment="1">
      <alignment horizontal="center" vertical="center"/>
    </xf>
    <xf numFmtId="0" fontId="30" fillId="0" borderId="0" xfId="7" applyFont="1" applyAlignment="1">
      <alignment horizontal="center" vertical="center"/>
    </xf>
    <xf numFmtId="0" fontId="29" fillId="0" borderId="0" xfId="7" applyFont="1" applyFill="1" applyAlignment="1">
      <alignment horizontal="center" vertical="center"/>
    </xf>
    <xf numFmtId="0" fontId="30" fillId="0" borderId="0" xfId="7" applyFont="1" applyFill="1" applyAlignment="1">
      <alignment horizontal="center" vertical="center"/>
    </xf>
    <xf numFmtId="0" fontId="30" fillId="0" borderId="0" xfId="0" applyFont="1" applyFill="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0" xfId="0" applyNumberFormat="1" applyFont="1" applyFill="1" applyAlignment="1">
      <alignment horizontal="center" vertical="center"/>
    </xf>
    <xf numFmtId="0" fontId="30" fillId="0" borderId="12" xfId="0" applyFont="1" applyFill="1" applyBorder="1" applyAlignment="1">
      <alignment horizontal="left"/>
    </xf>
    <xf numFmtId="0" fontId="29" fillId="0" borderId="12" xfId="0" applyFont="1" applyFill="1" applyBorder="1" applyAlignment="1">
      <alignment horizontal="center" vertical="center"/>
    </xf>
    <xf numFmtId="0" fontId="30" fillId="0" borderId="12" xfId="0" applyFont="1" applyFill="1" applyBorder="1" applyAlignment="1">
      <alignment horizontal="center" vertical="center"/>
    </xf>
    <xf numFmtId="0" fontId="29" fillId="0" borderId="0" xfId="0" applyFont="1" applyFill="1" applyAlignment="1">
      <alignment horizontal="center"/>
    </xf>
  </cellXfs>
  <cellStyles count="44628">
    <cellStyle name="_x0013_" xfId="1"/>
    <cellStyle name="_Book5" xfId="26"/>
    <cellStyle name="_CCO Positions 02-26-041" xfId="27"/>
    <cellStyle name="_Consolidated_DailyRCO_RiskReport_09-30-04" xfId="28"/>
    <cellStyle name="_Morgan Stanley" xfId="29"/>
    <cellStyle name="_Moses Back-up 12-10-03" xfId="30"/>
    <cellStyle name="_MS Summary 03-10-04" xfId="31"/>
    <cellStyle name="_New Commentary" xfId="32"/>
    <cellStyle name="_New Reporting Summary 02-26-04" xfId="33"/>
    <cellStyle name="_New Reporting Summary 6-04-03_old" xfId="34"/>
    <cellStyle name="_NI and Capital Tracking Schedule-ac" xfId="35"/>
    <cellStyle name="_projection waterfall" xfId="36"/>
    <cellStyle name="_PV_Portfolio" xfId="37"/>
    <cellStyle name="_PVI Financial Review Back-up" xfId="38"/>
    <cellStyle name="_Sheet1" xfId="39"/>
    <cellStyle name="_SO2 report 09-23-042" xfId="40"/>
    <cellStyle name="_SO2_01-12-2005" xfId="41"/>
    <cellStyle name="_SO2_02-09-2005_PEC" xfId="42"/>
    <cellStyle name="_SO2_02-09-2005_PEF" xfId="43"/>
    <cellStyle name="_SO2_02-23-2005_PEC" xfId="44"/>
    <cellStyle name="_SO2_10-12-2004" xfId="45"/>
    <cellStyle name="_SO2_12-22-2004" xfId="46"/>
    <cellStyle name="20% - Accent1 10" xfId="47"/>
    <cellStyle name="20% - Accent1 10 2" xfId="48"/>
    <cellStyle name="20% - Accent1 10 2 2" xfId="49"/>
    <cellStyle name="20% - Accent1 10 2 3" xfId="50"/>
    <cellStyle name="20% - Accent1 10 3" xfId="51"/>
    <cellStyle name="20% - Accent1 10 3 2" xfId="52"/>
    <cellStyle name="20% - Accent1 10 3 3" xfId="53"/>
    <cellStyle name="20% - Accent1 10 4" xfId="54"/>
    <cellStyle name="20% - Accent1 10 4 2" xfId="55"/>
    <cellStyle name="20% - Accent1 10 4 3" xfId="56"/>
    <cellStyle name="20% - Accent1 10 5" xfId="57"/>
    <cellStyle name="20% - Accent1 10 5 2" xfId="58"/>
    <cellStyle name="20% - Accent1 10 5 3" xfId="59"/>
    <cellStyle name="20% - Accent1 10 6" xfId="60"/>
    <cellStyle name="20% - Accent1 10 6 2" xfId="61"/>
    <cellStyle name="20% - Accent1 10 7" xfId="62"/>
    <cellStyle name="20% - Accent1 10 8" xfId="63"/>
    <cellStyle name="20% - Accent1 11" xfId="64"/>
    <cellStyle name="20% - Accent1 11 2" xfId="65"/>
    <cellStyle name="20% - Accent1 11 2 2" xfId="66"/>
    <cellStyle name="20% - Accent1 11 2 3" xfId="67"/>
    <cellStyle name="20% - Accent1 11 3" xfId="68"/>
    <cellStyle name="20% - Accent1 11 3 2" xfId="69"/>
    <cellStyle name="20% - Accent1 11 3 3" xfId="70"/>
    <cellStyle name="20% - Accent1 11 4" xfId="71"/>
    <cellStyle name="20% - Accent1 11 4 2" xfId="72"/>
    <cellStyle name="20% - Accent1 11 4 3" xfId="73"/>
    <cellStyle name="20% - Accent1 11 5" xfId="74"/>
    <cellStyle name="20% - Accent1 11 5 2" xfId="75"/>
    <cellStyle name="20% - Accent1 11 5 3" xfId="76"/>
    <cellStyle name="20% - Accent1 11 6" xfId="77"/>
    <cellStyle name="20% - Accent1 11 6 2" xfId="78"/>
    <cellStyle name="20% - Accent1 11 7" xfId="79"/>
    <cellStyle name="20% - Accent1 11 8" xfId="80"/>
    <cellStyle name="20% - Accent1 12" xfId="81"/>
    <cellStyle name="20% - Accent1 12 2" xfId="82"/>
    <cellStyle name="20% - Accent1 12 2 2" xfId="83"/>
    <cellStyle name="20% - Accent1 12 2 3" xfId="84"/>
    <cellStyle name="20% - Accent1 12 3" xfId="85"/>
    <cellStyle name="20% - Accent1 12 3 2" xfId="86"/>
    <cellStyle name="20% - Accent1 12 3 3" xfId="87"/>
    <cellStyle name="20% - Accent1 12 4" xfId="88"/>
    <cellStyle name="20% - Accent1 12 4 2" xfId="89"/>
    <cellStyle name="20% - Accent1 12 4 3" xfId="90"/>
    <cellStyle name="20% - Accent1 12 5" xfId="91"/>
    <cellStyle name="20% - Accent1 12 5 2" xfId="92"/>
    <cellStyle name="20% - Accent1 12 5 3" xfId="93"/>
    <cellStyle name="20% - Accent1 12 6" xfId="94"/>
    <cellStyle name="20% - Accent1 12 6 2" xfId="95"/>
    <cellStyle name="20% - Accent1 12 7" xfId="96"/>
    <cellStyle name="20% - Accent1 12 8" xfId="97"/>
    <cellStyle name="20% - Accent1 13" xfId="98"/>
    <cellStyle name="20% - Accent1 13 2" xfId="99"/>
    <cellStyle name="20% - Accent1 13 2 2" xfId="100"/>
    <cellStyle name="20% - Accent1 13 2 3" xfId="101"/>
    <cellStyle name="20% - Accent1 13 3" xfId="102"/>
    <cellStyle name="20% - Accent1 13 3 2" xfId="103"/>
    <cellStyle name="20% - Accent1 13 3 3" xfId="104"/>
    <cellStyle name="20% - Accent1 13 4" xfId="105"/>
    <cellStyle name="20% - Accent1 13 4 2" xfId="106"/>
    <cellStyle name="20% - Accent1 13 4 3" xfId="107"/>
    <cellStyle name="20% - Accent1 13 5" xfId="108"/>
    <cellStyle name="20% - Accent1 13 5 2" xfId="109"/>
    <cellStyle name="20% - Accent1 13 5 3" xfId="110"/>
    <cellStyle name="20% - Accent1 13 6" xfId="111"/>
    <cellStyle name="20% - Accent1 13 6 2" xfId="112"/>
    <cellStyle name="20% - Accent1 13 7" xfId="113"/>
    <cellStyle name="20% - Accent1 13 8" xfId="114"/>
    <cellStyle name="20% - Accent1 14" xfId="115"/>
    <cellStyle name="20% - Accent1 14 2" xfId="116"/>
    <cellStyle name="20% - Accent1 14 2 2" xfId="117"/>
    <cellStyle name="20% - Accent1 14 2 3" xfId="118"/>
    <cellStyle name="20% - Accent1 14 3" xfId="119"/>
    <cellStyle name="20% - Accent1 14 3 2" xfId="120"/>
    <cellStyle name="20% - Accent1 14 3 3" xfId="121"/>
    <cellStyle name="20% - Accent1 14 4" xfId="122"/>
    <cellStyle name="20% - Accent1 14 4 2" xfId="123"/>
    <cellStyle name="20% - Accent1 14 4 3" xfId="124"/>
    <cellStyle name="20% - Accent1 14 5" xfId="125"/>
    <cellStyle name="20% - Accent1 14 5 2" xfId="126"/>
    <cellStyle name="20% - Accent1 14 5 3" xfId="127"/>
    <cellStyle name="20% - Accent1 14 6" xfId="128"/>
    <cellStyle name="20% - Accent1 14 6 2" xfId="129"/>
    <cellStyle name="20% - Accent1 14 7" xfId="130"/>
    <cellStyle name="20% - Accent1 14 8" xfId="131"/>
    <cellStyle name="20% - Accent1 15" xfId="132"/>
    <cellStyle name="20% - Accent1 15 2" xfId="133"/>
    <cellStyle name="20% - Accent1 15 2 2" xfId="134"/>
    <cellStyle name="20% - Accent1 15 2 3" xfId="135"/>
    <cellStyle name="20% - Accent1 15 3" xfId="136"/>
    <cellStyle name="20% - Accent1 15 3 2" xfId="137"/>
    <cellStyle name="20% - Accent1 15 3 3" xfId="138"/>
    <cellStyle name="20% - Accent1 15 4" xfId="139"/>
    <cellStyle name="20% - Accent1 15 4 2" xfId="140"/>
    <cellStyle name="20% - Accent1 15 4 3" xfId="141"/>
    <cellStyle name="20% - Accent1 15 5" xfId="142"/>
    <cellStyle name="20% - Accent1 15 5 2" xfId="143"/>
    <cellStyle name="20% - Accent1 15 5 3" xfId="144"/>
    <cellStyle name="20% - Accent1 15 6" xfId="145"/>
    <cellStyle name="20% - Accent1 15 6 2" xfId="146"/>
    <cellStyle name="20% - Accent1 15 7" xfId="147"/>
    <cellStyle name="20% - Accent1 15 8" xfId="148"/>
    <cellStyle name="20% - Accent1 16" xfId="149"/>
    <cellStyle name="20% - Accent1 16 2" xfId="150"/>
    <cellStyle name="20% - Accent1 16 2 2" xfId="151"/>
    <cellStyle name="20% - Accent1 16 2 3" xfId="152"/>
    <cellStyle name="20% - Accent1 16 3" xfId="153"/>
    <cellStyle name="20% - Accent1 16 3 2" xfId="154"/>
    <cellStyle name="20% - Accent1 16 3 3" xfId="155"/>
    <cellStyle name="20% - Accent1 16 4" xfId="156"/>
    <cellStyle name="20% - Accent1 16 4 2" xfId="157"/>
    <cellStyle name="20% - Accent1 16 4 3" xfId="158"/>
    <cellStyle name="20% - Accent1 16 5" xfId="159"/>
    <cellStyle name="20% - Accent1 16 5 2" xfId="160"/>
    <cellStyle name="20% - Accent1 16 5 3" xfId="161"/>
    <cellStyle name="20% - Accent1 16 6" xfId="162"/>
    <cellStyle name="20% - Accent1 16 6 2" xfId="163"/>
    <cellStyle name="20% - Accent1 16 7" xfId="164"/>
    <cellStyle name="20% - Accent1 16 8" xfId="165"/>
    <cellStyle name="20% - Accent1 17" xfId="166"/>
    <cellStyle name="20% - Accent1 17 2" xfId="167"/>
    <cellStyle name="20% - Accent1 17 2 2" xfId="168"/>
    <cellStyle name="20% - Accent1 17 2 3" xfId="169"/>
    <cellStyle name="20% - Accent1 17 3" xfId="170"/>
    <cellStyle name="20% - Accent1 17 3 2" xfId="171"/>
    <cellStyle name="20% - Accent1 17 3 3" xfId="172"/>
    <cellStyle name="20% - Accent1 17 4" xfId="173"/>
    <cellStyle name="20% - Accent1 17 4 2" xfId="174"/>
    <cellStyle name="20% - Accent1 17 4 3" xfId="175"/>
    <cellStyle name="20% - Accent1 17 5" xfId="176"/>
    <cellStyle name="20% - Accent1 17 5 2" xfId="177"/>
    <cellStyle name="20% - Accent1 17 5 3" xfId="178"/>
    <cellStyle name="20% - Accent1 17 6" xfId="179"/>
    <cellStyle name="20% - Accent1 17 6 2" xfId="180"/>
    <cellStyle name="20% - Accent1 17 7" xfId="181"/>
    <cellStyle name="20% - Accent1 17 8" xfId="182"/>
    <cellStyle name="20% - Accent1 18" xfId="183"/>
    <cellStyle name="20% - Accent1 18 2" xfId="184"/>
    <cellStyle name="20% - Accent1 18 2 2" xfId="185"/>
    <cellStyle name="20% - Accent1 18 2 3" xfId="186"/>
    <cellStyle name="20% - Accent1 18 3" xfId="187"/>
    <cellStyle name="20% - Accent1 18 3 2" xfId="188"/>
    <cellStyle name="20% - Accent1 18 3 3" xfId="189"/>
    <cellStyle name="20% - Accent1 18 4" xfId="190"/>
    <cellStyle name="20% - Accent1 18 4 2" xfId="191"/>
    <cellStyle name="20% - Accent1 18 4 3" xfId="192"/>
    <cellStyle name="20% - Accent1 18 5" xfId="193"/>
    <cellStyle name="20% - Accent1 18 5 2" xfId="194"/>
    <cellStyle name="20% - Accent1 18 5 3" xfId="195"/>
    <cellStyle name="20% - Accent1 18 6" xfId="196"/>
    <cellStyle name="20% - Accent1 18 6 2" xfId="197"/>
    <cellStyle name="20% - Accent1 18 7" xfId="198"/>
    <cellStyle name="20% - Accent1 18 8" xfId="199"/>
    <cellStyle name="20% - Accent1 19" xfId="200"/>
    <cellStyle name="20% - Accent1 19 2" xfId="201"/>
    <cellStyle name="20% - Accent1 19 2 2" xfId="202"/>
    <cellStyle name="20% - Accent1 19 2 3" xfId="203"/>
    <cellStyle name="20% - Accent1 19 3" xfId="204"/>
    <cellStyle name="20% - Accent1 19 3 2" xfId="205"/>
    <cellStyle name="20% - Accent1 19 3 3" xfId="206"/>
    <cellStyle name="20% - Accent1 19 4" xfId="207"/>
    <cellStyle name="20% - Accent1 19 4 2" xfId="208"/>
    <cellStyle name="20% - Accent1 19 4 3" xfId="209"/>
    <cellStyle name="20% - Accent1 19 5" xfId="210"/>
    <cellStyle name="20% - Accent1 19 5 2" xfId="211"/>
    <cellStyle name="20% - Accent1 19 5 3" xfId="212"/>
    <cellStyle name="20% - Accent1 19 6" xfId="213"/>
    <cellStyle name="20% - Accent1 19 6 2" xfId="214"/>
    <cellStyle name="20% - Accent1 19 7" xfId="215"/>
    <cellStyle name="20% - Accent1 19 8" xfId="216"/>
    <cellStyle name="20% - Accent1 2" xfId="217"/>
    <cellStyle name="20% - Accent1 2 10" xfId="218"/>
    <cellStyle name="20% - Accent1 2 10 2" xfId="219"/>
    <cellStyle name="20% - Accent1 2 10 2 2" xfId="220"/>
    <cellStyle name="20% - Accent1 2 10 2 3" xfId="221"/>
    <cellStyle name="20% - Accent1 2 10 3" xfId="222"/>
    <cellStyle name="20% - Accent1 2 10 3 2" xfId="223"/>
    <cellStyle name="20% - Accent1 2 10 3 3" xfId="224"/>
    <cellStyle name="20% - Accent1 2 10 4" xfId="225"/>
    <cellStyle name="20% - Accent1 2 10 4 2" xfId="226"/>
    <cellStyle name="20% - Accent1 2 10 4 3" xfId="227"/>
    <cellStyle name="20% - Accent1 2 10 5" xfId="228"/>
    <cellStyle name="20% - Accent1 2 10 5 2" xfId="229"/>
    <cellStyle name="20% - Accent1 2 10 5 3" xfId="230"/>
    <cellStyle name="20% - Accent1 2 10 6" xfId="231"/>
    <cellStyle name="20% - Accent1 2 10 6 2" xfId="232"/>
    <cellStyle name="20% - Accent1 2 10 7" xfId="233"/>
    <cellStyle name="20% - Accent1 2 10 8" xfId="234"/>
    <cellStyle name="20% - Accent1 2 11" xfId="235"/>
    <cellStyle name="20% - Accent1 2 11 2" xfId="236"/>
    <cellStyle name="20% - Accent1 2 11 2 2" xfId="237"/>
    <cellStyle name="20% - Accent1 2 11 2 3" xfId="238"/>
    <cellStyle name="20% - Accent1 2 11 3" xfId="239"/>
    <cellStyle name="20% - Accent1 2 11 3 2" xfId="240"/>
    <cellStyle name="20% - Accent1 2 11 3 3" xfId="241"/>
    <cellStyle name="20% - Accent1 2 11 4" xfId="242"/>
    <cellStyle name="20% - Accent1 2 11 4 2" xfId="243"/>
    <cellStyle name="20% - Accent1 2 11 4 3" xfId="244"/>
    <cellStyle name="20% - Accent1 2 11 5" xfId="245"/>
    <cellStyle name="20% - Accent1 2 11 5 2" xfId="246"/>
    <cellStyle name="20% - Accent1 2 11 5 3" xfId="247"/>
    <cellStyle name="20% - Accent1 2 11 6" xfId="248"/>
    <cellStyle name="20% - Accent1 2 11 6 2" xfId="249"/>
    <cellStyle name="20% - Accent1 2 11 7" xfId="250"/>
    <cellStyle name="20% - Accent1 2 11 8" xfId="251"/>
    <cellStyle name="20% - Accent1 2 12" xfId="252"/>
    <cellStyle name="20% - Accent1 2 12 2" xfId="253"/>
    <cellStyle name="20% - Accent1 2 12 2 2" xfId="254"/>
    <cellStyle name="20% - Accent1 2 12 2 3" xfId="255"/>
    <cellStyle name="20% - Accent1 2 12 3" xfId="256"/>
    <cellStyle name="20% - Accent1 2 12 3 2" xfId="257"/>
    <cellStyle name="20% - Accent1 2 12 3 3" xfId="258"/>
    <cellStyle name="20% - Accent1 2 12 4" xfId="259"/>
    <cellStyle name="20% - Accent1 2 12 4 2" xfId="260"/>
    <cellStyle name="20% - Accent1 2 12 4 3" xfId="261"/>
    <cellStyle name="20% - Accent1 2 12 5" xfId="262"/>
    <cellStyle name="20% - Accent1 2 12 5 2" xfId="263"/>
    <cellStyle name="20% - Accent1 2 12 5 3" xfId="264"/>
    <cellStyle name="20% - Accent1 2 12 6" xfId="265"/>
    <cellStyle name="20% - Accent1 2 12 6 2" xfId="266"/>
    <cellStyle name="20% - Accent1 2 12 7" xfId="267"/>
    <cellStyle name="20% - Accent1 2 12 8" xfId="268"/>
    <cellStyle name="20% - Accent1 2 13" xfId="269"/>
    <cellStyle name="20% - Accent1 2 13 2" xfId="270"/>
    <cellStyle name="20% - Accent1 2 13 2 2" xfId="271"/>
    <cellStyle name="20% - Accent1 2 13 2 3" xfId="272"/>
    <cellStyle name="20% - Accent1 2 13 3" xfId="273"/>
    <cellStyle name="20% - Accent1 2 13 3 2" xfId="274"/>
    <cellStyle name="20% - Accent1 2 13 3 3" xfId="275"/>
    <cellStyle name="20% - Accent1 2 13 4" xfId="276"/>
    <cellStyle name="20% - Accent1 2 13 4 2" xfId="277"/>
    <cellStyle name="20% - Accent1 2 13 4 3" xfId="278"/>
    <cellStyle name="20% - Accent1 2 13 5" xfId="279"/>
    <cellStyle name="20% - Accent1 2 13 5 2" xfId="280"/>
    <cellStyle name="20% - Accent1 2 13 5 3" xfId="281"/>
    <cellStyle name="20% - Accent1 2 13 6" xfId="282"/>
    <cellStyle name="20% - Accent1 2 13 6 2" xfId="283"/>
    <cellStyle name="20% - Accent1 2 13 7" xfId="284"/>
    <cellStyle name="20% - Accent1 2 13 8" xfId="285"/>
    <cellStyle name="20% - Accent1 2 14" xfId="286"/>
    <cellStyle name="20% - Accent1 2 14 2" xfId="287"/>
    <cellStyle name="20% - Accent1 2 14 2 2" xfId="288"/>
    <cellStyle name="20% - Accent1 2 14 2 3" xfId="289"/>
    <cellStyle name="20% - Accent1 2 14 3" xfId="290"/>
    <cellStyle name="20% - Accent1 2 14 3 2" xfId="291"/>
    <cellStyle name="20% - Accent1 2 14 3 3" xfId="292"/>
    <cellStyle name="20% - Accent1 2 14 4" xfId="293"/>
    <cellStyle name="20% - Accent1 2 14 4 2" xfId="294"/>
    <cellStyle name="20% - Accent1 2 14 4 3" xfId="295"/>
    <cellStyle name="20% - Accent1 2 14 5" xfId="296"/>
    <cellStyle name="20% - Accent1 2 14 5 2" xfId="297"/>
    <cellStyle name="20% - Accent1 2 14 5 3" xfId="298"/>
    <cellStyle name="20% - Accent1 2 14 6" xfId="299"/>
    <cellStyle name="20% - Accent1 2 14 6 2" xfId="300"/>
    <cellStyle name="20% - Accent1 2 14 7" xfId="301"/>
    <cellStyle name="20% - Accent1 2 14 8" xfId="302"/>
    <cellStyle name="20% - Accent1 2 15" xfId="303"/>
    <cellStyle name="20% - Accent1 2 15 2" xfId="304"/>
    <cellStyle name="20% - Accent1 2 15 2 2" xfId="305"/>
    <cellStyle name="20% - Accent1 2 15 2 3" xfId="306"/>
    <cellStyle name="20% - Accent1 2 15 3" xfId="307"/>
    <cellStyle name="20% - Accent1 2 15 3 2" xfId="308"/>
    <cellStyle name="20% - Accent1 2 15 3 3" xfId="309"/>
    <cellStyle name="20% - Accent1 2 15 4" xfId="310"/>
    <cellStyle name="20% - Accent1 2 15 4 2" xfId="311"/>
    <cellStyle name="20% - Accent1 2 15 4 3" xfId="312"/>
    <cellStyle name="20% - Accent1 2 15 5" xfId="313"/>
    <cellStyle name="20% - Accent1 2 15 5 2" xfId="314"/>
    <cellStyle name="20% - Accent1 2 15 5 3" xfId="315"/>
    <cellStyle name="20% - Accent1 2 15 6" xfId="316"/>
    <cellStyle name="20% - Accent1 2 15 6 2" xfId="317"/>
    <cellStyle name="20% - Accent1 2 15 7" xfId="318"/>
    <cellStyle name="20% - Accent1 2 15 8" xfId="319"/>
    <cellStyle name="20% - Accent1 2 16" xfId="320"/>
    <cellStyle name="20% - Accent1 2 16 2" xfId="321"/>
    <cellStyle name="20% - Accent1 2 16 2 2" xfId="322"/>
    <cellStyle name="20% - Accent1 2 16 2 3" xfId="323"/>
    <cellStyle name="20% - Accent1 2 16 3" xfId="324"/>
    <cellStyle name="20% - Accent1 2 16 3 2" xfId="325"/>
    <cellStyle name="20% - Accent1 2 16 3 3" xfId="326"/>
    <cellStyle name="20% - Accent1 2 16 4" xfId="327"/>
    <cellStyle name="20% - Accent1 2 16 4 2" xfId="328"/>
    <cellStyle name="20% - Accent1 2 16 4 3" xfId="329"/>
    <cellStyle name="20% - Accent1 2 16 5" xfId="330"/>
    <cellStyle name="20% - Accent1 2 16 5 2" xfId="331"/>
    <cellStyle name="20% - Accent1 2 16 5 3" xfId="332"/>
    <cellStyle name="20% - Accent1 2 16 6" xfId="333"/>
    <cellStyle name="20% - Accent1 2 16 6 2" xfId="334"/>
    <cellStyle name="20% - Accent1 2 16 7" xfId="335"/>
    <cellStyle name="20% - Accent1 2 16 8" xfId="336"/>
    <cellStyle name="20% - Accent1 2 17" xfId="337"/>
    <cellStyle name="20% - Accent1 2 17 2" xfId="338"/>
    <cellStyle name="20% - Accent1 2 17 2 2" xfId="339"/>
    <cellStyle name="20% - Accent1 2 17 2 3" xfId="340"/>
    <cellStyle name="20% - Accent1 2 17 3" xfId="341"/>
    <cellStyle name="20% - Accent1 2 17 3 2" xfId="342"/>
    <cellStyle name="20% - Accent1 2 17 3 3" xfId="343"/>
    <cellStyle name="20% - Accent1 2 17 4" xfId="344"/>
    <cellStyle name="20% - Accent1 2 17 4 2" xfId="345"/>
    <cellStyle name="20% - Accent1 2 17 4 3" xfId="346"/>
    <cellStyle name="20% - Accent1 2 17 5" xfId="347"/>
    <cellStyle name="20% - Accent1 2 17 5 2" xfId="348"/>
    <cellStyle name="20% - Accent1 2 17 5 3" xfId="349"/>
    <cellStyle name="20% - Accent1 2 17 6" xfId="350"/>
    <cellStyle name="20% - Accent1 2 17 6 2" xfId="351"/>
    <cellStyle name="20% - Accent1 2 17 7" xfId="352"/>
    <cellStyle name="20% - Accent1 2 17 8" xfId="353"/>
    <cellStyle name="20% - Accent1 2 18" xfId="354"/>
    <cellStyle name="20% - Accent1 2 18 2" xfId="355"/>
    <cellStyle name="20% - Accent1 2 18 2 2" xfId="356"/>
    <cellStyle name="20% - Accent1 2 18 2 3" xfId="357"/>
    <cellStyle name="20% - Accent1 2 18 3" xfId="358"/>
    <cellStyle name="20% - Accent1 2 18 3 2" xfId="359"/>
    <cellStyle name="20% - Accent1 2 18 3 3" xfId="360"/>
    <cellStyle name="20% - Accent1 2 18 4" xfId="361"/>
    <cellStyle name="20% - Accent1 2 18 4 2" xfId="362"/>
    <cellStyle name="20% - Accent1 2 18 4 3" xfId="363"/>
    <cellStyle name="20% - Accent1 2 18 5" xfId="364"/>
    <cellStyle name="20% - Accent1 2 18 5 2" xfId="365"/>
    <cellStyle name="20% - Accent1 2 18 5 3" xfId="366"/>
    <cellStyle name="20% - Accent1 2 18 6" xfId="367"/>
    <cellStyle name="20% - Accent1 2 18 6 2" xfId="368"/>
    <cellStyle name="20% - Accent1 2 18 7" xfId="369"/>
    <cellStyle name="20% - Accent1 2 18 8" xfId="370"/>
    <cellStyle name="20% - Accent1 2 19" xfId="371"/>
    <cellStyle name="20% - Accent1 2 19 2" xfId="372"/>
    <cellStyle name="20% - Accent1 2 19 2 2" xfId="373"/>
    <cellStyle name="20% - Accent1 2 19 2 3" xfId="374"/>
    <cellStyle name="20% - Accent1 2 19 3" xfId="375"/>
    <cellStyle name="20% - Accent1 2 19 3 2" xfId="376"/>
    <cellStyle name="20% - Accent1 2 19 3 3" xfId="377"/>
    <cellStyle name="20% - Accent1 2 19 4" xfId="378"/>
    <cellStyle name="20% - Accent1 2 19 4 2" xfId="379"/>
    <cellStyle name="20% - Accent1 2 19 4 3" xfId="380"/>
    <cellStyle name="20% - Accent1 2 19 5" xfId="381"/>
    <cellStyle name="20% - Accent1 2 19 5 2" xfId="382"/>
    <cellStyle name="20% - Accent1 2 19 5 3" xfId="383"/>
    <cellStyle name="20% - Accent1 2 19 6" xfId="384"/>
    <cellStyle name="20% - Accent1 2 19 6 2" xfId="385"/>
    <cellStyle name="20% - Accent1 2 19 7" xfId="386"/>
    <cellStyle name="20% - Accent1 2 19 8" xfId="387"/>
    <cellStyle name="20% - Accent1 2 2" xfId="388"/>
    <cellStyle name="20% - Accent1 2 2 2" xfId="389"/>
    <cellStyle name="20% - Accent1 2 2 2 2" xfId="390"/>
    <cellStyle name="20% - Accent1 2 2 2 3" xfId="391"/>
    <cellStyle name="20% - Accent1 2 2 3" xfId="392"/>
    <cellStyle name="20% - Accent1 2 2 3 2" xfId="393"/>
    <cellStyle name="20% - Accent1 2 2 3 3" xfId="394"/>
    <cellStyle name="20% - Accent1 2 2 4" xfId="395"/>
    <cellStyle name="20% - Accent1 2 2 4 2" xfId="396"/>
    <cellStyle name="20% - Accent1 2 2 4 3" xfId="397"/>
    <cellStyle name="20% - Accent1 2 2 5" xfId="398"/>
    <cellStyle name="20% - Accent1 2 2 5 2" xfId="399"/>
    <cellStyle name="20% - Accent1 2 2 5 3" xfId="400"/>
    <cellStyle name="20% - Accent1 2 2 6" xfId="401"/>
    <cellStyle name="20% - Accent1 2 2 6 2" xfId="402"/>
    <cellStyle name="20% - Accent1 2 2 7" xfId="403"/>
    <cellStyle name="20% - Accent1 2 2 8" xfId="404"/>
    <cellStyle name="20% - Accent1 2 20" xfId="405"/>
    <cellStyle name="20% - Accent1 2 20 2" xfId="406"/>
    <cellStyle name="20% - Accent1 2 20 2 2" xfId="407"/>
    <cellStyle name="20% - Accent1 2 20 2 3" xfId="408"/>
    <cellStyle name="20% - Accent1 2 20 3" xfId="409"/>
    <cellStyle name="20% - Accent1 2 20 3 2" xfId="410"/>
    <cellStyle name="20% - Accent1 2 20 3 3" xfId="411"/>
    <cellStyle name="20% - Accent1 2 20 4" xfId="412"/>
    <cellStyle name="20% - Accent1 2 20 4 2" xfId="413"/>
    <cellStyle name="20% - Accent1 2 20 4 3" xfId="414"/>
    <cellStyle name="20% - Accent1 2 20 5" xfId="415"/>
    <cellStyle name="20% - Accent1 2 20 5 2" xfId="416"/>
    <cellStyle name="20% - Accent1 2 20 5 3" xfId="417"/>
    <cellStyle name="20% - Accent1 2 20 6" xfId="418"/>
    <cellStyle name="20% - Accent1 2 20 6 2" xfId="419"/>
    <cellStyle name="20% - Accent1 2 20 7" xfId="420"/>
    <cellStyle name="20% - Accent1 2 20 8" xfId="421"/>
    <cellStyle name="20% - Accent1 2 21" xfId="422"/>
    <cellStyle name="20% - Accent1 2 21 2" xfId="423"/>
    <cellStyle name="20% - Accent1 2 21 2 2" xfId="424"/>
    <cellStyle name="20% - Accent1 2 21 2 3" xfId="425"/>
    <cellStyle name="20% - Accent1 2 21 3" xfId="426"/>
    <cellStyle name="20% - Accent1 2 21 3 2" xfId="427"/>
    <cellStyle name="20% - Accent1 2 21 3 3" xfId="428"/>
    <cellStyle name="20% - Accent1 2 21 4" xfId="429"/>
    <cellStyle name="20% - Accent1 2 21 4 2" xfId="430"/>
    <cellStyle name="20% - Accent1 2 21 4 3" xfId="431"/>
    <cellStyle name="20% - Accent1 2 21 5" xfId="432"/>
    <cellStyle name="20% - Accent1 2 21 5 2" xfId="433"/>
    <cellStyle name="20% - Accent1 2 21 5 3" xfId="434"/>
    <cellStyle name="20% - Accent1 2 21 6" xfId="435"/>
    <cellStyle name="20% - Accent1 2 21 6 2" xfId="436"/>
    <cellStyle name="20% - Accent1 2 21 7" xfId="437"/>
    <cellStyle name="20% - Accent1 2 21 8" xfId="438"/>
    <cellStyle name="20% - Accent1 2 22" xfId="439"/>
    <cellStyle name="20% - Accent1 2 22 2" xfId="440"/>
    <cellStyle name="20% - Accent1 2 22 3" xfId="441"/>
    <cellStyle name="20% - Accent1 2 23" xfId="442"/>
    <cellStyle name="20% - Accent1 2 23 2" xfId="443"/>
    <cellStyle name="20% - Accent1 2 23 3" xfId="444"/>
    <cellStyle name="20% - Accent1 2 24" xfId="445"/>
    <cellStyle name="20% - Accent1 2 24 2" xfId="446"/>
    <cellStyle name="20% - Accent1 2 24 3" xfId="447"/>
    <cellStyle name="20% - Accent1 2 25" xfId="448"/>
    <cellStyle name="20% - Accent1 2 25 2" xfId="449"/>
    <cellStyle name="20% - Accent1 2 25 3" xfId="450"/>
    <cellStyle name="20% - Accent1 2 26" xfId="451"/>
    <cellStyle name="20% - Accent1 2 26 2" xfId="452"/>
    <cellStyle name="20% - Accent1 2 27" xfId="453"/>
    <cellStyle name="20% - Accent1 2 28" xfId="454"/>
    <cellStyle name="20% - Accent1 2 3" xfId="455"/>
    <cellStyle name="20% - Accent1 2 3 2" xfId="456"/>
    <cellStyle name="20% - Accent1 2 3 2 2" xfId="457"/>
    <cellStyle name="20% - Accent1 2 3 2 3" xfId="458"/>
    <cellStyle name="20% - Accent1 2 3 3" xfId="459"/>
    <cellStyle name="20% - Accent1 2 3 3 2" xfId="460"/>
    <cellStyle name="20% - Accent1 2 3 3 3" xfId="461"/>
    <cellStyle name="20% - Accent1 2 3 4" xfId="462"/>
    <cellStyle name="20% - Accent1 2 3 4 2" xfId="463"/>
    <cellStyle name="20% - Accent1 2 3 4 3" xfId="464"/>
    <cellStyle name="20% - Accent1 2 3 5" xfId="465"/>
    <cellStyle name="20% - Accent1 2 3 5 2" xfId="466"/>
    <cellStyle name="20% - Accent1 2 3 5 3" xfId="467"/>
    <cellStyle name="20% - Accent1 2 3 6" xfId="468"/>
    <cellStyle name="20% - Accent1 2 3 6 2" xfId="469"/>
    <cellStyle name="20% - Accent1 2 3 7" xfId="470"/>
    <cellStyle name="20% - Accent1 2 3 8" xfId="471"/>
    <cellStyle name="20% - Accent1 2 4" xfId="472"/>
    <cellStyle name="20% - Accent1 2 4 2" xfId="473"/>
    <cellStyle name="20% - Accent1 2 4 2 2" xfId="474"/>
    <cellStyle name="20% - Accent1 2 4 2 3" xfId="475"/>
    <cellStyle name="20% - Accent1 2 4 3" xfId="476"/>
    <cellStyle name="20% - Accent1 2 4 3 2" xfId="477"/>
    <cellStyle name="20% - Accent1 2 4 3 3" xfId="478"/>
    <cellStyle name="20% - Accent1 2 4 4" xfId="479"/>
    <cellStyle name="20% - Accent1 2 4 4 2" xfId="480"/>
    <cellStyle name="20% - Accent1 2 4 4 3" xfId="481"/>
    <cellStyle name="20% - Accent1 2 4 5" xfId="482"/>
    <cellStyle name="20% - Accent1 2 4 5 2" xfId="483"/>
    <cellStyle name="20% - Accent1 2 4 5 3" xfId="484"/>
    <cellStyle name="20% - Accent1 2 4 6" xfId="485"/>
    <cellStyle name="20% - Accent1 2 4 6 2" xfId="486"/>
    <cellStyle name="20% - Accent1 2 4 7" xfId="487"/>
    <cellStyle name="20% - Accent1 2 4 8" xfId="488"/>
    <cellStyle name="20% - Accent1 2 5" xfId="489"/>
    <cellStyle name="20% - Accent1 2 5 2" xfId="490"/>
    <cellStyle name="20% - Accent1 2 5 2 2" xfId="491"/>
    <cellStyle name="20% - Accent1 2 5 2 3" xfId="492"/>
    <cellStyle name="20% - Accent1 2 5 3" xfId="493"/>
    <cellStyle name="20% - Accent1 2 5 3 2" xfId="494"/>
    <cellStyle name="20% - Accent1 2 5 3 3" xfId="495"/>
    <cellStyle name="20% - Accent1 2 5 4" xfId="496"/>
    <cellStyle name="20% - Accent1 2 5 4 2" xfId="497"/>
    <cellStyle name="20% - Accent1 2 5 4 3" xfId="498"/>
    <cellStyle name="20% - Accent1 2 5 5" xfId="499"/>
    <cellStyle name="20% - Accent1 2 5 5 2" xfId="500"/>
    <cellStyle name="20% - Accent1 2 5 5 3" xfId="501"/>
    <cellStyle name="20% - Accent1 2 5 6" xfId="502"/>
    <cellStyle name="20% - Accent1 2 5 6 2" xfId="503"/>
    <cellStyle name="20% - Accent1 2 5 7" xfId="504"/>
    <cellStyle name="20% - Accent1 2 5 8" xfId="505"/>
    <cellStyle name="20% - Accent1 2 6" xfId="506"/>
    <cellStyle name="20% - Accent1 2 6 2" xfId="507"/>
    <cellStyle name="20% - Accent1 2 6 2 2" xfId="508"/>
    <cellStyle name="20% - Accent1 2 6 2 3" xfId="509"/>
    <cellStyle name="20% - Accent1 2 6 3" xfId="510"/>
    <cellStyle name="20% - Accent1 2 6 3 2" xfId="511"/>
    <cellStyle name="20% - Accent1 2 6 3 3" xfId="512"/>
    <cellStyle name="20% - Accent1 2 6 4" xfId="513"/>
    <cellStyle name="20% - Accent1 2 6 4 2" xfId="514"/>
    <cellStyle name="20% - Accent1 2 6 4 3" xfId="515"/>
    <cellStyle name="20% - Accent1 2 6 5" xfId="516"/>
    <cellStyle name="20% - Accent1 2 6 5 2" xfId="517"/>
    <cellStyle name="20% - Accent1 2 6 5 3" xfId="518"/>
    <cellStyle name="20% - Accent1 2 6 6" xfId="519"/>
    <cellStyle name="20% - Accent1 2 6 6 2" xfId="520"/>
    <cellStyle name="20% - Accent1 2 6 7" xfId="521"/>
    <cellStyle name="20% - Accent1 2 6 8" xfId="522"/>
    <cellStyle name="20% - Accent1 2 7" xfId="523"/>
    <cellStyle name="20% - Accent1 2 7 2" xfId="524"/>
    <cellStyle name="20% - Accent1 2 7 2 2" xfId="525"/>
    <cellStyle name="20% - Accent1 2 7 2 3" xfId="526"/>
    <cellStyle name="20% - Accent1 2 7 3" xfId="527"/>
    <cellStyle name="20% - Accent1 2 7 3 2" xfId="528"/>
    <cellStyle name="20% - Accent1 2 7 3 3" xfId="529"/>
    <cellStyle name="20% - Accent1 2 7 4" xfId="530"/>
    <cellStyle name="20% - Accent1 2 7 4 2" xfId="531"/>
    <cellStyle name="20% - Accent1 2 7 4 3" xfId="532"/>
    <cellStyle name="20% - Accent1 2 7 5" xfId="533"/>
    <cellStyle name="20% - Accent1 2 7 5 2" xfId="534"/>
    <cellStyle name="20% - Accent1 2 7 5 3" xfId="535"/>
    <cellStyle name="20% - Accent1 2 7 6" xfId="536"/>
    <cellStyle name="20% - Accent1 2 7 6 2" xfId="537"/>
    <cellStyle name="20% - Accent1 2 7 7" xfId="538"/>
    <cellStyle name="20% - Accent1 2 7 8" xfId="539"/>
    <cellStyle name="20% - Accent1 2 8" xfId="540"/>
    <cellStyle name="20% - Accent1 2 8 2" xfId="541"/>
    <cellStyle name="20% - Accent1 2 8 2 2" xfId="542"/>
    <cellStyle name="20% - Accent1 2 8 2 3" xfId="543"/>
    <cellStyle name="20% - Accent1 2 8 3" xfId="544"/>
    <cellStyle name="20% - Accent1 2 8 3 2" xfId="545"/>
    <cellStyle name="20% - Accent1 2 8 3 3" xfId="546"/>
    <cellStyle name="20% - Accent1 2 8 4" xfId="547"/>
    <cellStyle name="20% - Accent1 2 8 4 2" xfId="548"/>
    <cellStyle name="20% - Accent1 2 8 4 3" xfId="549"/>
    <cellStyle name="20% - Accent1 2 8 5" xfId="550"/>
    <cellStyle name="20% - Accent1 2 8 5 2" xfId="551"/>
    <cellStyle name="20% - Accent1 2 8 5 3" xfId="552"/>
    <cellStyle name="20% - Accent1 2 8 6" xfId="553"/>
    <cellStyle name="20% - Accent1 2 8 6 2" xfId="554"/>
    <cellStyle name="20% - Accent1 2 8 7" xfId="555"/>
    <cellStyle name="20% - Accent1 2 8 8" xfId="556"/>
    <cellStyle name="20% - Accent1 2 9" xfId="557"/>
    <cellStyle name="20% - Accent1 2 9 2" xfId="558"/>
    <cellStyle name="20% - Accent1 2 9 2 2" xfId="559"/>
    <cellStyle name="20% - Accent1 2 9 2 3" xfId="560"/>
    <cellStyle name="20% - Accent1 2 9 3" xfId="561"/>
    <cellStyle name="20% - Accent1 2 9 3 2" xfId="562"/>
    <cellStyle name="20% - Accent1 2 9 3 3" xfId="563"/>
    <cellStyle name="20% - Accent1 2 9 4" xfId="564"/>
    <cellStyle name="20% - Accent1 2 9 4 2" xfId="565"/>
    <cellStyle name="20% - Accent1 2 9 4 3" xfId="566"/>
    <cellStyle name="20% - Accent1 2 9 5" xfId="567"/>
    <cellStyle name="20% - Accent1 2 9 5 2" xfId="568"/>
    <cellStyle name="20% - Accent1 2 9 5 3" xfId="569"/>
    <cellStyle name="20% - Accent1 2 9 6" xfId="570"/>
    <cellStyle name="20% - Accent1 2 9 6 2" xfId="571"/>
    <cellStyle name="20% - Accent1 2 9 7" xfId="572"/>
    <cellStyle name="20% - Accent1 2 9 8" xfId="573"/>
    <cellStyle name="20% - Accent1 20" xfId="574"/>
    <cellStyle name="20% - Accent1 20 2" xfId="575"/>
    <cellStyle name="20% - Accent1 20 2 2" xfId="576"/>
    <cellStyle name="20% - Accent1 20 2 3" xfId="577"/>
    <cellStyle name="20% - Accent1 20 3" xfId="578"/>
    <cellStyle name="20% - Accent1 20 3 2" xfId="579"/>
    <cellStyle name="20% - Accent1 20 3 3" xfId="580"/>
    <cellStyle name="20% - Accent1 20 4" xfId="581"/>
    <cellStyle name="20% - Accent1 20 4 2" xfId="582"/>
    <cellStyle name="20% - Accent1 20 4 3" xfId="583"/>
    <cellStyle name="20% - Accent1 20 5" xfId="584"/>
    <cellStyle name="20% - Accent1 20 5 2" xfId="585"/>
    <cellStyle name="20% - Accent1 20 5 3" xfId="586"/>
    <cellStyle name="20% - Accent1 20 6" xfId="587"/>
    <cellStyle name="20% - Accent1 20 6 2" xfId="588"/>
    <cellStyle name="20% - Accent1 20 7" xfId="589"/>
    <cellStyle name="20% - Accent1 20 8" xfId="590"/>
    <cellStyle name="20% - Accent1 21" xfId="591"/>
    <cellStyle name="20% - Accent1 21 2" xfId="592"/>
    <cellStyle name="20% - Accent1 21 2 2" xfId="593"/>
    <cellStyle name="20% - Accent1 21 2 3" xfId="594"/>
    <cellStyle name="20% - Accent1 21 3" xfId="595"/>
    <cellStyle name="20% - Accent1 21 3 2" xfId="596"/>
    <cellStyle name="20% - Accent1 21 3 3" xfId="597"/>
    <cellStyle name="20% - Accent1 21 4" xfId="598"/>
    <cellStyle name="20% - Accent1 21 4 2" xfId="599"/>
    <cellStyle name="20% - Accent1 21 4 3" xfId="600"/>
    <cellStyle name="20% - Accent1 21 5" xfId="601"/>
    <cellStyle name="20% - Accent1 21 5 2" xfId="602"/>
    <cellStyle name="20% - Accent1 21 5 3" xfId="603"/>
    <cellStyle name="20% - Accent1 21 6" xfId="604"/>
    <cellStyle name="20% - Accent1 21 6 2" xfId="605"/>
    <cellStyle name="20% - Accent1 21 7" xfId="606"/>
    <cellStyle name="20% - Accent1 21 8" xfId="607"/>
    <cellStyle name="20% - Accent1 22" xfId="608"/>
    <cellStyle name="20% - Accent1 22 2" xfId="609"/>
    <cellStyle name="20% - Accent1 22 2 2" xfId="610"/>
    <cellStyle name="20% - Accent1 22 2 3" xfId="611"/>
    <cellStyle name="20% - Accent1 22 3" xfId="612"/>
    <cellStyle name="20% - Accent1 22 3 2" xfId="613"/>
    <cellStyle name="20% - Accent1 22 3 3" xfId="614"/>
    <cellStyle name="20% - Accent1 22 4" xfId="615"/>
    <cellStyle name="20% - Accent1 22 4 2" xfId="616"/>
    <cellStyle name="20% - Accent1 22 4 3" xfId="617"/>
    <cellStyle name="20% - Accent1 22 5" xfId="618"/>
    <cellStyle name="20% - Accent1 22 5 2" xfId="619"/>
    <cellStyle name="20% - Accent1 22 5 3" xfId="620"/>
    <cellStyle name="20% - Accent1 22 6" xfId="621"/>
    <cellStyle name="20% - Accent1 22 6 2" xfId="622"/>
    <cellStyle name="20% - Accent1 22 7" xfId="623"/>
    <cellStyle name="20% - Accent1 22 8" xfId="624"/>
    <cellStyle name="20% - Accent1 23" xfId="625"/>
    <cellStyle name="20% - Accent1 23 2" xfId="626"/>
    <cellStyle name="20% - Accent1 23 2 2" xfId="627"/>
    <cellStyle name="20% - Accent1 23 2 3" xfId="628"/>
    <cellStyle name="20% - Accent1 23 3" xfId="629"/>
    <cellStyle name="20% - Accent1 23 3 2" xfId="630"/>
    <cellStyle name="20% - Accent1 23 3 3" xfId="631"/>
    <cellStyle name="20% - Accent1 23 4" xfId="632"/>
    <cellStyle name="20% - Accent1 23 4 2" xfId="633"/>
    <cellStyle name="20% - Accent1 23 4 3" xfId="634"/>
    <cellStyle name="20% - Accent1 23 5" xfId="635"/>
    <cellStyle name="20% - Accent1 23 5 2" xfId="636"/>
    <cellStyle name="20% - Accent1 23 5 3" xfId="637"/>
    <cellStyle name="20% - Accent1 23 6" xfId="638"/>
    <cellStyle name="20% - Accent1 23 6 2" xfId="639"/>
    <cellStyle name="20% - Accent1 23 7" xfId="640"/>
    <cellStyle name="20% - Accent1 23 8" xfId="641"/>
    <cellStyle name="20% - Accent1 24" xfId="642"/>
    <cellStyle name="20% - Accent1 24 2" xfId="643"/>
    <cellStyle name="20% - Accent1 24 2 2" xfId="644"/>
    <cellStyle name="20% - Accent1 24 2 3" xfId="645"/>
    <cellStyle name="20% - Accent1 24 3" xfId="646"/>
    <cellStyle name="20% - Accent1 24 3 2" xfId="647"/>
    <cellStyle name="20% - Accent1 24 3 3" xfId="648"/>
    <cellStyle name="20% - Accent1 24 4" xfId="649"/>
    <cellStyle name="20% - Accent1 24 4 2" xfId="650"/>
    <cellStyle name="20% - Accent1 24 4 3" xfId="651"/>
    <cellStyle name="20% - Accent1 24 5" xfId="652"/>
    <cellStyle name="20% - Accent1 24 5 2" xfId="653"/>
    <cellStyle name="20% - Accent1 24 5 3" xfId="654"/>
    <cellStyle name="20% - Accent1 24 6" xfId="655"/>
    <cellStyle name="20% - Accent1 24 6 2" xfId="656"/>
    <cellStyle name="20% - Accent1 24 7" xfId="657"/>
    <cellStyle name="20% - Accent1 24 8" xfId="658"/>
    <cellStyle name="20% - Accent1 25" xfId="659"/>
    <cellStyle name="20% - Accent1 25 2" xfId="660"/>
    <cellStyle name="20% - Accent1 25 2 2" xfId="661"/>
    <cellStyle name="20% - Accent1 25 2 3" xfId="662"/>
    <cellStyle name="20% - Accent1 25 3" xfId="663"/>
    <cellStyle name="20% - Accent1 25 3 2" xfId="664"/>
    <cellStyle name="20% - Accent1 25 3 3" xfId="665"/>
    <cellStyle name="20% - Accent1 25 4" xfId="666"/>
    <cellStyle name="20% - Accent1 25 4 2" xfId="667"/>
    <cellStyle name="20% - Accent1 25 4 3" xfId="668"/>
    <cellStyle name="20% - Accent1 25 5" xfId="669"/>
    <cellStyle name="20% - Accent1 25 5 2" xfId="670"/>
    <cellStyle name="20% - Accent1 25 5 3" xfId="671"/>
    <cellStyle name="20% - Accent1 25 6" xfId="672"/>
    <cellStyle name="20% - Accent1 25 6 2" xfId="673"/>
    <cellStyle name="20% - Accent1 25 7" xfId="674"/>
    <cellStyle name="20% - Accent1 25 8" xfId="675"/>
    <cellStyle name="20% - Accent1 26" xfId="676"/>
    <cellStyle name="20% - Accent1 26 2" xfId="677"/>
    <cellStyle name="20% - Accent1 26 2 2" xfId="678"/>
    <cellStyle name="20% - Accent1 26 2 3" xfId="679"/>
    <cellStyle name="20% - Accent1 26 3" xfId="680"/>
    <cellStyle name="20% - Accent1 26 3 2" xfId="681"/>
    <cellStyle name="20% - Accent1 26 3 3" xfId="682"/>
    <cellStyle name="20% - Accent1 26 4" xfId="683"/>
    <cellStyle name="20% - Accent1 26 4 2" xfId="684"/>
    <cellStyle name="20% - Accent1 26 4 3" xfId="685"/>
    <cellStyle name="20% - Accent1 26 5" xfId="686"/>
    <cellStyle name="20% - Accent1 26 5 2" xfId="687"/>
    <cellStyle name="20% - Accent1 26 5 3" xfId="688"/>
    <cellStyle name="20% - Accent1 26 6" xfId="689"/>
    <cellStyle name="20% - Accent1 26 6 2" xfId="690"/>
    <cellStyle name="20% - Accent1 26 7" xfId="691"/>
    <cellStyle name="20% - Accent1 26 8" xfId="692"/>
    <cellStyle name="20% - Accent1 27" xfId="693"/>
    <cellStyle name="20% - Accent1 27 2" xfId="694"/>
    <cellStyle name="20% - Accent1 27 2 2" xfId="695"/>
    <cellStyle name="20% - Accent1 27 2 3" xfId="696"/>
    <cellStyle name="20% - Accent1 27 3" xfId="697"/>
    <cellStyle name="20% - Accent1 27 3 2" xfId="698"/>
    <cellStyle name="20% - Accent1 27 3 3" xfId="699"/>
    <cellStyle name="20% - Accent1 27 4" xfId="700"/>
    <cellStyle name="20% - Accent1 27 4 2" xfId="701"/>
    <cellStyle name="20% - Accent1 27 4 3" xfId="702"/>
    <cellStyle name="20% - Accent1 27 5" xfId="703"/>
    <cellStyle name="20% - Accent1 27 5 2" xfId="704"/>
    <cellStyle name="20% - Accent1 27 5 3" xfId="705"/>
    <cellStyle name="20% - Accent1 27 6" xfId="706"/>
    <cellStyle name="20% - Accent1 27 6 2" xfId="707"/>
    <cellStyle name="20% - Accent1 27 7" xfId="708"/>
    <cellStyle name="20% - Accent1 27 8" xfId="709"/>
    <cellStyle name="20% - Accent1 28" xfId="710"/>
    <cellStyle name="20% - Accent1 28 2" xfId="711"/>
    <cellStyle name="20% - Accent1 28 3" xfId="712"/>
    <cellStyle name="20% - Accent1 29" xfId="713"/>
    <cellStyle name="20% - Accent1 29 2" xfId="714"/>
    <cellStyle name="20% - Accent1 29 3" xfId="715"/>
    <cellStyle name="20% - Accent1 3" xfId="716"/>
    <cellStyle name="20% - Accent1 3 10" xfId="717"/>
    <cellStyle name="20% - Accent1 3 10 2" xfId="718"/>
    <cellStyle name="20% - Accent1 3 10 2 2" xfId="719"/>
    <cellStyle name="20% - Accent1 3 10 2 3" xfId="720"/>
    <cellStyle name="20% - Accent1 3 10 3" xfId="721"/>
    <cellStyle name="20% - Accent1 3 10 3 2" xfId="722"/>
    <cellStyle name="20% - Accent1 3 10 3 3" xfId="723"/>
    <cellStyle name="20% - Accent1 3 10 4" xfId="724"/>
    <cellStyle name="20% - Accent1 3 10 4 2" xfId="725"/>
    <cellStyle name="20% - Accent1 3 10 4 3" xfId="726"/>
    <cellStyle name="20% - Accent1 3 10 5" xfId="727"/>
    <cellStyle name="20% - Accent1 3 10 5 2" xfId="728"/>
    <cellStyle name="20% - Accent1 3 10 5 3" xfId="729"/>
    <cellStyle name="20% - Accent1 3 10 6" xfId="730"/>
    <cellStyle name="20% - Accent1 3 10 6 2" xfId="731"/>
    <cellStyle name="20% - Accent1 3 10 7" xfId="732"/>
    <cellStyle name="20% - Accent1 3 10 8" xfId="733"/>
    <cellStyle name="20% - Accent1 3 11" xfId="734"/>
    <cellStyle name="20% - Accent1 3 11 2" xfId="735"/>
    <cellStyle name="20% - Accent1 3 11 2 2" xfId="736"/>
    <cellStyle name="20% - Accent1 3 11 2 3" xfId="737"/>
    <cellStyle name="20% - Accent1 3 11 3" xfId="738"/>
    <cellStyle name="20% - Accent1 3 11 3 2" xfId="739"/>
    <cellStyle name="20% - Accent1 3 11 3 3" xfId="740"/>
    <cellStyle name="20% - Accent1 3 11 4" xfId="741"/>
    <cellStyle name="20% - Accent1 3 11 4 2" xfId="742"/>
    <cellStyle name="20% - Accent1 3 11 4 3" xfId="743"/>
    <cellStyle name="20% - Accent1 3 11 5" xfId="744"/>
    <cellStyle name="20% - Accent1 3 11 5 2" xfId="745"/>
    <cellStyle name="20% - Accent1 3 11 5 3" xfId="746"/>
    <cellStyle name="20% - Accent1 3 11 6" xfId="747"/>
    <cellStyle name="20% - Accent1 3 11 6 2" xfId="748"/>
    <cellStyle name="20% - Accent1 3 11 7" xfId="749"/>
    <cellStyle name="20% - Accent1 3 11 8" xfId="750"/>
    <cellStyle name="20% - Accent1 3 12" xfId="751"/>
    <cellStyle name="20% - Accent1 3 12 2" xfId="752"/>
    <cellStyle name="20% - Accent1 3 12 2 2" xfId="753"/>
    <cellStyle name="20% - Accent1 3 12 2 3" xfId="754"/>
    <cellStyle name="20% - Accent1 3 12 3" xfId="755"/>
    <cellStyle name="20% - Accent1 3 12 3 2" xfId="756"/>
    <cellStyle name="20% - Accent1 3 12 3 3" xfId="757"/>
    <cellStyle name="20% - Accent1 3 12 4" xfId="758"/>
    <cellStyle name="20% - Accent1 3 12 4 2" xfId="759"/>
    <cellStyle name="20% - Accent1 3 12 4 3" xfId="760"/>
    <cellStyle name="20% - Accent1 3 12 5" xfId="761"/>
    <cellStyle name="20% - Accent1 3 12 5 2" xfId="762"/>
    <cellStyle name="20% - Accent1 3 12 5 3" xfId="763"/>
    <cellStyle name="20% - Accent1 3 12 6" xfId="764"/>
    <cellStyle name="20% - Accent1 3 12 6 2" xfId="765"/>
    <cellStyle name="20% - Accent1 3 12 7" xfId="766"/>
    <cellStyle name="20% - Accent1 3 12 8" xfId="767"/>
    <cellStyle name="20% - Accent1 3 13" xfId="768"/>
    <cellStyle name="20% - Accent1 3 13 2" xfId="769"/>
    <cellStyle name="20% - Accent1 3 13 2 2" xfId="770"/>
    <cellStyle name="20% - Accent1 3 13 2 3" xfId="771"/>
    <cellStyle name="20% - Accent1 3 13 3" xfId="772"/>
    <cellStyle name="20% - Accent1 3 13 3 2" xfId="773"/>
    <cellStyle name="20% - Accent1 3 13 3 3" xfId="774"/>
    <cellStyle name="20% - Accent1 3 13 4" xfId="775"/>
    <cellStyle name="20% - Accent1 3 13 4 2" xfId="776"/>
    <cellStyle name="20% - Accent1 3 13 4 3" xfId="777"/>
    <cellStyle name="20% - Accent1 3 13 5" xfId="778"/>
    <cellStyle name="20% - Accent1 3 13 5 2" xfId="779"/>
    <cellStyle name="20% - Accent1 3 13 5 3" xfId="780"/>
    <cellStyle name="20% - Accent1 3 13 6" xfId="781"/>
    <cellStyle name="20% - Accent1 3 13 6 2" xfId="782"/>
    <cellStyle name="20% - Accent1 3 13 7" xfId="783"/>
    <cellStyle name="20% - Accent1 3 13 8" xfId="784"/>
    <cellStyle name="20% - Accent1 3 14" xfId="785"/>
    <cellStyle name="20% - Accent1 3 14 2" xfId="786"/>
    <cellStyle name="20% - Accent1 3 14 2 2" xfId="787"/>
    <cellStyle name="20% - Accent1 3 14 2 3" xfId="788"/>
    <cellStyle name="20% - Accent1 3 14 3" xfId="789"/>
    <cellStyle name="20% - Accent1 3 14 3 2" xfId="790"/>
    <cellStyle name="20% - Accent1 3 14 3 3" xfId="791"/>
    <cellStyle name="20% - Accent1 3 14 4" xfId="792"/>
    <cellStyle name="20% - Accent1 3 14 4 2" xfId="793"/>
    <cellStyle name="20% - Accent1 3 14 4 3" xfId="794"/>
    <cellStyle name="20% - Accent1 3 14 5" xfId="795"/>
    <cellStyle name="20% - Accent1 3 14 5 2" xfId="796"/>
    <cellStyle name="20% - Accent1 3 14 5 3" xfId="797"/>
    <cellStyle name="20% - Accent1 3 14 6" xfId="798"/>
    <cellStyle name="20% - Accent1 3 14 6 2" xfId="799"/>
    <cellStyle name="20% - Accent1 3 14 7" xfId="800"/>
    <cellStyle name="20% - Accent1 3 14 8" xfId="801"/>
    <cellStyle name="20% - Accent1 3 15" xfId="802"/>
    <cellStyle name="20% - Accent1 3 15 2" xfId="803"/>
    <cellStyle name="20% - Accent1 3 15 2 2" xfId="804"/>
    <cellStyle name="20% - Accent1 3 15 2 3" xfId="805"/>
    <cellStyle name="20% - Accent1 3 15 3" xfId="806"/>
    <cellStyle name="20% - Accent1 3 15 3 2" xfId="807"/>
    <cellStyle name="20% - Accent1 3 15 3 3" xfId="808"/>
    <cellStyle name="20% - Accent1 3 15 4" xfId="809"/>
    <cellStyle name="20% - Accent1 3 15 4 2" xfId="810"/>
    <cellStyle name="20% - Accent1 3 15 4 3" xfId="811"/>
    <cellStyle name="20% - Accent1 3 15 5" xfId="812"/>
    <cellStyle name="20% - Accent1 3 15 5 2" xfId="813"/>
    <cellStyle name="20% - Accent1 3 15 5 3" xfId="814"/>
    <cellStyle name="20% - Accent1 3 15 6" xfId="815"/>
    <cellStyle name="20% - Accent1 3 15 6 2" xfId="816"/>
    <cellStyle name="20% - Accent1 3 15 7" xfId="817"/>
    <cellStyle name="20% - Accent1 3 15 8" xfId="818"/>
    <cellStyle name="20% - Accent1 3 16" xfId="819"/>
    <cellStyle name="20% - Accent1 3 16 2" xfId="820"/>
    <cellStyle name="20% - Accent1 3 16 2 2" xfId="821"/>
    <cellStyle name="20% - Accent1 3 16 2 3" xfId="822"/>
    <cellStyle name="20% - Accent1 3 16 3" xfId="823"/>
    <cellStyle name="20% - Accent1 3 16 3 2" xfId="824"/>
    <cellStyle name="20% - Accent1 3 16 3 3" xfId="825"/>
    <cellStyle name="20% - Accent1 3 16 4" xfId="826"/>
    <cellStyle name="20% - Accent1 3 16 4 2" xfId="827"/>
    <cellStyle name="20% - Accent1 3 16 4 3" xfId="828"/>
    <cellStyle name="20% - Accent1 3 16 5" xfId="829"/>
    <cellStyle name="20% - Accent1 3 16 5 2" xfId="830"/>
    <cellStyle name="20% - Accent1 3 16 5 3" xfId="831"/>
    <cellStyle name="20% - Accent1 3 16 6" xfId="832"/>
    <cellStyle name="20% - Accent1 3 16 6 2" xfId="833"/>
    <cellStyle name="20% - Accent1 3 16 7" xfId="834"/>
    <cellStyle name="20% - Accent1 3 16 8" xfId="835"/>
    <cellStyle name="20% - Accent1 3 17" xfId="836"/>
    <cellStyle name="20% - Accent1 3 17 2" xfId="837"/>
    <cellStyle name="20% - Accent1 3 17 2 2" xfId="838"/>
    <cellStyle name="20% - Accent1 3 17 2 3" xfId="839"/>
    <cellStyle name="20% - Accent1 3 17 3" xfId="840"/>
    <cellStyle name="20% - Accent1 3 17 3 2" xfId="841"/>
    <cellStyle name="20% - Accent1 3 17 3 3" xfId="842"/>
    <cellStyle name="20% - Accent1 3 17 4" xfId="843"/>
    <cellStyle name="20% - Accent1 3 17 4 2" xfId="844"/>
    <cellStyle name="20% - Accent1 3 17 4 3" xfId="845"/>
    <cellStyle name="20% - Accent1 3 17 5" xfId="846"/>
    <cellStyle name="20% - Accent1 3 17 5 2" xfId="847"/>
    <cellStyle name="20% - Accent1 3 17 5 3" xfId="848"/>
    <cellStyle name="20% - Accent1 3 17 6" xfId="849"/>
    <cellStyle name="20% - Accent1 3 17 6 2" xfId="850"/>
    <cellStyle name="20% - Accent1 3 17 7" xfId="851"/>
    <cellStyle name="20% - Accent1 3 17 8" xfId="852"/>
    <cellStyle name="20% - Accent1 3 18" xfId="853"/>
    <cellStyle name="20% - Accent1 3 18 2" xfId="854"/>
    <cellStyle name="20% - Accent1 3 18 2 2" xfId="855"/>
    <cellStyle name="20% - Accent1 3 18 2 3" xfId="856"/>
    <cellStyle name="20% - Accent1 3 18 3" xfId="857"/>
    <cellStyle name="20% - Accent1 3 18 3 2" xfId="858"/>
    <cellStyle name="20% - Accent1 3 18 3 3" xfId="859"/>
    <cellStyle name="20% - Accent1 3 18 4" xfId="860"/>
    <cellStyle name="20% - Accent1 3 18 4 2" xfId="861"/>
    <cellStyle name="20% - Accent1 3 18 4 3" xfId="862"/>
    <cellStyle name="20% - Accent1 3 18 5" xfId="863"/>
    <cellStyle name="20% - Accent1 3 18 5 2" xfId="864"/>
    <cellStyle name="20% - Accent1 3 18 5 3" xfId="865"/>
    <cellStyle name="20% - Accent1 3 18 6" xfId="866"/>
    <cellStyle name="20% - Accent1 3 18 6 2" xfId="867"/>
    <cellStyle name="20% - Accent1 3 18 7" xfId="868"/>
    <cellStyle name="20% - Accent1 3 18 8" xfId="869"/>
    <cellStyle name="20% - Accent1 3 19" xfId="870"/>
    <cellStyle name="20% - Accent1 3 19 2" xfId="871"/>
    <cellStyle name="20% - Accent1 3 19 2 2" xfId="872"/>
    <cellStyle name="20% - Accent1 3 19 2 3" xfId="873"/>
    <cellStyle name="20% - Accent1 3 19 3" xfId="874"/>
    <cellStyle name="20% - Accent1 3 19 3 2" xfId="875"/>
    <cellStyle name="20% - Accent1 3 19 3 3" xfId="876"/>
    <cellStyle name="20% - Accent1 3 19 4" xfId="877"/>
    <cellStyle name="20% - Accent1 3 19 4 2" xfId="878"/>
    <cellStyle name="20% - Accent1 3 19 4 3" xfId="879"/>
    <cellStyle name="20% - Accent1 3 19 5" xfId="880"/>
    <cellStyle name="20% - Accent1 3 19 5 2" xfId="881"/>
    <cellStyle name="20% - Accent1 3 19 5 3" xfId="882"/>
    <cellStyle name="20% - Accent1 3 19 6" xfId="883"/>
    <cellStyle name="20% - Accent1 3 19 6 2" xfId="884"/>
    <cellStyle name="20% - Accent1 3 19 7" xfId="885"/>
    <cellStyle name="20% - Accent1 3 19 8" xfId="886"/>
    <cellStyle name="20% - Accent1 3 2" xfId="887"/>
    <cellStyle name="20% - Accent1 3 2 2" xfId="888"/>
    <cellStyle name="20% - Accent1 3 2 2 2" xfId="889"/>
    <cellStyle name="20% - Accent1 3 2 2 3" xfId="890"/>
    <cellStyle name="20% - Accent1 3 2 3" xfId="891"/>
    <cellStyle name="20% - Accent1 3 2 3 2" xfId="892"/>
    <cellStyle name="20% - Accent1 3 2 3 3" xfId="893"/>
    <cellStyle name="20% - Accent1 3 2 4" xfId="894"/>
    <cellStyle name="20% - Accent1 3 2 4 2" xfId="895"/>
    <cellStyle name="20% - Accent1 3 2 4 3" xfId="896"/>
    <cellStyle name="20% - Accent1 3 2 5" xfId="897"/>
    <cellStyle name="20% - Accent1 3 2 5 2" xfId="898"/>
    <cellStyle name="20% - Accent1 3 2 5 3" xfId="899"/>
    <cellStyle name="20% - Accent1 3 2 6" xfId="900"/>
    <cellStyle name="20% - Accent1 3 2 6 2" xfId="901"/>
    <cellStyle name="20% - Accent1 3 2 7" xfId="902"/>
    <cellStyle name="20% - Accent1 3 2 8" xfId="903"/>
    <cellStyle name="20% - Accent1 3 20" xfId="904"/>
    <cellStyle name="20% - Accent1 3 20 2" xfId="905"/>
    <cellStyle name="20% - Accent1 3 20 2 2" xfId="906"/>
    <cellStyle name="20% - Accent1 3 20 2 3" xfId="907"/>
    <cellStyle name="20% - Accent1 3 20 3" xfId="908"/>
    <cellStyle name="20% - Accent1 3 20 3 2" xfId="909"/>
    <cellStyle name="20% - Accent1 3 20 3 3" xfId="910"/>
    <cellStyle name="20% - Accent1 3 20 4" xfId="911"/>
    <cellStyle name="20% - Accent1 3 20 4 2" xfId="912"/>
    <cellStyle name="20% - Accent1 3 20 4 3" xfId="913"/>
    <cellStyle name="20% - Accent1 3 20 5" xfId="914"/>
    <cellStyle name="20% - Accent1 3 20 5 2" xfId="915"/>
    <cellStyle name="20% - Accent1 3 20 5 3" xfId="916"/>
    <cellStyle name="20% - Accent1 3 20 6" xfId="917"/>
    <cellStyle name="20% - Accent1 3 20 6 2" xfId="918"/>
    <cellStyle name="20% - Accent1 3 20 7" xfId="919"/>
    <cellStyle name="20% - Accent1 3 20 8" xfId="920"/>
    <cellStyle name="20% - Accent1 3 21" xfId="921"/>
    <cellStyle name="20% - Accent1 3 21 2" xfId="922"/>
    <cellStyle name="20% - Accent1 3 21 2 2" xfId="923"/>
    <cellStyle name="20% - Accent1 3 21 2 3" xfId="924"/>
    <cellStyle name="20% - Accent1 3 21 3" xfId="925"/>
    <cellStyle name="20% - Accent1 3 21 3 2" xfId="926"/>
    <cellStyle name="20% - Accent1 3 21 3 3" xfId="927"/>
    <cellStyle name="20% - Accent1 3 21 4" xfId="928"/>
    <cellStyle name="20% - Accent1 3 21 4 2" xfId="929"/>
    <cellStyle name="20% - Accent1 3 21 4 3" xfId="930"/>
    <cellStyle name="20% - Accent1 3 21 5" xfId="931"/>
    <cellStyle name="20% - Accent1 3 21 5 2" xfId="932"/>
    <cellStyle name="20% - Accent1 3 21 5 3" xfId="933"/>
    <cellStyle name="20% - Accent1 3 21 6" xfId="934"/>
    <cellStyle name="20% - Accent1 3 21 6 2" xfId="935"/>
    <cellStyle name="20% - Accent1 3 21 7" xfId="936"/>
    <cellStyle name="20% - Accent1 3 21 8" xfId="937"/>
    <cellStyle name="20% - Accent1 3 22" xfId="938"/>
    <cellStyle name="20% - Accent1 3 22 2" xfId="939"/>
    <cellStyle name="20% - Accent1 3 22 3" xfId="940"/>
    <cellStyle name="20% - Accent1 3 23" xfId="941"/>
    <cellStyle name="20% - Accent1 3 23 2" xfId="942"/>
    <cellStyle name="20% - Accent1 3 23 3" xfId="943"/>
    <cellStyle name="20% - Accent1 3 24" xfId="944"/>
    <cellStyle name="20% - Accent1 3 24 2" xfId="945"/>
    <cellStyle name="20% - Accent1 3 24 3" xfId="946"/>
    <cellStyle name="20% - Accent1 3 25" xfId="947"/>
    <cellStyle name="20% - Accent1 3 25 2" xfId="948"/>
    <cellStyle name="20% - Accent1 3 25 3" xfId="949"/>
    <cellStyle name="20% - Accent1 3 26" xfId="950"/>
    <cellStyle name="20% - Accent1 3 26 2" xfId="951"/>
    <cellStyle name="20% - Accent1 3 27" xfId="952"/>
    <cellStyle name="20% - Accent1 3 28" xfId="953"/>
    <cellStyle name="20% - Accent1 3 3" xfId="954"/>
    <cellStyle name="20% - Accent1 3 3 2" xfId="955"/>
    <cellStyle name="20% - Accent1 3 3 2 2" xfId="956"/>
    <cellStyle name="20% - Accent1 3 3 2 3" xfId="957"/>
    <cellStyle name="20% - Accent1 3 3 3" xfId="958"/>
    <cellStyle name="20% - Accent1 3 3 3 2" xfId="959"/>
    <cellStyle name="20% - Accent1 3 3 3 3" xfId="960"/>
    <cellStyle name="20% - Accent1 3 3 4" xfId="961"/>
    <cellStyle name="20% - Accent1 3 3 4 2" xfId="962"/>
    <cellStyle name="20% - Accent1 3 3 4 3" xfId="963"/>
    <cellStyle name="20% - Accent1 3 3 5" xfId="964"/>
    <cellStyle name="20% - Accent1 3 3 5 2" xfId="965"/>
    <cellStyle name="20% - Accent1 3 3 5 3" xfId="966"/>
    <cellStyle name="20% - Accent1 3 3 6" xfId="967"/>
    <cellStyle name="20% - Accent1 3 3 6 2" xfId="968"/>
    <cellStyle name="20% - Accent1 3 3 7" xfId="969"/>
    <cellStyle name="20% - Accent1 3 3 8" xfId="970"/>
    <cellStyle name="20% - Accent1 3 4" xfId="971"/>
    <cellStyle name="20% - Accent1 3 4 2" xfId="972"/>
    <cellStyle name="20% - Accent1 3 4 2 2" xfId="973"/>
    <cellStyle name="20% - Accent1 3 4 2 3" xfId="974"/>
    <cellStyle name="20% - Accent1 3 4 3" xfId="975"/>
    <cellStyle name="20% - Accent1 3 4 3 2" xfId="976"/>
    <cellStyle name="20% - Accent1 3 4 3 3" xfId="977"/>
    <cellStyle name="20% - Accent1 3 4 4" xfId="978"/>
    <cellStyle name="20% - Accent1 3 4 4 2" xfId="979"/>
    <cellStyle name="20% - Accent1 3 4 4 3" xfId="980"/>
    <cellStyle name="20% - Accent1 3 4 5" xfId="981"/>
    <cellStyle name="20% - Accent1 3 4 5 2" xfId="982"/>
    <cellStyle name="20% - Accent1 3 4 5 3" xfId="983"/>
    <cellStyle name="20% - Accent1 3 4 6" xfId="984"/>
    <cellStyle name="20% - Accent1 3 4 6 2" xfId="985"/>
    <cellStyle name="20% - Accent1 3 4 7" xfId="986"/>
    <cellStyle name="20% - Accent1 3 4 8" xfId="987"/>
    <cellStyle name="20% - Accent1 3 5" xfId="988"/>
    <cellStyle name="20% - Accent1 3 5 2" xfId="989"/>
    <cellStyle name="20% - Accent1 3 5 2 2" xfId="990"/>
    <cellStyle name="20% - Accent1 3 5 2 3" xfId="991"/>
    <cellStyle name="20% - Accent1 3 5 3" xfId="992"/>
    <cellStyle name="20% - Accent1 3 5 3 2" xfId="993"/>
    <cellStyle name="20% - Accent1 3 5 3 3" xfId="994"/>
    <cellStyle name="20% - Accent1 3 5 4" xfId="995"/>
    <cellStyle name="20% - Accent1 3 5 4 2" xfId="996"/>
    <cellStyle name="20% - Accent1 3 5 4 3" xfId="997"/>
    <cellStyle name="20% - Accent1 3 5 5" xfId="998"/>
    <cellStyle name="20% - Accent1 3 5 5 2" xfId="999"/>
    <cellStyle name="20% - Accent1 3 5 5 3" xfId="1000"/>
    <cellStyle name="20% - Accent1 3 5 6" xfId="1001"/>
    <cellStyle name="20% - Accent1 3 5 6 2" xfId="1002"/>
    <cellStyle name="20% - Accent1 3 5 7" xfId="1003"/>
    <cellStyle name="20% - Accent1 3 5 8" xfId="1004"/>
    <cellStyle name="20% - Accent1 3 6" xfId="1005"/>
    <cellStyle name="20% - Accent1 3 6 2" xfId="1006"/>
    <cellStyle name="20% - Accent1 3 6 2 2" xfId="1007"/>
    <cellStyle name="20% - Accent1 3 6 2 3" xfId="1008"/>
    <cellStyle name="20% - Accent1 3 6 3" xfId="1009"/>
    <cellStyle name="20% - Accent1 3 6 3 2" xfId="1010"/>
    <cellStyle name="20% - Accent1 3 6 3 3" xfId="1011"/>
    <cellStyle name="20% - Accent1 3 6 4" xfId="1012"/>
    <cellStyle name="20% - Accent1 3 6 4 2" xfId="1013"/>
    <cellStyle name="20% - Accent1 3 6 4 3" xfId="1014"/>
    <cellStyle name="20% - Accent1 3 6 5" xfId="1015"/>
    <cellStyle name="20% - Accent1 3 6 5 2" xfId="1016"/>
    <cellStyle name="20% - Accent1 3 6 5 3" xfId="1017"/>
    <cellStyle name="20% - Accent1 3 6 6" xfId="1018"/>
    <cellStyle name="20% - Accent1 3 6 6 2" xfId="1019"/>
    <cellStyle name="20% - Accent1 3 6 7" xfId="1020"/>
    <cellStyle name="20% - Accent1 3 6 8" xfId="1021"/>
    <cellStyle name="20% - Accent1 3 7" xfId="1022"/>
    <cellStyle name="20% - Accent1 3 7 2" xfId="1023"/>
    <cellStyle name="20% - Accent1 3 7 2 2" xfId="1024"/>
    <cellStyle name="20% - Accent1 3 7 2 3" xfId="1025"/>
    <cellStyle name="20% - Accent1 3 7 3" xfId="1026"/>
    <cellStyle name="20% - Accent1 3 7 3 2" xfId="1027"/>
    <cellStyle name="20% - Accent1 3 7 3 3" xfId="1028"/>
    <cellStyle name="20% - Accent1 3 7 4" xfId="1029"/>
    <cellStyle name="20% - Accent1 3 7 4 2" xfId="1030"/>
    <cellStyle name="20% - Accent1 3 7 4 3" xfId="1031"/>
    <cellStyle name="20% - Accent1 3 7 5" xfId="1032"/>
    <cellStyle name="20% - Accent1 3 7 5 2" xfId="1033"/>
    <cellStyle name="20% - Accent1 3 7 5 3" xfId="1034"/>
    <cellStyle name="20% - Accent1 3 7 6" xfId="1035"/>
    <cellStyle name="20% - Accent1 3 7 6 2" xfId="1036"/>
    <cellStyle name="20% - Accent1 3 7 7" xfId="1037"/>
    <cellStyle name="20% - Accent1 3 7 8" xfId="1038"/>
    <cellStyle name="20% - Accent1 3 8" xfId="1039"/>
    <cellStyle name="20% - Accent1 3 8 2" xfId="1040"/>
    <cellStyle name="20% - Accent1 3 8 2 2" xfId="1041"/>
    <cellStyle name="20% - Accent1 3 8 2 3" xfId="1042"/>
    <cellStyle name="20% - Accent1 3 8 3" xfId="1043"/>
    <cellStyle name="20% - Accent1 3 8 3 2" xfId="1044"/>
    <cellStyle name="20% - Accent1 3 8 3 3" xfId="1045"/>
    <cellStyle name="20% - Accent1 3 8 4" xfId="1046"/>
    <cellStyle name="20% - Accent1 3 8 4 2" xfId="1047"/>
    <cellStyle name="20% - Accent1 3 8 4 3" xfId="1048"/>
    <cellStyle name="20% - Accent1 3 8 5" xfId="1049"/>
    <cellStyle name="20% - Accent1 3 8 5 2" xfId="1050"/>
    <cellStyle name="20% - Accent1 3 8 5 3" xfId="1051"/>
    <cellStyle name="20% - Accent1 3 8 6" xfId="1052"/>
    <cellStyle name="20% - Accent1 3 8 6 2" xfId="1053"/>
    <cellStyle name="20% - Accent1 3 8 7" xfId="1054"/>
    <cellStyle name="20% - Accent1 3 8 8" xfId="1055"/>
    <cellStyle name="20% - Accent1 3 9" xfId="1056"/>
    <cellStyle name="20% - Accent1 3 9 2" xfId="1057"/>
    <cellStyle name="20% - Accent1 3 9 2 2" xfId="1058"/>
    <cellStyle name="20% - Accent1 3 9 2 3" xfId="1059"/>
    <cellStyle name="20% - Accent1 3 9 3" xfId="1060"/>
    <cellStyle name="20% - Accent1 3 9 3 2" xfId="1061"/>
    <cellStyle name="20% - Accent1 3 9 3 3" xfId="1062"/>
    <cellStyle name="20% - Accent1 3 9 4" xfId="1063"/>
    <cellStyle name="20% - Accent1 3 9 4 2" xfId="1064"/>
    <cellStyle name="20% - Accent1 3 9 4 3" xfId="1065"/>
    <cellStyle name="20% - Accent1 3 9 5" xfId="1066"/>
    <cellStyle name="20% - Accent1 3 9 5 2" xfId="1067"/>
    <cellStyle name="20% - Accent1 3 9 5 3" xfId="1068"/>
    <cellStyle name="20% - Accent1 3 9 6" xfId="1069"/>
    <cellStyle name="20% - Accent1 3 9 6 2" xfId="1070"/>
    <cellStyle name="20% - Accent1 3 9 7" xfId="1071"/>
    <cellStyle name="20% - Accent1 3 9 8" xfId="1072"/>
    <cellStyle name="20% - Accent1 30" xfId="1073"/>
    <cellStyle name="20% - Accent1 30 2" xfId="1074"/>
    <cellStyle name="20% - Accent1 30 3" xfId="1075"/>
    <cellStyle name="20% - Accent1 31" xfId="1076"/>
    <cellStyle name="20% - Accent1 31 2" xfId="1077"/>
    <cellStyle name="20% - Accent1 31 3" xfId="1078"/>
    <cellStyle name="20% - Accent1 32" xfId="1079"/>
    <cellStyle name="20% - Accent1 32 2" xfId="1080"/>
    <cellStyle name="20% - Accent1 32 3" xfId="1081"/>
    <cellStyle name="20% - Accent1 33" xfId="1082"/>
    <cellStyle name="20% - Accent1 33 2" xfId="1083"/>
    <cellStyle name="20% - Accent1 33 3" xfId="1084"/>
    <cellStyle name="20% - Accent1 34" xfId="1085"/>
    <cellStyle name="20% - Accent1 34 2" xfId="1086"/>
    <cellStyle name="20% - Accent1 34 3" xfId="1087"/>
    <cellStyle name="20% - Accent1 35" xfId="1088"/>
    <cellStyle name="20% - Accent1 35 2" xfId="1089"/>
    <cellStyle name="20% - Accent1 36" xfId="1090"/>
    <cellStyle name="20% - Accent1 36 2" xfId="1091"/>
    <cellStyle name="20% - Accent1 37" xfId="1092"/>
    <cellStyle name="20% - Accent1 37 2" xfId="1093"/>
    <cellStyle name="20% - Accent1 38" xfId="1094"/>
    <cellStyle name="20% - Accent1 38 2" xfId="1095"/>
    <cellStyle name="20% - Accent1 39" xfId="1096"/>
    <cellStyle name="20% - Accent1 4" xfId="1097"/>
    <cellStyle name="20% - Accent1 4 10" xfId="1098"/>
    <cellStyle name="20% - Accent1 4 10 2" xfId="1099"/>
    <cellStyle name="20% - Accent1 4 10 2 2" xfId="1100"/>
    <cellStyle name="20% - Accent1 4 10 2 3" xfId="1101"/>
    <cellStyle name="20% - Accent1 4 10 3" xfId="1102"/>
    <cellStyle name="20% - Accent1 4 10 3 2" xfId="1103"/>
    <cellStyle name="20% - Accent1 4 10 3 3" xfId="1104"/>
    <cellStyle name="20% - Accent1 4 10 4" xfId="1105"/>
    <cellStyle name="20% - Accent1 4 10 4 2" xfId="1106"/>
    <cellStyle name="20% - Accent1 4 10 4 3" xfId="1107"/>
    <cellStyle name="20% - Accent1 4 10 5" xfId="1108"/>
    <cellStyle name="20% - Accent1 4 10 5 2" xfId="1109"/>
    <cellStyle name="20% - Accent1 4 10 5 3" xfId="1110"/>
    <cellStyle name="20% - Accent1 4 10 6" xfId="1111"/>
    <cellStyle name="20% - Accent1 4 10 6 2" xfId="1112"/>
    <cellStyle name="20% - Accent1 4 10 7" xfId="1113"/>
    <cellStyle name="20% - Accent1 4 10 8" xfId="1114"/>
    <cellStyle name="20% - Accent1 4 11" xfId="1115"/>
    <cellStyle name="20% - Accent1 4 11 2" xfId="1116"/>
    <cellStyle name="20% - Accent1 4 11 2 2" xfId="1117"/>
    <cellStyle name="20% - Accent1 4 11 2 3" xfId="1118"/>
    <cellStyle name="20% - Accent1 4 11 3" xfId="1119"/>
    <cellStyle name="20% - Accent1 4 11 3 2" xfId="1120"/>
    <cellStyle name="20% - Accent1 4 11 3 3" xfId="1121"/>
    <cellStyle name="20% - Accent1 4 11 4" xfId="1122"/>
    <cellStyle name="20% - Accent1 4 11 4 2" xfId="1123"/>
    <cellStyle name="20% - Accent1 4 11 4 3" xfId="1124"/>
    <cellStyle name="20% - Accent1 4 11 5" xfId="1125"/>
    <cellStyle name="20% - Accent1 4 11 5 2" xfId="1126"/>
    <cellStyle name="20% - Accent1 4 11 5 3" xfId="1127"/>
    <cellStyle name="20% - Accent1 4 11 6" xfId="1128"/>
    <cellStyle name="20% - Accent1 4 11 6 2" xfId="1129"/>
    <cellStyle name="20% - Accent1 4 11 7" xfId="1130"/>
    <cellStyle name="20% - Accent1 4 11 8" xfId="1131"/>
    <cellStyle name="20% - Accent1 4 12" xfId="1132"/>
    <cellStyle name="20% - Accent1 4 12 2" xfId="1133"/>
    <cellStyle name="20% - Accent1 4 12 2 2" xfId="1134"/>
    <cellStyle name="20% - Accent1 4 12 2 3" xfId="1135"/>
    <cellStyle name="20% - Accent1 4 12 3" xfId="1136"/>
    <cellStyle name="20% - Accent1 4 12 3 2" xfId="1137"/>
    <cellStyle name="20% - Accent1 4 12 3 3" xfId="1138"/>
    <cellStyle name="20% - Accent1 4 12 4" xfId="1139"/>
    <cellStyle name="20% - Accent1 4 12 4 2" xfId="1140"/>
    <cellStyle name="20% - Accent1 4 12 4 3" xfId="1141"/>
    <cellStyle name="20% - Accent1 4 12 5" xfId="1142"/>
    <cellStyle name="20% - Accent1 4 12 5 2" xfId="1143"/>
    <cellStyle name="20% - Accent1 4 12 5 3" xfId="1144"/>
    <cellStyle name="20% - Accent1 4 12 6" xfId="1145"/>
    <cellStyle name="20% - Accent1 4 12 6 2" xfId="1146"/>
    <cellStyle name="20% - Accent1 4 12 7" xfId="1147"/>
    <cellStyle name="20% - Accent1 4 12 8" xfId="1148"/>
    <cellStyle name="20% - Accent1 4 13" xfId="1149"/>
    <cellStyle name="20% - Accent1 4 13 2" xfId="1150"/>
    <cellStyle name="20% - Accent1 4 13 2 2" xfId="1151"/>
    <cellStyle name="20% - Accent1 4 13 2 3" xfId="1152"/>
    <cellStyle name="20% - Accent1 4 13 3" xfId="1153"/>
    <cellStyle name="20% - Accent1 4 13 3 2" xfId="1154"/>
    <cellStyle name="20% - Accent1 4 13 3 3" xfId="1155"/>
    <cellStyle name="20% - Accent1 4 13 4" xfId="1156"/>
    <cellStyle name="20% - Accent1 4 13 4 2" xfId="1157"/>
    <cellStyle name="20% - Accent1 4 13 4 3" xfId="1158"/>
    <cellStyle name="20% - Accent1 4 13 5" xfId="1159"/>
    <cellStyle name="20% - Accent1 4 13 5 2" xfId="1160"/>
    <cellStyle name="20% - Accent1 4 13 5 3" xfId="1161"/>
    <cellStyle name="20% - Accent1 4 13 6" xfId="1162"/>
    <cellStyle name="20% - Accent1 4 13 6 2" xfId="1163"/>
    <cellStyle name="20% - Accent1 4 13 7" xfId="1164"/>
    <cellStyle name="20% - Accent1 4 13 8" xfId="1165"/>
    <cellStyle name="20% - Accent1 4 14" xfId="1166"/>
    <cellStyle name="20% - Accent1 4 14 2" xfId="1167"/>
    <cellStyle name="20% - Accent1 4 14 2 2" xfId="1168"/>
    <cellStyle name="20% - Accent1 4 14 2 3" xfId="1169"/>
    <cellStyle name="20% - Accent1 4 14 3" xfId="1170"/>
    <cellStyle name="20% - Accent1 4 14 3 2" xfId="1171"/>
    <cellStyle name="20% - Accent1 4 14 3 3" xfId="1172"/>
    <cellStyle name="20% - Accent1 4 14 4" xfId="1173"/>
    <cellStyle name="20% - Accent1 4 14 4 2" xfId="1174"/>
    <cellStyle name="20% - Accent1 4 14 4 3" xfId="1175"/>
    <cellStyle name="20% - Accent1 4 14 5" xfId="1176"/>
    <cellStyle name="20% - Accent1 4 14 5 2" xfId="1177"/>
    <cellStyle name="20% - Accent1 4 14 5 3" xfId="1178"/>
    <cellStyle name="20% - Accent1 4 14 6" xfId="1179"/>
    <cellStyle name="20% - Accent1 4 14 6 2" xfId="1180"/>
    <cellStyle name="20% - Accent1 4 14 7" xfId="1181"/>
    <cellStyle name="20% - Accent1 4 14 8" xfId="1182"/>
    <cellStyle name="20% - Accent1 4 15" xfId="1183"/>
    <cellStyle name="20% - Accent1 4 15 2" xfId="1184"/>
    <cellStyle name="20% - Accent1 4 15 2 2" xfId="1185"/>
    <cellStyle name="20% - Accent1 4 15 2 3" xfId="1186"/>
    <cellStyle name="20% - Accent1 4 15 3" xfId="1187"/>
    <cellStyle name="20% - Accent1 4 15 3 2" xfId="1188"/>
    <cellStyle name="20% - Accent1 4 15 3 3" xfId="1189"/>
    <cellStyle name="20% - Accent1 4 15 4" xfId="1190"/>
    <cellStyle name="20% - Accent1 4 15 4 2" xfId="1191"/>
    <cellStyle name="20% - Accent1 4 15 4 3" xfId="1192"/>
    <cellStyle name="20% - Accent1 4 15 5" xfId="1193"/>
    <cellStyle name="20% - Accent1 4 15 5 2" xfId="1194"/>
    <cellStyle name="20% - Accent1 4 15 5 3" xfId="1195"/>
    <cellStyle name="20% - Accent1 4 15 6" xfId="1196"/>
    <cellStyle name="20% - Accent1 4 15 6 2" xfId="1197"/>
    <cellStyle name="20% - Accent1 4 15 7" xfId="1198"/>
    <cellStyle name="20% - Accent1 4 15 8" xfId="1199"/>
    <cellStyle name="20% - Accent1 4 16" xfId="1200"/>
    <cellStyle name="20% - Accent1 4 16 2" xfId="1201"/>
    <cellStyle name="20% - Accent1 4 16 2 2" xfId="1202"/>
    <cellStyle name="20% - Accent1 4 16 2 3" xfId="1203"/>
    <cellStyle name="20% - Accent1 4 16 3" xfId="1204"/>
    <cellStyle name="20% - Accent1 4 16 3 2" xfId="1205"/>
    <cellStyle name="20% - Accent1 4 16 3 3" xfId="1206"/>
    <cellStyle name="20% - Accent1 4 16 4" xfId="1207"/>
    <cellStyle name="20% - Accent1 4 16 4 2" xfId="1208"/>
    <cellStyle name="20% - Accent1 4 16 4 3" xfId="1209"/>
    <cellStyle name="20% - Accent1 4 16 5" xfId="1210"/>
    <cellStyle name="20% - Accent1 4 16 5 2" xfId="1211"/>
    <cellStyle name="20% - Accent1 4 16 5 3" xfId="1212"/>
    <cellStyle name="20% - Accent1 4 16 6" xfId="1213"/>
    <cellStyle name="20% - Accent1 4 16 6 2" xfId="1214"/>
    <cellStyle name="20% - Accent1 4 16 7" xfId="1215"/>
    <cellStyle name="20% - Accent1 4 16 8" xfId="1216"/>
    <cellStyle name="20% - Accent1 4 17" xfId="1217"/>
    <cellStyle name="20% - Accent1 4 17 2" xfId="1218"/>
    <cellStyle name="20% - Accent1 4 17 2 2" xfId="1219"/>
    <cellStyle name="20% - Accent1 4 17 2 3" xfId="1220"/>
    <cellStyle name="20% - Accent1 4 17 3" xfId="1221"/>
    <cellStyle name="20% - Accent1 4 17 3 2" xfId="1222"/>
    <cellStyle name="20% - Accent1 4 17 3 3" xfId="1223"/>
    <cellStyle name="20% - Accent1 4 17 4" xfId="1224"/>
    <cellStyle name="20% - Accent1 4 17 4 2" xfId="1225"/>
    <cellStyle name="20% - Accent1 4 17 4 3" xfId="1226"/>
    <cellStyle name="20% - Accent1 4 17 5" xfId="1227"/>
    <cellStyle name="20% - Accent1 4 17 5 2" xfId="1228"/>
    <cellStyle name="20% - Accent1 4 17 5 3" xfId="1229"/>
    <cellStyle name="20% - Accent1 4 17 6" xfId="1230"/>
    <cellStyle name="20% - Accent1 4 17 6 2" xfId="1231"/>
    <cellStyle name="20% - Accent1 4 17 7" xfId="1232"/>
    <cellStyle name="20% - Accent1 4 17 8" xfId="1233"/>
    <cellStyle name="20% - Accent1 4 18" xfId="1234"/>
    <cellStyle name="20% - Accent1 4 18 2" xfId="1235"/>
    <cellStyle name="20% - Accent1 4 18 2 2" xfId="1236"/>
    <cellStyle name="20% - Accent1 4 18 2 3" xfId="1237"/>
    <cellStyle name="20% - Accent1 4 18 3" xfId="1238"/>
    <cellStyle name="20% - Accent1 4 18 3 2" xfId="1239"/>
    <cellStyle name="20% - Accent1 4 18 3 3" xfId="1240"/>
    <cellStyle name="20% - Accent1 4 18 4" xfId="1241"/>
    <cellStyle name="20% - Accent1 4 18 4 2" xfId="1242"/>
    <cellStyle name="20% - Accent1 4 18 4 3" xfId="1243"/>
    <cellStyle name="20% - Accent1 4 18 5" xfId="1244"/>
    <cellStyle name="20% - Accent1 4 18 5 2" xfId="1245"/>
    <cellStyle name="20% - Accent1 4 18 5 3" xfId="1246"/>
    <cellStyle name="20% - Accent1 4 18 6" xfId="1247"/>
    <cellStyle name="20% - Accent1 4 18 6 2" xfId="1248"/>
    <cellStyle name="20% - Accent1 4 18 7" xfId="1249"/>
    <cellStyle name="20% - Accent1 4 18 8" xfId="1250"/>
    <cellStyle name="20% - Accent1 4 19" xfId="1251"/>
    <cellStyle name="20% - Accent1 4 19 2" xfId="1252"/>
    <cellStyle name="20% - Accent1 4 19 2 2" xfId="1253"/>
    <cellStyle name="20% - Accent1 4 19 2 3" xfId="1254"/>
    <cellStyle name="20% - Accent1 4 19 3" xfId="1255"/>
    <cellStyle name="20% - Accent1 4 19 3 2" xfId="1256"/>
    <cellStyle name="20% - Accent1 4 19 3 3" xfId="1257"/>
    <cellStyle name="20% - Accent1 4 19 4" xfId="1258"/>
    <cellStyle name="20% - Accent1 4 19 4 2" xfId="1259"/>
    <cellStyle name="20% - Accent1 4 19 4 3" xfId="1260"/>
    <cellStyle name="20% - Accent1 4 19 5" xfId="1261"/>
    <cellStyle name="20% - Accent1 4 19 5 2" xfId="1262"/>
    <cellStyle name="20% - Accent1 4 19 5 3" xfId="1263"/>
    <cellStyle name="20% - Accent1 4 19 6" xfId="1264"/>
    <cellStyle name="20% - Accent1 4 19 6 2" xfId="1265"/>
    <cellStyle name="20% - Accent1 4 19 7" xfId="1266"/>
    <cellStyle name="20% - Accent1 4 19 8" xfId="1267"/>
    <cellStyle name="20% - Accent1 4 2" xfId="1268"/>
    <cellStyle name="20% - Accent1 4 2 2" xfId="1269"/>
    <cellStyle name="20% - Accent1 4 2 2 2" xfId="1270"/>
    <cellStyle name="20% - Accent1 4 2 2 3" xfId="1271"/>
    <cellStyle name="20% - Accent1 4 2 3" xfId="1272"/>
    <cellStyle name="20% - Accent1 4 2 3 2" xfId="1273"/>
    <cellStyle name="20% - Accent1 4 2 3 3" xfId="1274"/>
    <cellStyle name="20% - Accent1 4 2 4" xfId="1275"/>
    <cellStyle name="20% - Accent1 4 2 4 2" xfId="1276"/>
    <cellStyle name="20% - Accent1 4 2 4 3" xfId="1277"/>
    <cellStyle name="20% - Accent1 4 2 5" xfId="1278"/>
    <cellStyle name="20% - Accent1 4 2 5 2" xfId="1279"/>
    <cellStyle name="20% - Accent1 4 2 5 3" xfId="1280"/>
    <cellStyle name="20% - Accent1 4 2 6" xfId="1281"/>
    <cellStyle name="20% - Accent1 4 2 6 2" xfId="1282"/>
    <cellStyle name="20% - Accent1 4 2 7" xfId="1283"/>
    <cellStyle name="20% - Accent1 4 2 8" xfId="1284"/>
    <cellStyle name="20% - Accent1 4 20" xfId="1285"/>
    <cellStyle name="20% - Accent1 4 20 2" xfId="1286"/>
    <cellStyle name="20% - Accent1 4 20 2 2" xfId="1287"/>
    <cellStyle name="20% - Accent1 4 20 2 3" xfId="1288"/>
    <cellStyle name="20% - Accent1 4 20 3" xfId="1289"/>
    <cellStyle name="20% - Accent1 4 20 3 2" xfId="1290"/>
    <cellStyle name="20% - Accent1 4 20 3 3" xfId="1291"/>
    <cellStyle name="20% - Accent1 4 20 4" xfId="1292"/>
    <cellStyle name="20% - Accent1 4 20 4 2" xfId="1293"/>
    <cellStyle name="20% - Accent1 4 20 4 3" xfId="1294"/>
    <cellStyle name="20% - Accent1 4 20 5" xfId="1295"/>
    <cellStyle name="20% - Accent1 4 20 5 2" xfId="1296"/>
    <cellStyle name="20% - Accent1 4 20 5 3" xfId="1297"/>
    <cellStyle name="20% - Accent1 4 20 6" xfId="1298"/>
    <cellStyle name="20% - Accent1 4 20 6 2" xfId="1299"/>
    <cellStyle name="20% - Accent1 4 20 7" xfId="1300"/>
    <cellStyle name="20% - Accent1 4 20 8" xfId="1301"/>
    <cellStyle name="20% - Accent1 4 21" xfId="1302"/>
    <cellStyle name="20% - Accent1 4 21 2" xfId="1303"/>
    <cellStyle name="20% - Accent1 4 21 2 2" xfId="1304"/>
    <cellStyle name="20% - Accent1 4 21 2 3" xfId="1305"/>
    <cellStyle name="20% - Accent1 4 21 3" xfId="1306"/>
    <cellStyle name="20% - Accent1 4 21 3 2" xfId="1307"/>
    <cellStyle name="20% - Accent1 4 21 3 3" xfId="1308"/>
    <cellStyle name="20% - Accent1 4 21 4" xfId="1309"/>
    <cellStyle name="20% - Accent1 4 21 4 2" xfId="1310"/>
    <cellStyle name="20% - Accent1 4 21 4 3" xfId="1311"/>
    <cellStyle name="20% - Accent1 4 21 5" xfId="1312"/>
    <cellStyle name="20% - Accent1 4 21 5 2" xfId="1313"/>
    <cellStyle name="20% - Accent1 4 21 5 3" xfId="1314"/>
    <cellStyle name="20% - Accent1 4 21 6" xfId="1315"/>
    <cellStyle name="20% - Accent1 4 21 6 2" xfId="1316"/>
    <cellStyle name="20% - Accent1 4 21 7" xfId="1317"/>
    <cellStyle name="20% - Accent1 4 21 8" xfId="1318"/>
    <cellStyle name="20% - Accent1 4 22" xfId="1319"/>
    <cellStyle name="20% - Accent1 4 22 2" xfId="1320"/>
    <cellStyle name="20% - Accent1 4 22 3" xfId="1321"/>
    <cellStyle name="20% - Accent1 4 23" xfId="1322"/>
    <cellStyle name="20% - Accent1 4 23 2" xfId="1323"/>
    <cellStyle name="20% - Accent1 4 23 3" xfId="1324"/>
    <cellStyle name="20% - Accent1 4 24" xfId="1325"/>
    <cellStyle name="20% - Accent1 4 24 2" xfId="1326"/>
    <cellStyle name="20% - Accent1 4 24 3" xfId="1327"/>
    <cellStyle name="20% - Accent1 4 25" xfId="1328"/>
    <cellStyle name="20% - Accent1 4 25 2" xfId="1329"/>
    <cellStyle name="20% - Accent1 4 25 3" xfId="1330"/>
    <cellStyle name="20% - Accent1 4 26" xfId="1331"/>
    <cellStyle name="20% - Accent1 4 26 2" xfId="1332"/>
    <cellStyle name="20% - Accent1 4 27" xfId="1333"/>
    <cellStyle name="20% - Accent1 4 28" xfId="1334"/>
    <cellStyle name="20% - Accent1 4 3" xfId="1335"/>
    <cellStyle name="20% - Accent1 4 3 2" xfId="1336"/>
    <cellStyle name="20% - Accent1 4 3 2 2" xfId="1337"/>
    <cellStyle name="20% - Accent1 4 3 2 3" xfId="1338"/>
    <cellStyle name="20% - Accent1 4 3 3" xfId="1339"/>
    <cellStyle name="20% - Accent1 4 3 3 2" xfId="1340"/>
    <cellStyle name="20% - Accent1 4 3 3 3" xfId="1341"/>
    <cellStyle name="20% - Accent1 4 3 4" xfId="1342"/>
    <cellStyle name="20% - Accent1 4 3 4 2" xfId="1343"/>
    <cellStyle name="20% - Accent1 4 3 4 3" xfId="1344"/>
    <cellStyle name="20% - Accent1 4 3 5" xfId="1345"/>
    <cellStyle name="20% - Accent1 4 3 5 2" xfId="1346"/>
    <cellStyle name="20% - Accent1 4 3 5 3" xfId="1347"/>
    <cellStyle name="20% - Accent1 4 3 6" xfId="1348"/>
    <cellStyle name="20% - Accent1 4 3 6 2" xfId="1349"/>
    <cellStyle name="20% - Accent1 4 3 7" xfId="1350"/>
    <cellStyle name="20% - Accent1 4 3 8" xfId="1351"/>
    <cellStyle name="20% - Accent1 4 4" xfId="1352"/>
    <cellStyle name="20% - Accent1 4 4 2" xfId="1353"/>
    <cellStyle name="20% - Accent1 4 4 2 2" xfId="1354"/>
    <cellStyle name="20% - Accent1 4 4 2 3" xfId="1355"/>
    <cellStyle name="20% - Accent1 4 4 3" xfId="1356"/>
    <cellStyle name="20% - Accent1 4 4 3 2" xfId="1357"/>
    <cellStyle name="20% - Accent1 4 4 3 3" xfId="1358"/>
    <cellStyle name="20% - Accent1 4 4 4" xfId="1359"/>
    <cellStyle name="20% - Accent1 4 4 4 2" xfId="1360"/>
    <cellStyle name="20% - Accent1 4 4 4 3" xfId="1361"/>
    <cellStyle name="20% - Accent1 4 4 5" xfId="1362"/>
    <cellStyle name="20% - Accent1 4 4 5 2" xfId="1363"/>
    <cellStyle name="20% - Accent1 4 4 5 3" xfId="1364"/>
    <cellStyle name="20% - Accent1 4 4 6" xfId="1365"/>
    <cellStyle name="20% - Accent1 4 4 6 2" xfId="1366"/>
    <cellStyle name="20% - Accent1 4 4 7" xfId="1367"/>
    <cellStyle name="20% - Accent1 4 4 8" xfId="1368"/>
    <cellStyle name="20% - Accent1 4 5" xfId="1369"/>
    <cellStyle name="20% - Accent1 4 5 2" xfId="1370"/>
    <cellStyle name="20% - Accent1 4 5 2 2" xfId="1371"/>
    <cellStyle name="20% - Accent1 4 5 2 3" xfId="1372"/>
    <cellStyle name="20% - Accent1 4 5 3" xfId="1373"/>
    <cellStyle name="20% - Accent1 4 5 3 2" xfId="1374"/>
    <cellStyle name="20% - Accent1 4 5 3 3" xfId="1375"/>
    <cellStyle name="20% - Accent1 4 5 4" xfId="1376"/>
    <cellStyle name="20% - Accent1 4 5 4 2" xfId="1377"/>
    <cellStyle name="20% - Accent1 4 5 4 3" xfId="1378"/>
    <cellStyle name="20% - Accent1 4 5 5" xfId="1379"/>
    <cellStyle name="20% - Accent1 4 5 5 2" xfId="1380"/>
    <cellStyle name="20% - Accent1 4 5 5 3" xfId="1381"/>
    <cellStyle name="20% - Accent1 4 5 6" xfId="1382"/>
    <cellStyle name="20% - Accent1 4 5 6 2" xfId="1383"/>
    <cellStyle name="20% - Accent1 4 5 7" xfId="1384"/>
    <cellStyle name="20% - Accent1 4 5 8" xfId="1385"/>
    <cellStyle name="20% - Accent1 4 6" xfId="1386"/>
    <cellStyle name="20% - Accent1 4 6 2" xfId="1387"/>
    <cellStyle name="20% - Accent1 4 6 2 2" xfId="1388"/>
    <cellStyle name="20% - Accent1 4 6 2 3" xfId="1389"/>
    <cellStyle name="20% - Accent1 4 6 3" xfId="1390"/>
    <cellStyle name="20% - Accent1 4 6 3 2" xfId="1391"/>
    <cellStyle name="20% - Accent1 4 6 3 3" xfId="1392"/>
    <cellStyle name="20% - Accent1 4 6 4" xfId="1393"/>
    <cellStyle name="20% - Accent1 4 6 4 2" xfId="1394"/>
    <cellStyle name="20% - Accent1 4 6 4 3" xfId="1395"/>
    <cellStyle name="20% - Accent1 4 6 5" xfId="1396"/>
    <cellStyle name="20% - Accent1 4 6 5 2" xfId="1397"/>
    <cellStyle name="20% - Accent1 4 6 5 3" xfId="1398"/>
    <cellStyle name="20% - Accent1 4 6 6" xfId="1399"/>
    <cellStyle name="20% - Accent1 4 6 6 2" xfId="1400"/>
    <cellStyle name="20% - Accent1 4 6 7" xfId="1401"/>
    <cellStyle name="20% - Accent1 4 6 8" xfId="1402"/>
    <cellStyle name="20% - Accent1 4 7" xfId="1403"/>
    <cellStyle name="20% - Accent1 4 7 2" xfId="1404"/>
    <cellStyle name="20% - Accent1 4 7 2 2" xfId="1405"/>
    <cellStyle name="20% - Accent1 4 7 2 3" xfId="1406"/>
    <cellStyle name="20% - Accent1 4 7 3" xfId="1407"/>
    <cellStyle name="20% - Accent1 4 7 3 2" xfId="1408"/>
    <cellStyle name="20% - Accent1 4 7 3 3" xfId="1409"/>
    <cellStyle name="20% - Accent1 4 7 4" xfId="1410"/>
    <cellStyle name="20% - Accent1 4 7 4 2" xfId="1411"/>
    <cellStyle name="20% - Accent1 4 7 4 3" xfId="1412"/>
    <cellStyle name="20% - Accent1 4 7 5" xfId="1413"/>
    <cellStyle name="20% - Accent1 4 7 5 2" xfId="1414"/>
    <cellStyle name="20% - Accent1 4 7 5 3" xfId="1415"/>
    <cellStyle name="20% - Accent1 4 7 6" xfId="1416"/>
    <cellStyle name="20% - Accent1 4 7 6 2" xfId="1417"/>
    <cellStyle name="20% - Accent1 4 7 7" xfId="1418"/>
    <cellStyle name="20% - Accent1 4 7 8" xfId="1419"/>
    <cellStyle name="20% - Accent1 4 8" xfId="1420"/>
    <cellStyle name="20% - Accent1 4 8 2" xfId="1421"/>
    <cellStyle name="20% - Accent1 4 8 2 2" xfId="1422"/>
    <cellStyle name="20% - Accent1 4 8 2 3" xfId="1423"/>
    <cellStyle name="20% - Accent1 4 8 3" xfId="1424"/>
    <cellStyle name="20% - Accent1 4 8 3 2" xfId="1425"/>
    <cellStyle name="20% - Accent1 4 8 3 3" xfId="1426"/>
    <cellStyle name="20% - Accent1 4 8 4" xfId="1427"/>
    <cellStyle name="20% - Accent1 4 8 4 2" xfId="1428"/>
    <cellStyle name="20% - Accent1 4 8 4 3" xfId="1429"/>
    <cellStyle name="20% - Accent1 4 8 5" xfId="1430"/>
    <cellStyle name="20% - Accent1 4 8 5 2" xfId="1431"/>
    <cellStyle name="20% - Accent1 4 8 5 3" xfId="1432"/>
    <cellStyle name="20% - Accent1 4 8 6" xfId="1433"/>
    <cellStyle name="20% - Accent1 4 8 6 2" xfId="1434"/>
    <cellStyle name="20% - Accent1 4 8 7" xfId="1435"/>
    <cellStyle name="20% - Accent1 4 8 8" xfId="1436"/>
    <cellStyle name="20% - Accent1 4 9" xfId="1437"/>
    <cellStyle name="20% - Accent1 4 9 2" xfId="1438"/>
    <cellStyle name="20% - Accent1 4 9 2 2" xfId="1439"/>
    <cellStyle name="20% - Accent1 4 9 2 3" xfId="1440"/>
    <cellStyle name="20% - Accent1 4 9 3" xfId="1441"/>
    <cellStyle name="20% - Accent1 4 9 3 2" xfId="1442"/>
    <cellStyle name="20% - Accent1 4 9 3 3" xfId="1443"/>
    <cellStyle name="20% - Accent1 4 9 4" xfId="1444"/>
    <cellStyle name="20% - Accent1 4 9 4 2" xfId="1445"/>
    <cellStyle name="20% - Accent1 4 9 4 3" xfId="1446"/>
    <cellStyle name="20% - Accent1 4 9 5" xfId="1447"/>
    <cellStyle name="20% - Accent1 4 9 5 2" xfId="1448"/>
    <cellStyle name="20% - Accent1 4 9 5 3" xfId="1449"/>
    <cellStyle name="20% - Accent1 4 9 6" xfId="1450"/>
    <cellStyle name="20% - Accent1 4 9 6 2" xfId="1451"/>
    <cellStyle name="20% - Accent1 4 9 7" xfId="1452"/>
    <cellStyle name="20% - Accent1 4 9 8" xfId="1453"/>
    <cellStyle name="20% - Accent1 40" xfId="1454"/>
    <cellStyle name="20% - Accent1 41" xfId="1455"/>
    <cellStyle name="20% - Accent1 42" xfId="1456"/>
    <cellStyle name="20% - Accent1 5" xfId="1457"/>
    <cellStyle name="20% - Accent1 5 10" xfId="1458"/>
    <cellStyle name="20% - Accent1 5 10 2" xfId="1459"/>
    <cellStyle name="20% - Accent1 5 10 2 2" xfId="1460"/>
    <cellStyle name="20% - Accent1 5 10 2 3" xfId="1461"/>
    <cellStyle name="20% - Accent1 5 10 3" xfId="1462"/>
    <cellStyle name="20% - Accent1 5 10 3 2" xfId="1463"/>
    <cellStyle name="20% - Accent1 5 10 3 3" xfId="1464"/>
    <cellStyle name="20% - Accent1 5 10 4" xfId="1465"/>
    <cellStyle name="20% - Accent1 5 10 4 2" xfId="1466"/>
    <cellStyle name="20% - Accent1 5 10 4 3" xfId="1467"/>
    <cellStyle name="20% - Accent1 5 10 5" xfId="1468"/>
    <cellStyle name="20% - Accent1 5 10 5 2" xfId="1469"/>
    <cellStyle name="20% - Accent1 5 10 5 3" xfId="1470"/>
    <cellStyle name="20% - Accent1 5 10 6" xfId="1471"/>
    <cellStyle name="20% - Accent1 5 10 6 2" xfId="1472"/>
    <cellStyle name="20% - Accent1 5 10 7" xfId="1473"/>
    <cellStyle name="20% - Accent1 5 10 8" xfId="1474"/>
    <cellStyle name="20% - Accent1 5 11" xfId="1475"/>
    <cellStyle name="20% - Accent1 5 11 2" xfId="1476"/>
    <cellStyle name="20% - Accent1 5 11 2 2" xfId="1477"/>
    <cellStyle name="20% - Accent1 5 11 2 3" xfId="1478"/>
    <cellStyle name="20% - Accent1 5 11 3" xfId="1479"/>
    <cellStyle name="20% - Accent1 5 11 3 2" xfId="1480"/>
    <cellStyle name="20% - Accent1 5 11 3 3" xfId="1481"/>
    <cellStyle name="20% - Accent1 5 11 4" xfId="1482"/>
    <cellStyle name="20% - Accent1 5 11 4 2" xfId="1483"/>
    <cellStyle name="20% - Accent1 5 11 4 3" xfId="1484"/>
    <cellStyle name="20% - Accent1 5 11 5" xfId="1485"/>
    <cellStyle name="20% - Accent1 5 11 5 2" xfId="1486"/>
    <cellStyle name="20% - Accent1 5 11 5 3" xfId="1487"/>
    <cellStyle name="20% - Accent1 5 11 6" xfId="1488"/>
    <cellStyle name="20% - Accent1 5 11 6 2" xfId="1489"/>
    <cellStyle name="20% - Accent1 5 11 7" xfId="1490"/>
    <cellStyle name="20% - Accent1 5 11 8" xfId="1491"/>
    <cellStyle name="20% - Accent1 5 12" xfId="1492"/>
    <cellStyle name="20% - Accent1 5 12 2" xfId="1493"/>
    <cellStyle name="20% - Accent1 5 12 2 2" xfId="1494"/>
    <cellStyle name="20% - Accent1 5 12 2 3" xfId="1495"/>
    <cellStyle name="20% - Accent1 5 12 3" xfId="1496"/>
    <cellStyle name="20% - Accent1 5 12 3 2" xfId="1497"/>
    <cellStyle name="20% - Accent1 5 12 3 3" xfId="1498"/>
    <cellStyle name="20% - Accent1 5 12 4" xfId="1499"/>
    <cellStyle name="20% - Accent1 5 12 4 2" xfId="1500"/>
    <cellStyle name="20% - Accent1 5 12 4 3" xfId="1501"/>
    <cellStyle name="20% - Accent1 5 12 5" xfId="1502"/>
    <cellStyle name="20% - Accent1 5 12 5 2" xfId="1503"/>
    <cellStyle name="20% - Accent1 5 12 5 3" xfId="1504"/>
    <cellStyle name="20% - Accent1 5 12 6" xfId="1505"/>
    <cellStyle name="20% - Accent1 5 12 6 2" xfId="1506"/>
    <cellStyle name="20% - Accent1 5 12 7" xfId="1507"/>
    <cellStyle name="20% - Accent1 5 12 8" xfId="1508"/>
    <cellStyle name="20% - Accent1 5 13" xfId="1509"/>
    <cellStyle name="20% - Accent1 5 13 2" xfId="1510"/>
    <cellStyle name="20% - Accent1 5 13 2 2" xfId="1511"/>
    <cellStyle name="20% - Accent1 5 13 2 3" xfId="1512"/>
    <cellStyle name="20% - Accent1 5 13 3" xfId="1513"/>
    <cellStyle name="20% - Accent1 5 13 3 2" xfId="1514"/>
    <cellStyle name="20% - Accent1 5 13 3 3" xfId="1515"/>
    <cellStyle name="20% - Accent1 5 13 4" xfId="1516"/>
    <cellStyle name="20% - Accent1 5 13 4 2" xfId="1517"/>
    <cellStyle name="20% - Accent1 5 13 4 3" xfId="1518"/>
    <cellStyle name="20% - Accent1 5 13 5" xfId="1519"/>
    <cellStyle name="20% - Accent1 5 13 5 2" xfId="1520"/>
    <cellStyle name="20% - Accent1 5 13 5 3" xfId="1521"/>
    <cellStyle name="20% - Accent1 5 13 6" xfId="1522"/>
    <cellStyle name="20% - Accent1 5 13 6 2" xfId="1523"/>
    <cellStyle name="20% - Accent1 5 13 7" xfId="1524"/>
    <cellStyle name="20% - Accent1 5 13 8" xfId="1525"/>
    <cellStyle name="20% - Accent1 5 14" xfId="1526"/>
    <cellStyle name="20% - Accent1 5 14 2" xfId="1527"/>
    <cellStyle name="20% - Accent1 5 14 2 2" xfId="1528"/>
    <cellStyle name="20% - Accent1 5 14 2 3" xfId="1529"/>
    <cellStyle name="20% - Accent1 5 14 3" xfId="1530"/>
    <cellStyle name="20% - Accent1 5 14 3 2" xfId="1531"/>
    <cellStyle name="20% - Accent1 5 14 3 3" xfId="1532"/>
    <cellStyle name="20% - Accent1 5 14 4" xfId="1533"/>
    <cellStyle name="20% - Accent1 5 14 4 2" xfId="1534"/>
    <cellStyle name="20% - Accent1 5 14 4 3" xfId="1535"/>
    <cellStyle name="20% - Accent1 5 14 5" xfId="1536"/>
    <cellStyle name="20% - Accent1 5 14 5 2" xfId="1537"/>
    <cellStyle name="20% - Accent1 5 14 5 3" xfId="1538"/>
    <cellStyle name="20% - Accent1 5 14 6" xfId="1539"/>
    <cellStyle name="20% - Accent1 5 14 6 2" xfId="1540"/>
    <cellStyle name="20% - Accent1 5 14 7" xfId="1541"/>
    <cellStyle name="20% - Accent1 5 14 8" xfId="1542"/>
    <cellStyle name="20% - Accent1 5 15" xfId="1543"/>
    <cellStyle name="20% - Accent1 5 15 2" xfId="1544"/>
    <cellStyle name="20% - Accent1 5 15 2 2" xfId="1545"/>
    <cellStyle name="20% - Accent1 5 15 2 3" xfId="1546"/>
    <cellStyle name="20% - Accent1 5 15 3" xfId="1547"/>
    <cellStyle name="20% - Accent1 5 15 3 2" xfId="1548"/>
    <cellStyle name="20% - Accent1 5 15 3 3" xfId="1549"/>
    <cellStyle name="20% - Accent1 5 15 4" xfId="1550"/>
    <cellStyle name="20% - Accent1 5 15 4 2" xfId="1551"/>
    <cellStyle name="20% - Accent1 5 15 4 3" xfId="1552"/>
    <cellStyle name="20% - Accent1 5 15 5" xfId="1553"/>
    <cellStyle name="20% - Accent1 5 15 5 2" xfId="1554"/>
    <cellStyle name="20% - Accent1 5 15 5 3" xfId="1555"/>
    <cellStyle name="20% - Accent1 5 15 6" xfId="1556"/>
    <cellStyle name="20% - Accent1 5 15 6 2" xfId="1557"/>
    <cellStyle name="20% - Accent1 5 15 7" xfId="1558"/>
    <cellStyle name="20% - Accent1 5 15 8" xfId="1559"/>
    <cellStyle name="20% - Accent1 5 16" xfId="1560"/>
    <cellStyle name="20% - Accent1 5 16 2" xfId="1561"/>
    <cellStyle name="20% - Accent1 5 16 2 2" xfId="1562"/>
    <cellStyle name="20% - Accent1 5 16 2 3" xfId="1563"/>
    <cellStyle name="20% - Accent1 5 16 3" xfId="1564"/>
    <cellStyle name="20% - Accent1 5 16 3 2" xfId="1565"/>
    <cellStyle name="20% - Accent1 5 16 3 3" xfId="1566"/>
    <cellStyle name="20% - Accent1 5 16 4" xfId="1567"/>
    <cellStyle name="20% - Accent1 5 16 4 2" xfId="1568"/>
    <cellStyle name="20% - Accent1 5 16 4 3" xfId="1569"/>
    <cellStyle name="20% - Accent1 5 16 5" xfId="1570"/>
    <cellStyle name="20% - Accent1 5 16 5 2" xfId="1571"/>
    <cellStyle name="20% - Accent1 5 16 5 3" xfId="1572"/>
    <cellStyle name="20% - Accent1 5 16 6" xfId="1573"/>
    <cellStyle name="20% - Accent1 5 16 6 2" xfId="1574"/>
    <cellStyle name="20% - Accent1 5 16 7" xfId="1575"/>
    <cellStyle name="20% - Accent1 5 16 8" xfId="1576"/>
    <cellStyle name="20% - Accent1 5 17" xfId="1577"/>
    <cellStyle name="20% - Accent1 5 17 2" xfId="1578"/>
    <cellStyle name="20% - Accent1 5 17 2 2" xfId="1579"/>
    <cellStyle name="20% - Accent1 5 17 2 3" xfId="1580"/>
    <cellStyle name="20% - Accent1 5 17 3" xfId="1581"/>
    <cellStyle name="20% - Accent1 5 17 3 2" xfId="1582"/>
    <cellStyle name="20% - Accent1 5 17 3 3" xfId="1583"/>
    <cellStyle name="20% - Accent1 5 17 4" xfId="1584"/>
    <cellStyle name="20% - Accent1 5 17 4 2" xfId="1585"/>
    <cellStyle name="20% - Accent1 5 17 4 3" xfId="1586"/>
    <cellStyle name="20% - Accent1 5 17 5" xfId="1587"/>
    <cellStyle name="20% - Accent1 5 17 5 2" xfId="1588"/>
    <cellStyle name="20% - Accent1 5 17 5 3" xfId="1589"/>
    <cellStyle name="20% - Accent1 5 17 6" xfId="1590"/>
    <cellStyle name="20% - Accent1 5 17 6 2" xfId="1591"/>
    <cellStyle name="20% - Accent1 5 17 7" xfId="1592"/>
    <cellStyle name="20% - Accent1 5 17 8" xfId="1593"/>
    <cellStyle name="20% - Accent1 5 18" xfId="1594"/>
    <cellStyle name="20% - Accent1 5 18 2" xfId="1595"/>
    <cellStyle name="20% - Accent1 5 18 2 2" xfId="1596"/>
    <cellStyle name="20% - Accent1 5 18 2 3" xfId="1597"/>
    <cellStyle name="20% - Accent1 5 18 3" xfId="1598"/>
    <cellStyle name="20% - Accent1 5 18 3 2" xfId="1599"/>
    <cellStyle name="20% - Accent1 5 18 3 3" xfId="1600"/>
    <cellStyle name="20% - Accent1 5 18 4" xfId="1601"/>
    <cellStyle name="20% - Accent1 5 18 4 2" xfId="1602"/>
    <cellStyle name="20% - Accent1 5 18 4 3" xfId="1603"/>
    <cellStyle name="20% - Accent1 5 18 5" xfId="1604"/>
    <cellStyle name="20% - Accent1 5 18 5 2" xfId="1605"/>
    <cellStyle name="20% - Accent1 5 18 5 3" xfId="1606"/>
    <cellStyle name="20% - Accent1 5 18 6" xfId="1607"/>
    <cellStyle name="20% - Accent1 5 18 6 2" xfId="1608"/>
    <cellStyle name="20% - Accent1 5 18 7" xfId="1609"/>
    <cellStyle name="20% - Accent1 5 18 8" xfId="1610"/>
    <cellStyle name="20% - Accent1 5 19" xfId="1611"/>
    <cellStyle name="20% - Accent1 5 19 2" xfId="1612"/>
    <cellStyle name="20% - Accent1 5 19 2 2" xfId="1613"/>
    <cellStyle name="20% - Accent1 5 19 2 3" xfId="1614"/>
    <cellStyle name="20% - Accent1 5 19 3" xfId="1615"/>
    <cellStyle name="20% - Accent1 5 19 3 2" xfId="1616"/>
    <cellStyle name="20% - Accent1 5 19 3 3" xfId="1617"/>
    <cellStyle name="20% - Accent1 5 19 4" xfId="1618"/>
    <cellStyle name="20% - Accent1 5 19 4 2" xfId="1619"/>
    <cellStyle name="20% - Accent1 5 19 4 3" xfId="1620"/>
    <cellStyle name="20% - Accent1 5 19 5" xfId="1621"/>
    <cellStyle name="20% - Accent1 5 19 5 2" xfId="1622"/>
    <cellStyle name="20% - Accent1 5 19 5 3" xfId="1623"/>
    <cellStyle name="20% - Accent1 5 19 6" xfId="1624"/>
    <cellStyle name="20% - Accent1 5 19 6 2" xfId="1625"/>
    <cellStyle name="20% - Accent1 5 19 7" xfId="1626"/>
    <cellStyle name="20% - Accent1 5 19 8" xfId="1627"/>
    <cellStyle name="20% - Accent1 5 2" xfId="1628"/>
    <cellStyle name="20% - Accent1 5 2 2" xfId="1629"/>
    <cellStyle name="20% - Accent1 5 2 2 2" xfId="1630"/>
    <cellStyle name="20% - Accent1 5 2 2 3" xfId="1631"/>
    <cellStyle name="20% - Accent1 5 2 3" xfId="1632"/>
    <cellStyle name="20% - Accent1 5 2 3 2" xfId="1633"/>
    <cellStyle name="20% - Accent1 5 2 3 3" xfId="1634"/>
    <cellStyle name="20% - Accent1 5 2 4" xfId="1635"/>
    <cellStyle name="20% - Accent1 5 2 4 2" xfId="1636"/>
    <cellStyle name="20% - Accent1 5 2 4 3" xfId="1637"/>
    <cellStyle name="20% - Accent1 5 2 5" xfId="1638"/>
    <cellStyle name="20% - Accent1 5 2 5 2" xfId="1639"/>
    <cellStyle name="20% - Accent1 5 2 5 3" xfId="1640"/>
    <cellStyle name="20% - Accent1 5 2 6" xfId="1641"/>
    <cellStyle name="20% - Accent1 5 2 6 2" xfId="1642"/>
    <cellStyle name="20% - Accent1 5 2 7" xfId="1643"/>
    <cellStyle name="20% - Accent1 5 2 8" xfId="1644"/>
    <cellStyle name="20% - Accent1 5 20" xfId="1645"/>
    <cellStyle name="20% - Accent1 5 20 2" xfId="1646"/>
    <cellStyle name="20% - Accent1 5 20 2 2" xfId="1647"/>
    <cellStyle name="20% - Accent1 5 20 2 3" xfId="1648"/>
    <cellStyle name="20% - Accent1 5 20 3" xfId="1649"/>
    <cellStyle name="20% - Accent1 5 20 3 2" xfId="1650"/>
    <cellStyle name="20% - Accent1 5 20 3 3" xfId="1651"/>
    <cellStyle name="20% - Accent1 5 20 4" xfId="1652"/>
    <cellStyle name="20% - Accent1 5 20 4 2" xfId="1653"/>
    <cellStyle name="20% - Accent1 5 20 4 3" xfId="1654"/>
    <cellStyle name="20% - Accent1 5 20 5" xfId="1655"/>
    <cellStyle name="20% - Accent1 5 20 5 2" xfId="1656"/>
    <cellStyle name="20% - Accent1 5 20 5 3" xfId="1657"/>
    <cellStyle name="20% - Accent1 5 20 6" xfId="1658"/>
    <cellStyle name="20% - Accent1 5 20 6 2" xfId="1659"/>
    <cellStyle name="20% - Accent1 5 20 7" xfId="1660"/>
    <cellStyle name="20% - Accent1 5 20 8" xfId="1661"/>
    <cellStyle name="20% - Accent1 5 21" xfId="1662"/>
    <cellStyle name="20% - Accent1 5 21 2" xfId="1663"/>
    <cellStyle name="20% - Accent1 5 21 2 2" xfId="1664"/>
    <cellStyle name="20% - Accent1 5 21 2 3" xfId="1665"/>
    <cellStyle name="20% - Accent1 5 21 3" xfId="1666"/>
    <cellStyle name="20% - Accent1 5 21 3 2" xfId="1667"/>
    <cellStyle name="20% - Accent1 5 21 3 3" xfId="1668"/>
    <cellStyle name="20% - Accent1 5 21 4" xfId="1669"/>
    <cellStyle name="20% - Accent1 5 21 4 2" xfId="1670"/>
    <cellStyle name="20% - Accent1 5 21 4 3" xfId="1671"/>
    <cellStyle name="20% - Accent1 5 21 5" xfId="1672"/>
    <cellStyle name="20% - Accent1 5 21 5 2" xfId="1673"/>
    <cellStyle name="20% - Accent1 5 21 5 3" xfId="1674"/>
    <cellStyle name="20% - Accent1 5 21 6" xfId="1675"/>
    <cellStyle name="20% - Accent1 5 21 6 2" xfId="1676"/>
    <cellStyle name="20% - Accent1 5 21 7" xfId="1677"/>
    <cellStyle name="20% - Accent1 5 21 8" xfId="1678"/>
    <cellStyle name="20% - Accent1 5 22" xfId="1679"/>
    <cellStyle name="20% - Accent1 5 22 2" xfId="1680"/>
    <cellStyle name="20% - Accent1 5 22 3" xfId="1681"/>
    <cellStyle name="20% - Accent1 5 23" xfId="1682"/>
    <cellStyle name="20% - Accent1 5 23 2" xfId="1683"/>
    <cellStyle name="20% - Accent1 5 23 3" xfId="1684"/>
    <cellStyle name="20% - Accent1 5 24" xfId="1685"/>
    <cellStyle name="20% - Accent1 5 24 2" xfId="1686"/>
    <cellStyle name="20% - Accent1 5 24 3" xfId="1687"/>
    <cellStyle name="20% - Accent1 5 25" xfId="1688"/>
    <cellStyle name="20% - Accent1 5 25 2" xfId="1689"/>
    <cellStyle name="20% - Accent1 5 25 3" xfId="1690"/>
    <cellStyle name="20% - Accent1 5 26" xfId="1691"/>
    <cellStyle name="20% - Accent1 5 26 2" xfId="1692"/>
    <cellStyle name="20% - Accent1 5 27" xfId="1693"/>
    <cellStyle name="20% - Accent1 5 28" xfId="1694"/>
    <cellStyle name="20% - Accent1 5 3" xfId="1695"/>
    <cellStyle name="20% - Accent1 5 3 2" xfId="1696"/>
    <cellStyle name="20% - Accent1 5 3 2 2" xfId="1697"/>
    <cellStyle name="20% - Accent1 5 3 2 3" xfId="1698"/>
    <cellStyle name="20% - Accent1 5 3 3" xfId="1699"/>
    <cellStyle name="20% - Accent1 5 3 3 2" xfId="1700"/>
    <cellStyle name="20% - Accent1 5 3 3 3" xfId="1701"/>
    <cellStyle name="20% - Accent1 5 3 4" xfId="1702"/>
    <cellStyle name="20% - Accent1 5 3 4 2" xfId="1703"/>
    <cellStyle name="20% - Accent1 5 3 4 3" xfId="1704"/>
    <cellStyle name="20% - Accent1 5 3 5" xfId="1705"/>
    <cellStyle name="20% - Accent1 5 3 5 2" xfId="1706"/>
    <cellStyle name="20% - Accent1 5 3 5 3" xfId="1707"/>
    <cellStyle name="20% - Accent1 5 3 6" xfId="1708"/>
    <cellStyle name="20% - Accent1 5 3 6 2" xfId="1709"/>
    <cellStyle name="20% - Accent1 5 3 7" xfId="1710"/>
    <cellStyle name="20% - Accent1 5 3 8" xfId="1711"/>
    <cellStyle name="20% - Accent1 5 4" xfId="1712"/>
    <cellStyle name="20% - Accent1 5 4 2" xfId="1713"/>
    <cellStyle name="20% - Accent1 5 4 2 2" xfId="1714"/>
    <cellStyle name="20% - Accent1 5 4 2 3" xfId="1715"/>
    <cellStyle name="20% - Accent1 5 4 3" xfId="1716"/>
    <cellStyle name="20% - Accent1 5 4 3 2" xfId="1717"/>
    <cellStyle name="20% - Accent1 5 4 3 3" xfId="1718"/>
    <cellStyle name="20% - Accent1 5 4 4" xfId="1719"/>
    <cellStyle name="20% - Accent1 5 4 4 2" xfId="1720"/>
    <cellStyle name="20% - Accent1 5 4 4 3" xfId="1721"/>
    <cellStyle name="20% - Accent1 5 4 5" xfId="1722"/>
    <cellStyle name="20% - Accent1 5 4 5 2" xfId="1723"/>
    <cellStyle name="20% - Accent1 5 4 5 3" xfId="1724"/>
    <cellStyle name="20% - Accent1 5 4 6" xfId="1725"/>
    <cellStyle name="20% - Accent1 5 4 6 2" xfId="1726"/>
    <cellStyle name="20% - Accent1 5 4 7" xfId="1727"/>
    <cellStyle name="20% - Accent1 5 4 8" xfId="1728"/>
    <cellStyle name="20% - Accent1 5 5" xfId="1729"/>
    <cellStyle name="20% - Accent1 5 5 2" xfId="1730"/>
    <cellStyle name="20% - Accent1 5 5 2 2" xfId="1731"/>
    <cellStyle name="20% - Accent1 5 5 2 3" xfId="1732"/>
    <cellStyle name="20% - Accent1 5 5 3" xfId="1733"/>
    <cellStyle name="20% - Accent1 5 5 3 2" xfId="1734"/>
    <cellStyle name="20% - Accent1 5 5 3 3" xfId="1735"/>
    <cellStyle name="20% - Accent1 5 5 4" xfId="1736"/>
    <cellStyle name="20% - Accent1 5 5 4 2" xfId="1737"/>
    <cellStyle name="20% - Accent1 5 5 4 3" xfId="1738"/>
    <cellStyle name="20% - Accent1 5 5 5" xfId="1739"/>
    <cellStyle name="20% - Accent1 5 5 5 2" xfId="1740"/>
    <cellStyle name="20% - Accent1 5 5 5 3" xfId="1741"/>
    <cellStyle name="20% - Accent1 5 5 6" xfId="1742"/>
    <cellStyle name="20% - Accent1 5 5 6 2" xfId="1743"/>
    <cellStyle name="20% - Accent1 5 5 7" xfId="1744"/>
    <cellStyle name="20% - Accent1 5 5 8" xfId="1745"/>
    <cellStyle name="20% - Accent1 5 6" xfId="1746"/>
    <cellStyle name="20% - Accent1 5 6 2" xfId="1747"/>
    <cellStyle name="20% - Accent1 5 6 2 2" xfId="1748"/>
    <cellStyle name="20% - Accent1 5 6 2 3" xfId="1749"/>
    <cellStyle name="20% - Accent1 5 6 3" xfId="1750"/>
    <cellStyle name="20% - Accent1 5 6 3 2" xfId="1751"/>
    <cellStyle name="20% - Accent1 5 6 3 3" xfId="1752"/>
    <cellStyle name="20% - Accent1 5 6 4" xfId="1753"/>
    <cellStyle name="20% - Accent1 5 6 4 2" xfId="1754"/>
    <cellStyle name="20% - Accent1 5 6 4 3" xfId="1755"/>
    <cellStyle name="20% - Accent1 5 6 5" xfId="1756"/>
    <cellStyle name="20% - Accent1 5 6 5 2" xfId="1757"/>
    <cellStyle name="20% - Accent1 5 6 5 3" xfId="1758"/>
    <cellStyle name="20% - Accent1 5 6 6" xfId="1759"/>
    <cellStyle name="20% - Accent1 5 6 6 2" xfId="1760"/>
    <cellStyle name="20% - Accent1 5 6 7" xfId="1761"/>
    <cellStyle name="20% - Accent1 5 6 8" xfId="1762"/>
    <cellStyle name="20% - Accent1 5 7" xfId="1763"/>
    <cellStyle name="20% - Accent1 5 7 2" xfId="1764"/>
    <cellStyle name="20% - Accent1 5 7 2 2" xfId="1765"/>
    <cellStyle name="20% - Accent1 5 7 2 3" xfId="1766"/>
    <cellStyle name="20% - Accent1 5 7 3" xfId="1767"/>
    <cellStyle name="20% - Accent1 5 7 3 2" xfId="1768"/>
    <cellStyle name="20% - Accent1 5 7 3 3" xfId="1769"/>
    <cellStyle name="20% - Accent1 5 7 4" xfId="1770"/>
    <cellStyle name="20% - Accent1 5 7 4 2" xfId="1771"/>
    <cellStyle name="20% - Accent1 5 7 4 3" xfId="1772"/>
    <cellStyle name="20% - Accent1 5 7 5" xfId="1773"/>
    <cellStyle name="20% - Accent1 5 7 5 2" xfId="1774"/>
    <cellStyle name="20% - Accent1 5 7 5 3" xfId="1775"/>
    <cellStyle name="20% - Accent1 5 7 6" xfId="1776"/>
    <cellStyle name="20% - Accent1 5 7 6 2" xfId="1777"/>
    <cellStyle name="20% - Accent1 5 7 7" xfId="1778"/>
    <cellStyle name="20% - Accent1 5 7 8" xfId="1779"/>
    <cellStyle name="20% - Accent1 5 8" xfId="1780"/>
    <cellStyle name="20% - Accent1 5 8 2" xfId="1781"/>
    <cellStyle name="20% - Accent1 5 8 2 2" xfId="1782"/>
    <cellStyle name="20% - Accent1 5 8 2 3" xfId="1783"/>
    <cellStyle name="20% - Accent1 5 8 3" xfId="1784"/>
    <cellStyle name="20% - Accent1 5 8 3 2" xfId="1785"/>
    <cellStyle name="20% - Accent1 5 8 3 3" xfId="1786"/>
    <cellStyle name="20% - Accent1 5 8 4" xfId="1787"/>
    <cellStyle name="20% - Accent1 5 8 4 2" xfId="1788"/>
    <cellStyle name="20% - Accent1 5 8 4 3" xfId="1789"/>
    <cellStyle name="20% - Accent1 5 8 5" xfId="1790"/>
    <cellStyle name="20% - Accent1 5 8 5 2" xfId="1791"/>
    <cellStyle name="20% - Accent1 5 8 5 3" xfId="1792"/>
    <cellStyle name="20% - Accent1 5 8 6" xfId="1793"/>
    <cellStyle name="20% - Accent1 5 8 6 2" xfId="1794"/>
    <cellStyle name="20% - Accent1 5 8 7" xfId="1795"/>
    <cellStyle name="20% - Accent1 5 8 8" xfId="1796"/>
    <cellStyle name="20% - Accent1 5 9" xfId="1797"/>
    <cellStyle name="20% - Accent1 5 9 2" xfId="1798"/>
    <cellStyle name="20% - Accent1 5 9 2 2" xfId="1799"/>
    <cellStyle name="20% - Accent1 5 9 2 3" xfId="1800"/>
    <cellStyle name="20% - Accent1 5 9 3" xfId="1801"/>
    <cellStyle name="20% - Accent1 5 9 3 2" xfId="1802"/>
    <cellStyle name="20% - Accent1 5 9 3 3" xfId="1803"/>
    <cellStyle name="20% - Accent1 5 9 4" xfId="1804"/>
    <cellStyle name="20% - Accent1 5 9 4 2" xfId="1805"/>
    <cellStyle name="20% - Accent1 5 9 4 3" xfId="1806"/>
    <cellStyle name="20% - Accent1 5 9 5" xfId="1807"/>
    <cellStyle name="20% - Accent1 5 9 5 2" xfId="1808"/>
    <cellStyle name="20% - Accent1 5 9 5 3" xfId="1809"/>
    <cellStyle name="20% - Accent1 5 9 6" xfId="1810"/>
    <cellStyle name="20% - Accent1 5 9 6 2" xfId="1811"/>
    <cellStyle name="20% - Accent1 5 9 7" xfId="1812"/>
    <cellStyle name="20% - Accent1 5 9 8" xfId="1813"/>
    <cellStyle name="20% - Accent1 6" xfId="1814"/>
    <cellStyle name="20% - Accent1 6 10" xfId="1815"/>
    <cellStyle name="20% - Accent1 6 10 2" xfId="1816"/>
    <cellStyle name="20% - Accent1 6 10 2 2" xfId="1817"/>
    <cellStyle name="20% - Accent1 6 10 2 3" xfId="1818"/>
    <cellStyle name="20% - Accent1 6 10 3" xfId="1819"/>
    <cellStyle name="20% - Accent1 6 10 3 2" xfId="1820"/>
    <cellStyle name="20% - Accent1 6 10 3 3" xfId="1821"/>
    <cellStyle name="20% - Accent1 6 10 4" xfId="1822"/>
    <cellStyle name="20% - Accent1 6 10 4 2" xfId="1823"/>
    <cellStyle name="20% - Accent1 6 10 4 3" xfId="1824"/>
    <cellStyle name="20% - Accent1 6 10 5" xfId="1825"/>
    <cellStyle name="20% - Accent1 6 10 5 2" xfId="1826"/>
    <cellStyle name="20% - Accent1 6 10 5 3" xfId="1827"/>
    <cellStyle name="20% - Accent1 6 10 6" xfId="1828"/>
    <cellStyle name="20% - Accent1 6 10 6 2" xfId="1829"/>
    <cellStyle name="20% - Accent1 6 10 7" xfId="1830"/>
    <cellStyle name="20% - Accent1 6 10 8" xfId="1831"/>
    <cellStyle name="20% - Accent1 6 11" xfId="1832"/>
    <cellStyle name="20% - Accent1 6 11 2" xfId="1833"/>
    <cellStyle name="20% - Accent1 6 11 2 2" xfId="1834"/>
    <cellStyle name="20% - Accent1 6 11 2 3" xfId="1835"/>
    <cellStyle name="20% - Accent1 6 11 3" xfId="1836"/>
    <cellStyle name="20% - Accent1 6 11 3 2" xfId="1837"/>
    <cellStyle name="20% - Accent1 6 11 3 3" xfId="1838"/>
    <cellStyle name="20% - Accent1 6 11 4" xfId="1839"/>
    <cellStyle name="20% - Accent1 6 11 4 2" xfId="1840"/>
    <cellStyle name="20% - Accent1 6 11 4 3" xfId="1841"/>
    <cellStyle name="20% - Accent1 6 11 5" xfId="1842"/>
    <cellStyle name="20% - Accent1 6 11 5 2" xfId="1843"/>
    <cellStyle name="20% - Accent1 6 11 5 3" xfId="1844"/>
    <cellStyle name="20% - Accent1 6 11 6" xfId="1845"/>
    <cellStyle name="20% - Accent1 6 11 6 2" xfId="1846"/>
    <cellStyle name="20% - Accent1 6 11 7" xfId="1847"/>
    <cellStyle name="20% - Accent1 6 11 8" xfId="1848"/>
    <cellStyle name="20% - Accent1 6 12" xfId="1849"/>
    <cellStyle name="20% - Accent1 6 12 2" xfId="1850"/>
    <cellStyle name="20% - Accent1 6 12 2 2" xfId="1851"/>
    <cellStyle name="20% - Accent1 6 12 2 3" xfId="1852"/>
    <cellStyle name="20% - Accent1 6 12 3" xfId="1853"/>
    <cellStyle name="20% - Accent1 6 12 3 2" xfId="1854"/>
    <cellStyle name="20% - Accent1 6 12 3 3" xfId="1855"/>
    <cellStyle name="20% - Accent1 6 12 4" xfId="1856"/>
    <cellStyle name="20% - Accent1 6 12 4 2" xfId="1857"/>
    <cellStyle name="20% - Accent1 6 12 4 3" xfId="1858"/>
    <cellStyle name="20% - Accent1 6 12 5" xfId="1859"/>
    <cellStyle name="20% - Accent1 6 12 5 2" xfId="1860"/>
    <cellStyle name="20% - Accent1 6 12 5 3" xfId="1861"/>
    <cellStyle name="20% - Accent1 6 12 6" xfId="1862"/>
    <cellStyle name="20% - Accent1 6 12 6 2" xfId="1863"/>
    <cellStyle name="20% - Accent1 6 12 7" xfId="1864"/>
    <cellStyle name="20% - Accent1 6 12 8" xfId="1865"/>
    <cellStyle name="20% - Accent1 6 13" xfId="1866"/>
    <cellStyle name="20% - Accent1 6 13 2" xfId="1867"/>
    <cellStyle name="20% - Accent1 6 13 2 2" xfId="1868"/>
    <cellStyle name="20% - Accent1 6 13 2 3" xfId="1869"/>
    <cellStyle name="20% - Accent1 6 13 3" xfId="1870"/>
    <cellStyle name="20% - Accent1 6 13 3 2" xfId="1871"/>
    <cellStyle name="20% - Accent1 6 13 3 3" xfId="1872"/>
    <cellStyle name="20% - Accent1 6 13 4" xfId="1873"/>
    <cellStyle name="20% - Accent1 6 13 4 2" xfId="1874"/>
    <cellStyle name="20% - Accent1 6 13 4 3" xfId="1875"/>
    <cellStyle name="20% - Accent1 6 13 5" xfId="1876"/>
    <cellStyle name="20% - Accent1 6 13 5 2" xfId="1877"/>
    <cellStyle name="20% - Accent1 6 13 5 3" xfId="1878"/>
    <cellStyle name="20% - Accent1 6 13 6" xfId="1879"/>
    <cellStyle name="20% - Accent1 6 13 6 2" xfId="1880"/>
    <cellStyle name="20% - Accent1 6 13 7" xfId="1881"/>
    <cellStyle name="20% - Accent1 6 13 8" xfId="1882"/>
    <cellStyle name="20% - Accent1 6 14" xfId="1883"/>
    <cellStyle name="20% - Accent1 6 14 2" xfId="1884"/>
    <cellStyle name="20% - Accent1 6 14 2 2" xfId="1885"/>
    <cellStyle name="20% - Accent1 6 14 2 3" xfId="1886"/>
    <cellStyle name="20% - Accent1 6 14 3" xfId="1887"/>
    <cellStyle name="20% - Accent1 6 14 3 2" xfId="1888"/>
    <cellStyle name="20% - Accent1 6 14 3 3" xfId="1889"/>
    <cellStyle name="20% - Accent1 6 14 4" xfId="1890"/>
    <cellStyle name="20% - Accent1 6 14 4 2" xfId="1891"/>
    <cellStyle name="20% - Accent1 6 14 4 3" xfId="1892"/>
    <cellStyle name="20% - Accent1 6 14 5" xfId="1893"/>
    <cellStyle name="20% - Accent1 6 14 5 2" xfId="1894"/>
    <cellStyle name="20% - Accent1 6 14 5 3" xfId="1895"/>
    <cellStyle name="20% - Accent1 6 14 6" xfId="1896"/>
    <cellStyle name="20% - Accent1 6 14 6 2" xfId="1897"/>
    <cellStyle name="20% - Accent1 6 14 7" xfId="1898"/>
    <cellStyle name="20% - Accent1 6 14 8" xfId="1899"/>
    <cellStyle name="20% - Accent1 6 15" xfId="1900"/>
    <cellStyle name="20% - Accent1 6 15 2" xfId="1901"/>
    <cellStyle name="20% - Accent1 6 15 2 2" xfId="1902"/>
    <cellStyle name="20% - Accent1 6 15 2 3" xfId="1903"/>
    <cellStyle name="20% - Accent1 6 15 3" xfId="1904"/>
    <cellStyle name="20% - Accent1 6 15 3 2" xfId="1905"/>
    <cellStyle name="20% - Accent1 6 15 3 3" xfId="1906"/>
    <cellStyle name="20% - Accent1 6 15 4" xfId="1907"/>
    <cellStyle name="20% - Accent1 6 15 4 2" xfId="1908"/>
    <cellStyle name="20% - Accent1 6 15 4 3" xfId="1909"/>
    <cellStyle name="20% - Accent1 6 15 5" xfId="1910"/>
    <cellStyle name="20% - Accent1 6 15 5 2" xfId="1911"/>
    <cellStyle name="20% - Accent1 6 15 5 3" xfId="1912"/>
    <cellStyle name="20% - Accent1 6 15 6" xfId="1913"/>
    <cellStyle name="20% - Accent1 6 15 6 2" xfId="1914"/>
    <cellStyle name="20% - Accent1 6 15 7" xfId="1915"/>
    <cellStyle name="20% - Accent1 6 15 8" xfId="1916"/>
    <cellStyle name="20% - Accent1 6 16" xfId="1917"/>
    <cellStyle name="20% - Accent1 6 16 2" xfId="1918"/>
    <cellStyle name="20% - Accent1 6 16 2 2" xfId="1919"/>
    <cellStyle name="20% - Accent1 6 16 2 3" xfId="1920"/>
    <cellStyle name="20% - Accent1 6 16 3" xfId="1921"/>
    <cellStyle name="20% - Accent1 6 16 3 2" xfId="1922"/>
    <cellStyle name="20% - Accent1 6 16 3 3" xfId="1923"/>
    <cellStyle name="20% - Accent1 6 16 4" xfId="1924"/>
    <cellStyle name="20% - Accent1 6 16 4 2" xfId="1925"/>
    <cellStyle name="20% - Accent1 6 16 4 3" xfId="1926"/>
    <cellStyle name="20% - Accent1 6 16 5" xfId="1927"/>
    <cellStyle name="20% - Accent1 6 16 5 2" xfId="1928"/>
    <cellStyle name="20% - Accent1 6 16 5 3" xfId="1929"/>
    <cellStyle name="20% - Accent1 6 16 6" xfId="1930"/>
    <cellStyle name="20% - Accent1 6 16 6 2" xfId="1931"/>
    <cellStyle name="20% - Accent1 6 16 7" xfId="1932"/>
    <cellStyle name="20% - Accent1 6 16 8" xfId="1933"/>
    <cellStyle name="20% - Accent1 6 17" xfId="1934"/>
    <cellStyle name="20% - Accent1 6 17 2" xfId="1935"/>
    <cellStyle name="20% - Accent1 6 17 2 2" xfId="1936"/>
    <cellStyle name="20% - Accent1 6 17 2 3" xfId="1937"/>
    <cellStyle name="20% - Accent1 6 17 3" xfId="1938"/>
    <cellStyle name="20% - Accent1 6 17 3 2" xfId="1939"/>
    <cellStyle name="20% - Accent1 6 17 3 3" xfId="1940"/>
    <cellStyle name="20% - Accent1 6 17 4" xfId="1941"/>
    <cellStyle name="20% - Accent1 6 17 4 2" xfId="1942"/>
    <cellStyle name="20% - Accent1 6 17 4 3" xfId="1943"/>
    <cellStyle name="20% - Accent1 6 17 5" xfId="1944"/>
    <cellStyle name="20% - Accent1 6 17 5 2" xfId="1945"/>
    <cellStyle name="20% - Accent1 6 17 5 3" xfId="1946"/>
    <cellStyle name="20% - Accent1 6 17 6" xfId="1947"/>
    <cellStyle name="20% - Accent1 6 17 6 2" xfId="1948"/>
    <cellStyle name="20% - Accent1 6 17 7" xfId="1949"/>
    <cellStyle name="20% - Accent1 6 17 8" xfId="1950"/>
    <cellStyle name="20% - Accent1 6 18" xfId="1951"/>
    <cellStyle name="20% - Accent1 6 18 2" xfId="1952"/>
    <cellStyle name="20% - Accent1 6 18 2 2" xfId="1953"/>
    <cellStyle name="20% - Accent1 6 18 2 3" xfId="1954"/>
    <cellStyle name="20% - Accent1 6 18 3" xfId="1955"/>
    <cellStyle name="20% - Accent1 6 18 3 2" xfId="1956"/>
    <cellStyle name="20% - Accent1 6 18 3 3" xfId="1957"/>
    <cellStyle name="20% - Accent1 6 18 4" xfId="1958"/>
    <cellStyle name="20% - Accent1 6 18 4 2" xfId="1959"/>
    <cellStyle name="20% - Accent1 6 18 4 3" xfId="1960"/>
    <cellStyle name="20% - Accent1 6 18 5" xfId="1961"/>
    <cellStyle name="20% - Accent1 6 18 5 2" xfId="1962"/>
    <cellStyle name="20% - Accent1 6 18 5 3" xfId="1963"/>
    <cellStyle name="20% - Accent1 6 18 6" xfId="1964"/>
    <cellStyle name="20% - Accent1 6 18 6 2" xfId="1965"/>
    <cellStyle name="20% - Accent1 6 18 7" xfId="1966"/>
    <cellStyle name="20% - Accent1 6 18 8" xfId="1967"/>
    <cellStyle name="20% - Accent1 6 19" xfId="1968"/>
    <cellStyle name="20% - Accent1 6 19 2" xfId="1969"/>
    <cellStyle name="20% - Accent1 6 19 2 2" xfId="1970"/>
    <cellStyle name="20% - Accent1 6 19 2 3" xfId="1971"/>
    <cellStyle name="20% - Accent1 6 19 3" xfId="1972"/>
    <cellStyle name="20% - Accent1 6 19 3 2" xfId="1973"/>
    <cellStyle name="20% - Accent1 6 19 3 3" xfId="1974"/>
    <cellStyle name="20% - Accent1 6 19 4" xfId="1975"/>
    <cellStyle name="20% - Accent1 6 19 4 2" xfId="1976"/>
    <cellStyle name="20% - Accent1 6 19 4 3" xfId="1977"/>
    <cellStyle name="20% - Accent1 6 19 5" xfId="1978"/>
    <cellStyle name="20% - Accent1 6 19 5 2" xfId="1979"/>
    <cellStyle name="20% - Accent1 6 19 5 3" xfId="1980"/>
    <cellStyle name="20% - Accent1 6 19 6" xfId="1981"/>
    <cellStyle name="20% - Accent1 6 19 6 2" xfId="1982"/>
    <cellStyle name="20% - Accent1 6 19 7" xfId="1983"/>
    <cellStyle name="20% - Accent1 6 19 8" xfId="1984"/>
    <cellStyle name="20% - Accent1 6 2" xfId="1985"/>
    <cellStyle name="20% - Accent1 6 2 2" xfId="1986"/>
    <cellStyle name="20% - Accent1 6 2 2 2" xfId="1987"/>
    <cellStyle name="20% - Accent1 6 2 2 3" xfId="1988"/>
    <cellStyle name="20% - Accent1 6 2 3" xfId="1989"/>
    <cellStyle name="20% - Accent1 6 2 3 2" xfId="1990"/>
    <cellStyle name="20% - Accent1 6 2 3 3" xfId="1991"/>
    <cellStyle name="20% - Accent1 6 2 4" xfId="1992"/>
    <cellStyle name="20% - Accent1 6 2 4 2" xfId="1993"/>
    <cellStyle name="20% - Accent1 6 2 4 3" xfId="1994"/>
    <cellStyle name="20% - Accent1 6 2 5" xfId="1995"/>
    <cellStyle name="20% - Accent1 6 2 5 2" xfId="1996"/>
    <cellStyle name="20% - Accent1 6 2 5 3" xfId="1997"/>
    <cellStyle name="20% - Accent1 6 2 6" xfId="1998"/>
    <cellStyle name="20% - Accent1 6 2 6 2" xfId="1999"/>
    <cellStyle name="20% - Accent1 6 2 7" xfId="2000"/>
    <cellStyle name="20% - Accent1 6 2 8" xfId="2001"/>
    <cellStyle name="20% - Accent1 6 20" xfId="2002"/>
    <cellStyle name="20% - Accent1 6 20 2" xfId="2003"/>
    <cellStyle name="20% - Accent1 6 20 2 2" xfId="2004"/>
    <cellStyle name="20% - Accent1 6 20 2 3" xfId="2005"/>
    <cellStyle name="20% - Accent1 6 20 3" xfId="2006"/>
    <cellStyle name="20% - Accent1 6 20 3 2" xfId="2007"/>
    <cellStyle name="20% - Accent1 6 20 3 3" xfId="2008"/>
    <cellStyle name="20% - Accent1 6 20 4" xfId="2009"/>
    <cellStyle name="20% - Accent1 6 20 4 2" xfId="2010"/>
    <cellStyle name="20% - Accent1 6 20 4 3" xfId="2011"/>
    <cellStyle name="20% - Accent1 6 20 5" xfId="2012"/>
    <cellStyle name="20% - Accent1 6 20 5 2" xfId="2013"/>
    <cellStyle name="20% - Accent1 6 20 5 3" xfId="2014"/>
    <cellStyle name="20% - Accent1 6 20 6" xfId="2015"/>
    <cellStyle name="20% - Accent1 6 20 6 2" xfId="2016"/>
    <cellStyle name="20% - Accent1 6 20 7" xfId="2017"/>
    <cellStyle name="20% - Accent1 6 20 8" xfId="2018"/>
    <cellStyle name="20% - Accent1 6 21" xfId="2019"/>
    <cellStyle name="20% - Accent1 6 21 2" xfId="2020"/>
    <cellStyle name="20% - Accent1 6 21 2 2" xfId="2021"/>
    <cellStyle name="20% - Accent1 6 21 2 3" xfId="2022"/>
    <cellStyle name="20% - Accent1 6 21 3" xfId="2023"/>
    <cellStyle name="20% - Accent1 6 21 3 2" xfId="2024"/>
    <cellStyle name="20% - Accent1 6 21 3 3" xfId="2025"/>
    <cellStyle name="20% - Accent1 6 21 4" xfId="2026"/>
    <cellStyle name="20% - Accent1 6 21 4 2" xfId="2027"/>
    <cellStyle name="20% - Accent1 6 21 4 3" xfId="2028"/>
    <cellStyle name="20% - Accent1 6 21 5" xfId="2029"/>
    <cellStyle name="20% - Accent1 6 21 5 2" xfId="2030"/>
    <cellStyle name="20% - Accent1 6 21 5 3" xfId="2031"/>
    <cellStyle name="20% - Accent1 6 21 6" xfId="2032"/>
    <cellStyle name="20% - Accent1 6 21 6 2" xfId="2033"/>
    <cellStyle name="20% - Accent1 6 21 7" xfId="2034"/>
    <cellStyle name="20% - Accent1 6 21 8" xfId="2035"/>
    <cellStyle name="20% - Accent1 6 22" xfId="2036"/>
    <cellStyle name="20% - Accent1 6 22 2" xfId="2037"/>
    <cellStyle name="20% - Accent1 6 22 3" xfId="2038"/>
    <cellStyle name="20% - Accent1 6 23" xfId="2039"/>
    <cellStyle name="20% - Accent1 6 23 2" xfId="2040"/>
    <cellStyle name="20% - Accent1 6 23 3" xfId="2041"/>
    <cellStyle name="20% - Accent1 6 24" xfId="2042"/>
    <cellStyle name="20% - Accent1 6 24 2" xfId="2043"/>
    <cellStyle name="20% - Accent1 6 24 3" xfId="2044"/>
    <cellStyle name="20% - Accent1 6 25" xfId="2045"/>
    <cellStyle name="20% - Accent1 6 25 2" xfId="2046"/>
    <cellStyle name="20% - Accent1 6 25 3" xfId="2047"/>
    <cellStyle name="20% - Accent1 6 26" xfId="2048"/>
    <cellStyle name="20% - Accent1 6 26 2" xfId="2049"/>
    <cellStyle name="20% - Accent1 6 27" xfId="2050"/>
    <cellStyle name="20% - Accent1 6 28" xfId="2051"/>
    <cellStyle name="20% - Accent1 6 3" xfId="2052"/>
    <cellStyle name="20% - Accent1 6 3 2" xfId="2053"/>
    <cellStyle name="20% - Accent1 6 3 2 2" xfId="2054"/>
    <cellStyle name="20% - Accent1 6 3 2 3" xfId="2055"/>
    <cellStyle name="20% - Accent1 6 3 3" xfId="2056"/>
    <cellStyle name="20% - Accent1 6 3 3 2" xfId="2057"/>
    <cellStyle name="20% - Accent1 6 3 3 3" xfId="2058"/>
    <cellStyle name="20% - Accent1 6 3 4" xfId="2059"/>
    <cellStyle name="20% - Accent1 6 3 4 2" xfId="2060"/>
    <cellStyle name="20% - Accent1 6 3 4 3" xfId="2061"/>
    <cellStyle name="20% - Accent1 6 3 5" xfId="2062"/>
    <cellStyle name="20% - Accent1 6 3 5 2" xfId="2063"/>
    <cellStyle name="20% - Accent1 6 3 5 3" xfId="2064"/>
    <cellStyle name="20% - Accent1 6 3 6" xfId="2065"/>
    <cellStyle name="20% - Accent1 6 3 6 2" xfId="2066"/>
    <cellStyle name="20% - Accent1 6 3 7" xfId="2067"/>
    <cellStyle name="20% - Accent1 6 3 8" xfId="2068"/>
    <cellStyle name="20% - Accent1 6 4" xfId="2069"/>
    <cellStyle name="20% - Accent1 6 4 2" xfId="2070"/>
    <cellStyle name="20% - Accent1 6 4 2 2" xfId="2071"/>
    <cellStyle name="20% - Accent1 6 4 2 3" xfId="2072"/>
    <cellStyle name="20% - Accent1 6 4 3" xfId="2073"/>
    <cellStyle name="20% - Accent1 6 4 3 2" xfId="2074"/>
    <cellStyle name="20% - Accent1 6 4 3 3" xfId="2075"/>
    <cellStyle name="20% - Accent1 6 4 4" xfId="2076"/>
    <cellStyle name="20% - Accent1 6 4 4 2" xfId="2077"/>
    <cellStyle name="20% - Accent1 6 4 4 3" xfId="2078"/>
    <cellStyle name="20% - Accent1 6 4 5" xfId="2079"/>
    <cellStyle name="20% - Accent1 6 4 5 2" xfId="2080"/>
    <cellStyle name="20% - Accent1 6 4 5 3" xfId="2081"/>
    <cellStyle name="20% - Accent1 6 4 6" xfId="2082"/>
    <cellStyle name="20% - Accent1 6 4 6 2" xfId="2083"/>
    <cellStyle name="20% - Accent1 6 4 7" xfId="2084"/>
    <cellStyle name="20% - Accent1 6 4 8" xfId="2085"/>
    <cellStyle name="20% - Accent1 6 5" xfId="2086"/>
    <cellStyle name="20% - Accent1 6 5 2" xfId="2087"/>
    <cellStyle name="20% - Accent1 6 5 2 2" xfId="2088"/>
    <cellStyle name="20% - Accent1 6 5 2 3" xfId="2089"/>
    <cellStyle name="20% - Accent1 6 5 3" xfId="2090"/>
    <cellStyle name="20% - Accent1 6 5 3 2" xfId="2091"/>
    <cellStyle name="20% - Accent1 6 5 3 3" xfId="2092"/>
    <cellStyle name="20% - Accent1 6 5 4" xfId="2093"/>
    <cellStyle name="20% - Accent1 6 5 4 2" xfId="2094"/>
    <cellStyle name="20% - Accent1 6 5 4 3" xfId="2095"/>
    <cellStyle name="20% - Accent1 6 5 5" xfId="2096"/>
    <cellStyle name="20% - Accent1 6 5 5 2" xfId="2097"/>
    <cellStyle name="20% - Accent1 6 5 5 3" xfId="2098"/>
    <cellStyle name="20% - Accent1 6 5 6" xfId="2099"/>
    <cellStyle name="20% - Accent1 6 5 6 2" xfId="2100"/>
    <cellStyle name="20% - Accent1 6 5 7" xfId="2101"/>
    <cellStyle name="20% - Accent1 6 5 8" xfId="2102"/>
    <cellStyle name="20% - Accent1 6 6" xfId="2103"/>
    <cellStyle name="20% - Accent1 6 6 2" xfId="2104"/>
    <cellStyle name="20% - Accent1 6 6 2 2" xfId="2105"/>
    <cellStyle name="20% - Accent1 6 6 2 3" xfId="2106"/>
    <cellStyle name="20% - Accent1 6 6 3" xfId="2107"/>
    <cellStyle name="20% - Accent1 6 6 3 2" xfId="2108"/>
    <cellStyle name="20% - Accent1 6 6 3 3" xfId="2109"/>
    <cellStyle name="20% - Accent1 6 6 4" xfId="2110"/>
    <cellStyle name="20% - Accent1 6 6 4 2" xfId="2111"/>
    <cellStyle name="20% - Accent1 6 6 4 3" xfId="2112"/>
    <cellStyle name="20% - Accent1 6 6 5" xfId="2113"/>
    <cellStyle name="20% - Accent1 6 6 5 2" xfId="2114"/>
    <cellStyle name="20% - Accent1 6 6 5 3" xfId="2115"/>
    <cellStyle name="20% - Accent1 6 6 6" xfId="2116"/>
    <cellStyle name="20% - Accent1 6 6 6 2" xfId="2117"/>
    <cellStyle name="20% - Accent1 6 6 7" xfId="2118"/>
    <cellStyle name="20% - Accent1 6 6 8" xfId="2119"/>
    <cellStyle name="20% - Accent1 6 7" xfId="2120"/>
    <cellStyle name="20% - Accent1 6 7 2" xfId="2121"/>
    <cellStyle name="20% - Accent1 6 7 2 2" xfId="2122"/>
    <cellStyle name="20% - Accent1 6 7 2 3" xfId="2123"/>
    <cellStyle name="20% - Accent1 6 7 3" xfId="2124"/>
    <cellStyle name="20% - Accent1 6 7 3 2" xfId="2125"/>
    <cellStyle name="20% - Accent1 6 7 3 3" xfId="2126"/>
    <cellStyle name="20% - Accent1 6 7 4" xfId="2127"/>
    <cellStyle name="20% - Accent1 6 7 4 2" xfId="2128"/>
    <cellStyle name="20% - Accent1 6 7 4 3" xfId="2129"/>
    <cellStyle name="20% - Accent1 6 7 5" xfId="2130"/>
    <cellStyle name="20% - Accent1 6 7 5 2" xfId="2131"/>
    <cellStyle name="20% - Accent1 6 7 5 3" xfId="2132"/>
    <cellStyle name="20% - Accent1 6 7 6" xfId="2133"/>
    <cellStyle name="20% - Accent1 6 7 6 2" xfId="2134"/>
    <cellStyle name="20% - Accent1 6 7 7" xfId="2135"/>
    <cellStyle name="20% - Accent1 6 7 8" xfId="2136"/>
    <cellStyle name="20% - Accent1 6 8" xfId="2137"/>
    <cellStyle name="20% - Accent1 6 8 2" xfId="2138"/>
    <cellStyle name="20% - Accent1 6 8 2 2" xfId="2139"/>
    <cellStyle name="20% - Accent1 6 8 2 3" xfId="2140"/>
    <cellStyle name="20% - Accent1 6 8 3" xfId="2141"/>
    <cellStyle name="20% - Accent1 6 8 3 2" xfId="2142"/>
    <cellStyle name="20% - Accent1 6 8 3 3" xfId="2143"/>
    <cellStyle name="20% - Accent1 6 8 4" xfId="2144"/>
    <cellStyle name="20% - Accent1 6 8 4 2" xfId="2145"/>
    <cellStyle name="20% - Accent1 6 8 4 3" xfId="2146"/>
    <cellStyle name="20% - Accent1 6 8 5" xfId="2147"/>
    <cellStyle name="20% - Accent1 6 8 5 2" xfId="2148"/>
    <cellStyle name="20% - Accent1 6 8 5 3" xfId="2149"/>
    <cellStyle name="20% - Accent1 6 8 6" xfId="2150"/>
    <cellStyle name="20% - Accent1 6 8 6 2" xfId="2151"/>
    <cellStyle name="20% - Accent1 6 8 7" xfId="2152"/>
    <cellStyle name="20% - Accent1 6 8 8" xfId="2153"/>
    <cellStyle name="20% - Accent1 6 9" xfId="2154"/>
    <cellStyle name="20% - Accent1 6 9 2" xfId="2155"/>
    <cellStyle name="20% - Accent1 6 9 2 2" xfId="2156"/>
    <cellStyle name="20% - Accent1 6 9 2 3" xfId="2157"/>
    <cellStyle name="20% - Accent1 6 9 3" xfId="2158"/>
    <cellStyle name="20% - Accent1 6 9 3 2" xfId="2159"/>
    <cellStyle name="20% - Accent1 6 9 3 3" xfId="2160"/>
    <cellStyle name="20% - Accent1 6 9 4" xfId="2161"/>
    <cellStyle name="20% - Accent1 6 9 4 2" xfId="2162"/>
    <cellStyle name="20% - Accent1 6 9 4 3" xfId="2163"/>
    <cellStyle name="20% - Accent1 6 9 5" xfId="2164"/>
    <cellStyle name="20% - Accent1 6 9 5 2" xfId="2165"/>
    <cellStyle name="20% - Accent1 6 9 5 3" xfId="2166"/>
    <cellStyle name="20% - Accent1 6 9 6" xfId="2167"/>
    <cellStyle name="20% - Accent1 6 9 6 2" xfId="2168"/>
    <cellStyle name="20% - Accent1 6 9 7" xfId="2169"/>
    <cellStyle name="20% - Accent1 6 9 8" xfId="2170"/>
    <cellStyle name="20% - Accent1 7" xfId="2171"/>
    <cellStyle name="20% - Accent1 7 10" xfId="2172"/>
    <cellStyle name="20% - Accent1 7 10 2" xfId="2173"/>
    <cellStyle name="20% - Accent1 7 10 2 2" xfId="2174"/>
    <cellStyle name="20% - Accent1 7 10 2 3" xfId="2175"/>
    <cellStyle name="20% - Accent1 7 10 3" xfId="2176"/>
    <cellStyle name="20% - Accent1 7 10 3 2" xfId="2177"/>
    <cellStyle name="20% - Accent1 7 10 3 3" xfId="2178"/>
    <cellStyle name="20% - Accent1 7 10 4" xfId="2179"/>
    <cellStyle name="20% - Accent1 7 10 4 2" xfId="2180"/>
    <cellStyle name="20% - Accent1 7 10 4 3" xfId="2181"/>
    <cellStyle name="20% - Accent1 7 10 5" xfId="2182"/>
    <cellStyle name="20% - Accent1 7 10 5 2" xfId="2183"/>
    <cellStyle name="20% - Accent1 7 10 5 3" xfId="2184"/>
    <cellStyle name="20% - Accent1 7 10 6" xfId="2185"/>
    <cellStyle name="20% - Accent1 7 10 6 2" xfId="2186"/>
    <cellStyle name="20% - Accent1 7 10 7" xfId="2187"/>
    <cellStyle name="20% - Accent1 7 10 8" xfId="2188"/>
    <cellStyle name="20% - Accent1 7 11" xfId="2189"/>
    <cellStyle name="20% - Accent1 7 11 2" xfId="2190"/>
    <cellStyle name="20% - Accent1 7 11 2 2" xfId="2191"/>
    <cellStyle name="20% - Accent1 7 11 2 3" xfId="2192"/>
    <cellStyle name="20% - Accent1 7 11 3" xfId="2193"/>
    <cellStyle name="20% - Accent1 7 11 3 2" xfId="2194"/>
    <cellStyle name="20% - Accent1 7 11 3 3" xfId="2195"/>
    <cellStyle name="20% - Accent1 7 11 4" xfId="2196"/>
    <cellStyle name="20% - Accent1 7 11 4 2" xfId="2197"/>
    <cellStyle name="20% - Accent1 7 11 4 3" xfId="2198"/>
    <cellStyle name="20% - Accent1 7 11 5" xfId="2199"/>
    <cellStyle name="20% - Accent1 7 11 5 2" xfId="2200"/>
    <cellStyle name="20% - Accent1 7 11 5 3" xfId="2201"/>
    <cellStyle name="20% - Accent1 7 11 6" xfId="2202"/>
    <cellStyle name="20% - Accent1 7 11 6 2" xfId="2203"/>
    <cellStyle name="20% - Accent1 7 11 7" xfId="2204"/>
    <cellStyle name="20% - Accent1 7 11 8" xfId="2205"/>
    <cellStyle name="20% - Accent1 7 12" xfId="2206"/>
    <cellStyle name="20% - Accent1 7 12 2" xfId="2207"/>
    <cellStyle name="20% - Accent1 7 12 2 2" xfId="2208"/>
    <cellStyle name="20% - Accent1 7 12 2 3" xfId="2209"/>
    <cellStyle name="20% - Accent1 7 12 3" xfId="2210"/>
    <cellStyle name="20% - Accent1 7 12 3 2" xfId="2211"/>
    <cellStyle name="20% - Accent1 7 12 3 3" xfId="2212"/>
    <cellStyle name="20% - Accent1 7 12 4" xfId="2213"/>
    <cellStyle name="20% - Accent1 7 12 4 2" xfId="2214"/>
    <cellStyle name="20% - Accent1 7 12 4 3" xfId="2215"/>
    <cellStyle name="20% - Accent1 7 12 5" xfId="2216"/>
    <cellStyle name="20% - Accent1 7 12 5 2" xfId="2217"/>
    <cellStyle name="20% - Accent1 7 12 5 3" xfId="2218"/>
    <cellStyle name="20% - Accent1 7 12 6" xfId="2219"/>
    <cellStyle name="20% - Accent1 7 12 6 2" xfId="2220"/>
    <cellStyle name="20% - Accent1 7 12 7" xfId="2221"/>
    <cellStyle name="20% - Accent1 7 12 8" xfId="2222"/>
    <cellStyle name="20% - Accent1 7 13" xfId="2223"/>
    <cellStyle name="20% - Accent1 7 13 2" xfId="2224"/>
    <cellStyle name="20% - Accent1 7 13 2 2" xfId="2225"/>
    <cellStyle name="20% - Accent1 7 13 2 3" xfId="2226"/>
    <cellStyle name="20% - Accent1 7 13 3" xfId="2227"/>
    <cellStyle name="20% - Accent1 7 13 3 2" xfId="2228"/>
    <cellStyle name="20% - Accent1 7 13 3 3" xfId="2229"/>
    <cellStyle name="20% - Accent1 7 13 4" xfId="2230"/>
    <cellStyle name="20% - Accent1 7 13 4 2" xfId="2231"/>
    <cellStyle name="20% - Accent1 7 13 4 3" xfId="2232"/>
    <cellStyle name="20% - Accent1 7 13 5" xfId="2233"/>
    <cellStyle name="20% - Accent1 7 13 5 2" xfId="2234"/>
    <cellStyle name="20% - Accent1 7 13 5 3" xfId="2235"/>
    <cellStyle name="20% - Accent1 7 13 6" xfId="2236"/>
    <cellStyle name="20% - Accent1 7 13 6 2" xfId="2237"/>
    <cellStyle name="20% - Accent1 7 13 7" xfId="2238"/>
    <cellStyle name="20% - Accent1 7 13 8" xfId="2239"/>
    <cellStyle name="20% - Accent1 7 14" xfId="2240"/>
    <cellStyle name="20% - Accent1 7 14 2" xfId="2241"/>
    <cellStyle name="20% - Accent1 7 14 2 2" xfId="2242"/>
    <cellStyle name="20% - Accent1 7 14 2 3" xfId="2243"/>
    <cellStyle name="20% - Accent1 7 14 3" xfId="2244"/>
    <cellStyle name="20% - Accent1 7 14 3 2" xfId="2245"/>
    <cellStyle name="20% - Accent1 7 14 3 3" xfId="2246"/>
    <cellStyle name="20% - Accent1 7 14 4" xfId="2247"/>
    <cellStyle name="20% - Accent1 7 14 4 2" xfId="2248"/>
    <cellStyle name="20% - Accent1 7 14 4 3" xfId="2249"/>
    <cellStyle name="20% - Accent1 7 14 5" xfId="2250"/>
    <cellStyle name="20% - Accent1 7 14 5 2" xfId="2251"/>
    <cellStyle name="20% - Accent1 7 14 5 3" xfId="2252"/>
    <cellStyle name="20% - Accent1 7 14 6" xfId="2253"/>
    <cellStyle name="20% - Accent1 7 14 6 2" xfId="2254"/>
    <cellStyle name="20% - Accent1 7 14 7" xfId="2255"/>
    <cellStyle name="20% - Accent1 7 14 8" xfId="2256"/>
    <cellStyle name="20% - Accent1 7 15" xfId="2257"/>
    <cellStyle name="20% - Accent1 7 15 2" xfId="2258"/>
    <cellStyle name="20% - Accent1 7 15 2 2" xfId="2259"/>
    <cellStyle name="20% - Accent1 7 15 2 3" xfId="2260"/>
    <cellStyle name="20% - Accent1 7 15 3" xfId="2261"/>
    <cellStyle name="20% - Accent1 7 15 3 2" xfId="2262"/>
    <cellStyle name="20% - Accent1 7 15 3 3" xfId="2263"/>
    <cellStyle name="20% - Accent1 7 15 4" xfId="2264"/>
    <cellStyle name="20% - Accent1 7 15 4 2" xfId="2265"/>
    <cellStyle name="20% - Accent1 7 15 4 3" xfId="2266"/>
    <cellStyle name="20% - Accent1 7 15 5" xfId="2267"/>
    <cellStyle name="20% - Accent1 7 15 5 2" xfId="2268"/>
    <cellStyle name="20% - Accent1 7 15 5 3" xfId="2269"/>
    <cellStyle name="20% - Accent1 7 15 6" xfId="2270"/>
    <cellStyle name="20% - Accent1 7 15 6 2" xfId="2271"/>
    <cellStyle name="20% - Accent1 7 15 7" xfId="2272"/>
    <cellStyle name="20% - Accent1 7 15 8" xfId="2273"/>
    <cellStyle name="20% - Accent1 7 16" xfId="2274"/>
    <cellStyle name="20% - Accent1 7 16 2" xfId="2275"/>
    <cellStyle name="20% - Accent1 7 16 2 2" xfId="2276"/>
    <cellStyle name="20% - Accent1 7 16 2 3" xfId="2277"/>
    <cellStyle name="20% - Accent1 7 16 3" xfId="2278"/>
    <cellStyle name="20% - Accent1 7 16 3 2" xfId="2279"/>
    <cellStyle name="20% - Accent1 7 16 3 3" xfId="2280"/>
    <cellStyle name="20% - Accent1 7 16 4" xfId="2281"/>
    <cellStyle name="20% - Accent1 7 16 4 2" xfId="2282"/>
    <cellStyle name="20% - Accent1 7 16 4 3" xfId="2283"/>
    <cellStyle name="20% - Accent1 7 16 5" xfId="2284"/>
    <cellStyle name="20% - Accent1 7 16 5 2" xfId="2285"/>
    <cellStyle name="20% - Accent1 7 16 5 3" xfId="2286"/>
    <cellStyle name="20% - Accent1 7 16 6" xfId="2287"/>
    <cellStyle name="20% - Accent1 7 16 6 2" xfId="2288"/>
    <cellStyle name="20% - Accent1 7 16 7" xfId="2289"/>
    <cellStyle name="20% - Accent1 7 16 8" xfId="2290"/>
    <cellStyle name="20% - Accent1 7 17" xfId="2291"/>
    <cellStyle name="20% - Accent1 7 17 2" xfId="2292"/>
    <cellStyle name="20% - Accent1 7 17 2 2" xfId="2293"/>
    <cellStyle name="20% - Accent1 7 17 2 3" xfId="2294"/>
    <cellStyle name="20% - Accent1 7 17 3" xfId="2295"/>
    <cellStyle name="20% - Accent1 7 17 3 2" xfId="2296"/>
    <cellStyle name="20% - Accent1 7 17 3 3" xfId="2297"/>
    <cellStyle name="20% - Accent1 7 17 4" xfId="2298"/>
    <cellStyle name="20% - Accent1 7 17 4 2" xfId="2299"/>
    <cellStyle name="20% - Accent1 7 17 4 3" xfId="2300"/>
    <cellStyle name="20% - Accent1 7 17 5" xfId="2301"/>
    <cellStyle name="20% - Accent1 7 17 5 2" xfId="2302"/>
    <cellStyle name="20% - Accent1 7 17 5 3" xfId="2303"/>
    <cellStyle name="20% - Accent1 7 17 6" xfId="2304"/>
    <cellStyle name="20% - Accent1 7 17 6 2" xfId="2305"/>
    <cellStyle name="20% - Accent1 7 17 7" xfId="2306"/>
    <cellStyle name="20% - Accent1 7 17 8" xfId="2307"/>
    <cellStyle name="20% - Accent1 7 18" xfId="2308"/>
    <cellStyle name="20% - Accent1 7 18 2" xfId="2309"/>
    <cellStyle name="20% - Accent1 7 18 2 2" xfId="2310"/>
    <cellStyle name="20% - Accent1 7 18 2 3" xfId="2311"/>
    <cellStyle name="20% - Accent1 7 18 3" xfId="2312"/>
    <cellStyle name="20% - Accent1 7 18 3 2" xfId="2313"/>
    <cellStyle name="20% - Accent1 7 18 3 3" xfId="2314"/>
    <cellStyle name="20% - Accent1 7 18 4" xfId="2315"/>
    <cellStyle name="20% - Accent1 7 18 4 2" xfId="2316"/>
    <cellStyle name="20% - Accent1 7 18 4 3" xfId="2317"/>
    <cellStyle name="20% - Accent1 7 18 5" xfId="2318"/>
    <cellStyle name="20% - Accent1 7 18 5 2" xfId="2319"/>
    <cellStyle name="20% - Accent1 7 18 5 3" xfId="2320"/>
    <cellStyle name="20% - Accent1 7 18 6" xfId="2321"/>
    <cellStyle name="20% - Accent1 7 18 6 2" xfId="2322"/>
    <cellStyle name="20% - Accent1 7 18 7" xfId="2323"/>
    <cellStyle name="20% - Accent1 7 18 8" xfId="2324"/>
    <cellStyle name="20% - Accent1 7 19" xfId="2325"/>
    <cellStyle name="20% - Accent1 7 19 2" xfId="2326"/>
    <cellStyle name="20% - Accent1 7 19 2 2" xfId="2327"/>
    <cellStyle name="20% - Accent1 7 19 2 3" xfId="2328"/>
    <cellStyle name="20% - Accent1 7 19 3" xfId="2329"/>
    <cellStyle name="20% - Accent1 7 19 3 2" xfId="2330"/>
    <cellStyle name="20% - Accent1 7 19 3 3" xfId="2331"/>
    <cellStyle name="20% - Accent1 7 19 4" xfId="2332"/>
    <cellStyle name="20% - Accent1 7 19 4 2" xfId="2333"/>
    <cellStyle name="20% - Accent1 7 19 4 3" xfId="2334"/>
    <cellStyle name="20% - Accent1 7 19 5" xfId="2335"/>
    <cellStyle name="20% - Accent1 7 19 5 2" xfId="2336"/>
    <cellStyle name="20% - Accent1 7 19 5 3" xfId="2337"/>
    <cellStyle name="20% - Accent1 7 19 6" xfId="2338"/>
    <cellStyle name="20% - Accent1 7 19 6 2" xfId="2339"/>
    <cellStyle name="20% - Accent1 7 19 7" xfId="2340"/>
    <cellStyle name="20% - Accent1 7 19 8" xfId="2341"/>
    <cellStyle name="20% - Accent1 7 2" xfId="2342"/>
    <cellStyle name="20% - Accent1 7 2 2" xfId="2343"/>
    <cellStyle name="20% - Accent1 7 2 2 2" xfId="2344"/>
    <cellStyle name="20% - Accent1 7 2 2 3" xfId="2345"/>
    <cellStyle name="20% - Accent1 7 2 3" xfId="2346"/>
    <cellStyle name="20% - Accent1 7 2 3 2" xfId="2347"/>
    <cellStyle name="20% - Accent1 7 2 3 3" xfId="2348"/>
    <cellStyle name="20% - Accent1 7 2 4" xfId="2349"/>
    <cellStyle name="20% - Accent1 7 2 4 2" xfId="2350"/>
    <cellStyle name="20% - Accent1 7 2 4 3" xfId="2351"/>
    <cellStyle name="20% - Accent1 7 2 5" xfId="2352"/>
    <cellStyle name="20% - Accent1 7 2 5 2" xfId="2353"/>
    <cellStyle name="20% - Accent1 7 2 5 3" xfId="2354"/>
    <cellStyle name="20% - Accent1 7 2 6" xfId="2355"/>
    <cellStyle name="20% - Accent1 7 2 6 2" xfId="2356"/>
    <cellStyle name="20% - Accent1 7 2 7" xfId="2357"/>
    <cellStyle name="20% - Accent1 7 2 8" xfId="2358"/>
    <cellStyle name="20% - Accent1 7 20" xfId="2359"/>
    <cellStyle name="20% - Accent1 7 20 2" xfId="2360"/>
    <cellStyle name="20% - Accent1 7 20 2 2" xfId="2361"/>
    <cellStyle name="20% - Accent1 7 20 2 3" xfId="2362"/>
    <cellStyle name="20% - Accent1 7 20 3" xfId="2363"/>
    <cellStyle name="20% - Accent1 7 20 3 2" xfId="2364"/>
    <cellStyle name="20% - Accent1 7 20 3 3" xfId="2365"/>
    <cellStyle name="20% - Accent1 7 20 4" xfId="2366"/>
    <cellStyle name="20% - Accent1 7 20 4 2" xfId="2367"/>
    <cellStyle name="20% - Accent1 7 20 4 3" xfId="2368"/>
    <cellStyle name="20% - Accent1 7 20 5" xfId="2369"/>
    <cellStyle name="20% - Accent1 7 20 5 2" xfId="2370"/>
    <cellStyle name="20% - Accent1 7 20 5 3" xfId="2371"/>
    <cellStyle name="20% - Accent1 7 20 6" xfId="2372"/>
    <cellStyle name="20% - Accent1 7 20 6 2" xfId="2373"/>
    <cellStyle name="20% - Accent1 7 20 7" xfId="2374"/>
    <cellStyle name="20% - Accent1 7 20 8" xfId="2375"/>
    <cellStyle name="20% - Accent1 7 21" xfId="2376"/>
    <cellStyle name="20% - Accent1 7 21 2" xfId="2377"/>
    <cellStyle name="20% - Accent1 7 21 2 2" xfId="2378"/>
    <cellStyle name="20% - Accent1 7 21 2 3" xfId="2379"/>
    <cellStyle name="20% - Accent1 7 21 3" xfId="2380"/>
    <cellStyle name="20% - Accent1 7 21 3 2" xfId="2381"/>
    <cellStyle name="20% - Accent1 7 21 3 3" xfId="2382"/>
    <cellStyle name="20% - Accent1 7 21 4" xfId="2383"/>
    <cellStyle name="20% - Accent1 7 21 4 2" xfId="2384"/>
    <cellStyle name="20% - Accent1 7 21 4 3" xfId="2385"/>
    <cellStyle name="20% - Accent1 7 21 5" xfId="2386"/>
    <cellStyle name="20% - Accent1 7 21 5 2" xfId="2387"/>
    <cellStyle name="20% - Accent1 7 21 5 3" xfId="2388"/>
    <cellStyle name="20% - Accent1 7 21 6" xfId="2389"/>
    <cellStyle name="20% - Accent1 7 21 6 2" xfId="2390"/>
    <cellStyle name="20% - Accent1 7 21 7" xfId="2391"/>
    <cellStyle name="20% - Accent1 7 21 8" xfId="2392"/>
    <cellStyle name="20% - Accent1 7 22" xfId="2393"/>
    <cellStyle name="20% - Accent1 7 22 2" xfId="2394"/>
    <cellStyle name="20% - Accent1 7 22 3" xfId="2395"/>
    <cellStyle name="20% - Accent1 7 23" xfId="2396"/>
    <cellStyle name="20% - Accent1 7 23 2" xfId="2397"/>
    <cellStyle name="20% - Accent1 7 23 3" xfId="2398"/>
    <cellStyle name="20% - Accent1 7 24" xfId="2399"/>
    <cellStyle name="20% - Accent1 7 24 2" xfId="2400"/>
    <cellStyle name="20% - Accent1 7 24 3" xfId="2401"/>
    <cellStyle name="20% - Accent1 7 25" xfId="2402"/>
    <cellStyle name="20% - Accent1 7 25 2" xfId="2403"/>
    <cellStyle name="20% - Accent1 7 25 3" xfId="2404"/>
    <cellStyle name="20% - Accent1 7 26" xfId="2405"/>
    <cellStyle name="20% - Accent1 7 26 2" xfId="2406"/>
    <cellStyle name="20% - Accent1 7 27" xfId="2407"/>
    <cellStyle name="20% - Accent1 7 28" xfId="2408"/>
    <cellStyle name="20% - Accent1 7 3" xfId="2409"/>
    <cellStyle name="20% - Accent1 7 3 2" xfId="2410"/>
    <cellStyle name="20% - Accent1 7 3 2 2" xfId="2411"/>
    <cellStyle name="20% - Accent1 7 3 2 3" xfId="2412"/>
    <cellStyle name="20% - Accent1 7 3 3" xfId="2413"/>
    <cellStyle name="20% - Accent1 7 3 3 2" xfId="2414"/>
    <cellStyle name="20% - Accent1 7 3 3 3" xfId="2415"/>
    <cellStyle name="20% - Accent1 7 3 4" xfId="2416"/>
    <cellStyle name="20% - Accent1 7 3 4 2" xfId="2417"/>
    <cellStyle name="20% - Accent1 7 3 4 3" xfId="2418"/>
    <cellStyle name="20% - Accent1 7 3 5" xfId="2419"/>
    <cellStyle name="20% - Accent1 7 3 5 2" xfId="2420"/>
    <cellStyle name="20% - Accent1 7 3 5 3" xfId="2421"/>
    <cellStyle name="20% - Accent1 7 3 6" xfId="2422"/>
    <cellStyle name="20% - Accent1 7 3 6 2" xfId="2423"/>
    <cellStyle name="20% - Accent1 7 3 7" xfId="2424"/>
    <cellStyle name="20% - Accent1 7 3 8" xfId="2425"/>
    <cellStyle name="20% - Accent1 7 4" xfId="2426"/>
    <cellStyle name="20% - Accent1 7 4 2" xfId="2427"/>
    <cellStyle name="20% - Accent1 7 4 2 2" xfId="2428"/>
    <cellStyle name="20% - Accent1 7 4 2 3" xfId="2429"/>
    <cellStyle name="20% - Accent1 7 4 3" xfId="2430"/>
    <cellStyle name="20% - Accent1 7 4 3 2" xfId="2431"/>
    <cellStyle name="20% - Accent1 7 4 3 3" xfId="2432"/>
    <cellStyle name="20% - Accent1 7 4 4" xfId="2433"/>
    <cellStyle name="20% - Accent1 7 4 4 2" xfId="2434"/>
    <cellStyle name="20% - Accent1 7 4 4 3" xfId="2435"/>
    <cellStyle name="20% - Accent1 7 4 5" xfId="2436"/>
    <cellStyle name="20% - Accent1 7 4 5 2" xfId="2437"/>
    <cellStyle name="20% - Accent1 7 4 5 3" xfId="2438"/>
    <cellStyle name="20% - Accent1 7 4 6" xfId="2439"/>
    <cellStyle name="20% - Accent1 7 4 6 2" xfId="2440"/>
    <cellStyle name="20% - Accent1 7 4 7" xfId="2441"/>
    <cellStyle name="20% - Accent1 7 4 8" xfId="2442"/>
    <cellStyle name="20% - Accent1 7 5" xfId="2443"/>
    <cellStyle name="20% - Accent1 7 5 2" xfId="2444"/>
    <cellStyle name="20% - Accent1 7 5 2 2" xfId="2445"/>
    <cellStyle name="20% - Accent1 7 5 2 3" xfId="2446"/>
    <cellStyle name="20% - Accent1 7 5 3" xfId="2447"/>
    <cellStyle name="20% - Accent1 7 5 3 2" xfId="2448"/>
    <cellStyle name="20% - Accent1 7 5 3 3" xfId="2449"/>
    <cellStyle name="20% - Accent1 7 5 4" xfId="2450"/>
    <cellStyle name="20% - Accent1 7 5 4 2" xfId="2451"/>
    <cellStyle name="20% - Accent1 7 5 4 3" xfId="2452"/>
    <cellStyle name="20% - Accent1 7 5 5" xfId="2453"/>
    <cellStyle name="20% - Accent1 7 5 5 2" xfId="2454"/>
    <cellStyle name="20% - Accent1 7 5 5 3" xfId="2455"/>
    <cellStyle name="20% - Accent1 7 5 6" xfId="2456"/>
    <cellStyle name="20% - Accent1 7 5 6 2" xfId="2457"/>
    <cellStyle name="20% - Accent1 7 5 7" xfId="2458"/>
    <cellStyle name="20% - Accent1 7 5 8" xfId="2459"/>
    <cellStyle name="20% - Accent1 7 6" xfId="2460"/>
    <cellStyle name="20% - Accent1 7 6 2" xfId="2461"/>
    <cellStyle name="20% - Accent1 7 6 2 2" xfId="2462"/>
    <cellStyle name="20% - Accent1 7 6 2 3" xfId="2463"/>
    <cellStyle name="20% - Accent1 7 6 3" xfId="2464"/>
    <cellStyle name="20% - Accent1 7 6 3 2" xfId="2465"/>
    <cellStyle name="20% - Accent1 7 6 3 3" xfId="2466"/>
    <cellStyle name="20% - Accent1 7 6 4" xfId="2467"/>
    <cellStyle name="20% - Accent1 7 6 4 2" xfId="2468"/>
    <cellStyle name="20% - Accent1 7 6 4 3" xfId="2469"/>
    <cellStyle name="20% - Accent1 7 6 5" xfId="2470"/>
    <cellStyle name="20% - Accent1 7 6 5 2" xfId="2471"/>
    <cellStyle name="20% - Accent1 7 6 5 3" xfId="2472"/>
    <cellStyle name="20% - Accent1 7 6 6" xfId="2473"/>
    <cellStyle name="20% - Accent1 7 6 6 2" xfId="2474"/>
    <cellStyle name="20% - Accent1 7 6 7" xfId="2475"/>
    <cellStyle name="20% - Accent1 7 6 8" xfId="2476"/>
    <cellStyle name="20% - Accent1 7 7" xfId="2477"/>
    <cellStyle name="20% - Accent1 7 7 2" xfId="2478"/>
    <cellStyle name="20% - Accent1 7 7 2 2" xfId="2479"/>
    <cellStyle name="20% - Accent1 7 7 2 3" xfId="2480"/>
    <cellStyle name="20% - Accent1 7 7 3" xfId="2481"/>
    <cellStyle name="20% - Accent1 7 7 3 2" xfId="2482"/>
    <cellStyle name="20% - Accent1 7 7 3 3" xfId="2483"/>
    <cellStyle name="20% - Accent1 7 7 4" xfId="2484"/>
    <cellStyle name="20% - Accent1 7 7 4 2" xfId="2485"/>
    <cellStyle name="20% - Accent1 7 7 4 3" xfId="2486"/>
    <cellStyle name="20% - Accent1 7 7 5" xfId="2487"/>
    <cellStyle name="20% - Accent1 7 7 5 2" xfId="2488"/>
    <cellStyle name="20% - Accent1 7 7 5 3" xfId="2489"/>
    <cellStyle name="20% - Accent1 7 7 6" xfId="2490"/>
    <cellStyle name="20% - Accent1 7 7 6 2" xfId="2491"/>
    <cellStyle name="20% - Accent1 7 7 7" xfId="2492"/>
    <cellStyle name="20% - Accent1 7 7 8" xfId="2493"/>
    <cellStyle name="20% - Accent1 7 8" xfId="2494"/>
    <cellStyle name="20% - Accent1 7 8 2" xfId="2495"/>
    <cellStyle name="20% - Accent1 7 8 2 2" xfId="2496"/>
    <cellStyle name="20% - Accent1 7 8 2 3" xfId="2497"/>
    <cellStyle name="20% - Accent1 7 8 3" xfId="2498"/>
    <cellStyle name="20% - Accent1 7 8 3 2" xfId="2499"/>
    <cellStyle name="20% - Accent1 7 8 3 3" xfId="2500"/>
    <cellStyle name="20% - Accent1 7 8 4" xfId="2501"/>
    <cellStyle name="20% - Accent1 7 8 4 2" xfId="2502"/>
    <cellStyle name="20% - Accent1 7 8 4 3" xfId="2503"/>
    <cellStyle name="20% - Accent1 7 8 5" xfId="2504"/>
    <cellStyle name="20% - Accent1 7 8 5 2" xfId="2505"/>
    <cellStyle name="20% - Accent1 7 8 5 3" xfId="2506"/>
    <cellStyle name="20% - Accent1 7 8 6" xfId="2507"/>
    <cellStyle name="20% - Accent1 7 8 6 2" xfId="2508"/>
    <cellStyle name="20% - Accent1 7 8 7" xfId="2509"/>
    <cellStyle name="20% - Accent1 7 8 8" xfId="2510"/>
    <cellStyle name="20% - Accent1 7 9" xfId="2511"/>
    <cellStyle name="20% - Accent1 7 9 2" xfId="2512"/>
    <cellStyle name="20% - Accent1 7 9 2 2" xfId="2513"/>
    <cellStyle name="20% - Accent1 7 9 2 3" xfId="2514"/>
    <cellStyle name="20% - Accent1 7 9 3" xfId="2515"/>
    <cellStyle name="20% - Accent1 7 9 3 2" xfId="2516"/>
    <cellStyle name="20% - Accent1 7 9 3 3" xfId="2517"/>
    <cellStyle name="20% - Accent1 7 9 4" xfId="2518"/>
    <cellStyle name="20% - Accent1 7 9 4 2" xfId="2519"/>
    <cellStyle name="20% - Accent1 7 9 4 3" xfId="2520"/>
    <cellStyle name="20% - Accent1 7 9 5" xfId="2521"/>
    <cellStyle name="20% - Accent1 7 9 5 2" xfId="2522"/>
    <cellStyle name="20% - Accent1 7 9 5 3" xfId="2523"/>
    <cellStyle name="20% - Accent1 7 9 6" xfId="2524"/>
    <cellStyle name="20% - Accent1 7 9 6 2" xfId="2525"/>
    <cellStyle name="20% - Accent1 7 9 7" xfId="2526"/>
    <cellStyle name="20% - Accent1 7 9 8" xfId="2527"/>
    <cellStyle name="20% - Accent1 8" xfId="2528"/>
    <cellStyle name="20% - Accent1 8 10" xfId="2529"/>
    <cellStyle name="20% - Accent1 8 10 2" xfId="2530"/>
    <cellStyle name="20% - Accent1 8 10 2 2" xfId="2531"/>
    <cellStyle name="20% - Accent1 8 10 2 3" xfId="2532"/>
    <cellStyle name="20% - Accent1 8 10 3" xfId="2533"/>
    <cellStyle name="20% - Accent1 8 10 3 2" xfId="2534"/>
    <cellStyle name="20% - Accent1 8 10 3 3" xfId="2535"/>
    <cellStyle name="20% - Accent1 8 10 4" xfId="2536"/>
    <cellStyle name="20% - Accent1 8 10 4 2" xfId="2537"/>
    <cellStyle name="20% - Accent1 8 10 4 3" xfId="2538"/>
    <cellStyle name="20% - Accent1 8 10 5" xfId="2539"/>
    <cellStyle name="20% - Accent1 8 10 5 2" xfId="2540"/>
    <cellStyle name="20% - Accent1 8 10 5 3" xfId="2541"/>
    <cellStyle name="20% - Accent1 8 10 6" xfId="2542"/>
    <cellStyle name="20% - Accent1 8 10 6 2" xfId="2543"/>
    <cellStyle name="20% - Accent1 8 10 7" xfId="2544"/>
    <cellStyle name="20% - Accent1 8 10 8" xfId="2545"/>
    <cellStyle name="20% - Accent1 8 11" xfId="2546"/>
    <cellStyle name="20% - Accent1 8 11 2" xfId="2547"/>
    <cellStyle name="20% - Accent1 8 11 2 2" xfId="2548"/>
    <cellStyle name="20% - Accent1 8 11 2 3" xfId="2549"/>
    <cellStyle name="20% - Accent1 8 11 3" xfId="2550"/>
    <cellStyle name="20% - Accent1 8 11 3 2" xfId="2551"/>
    <cellStyle name="20% - Accent1 8 11 3 3" xfId="2552"/>
    <cellStyle name="20% - Accent1 8 11 4" xfId="2553"/>
    <cellStyle name="20% - Accent1 8 11 4 2" xfId="2554"/>
    <cellStyle name="20% - Accent1 8 11 4 3" xfId="2555"/>
    <cellStyle name="20% - Accent1 8 11 5" xfId="2556"/>
    <cellStyle name="20% - Accent1 8 11 5 2" xfId="2557"/>
    <cellStyle name="20% - Accent1 8 11 5 3" xfId="2558"/>
    <cellStyle name="20% - Accent1 8 11 6" xfId="2559"/>
    <cellStyle name="20% - Accent1 8 11 6 2" xfId="2560"/>
    <cellStyle name="20% - Accent1 8 11 7" xfId="2561"/>
    <cellStyle name="20% - Accent1 8 11 8" xfId="2562"/>
    <cellStyle name="20% - Accent1 8 12" xfId="2563"/>
    <cellStyle name="20% - Accent1 8 12 2" xfId="2564"/>
    <cellStyle name="20% - Accent1 8 12 2 2" xfId="2565"/>
    <cellStyle name="20% - Accent1 8 12 2 3" xfId="2566"/>
    <cellStyle name="20% - Accent1 8 12 3" xfId="2567"/>
    <cellStyle name="20% - Accent1 8 12 3 2" xfId="2568"/>
    <cellStyle name="20% - Accent1 8 12 3 3" xfId="2569"/>
    <cellStyle name="20% - Accent1 8 12 4" xfId="2570"/>
    <cellStyle name="20% - Accent1 8 12 4 2" xfId="2571"/>
    <cellStyle name="20% - Accent1 8 12 4 3" xfId="2572"/>
    <cellStyle name="20% - Accent1 8 12 5" xfId="2573"/>
    <cellStyle name="20% - Accent1 8 12 5 2" xfId="2574"/>
    <cellStyle name="20% - Accent1 8 12 5 3" xfId="2575"/>
    <cellStyle name="20% - Accent1 8 12 6" xfId="2576"/>
    <cellStyle name="20% - Accent1 8 12 6 2" xfId="2577"/>
    <cellStyle name="20% - Accent1 8 12 7" xfId="2578"/>
    <cellStyle name="20% - Accent1 8 12 8" xfId="2579"/>
    <cellStyle name="20% - Accent1 8 13" xfId="2580"/>
    <cellStyle name="20% - Accent1 8 13 2" xfId="2581"/>
    <cellStyle name="20% - Accent1 8 13 2 2" xfId="2582"/>
    <cellStyle name="20% - Accent1 8 13 2 3" xfId="2583"/>
    <cellStyle name="20% - Accent1 8 13 3" xfId="2584"/>
    <cellStyle name="20% - Accent1 8 13 3 2" xfId="2585"/>
    <cellStyle name="20% - Accent1 8 13 3 3" xfId="2586"/>
    <cellStyle name="20% - Accent1 8 13 4" xfId="2587"/>
    <cellStyle name="20% - Accent1 8 13 4 2" xfId="2588"/>
    <cellStyle name="20% - Accent1 8 13 4 3" xfId="2589"/>
    <cellStyle name="20% - Accent1 8 13 5" xfId="2590"/>
    <cellStyle name="20% - Accent1 8 13 5 2" xfId="2591"/>
    <cellStyle name="20% - Accent1 8 13 5 3" xfId="2592"/>
    <cellStyle name="20% - Accent1 8 13 6" xfId="2593"/>
    <cellStyle name="20% - Accent1 8 13 6 2" xfId="2594"/>
    <cellStyle name="20% - Accent1 8 13 7" xfId="2595"/>
    <cellStyle name="20% - Accent1 8 13 8" xfId="2596"/>
    <cellStyle name="20% - Accent1 8 14" xfId="2597"/>
    <cellStyle name="20% - Accent1 8 14 2" xfId="2598"/>
    <cellStyle name="20% - Accent1 8 14 2 2" xfId="2599"/>
    <cellStyle name="20% - Accent1 8 14 2 3" xfId="2600"/>
    <cellStyle name="20% - Accent1 8 14 3" xfId="2601"/>
    <cellStyle name="20% - Accent1 8 14 3 2" xfId="2602"/>
    <cellStyle name="20% - Accent1 8 14 3 3" xfId="2603"/>
    <cellStyle name="20% - Accent1 8 14 4" xfId="2604"/>
    <cellStyle name="20% - Accent1 8 14 4 2" xfId="2605"/>
    <cellStyle name="20% - Accent1 8 14 4 3" xfId="2606"/>
    <cellStyle name="20% - Accent1 8 14 5" xfId="2607"/>
    <cellStyle name="20% - Accent1 8 14 5 2" xfId="2608"/>
    <cellStyle name="20% - Accent1 8 14 5 3" xfId="2609"/>
    <cellStyle name="20% - Accent1 8 14 6" xfId="2610"/>
    <cellStyle name="20% - Accent1 8 14 6 2" xfId="2611"/>
    <cellStyle name="20% - Accent1 8 14 7" xfId="2612"/>
    <cellStyle name="20% - Accent1 8 14 8" xfId="2613"/>
    <cellStyle name="20% - Accent1 8 15" xfId="2614"/>
    <cellStyle name="20% - Accent1 8 15 2" xfId="2615"/>
    <cellStyle name="20% - Accent1 8 15 2 2" xfId="2616"/>
    <cellStyle name="20% - Accent1 8 15 2 3" xfId="2617"/>
    <cellStyle name="20% - Accent1 8 15 3" xfId="2618"/>
    <cellStyle name="20% - Accent1 8 15 3 2" xfId="2619"/>
    <cellStyle name="20% - Accent1 8 15 3 3" xfId="2620"/>
    <cellStyle name="20% - Accent1 8 15 4" xfId="2621"/>
    <cellStyle name="20% - Accent1 8 15 4 2" xfId="2622"/>
    <cellStyle name="20% - Accent1 8 15 4 3" xfId="2623"/>
    <cellStyle name="20% - Accent1 8 15 5" xfId="2624"/>
    <cellStyle name="20% - Accent1 8 15 5 2" xfId="2625"/>
    <cellStyle name="20% - Accent1 8 15 5 3" xfId="2626"/>
    <cellStyle name="20% - Accent1 8 15 6" xfId="2627"/>
    <cellStyle name="20% - Accent1 8 15 6 2" xfId="2628"/>
    <cellStyle name="20% - Accent1 8 15 7" xfId="2629"/>
    <cellStyle name="20% - Accent1 8 15 8" xfId="2630"/>
    <cellStyle name="20% - Accent1 8 16" xfId="2631"/>
    <cellStyle name="20% - Accent1 8 16 2" xfId="2632"/>
    <cellStyle name="20% - Accent1 8 16 2 2" xfId="2633"/>
    <cellStyle name="20% - Accent1 8 16 2 3" xfId="2634"/>
    <cellStyle name="20% - Accent1 8 16 3" xfId="2635"/>
    <cellStyle name="20% - Accent1 8 16 3 2" xfId="2636"/>
    <cellStyle name="20% - Accent1 8 16 3 3" xfId="2637"/>
    <cellStyle name="20% - Accent1 8 16 4" xfId="2638"/>
    <cellStyle name="20% - Accent1 8 16 4 2" xfId="2639"/>
    <cellStyle name="20% - Accent1 8 16 4 3" xfId="2640"/>
    <cellStyle name="20% - Accent1 8 16 5" xfId="2641"/>
    <cellStyle name="20% - Accent1 8 16 5 2" xfId="2642"/>
    <cellStyle name="20% - Accent1 8 16 5 3" xfId="2643"/>
    <cellStyle name="20% - Accent1 8 16 6" xfId="2644"/>
    <cellStyle name="20% - Accent1 8 16 6 2" xfId="2645"/>
    <cellStyle name="20% - Accent1 8 16 7" xfId="2646"/>
    <cellStyle name="20% - Accent1 8 16 8" xfId="2647"/>
    <cellStyle name="20% - Accent1 8 17" xfId="2648"/>
    <cellStyle name="20% - Accent1 8 17 2" xfId="2649"/>
    <cellStyle name="20% - Accent1 8 17 2 2" xfId="2650"/>
    <cellStyle name="20% - Accent1 8 17 2 3" xfId="2651"/>
    <cellStyle name="20% - Accent1 8 17 3" xfId="2652"/>
    <cellStyle name="20% - Accent1 8 17 3 2" xfId="2653"/>
    <cellStyle name="20% - Accent1 8 17 3 3" xfId="2654"/>
    <cellStyle name="20% - Accent1 8 17 4" xfId="2655"/>
    <cellStyle name="20% - Accent1 8 17 4 2" xfId="2656"/>
    <cellStyle name="20% - Accent1 8 17 4 3" xfId="2657"/>
    <cellStyle name="20% - Accent1 8 17 5" xfId="2658"/>
    <cellStyle name="20% - Accent1 8 17 5 2" xfId="2659"/>
    <cellStyle name="20% - Accent1 8 17 5 3" xfId="2660"/>
    <cellStyle name="20% - Accent1 8 17 6" xfId="2661"/>
    <cellStyle name="20% - Accent1 8 17 6 2" xfId="2662"/>
    <cellStyle name="20% - Accent1 8 17 7" xfId="2663"/>
    <cellStyle name="20% - Accent1 8 17 8" xfId="2664"/>
    <cellStyle name="20% - Accent1 8 18" xfId="2665"/>
    <cellStyle name="20% - Accent1 8 18 2" xfId="2666"/>
    <cellStyle name="20% - Accent1 8 18 2 2" xfId="2667"/>
    <cellStyle name="20% - Accent1 8 18 2 3" xfId="2668"/>
    <cellStyle name="20% - Accent1 8 18 3" xfId="2669"/>
    <cellStyle name="20% - Accent1 8 18 3 2" xfId="2670"/>
    <cellStyle name="20% - Accent1 8 18 3 3" xfId="2671"/>
    <cellStyle name="20% - Accent1 8 18 4" xfId="2672"/>
    <cellStyle name="20% - Accent1 8 18 4 2" xfId="2673"/>
    <cellStyle name="20% - Accent1 8 18 4 3" xfId="2674"/>
    <cellStyle name="20% - Accent1 8 18 5" xfId="2675"/>
    <cellStyle name="20% - Accent1 8 18 5 2" xfId="2676"/>
    <cellStyle name="20% - Accent1 8 18 5 3" xfId="2677"/>
    <cellStyle name="20% - Accent1 8 18 6" xfId="2678"/>
    <cellStyle name="20% - Accent1 8 18 6 2" xfId="2679"/>
    <cellStyle name="20% - Accent1 8 18 7" xfId="2680"/>
    <cellStyle name="20% - Accent1 8 18 8" xfId="2681"/>
    <cellStyle name="20% - Accent1 8 19" xfId="2682"/>
    <cellStyle name="20% - Accent1 8 19 2" xfId="2683"/>
    <cellStyle name="20% - Accent1 8 19 2 2" xfId="2684"/>
    <cellStyle name="20% - Accent1 8 19 2 3" xfId="2685"/>
    <cellStyle name="20% - Accent1 8 19 3" xfId="2686"/>
    <cellStyle name="20% - Accent1 8 19 3 2" xfId="2687"/>
    <cellStyle name="20% - Accent1 8 19 3 3" xfId="2688"/>
    <cellStyle name="20% - Accent1 8 19 4" xfId="2689"/>
    <cellStyle name="20% - Accent1 8 19 4 2" xfId="2690"/>
    <cellStyle name="20% - Accent1 8 19 4 3" xfId="2691"/>
    <cellStyle name="20% - Accent1 8 19 5" xfId="2692"/>
    <cellStyle name="20% - Accent1 8 19 5 2" xfId="2693"/>
    <cellStyle name="20% - Accent1 8 19 5 3" xfId="2694"/>
    <cellStyle name="20% - Accent1 8 19 6" xfId="2695"/>
    <cellStyle name="20% - Accent1 8 19 6 2" xfId="2696"/>
    <cellStyle name="20% - Accent1 8 19 7" xfId="2697"/>
    <cellStyle name="20% - Accent1 8 19 8" xfId="2698"/>
    <cellStyle name="20% - Accent1 8 2" xfId="2699"/>
    <cellStyle name="20% - Accent1 8 2 2" xfId="2700"/>
    <cellStyle name="20% - Accent1 8 2 2 2" xfId="2701"/>
    <cellStyle name="20% - Accent1 8 2 2 3" xfId="2702"/>
    <cellStyle name="20% - Accent1 8 2 3" xfId="2703"/>
    <cellStyle name="20% - Accent1 8 2 3 2" xfId="2704"/>
    <cellStyle name="20% - Accent1 8 2 3 3" xfId="2705"/>
    <cellStyle name="20% - Accent1 8 2 4" xfId="2706"/>
    <cellStyle name="20% - Accent1 8 2 4 2" xfId="2707"/>
    <cellStyle name="20% - Accent1 8 2 4 3" xfId="2708"/>
    <cellStyle name="20% - Accent1 8 2 5" xfId="2709"/>
    <cellStyle name="20% - Accent1 8 2 5 2" xfId="2710"/>
    <cellStyle name="20% - Accent1 8 2 5 3" xfId="2711"/>
    <cellStyle name="20% - Accent1 8 2 6" xfId="2712"/>
    <cellStyle name="20% - Accent1 8 2 6 2" xfId="2713"/>
    <cellStyle name="20% - Accent1 8 2 7" xfId="2714"/>
    <cellStyle name="20% - Accent1 8 2 8" xfId="2715"/>
    <cellStyle name="20% - Accent1 8 20" xfId="2716"/>
    <cellStyle name="20% - Accent1 8 20 2" xfId="2717"/>
    <cellStyle name="20% - Accent1 8 20 3" xfId="2718"/>
    <cellStyle name="20% - Accent1 8 21" xfId="2719"/>
    <cellStyle name="20% - Accent1 8 21 2" xfId="2720"/>
    <cellStyle name="20% - Accent1 8 21 3" xfId="2721"/>
    <cellStyle name="20% - Accent1 8 22" xfId="2722"/>
    <cellStyle name="20% - Accent1 8 22 2" xfId="2723"/>
    <cellStyle name="20% - Accent1 8 22 3" xfId="2724"/>
    <cellStyle name="20% - Accent1 8 23" xfId="2725"/>
    <cellStyle name="20% - Accent1 8 23 2" xfId="2726"/>
    <cellStyle name="20% - Accent1 8 23 3" xfId="2727"/>
    <cellStyle name="20% - Accent1 8 24" xfId="2728"/>
    <cellStyle name="20% - Accent1 8 24 2" xfId="2729"/>
    <cellStyle name="20% - Accent1 8 25" xfId="2730"/>
    <cellStyle name="20% - Accent1 8 26" xfId="2731"/>
    <cellStyle name="20% - Accent1 8 3" xfId="2732"/>
    <cellStyle name="20% - Accent1 8 3 2" xfId="2733"/>
    <cellStyle name="20% - Accent1 8 3 2 2" xfId="2734"/>
    <cellStyle name="20% - Accent1 8 3 2 3" xfId="2735"/>
    <cellStyle name="20% - Accent1 8 3 3" xfId="2736"/>
    <cellStyle name="20% - Accent1 8 3 3 2" xfId="2737"/>
    <cellStyle name="20% - Accent1 8 3 3 3" xfId="2738"/>
    <cellStyle name="20% - Accent1 8 3 4" xfId="2739"/>
    <cellStyle name="20% - Accent1 8 3 4 2" xfId="2740"/>
    <cellStyle name="20% - Accent1 8 3 4 3" xfId="2741"/>
    <cellStyle name="20% - Accent1 8 3 5" xfId="2742"/>
    <cellStyle name="20% - Accent1 8 3 5 2" xfId="2743"/>
    <cellStyle name="20% - Accent1 8 3 5 3" xfId="2744"/>
    <cellStyle name="20% - Accent1 8 3 6" xfId="2745"/>
    <cellStyle name="20% - Accent1 8 3 6 2" xfId="2746"/>
    <cellStyle name="20% - Accent1 8 3 7" xfId="2747"/>
    <cellStyle name="20% - Accent1 8 3 8" xfId="2748"/>
    <cellStyle name="20% - Accent1 8 4" xfId="2749"/>
    <cellStyle name="20% - Accent1 8 4 2" xfId="2750"/>
    <cellStyle name="20% - Accent1 8 4 2 2" xfId="2751"/>
    <cellStyle name="20% - Accent1 8 4 2 3" xfId="2752"/>
    <cellStyle name="20% - Accent1 8 4 3" xfId="2753"/>
    <cellStyle name="20% - Accent1 8 4 3 2" xfId="2754"/>
    <cellStyle name="20% - Accent1 8 4 3 3" xfId="2755"/>
    <cellStyle name="20% - Accent1 8 4 4" xfId="2756"/>
    <cellStyle name="20% - Accent1 8 4 4 2" xfId="2757"/>
    <cellStyle name="20% - Accent1 8 4 4 3" xfId="2758"/>
    <cellStyle name="20% - Accent1 8 4 5" xfId="2759"/>
    <cellStyle name="20% - Accent1 8 4 5 2" xfId="2760"/>
    <cellStyle name="20% - Accent1 8 4 5 3" xfId="2761"/>
    <cellStyle name="20% - Accent1 8 4 6" xfId="2762"/>
    <cellStyle name="20% - Accent1 8 4 6 2" xfId="2763"/>
    <cellStyle name="20% - Accent1 8 4 7" xfId="2764"/>
    <cellStyle name="20% - Accent1 8 4 8" xfId="2765"/>
    <cellStyle name="20% - Accent1 8 5" xfId="2766"/>
    <cellStyle name="20% - Accent1 8 5 2" xfId="2767"/>
    <cellStyle name="20% - Accent1 8 5 2 2" xfId="2768"/>
    <cellStyle name="20% - Accent1 8 5 2 3" xfId="2769"/>
    <cellStyle name="20% - Accent1 8 5 3" xfId="2770"/>
    <cellStyle name="20% - Accent1 8 5 3 2" xfId="2771"/>
    <cellStyle name="20% - Accent1 8 5 3 3" xfId="2772"/>
    <cellStyle name="20% - Accent1 8 5 4" xfId="2773"/>
    <cellStyle name="20% - Accent1 8 5 4 2" xfId="2774"/>
    <cellStyle name="20% - Accent1 8 5 4 3" xfId="2775"/>
    <cellStyle name="20% - Accent1 8 5 5" xfId="2776"/>
    <cellStyle name="20% - Accent1 8 5 5 2" xfId="2777"/>
    <cellStyle name="20% - Accent1 8 5 5 3" xfId="2778"/>
    <cellStyle name="20% - Accent1 8 5 6" xfId="2779"/>
    <cellStyle name="20% - Accent1 8 5 6 2" xfId="2780"/>
    <cellStyle name="20% - Accent1 8 5 7" xfId="2781"/>
    <cellStyle name="20% - Accent1 8 5 8" xfId="2782"/>
    <cellStyle name="20% - Accent1 8 6" xfId="2783"/>
    <cellStyle name="20% - Accent1 8 6 2" xfId="2784"/>
    <cellStyle name="20% - Accent1 8 6 2 2" xfId="2785"/>
    <cellStyle name="20% - Accent1 8 6 2 3" xfId="2786"/>
    <cellStyle name="20% - Accent1 8 6 3" xfId="2787"/>
    <cellStyle name="20% - Accent1 8 6 3 2" xfId="2788"/>
    <cellStyle name="20% - Accent1 8 6 3 3" xfId="2789"/>
    <cellStyle name="20% - Accent1 8 6 4" xfId="2790"/>
    <cellStyle name="20% - Accent1 8 6 4 2" xfId="2791"/>
    <cellStyle name="20% - Accent1 8 6 4 3" xfId="2792"/>
    <cellStyle name="20% - Accent1 8 6 5" xfId="2793"/>
    <cellStyle name="20% - Accent1 8 6 5 2" xfId="2794"/>
    <cellStyle name="20% - Accent1 8 6 5 3" xfId="2795"/>
    <cellStyle name="20% - Accent1 8 6 6" xfId="2796"/>
    <cellStyle name="20% - Accent1 8 6 6 2" xfId="2797"/>
    <cellStyle name="20% - Accent1 8 6 7" xfId="2798"/>
    <cellStyle name="20% - Accent1 8 6 8" xfId="2799"/>
    <cellStyle name="20% - Accent1 8 7" xfId="2800"/>
    <cellStyle name="20% - Accent1 8 7 2" xfId="2801"/>
    <cellStyle name="20% - Accent1 8 7 2 2" xfId="2802"/>
    <cellStyle name="20% - Accent1 8 7 2 3" xfId="2803"/>
    <cellStyle name="20% - Accent1 8 7 3" xfId="2804"/>
    <cellStyle name="20% - Accent1 8 7 3 2" xfId="2805"/>
    <cellStyle name="20% - Accent1 8 7 3 3" xfId="2806"/>
    <cellStyle name="20% - Accent1 8 7 4" xfId="2807"/>
    <cellStyle name="20% - Accent1 8 7 4 2" xfId="2808"/>
    <cellStyle name="20% - Accent1 8 7 4 3" xfId="2809"/>
    <cellStyle name="20% - Accent1 8 7 5" xfId="2810"/>
    <cellStyle name="20% - Accent1 8 7 5 2" xfId="2811"/>
    <cellStyle name="20% - Accent1 8 7 5 3" xfId="2812"/>
    <cellStyle name="20% - Accent1 8 7 6" xfId="2813"/>
    <cellStyle name="20% - Accent1 8 7 6 2" xfId="2814"/>
    <cellStyle name="20% - Accent1 8 7 7" xfId="2815"/>
    <cellStyle name="20% - Accent1 8 7 8" xfId="2816"/>
    <cellStyle name="20% - Accent1 8 8" xfId="2817"/>
    <cellStyle name="20% - Accent1 8 8 2" xfId="2818"/>
    <cellStyle name="20% - Accent1 8 8 2 2" xfId="2819"/>
    <cellStyle name="20% - Accent1 8 8 2 3" xfId="2820"/>
    <cellStyle name="20% - Accent1 8 8 3" xfId="2821"/>
    <cellStyle name="20% - Accent1 8 8 3 2" xfId="2822"/>
    <cellStyle name="20% - Accent1 8 8 3 3" xfId="2823"/>
    <cellStyle name="20% - Accent1 8 8 4" xfId="2824"/>
    <cellStyle name="20% - Accent1 8 8 4 2" xfId="2825"/>
    <cellStyle name="20% - Accent1 8 8 4 3" xfId="2826"/>
    <cellStyle name="20% - Accent1 8 8 5" xfId="2827"/>
    <cellStyle name="20% - Accent1 8 8 5 2" xfId="2828"/>
    <cellStyle name="20% - Accent1 8 8 5 3" xfId="2829"/>
    <cellStyle name="20% - Accent1 8 8 6" xfId="2830"/>
    <cellStyle name="20% - Accent1 8 8 6 2" xfId="2831"/>
    <cellStyle name="20% - Accent1 8 8 7" xfId="2832"/>
    <cellStyle name="20% - Accent1 8 8 8" xfId="2833"/>
    <cellStyle name="20% - Accent1 8 9" xfId="2834"/>
    <cellStyle name="20% - Accent1 8 9 2" xfId="2835"/>
    <cellStyle name="20% - Accent1 8 9 2 2" xfId="2836"/>
    <cellStyle name="20% - Accent1 8 9 2 3" xfId="2837"/>
    <cellStyle name="20% - Accent1 8 9 3" xfId="2838"/>
    <cellStyle name="20% - Accent1 8 9 3 2" xfId="2839"/>
    <cellStyle name="20% - Accent1 8 9 3 3" xfId="2840"/>
    <cellStyle name="20% - Accent1 8 9 4" xfId="2841"/>
    <cellStyle name="20% - Accent1 8 9 4 2" xfId="2842"/>
    <cellStyle name="20% - Accent1 8 9 4 3" xfId="2843"/>
    <cellStyle name="20% - Accent1 8 9 5" xfId="2844"/>
    <cellStyle name="20% - Accent1 8 9 5 2" xfId="2845"/>
    <cellStyle name="20% - Accent1 8 9 5 3" xfId="2846"/>
    <cellStyle name="20% - Accent1 8 9 6" xfId="2847"/>
    <cellStyle name="20% - Accent1 8 9 6 2" xfId="2848"/>
    <cellStyle name="20% - Accent1 8 9 7" xfId="2849"/>
    <cellStyle name="20% - Accent1 8 9 8" xfId="2850"/>
    <cellStyle name="20% - Accent1 9" xfId="2851"/>
    <cellStyle name="20% - Accent1 9 10" xfId="2852"/>
    <cellStyle name="20% - Accent1 9 10 2" xfId="2853"/>
    <cellStyle name="20% - Accent1 9 10 2 2" xfId="2854"/>
    <cellStyle name="20% - Accent1 9 10 2 3" xfId="2855"/>
    <cellStyle name="20% - Accent1 9 10 3" xfId="2856"/>
    <cellStyle name="20% - Accent1 9 10 3 2" xfId="2857"/>
    <cellStyle name="20% - Accent1 9 10 3 3" xfId="2858"/>
    <cellStyle name="20% - Accent1 9 10 4" xfId="2859"/>
    <cellStyle name="20% - Accent1 9 10 4 2" xfId="2860"/>
    <cellStyle name="20% - Accent1 9 10 4 3" xfId="2861"/>
    <cellStyle name="20% - Accent1 9 10 5" xfId="2862"/>
    <cellStyle name="20% - Accent1 9 10 5 2" xfId="2863"/>
    <cellStyle name="20% - Accent1 9 10 5 3" xfId="2864"/>
    <cellStyle name="20% - Accent1 9 10 6" xfId="2865"/>
    <cellStyle name="20% - Accent1 9 10 6 2" xfId="2866"/>
    <cellStyle name="20% - Accent1 9 10 7" xfId="2867"/>
    <cellStyle name="20% - Accent1 9 10 8" xfId="2868"/>
    <cellStyle name="20% - Accent1 9 11" xfId="2869"/>
    <cellStyle name="20% - Accent1 9 11 2" xfId="2870"/>
    <cellStyle name="20% - Accent1 9 11 2 2" xfId="2871"/>
    <cellStyle name="20% - Accent1 9 11 2 3" xfId="2872"/>
    <cellStyle name="20% - Accent1 9 11 3" xfId="2873"/>
    <cellStyle name="20% - Accent1 9 11 3 2" xfId="2874"/>
    <cellStyle name="20% - Accent1 9 11 3 3" xfId="2875"/>
    <cellStyle name="20% - Accent1 9 11 4" xfId="2876"/>
    <cellStyle name="20% - Accent1 9 11 4 2" xfId="2877"/>
    <cellStyle name="20% - Accent1 9 11 4 3" xfId="2878"/>
    <cellStyle name="20% - Accent1 9 11 5" xfId="2879"/>
    <cellStyle name="20% - Accent1 9 11 5 2" xfId="2880"/>
    <cellStyle name="20% - Accent1 9 11 5 3" xfId="2881"/>
    <cellStyle name="20% - Accent1 9 11 6" xfId="2882"/>
    <cellStyle name="20% - Accent1 9 11 6 2" xfId="2883"/>
    <cellStyle name="20% - Accent1 9 11 7" xfId="2884"/>
    <cellStyle name="20% - Accent1 9 11 8" xfId="2885"/>
    <cellStyle name="20% - Accent1 9 12" xfId="2886"/>
    <cellStyle name="20% - Accent1 9 12 2" xfId="2887"/>
    <cellStyle name="20% - Accent1 9 12 2 2" xfId="2888"/>
    <cellStyle name="20% - Accent1 9 12 2 3" xfId="2889"/>
    <cellStyle name="20% - Accent1 9 12 3" xfId="2890"/>
    <cellStyle name="20% - Accent1 9 12 3 2" xfId="2891"/>
    <cellStyle name="20% - Accent1 9 12 3 3" xfId="2892"/>
    <cellStyle name="20% - Accent1 9 12 4" xfId="2893"/>
    <cellStyle name="20% - Accent1 9 12 4 2" xfId="2894"/>
    <cellStyle name="20% - Accent1 9 12 4 3" xfId="2895"/>
    <cellStyle name="20% - Accent1 9 12 5" xfId="2896"/>
    <cellStyle name="20% - Accent1 9 12 5 2" xfId="2897"/>
    <cellStyle name="20% - Accent1 9 12 5 3" xfId="2898"/>
    <cellStyle name="20% - Accent1 9 12 6" xfId="2899"/>
    <cellStyle name="20% - Accent1 9 12 6 2" xfId="2900"/>
    <cellStyle name="20% - Accent1 9 12 7" xfId="2901"/>
    <cellStyle name="20% - Accent1 9 12 8" xfId="2902"/>
    <cellStyle name="20% - Accent1 9 13" xfId="2903"/>
    <cellStyle name="20% - Accent1 9 13 2" xfId="2904"/>
    <cellStyle name="20% - Accent1 9 13 2 2" xfId="2905"/>
    <cellStyle name="20% - Accent1 9 13 2 3" xfId="2906"/>
    <cellStyle name="20% - Accent1 9 13 3" xfId="2907"/>
    <cellStyle name="20% - Accent1 9 13 3 2" xfId="2908"/>
    <cellStyle name="20% - Accent1 9 13 3 3" xfId="2909"/>
    <cellStyle name="20% - Accent1 9 13 4" xfId="2910"/>
    <cellStyle name="20% - Accent1 9 13 4 2" xfId="2911"/>
    <cellStyle name="20% - Accent1 9 13 4 3" xfId="2912"/>
    <cellStyle name="20% - Accent1 9 13 5" xfId="2913"/>
    <cellStyle name="20% - Accent1 9 13 5 2" xfId="2914"/>
    <cellStyle name="20% - Accent1 9 13 5 3" xfId="2915"/>
    <cellStyle name="20% - Accent1 9 13 6" xfId="2916"/>
    <cellStyle name="20% - Accent1 9 13 6 2" xfId="2917"/>
    <cellStyle name="20% - Accent1 9 13 7" xfId="2918"/>
    <cellStyle name="20% - Accent1 9 13 8" xfId="2919"/>
    <cellStyle name="20% - Accent1 9 14" xfId="2920"/>
    <cellStyle name="20% - Accent1 9 14 2" xfId="2921"/>
    <cellStyle name="20% - Accent1 9 14 2 2" xfId="2922"/>
    <cellStyle name="20% - Accent1 9 14 2 3" xfId="2923"/>
    <cellStyle name="20% - Accent1 9 14 3" xfId="2924"/>
    <cellStyle name="20% - Accent1 9 14 3 2" xfId="2925"/>
    <cellStyle name="20% - Accent1 9 14 3 3" xfId="2926"/>
    <cellStyle name="20% - Accent1 9 14 4" xfId="2927"/>
    <cellStyle name="20% - Accent1 9 14 4 2" xfId="2928"/>
    <cellStyle name="20% - Accent1 9 14 4 3" xfId="2929"/>
    <cellStyle name="20% - Accent1 9 14 5" xfId="2930"/>
    <cellStyle name="20% - Accent1 9 14 5 2" xfId="2931"/>
    <cellStyle name="20% - Accent1 9 14 5 3" xfId="2932"/>
    <cellStyle name="20% - Accent1 9 14 6" xfId="2933"/>
    <cellStyle name="20% - Accent1 9 14 6 2" xfId="2934"/>
    <cellStyle name="20% - Accent1 9 14 7" xfId="2935"/>
    <cellStyle name="20% - Accent1 9 14 8" xfId="2936"/>
    <cellStyle name="20% - Accent1 9 15" xfId="2937"/>
    <cellStyle name="20% - Accent1 9 15 2" xfId="2938"/>
    <cellStyle name="20% - Accent1 9 15 2 2" xfId="2939"/>
    <cellStyle name="20% - Accent1 9 15 2 3" xfId="2940"/>
    <cellStyle name="20% - Accent1 9 15 3" xfId="2941"/>
    <cellStyle name="20% - Accent1 9 15 3 2" xfId="2942"/>
    <cellStyle name="20% - Accent1 9 15 3 3" xfId="2943"/>
    <cellStyle name="20% - Accent1 9 15 4" xfId="2944"/>
    <cellStyle name="20% - Accent1 9 15 4 2" xfId="2945"/>
    <cellStyle name="20% - Accent1 9 15 4 3" xfId="2946"/>
    <cellStyle name="20% - Accent1 9 15 5" xfId="2947"/>
    <cellStyle name="20% - Accent1 9 15 5 2" xfId="2948"/>
    <cellStyle name="20% - Accent1 9 15 5 3" xfId="2949"/>
    <cellStyle name="20% - Accent1 9 15 6" xfId="2950"/>
    <cellStyle name="20% - Accent1 9 15 6 2" xfId="2951"/>
    <cellStyle name="20% - Accent1 9 15 7" xfId="2952"/>
    <cellStyle name="20% - Accent1 9 15 8" xfId="2953"/>
    <cellStyle name="20% - Accent1 9 16" xfId="2954"/>
    <cellStyle name="20% - Accent1 9 16 2" xfId="2955"/>
    <cellStyle name="20% - Accent1 9 16 2 2" xfId="2956"/>
    <cellStyle name="20% - Accent1 9 16 2 3" xfId="2957"/>
    <cellStyle name="20% - Accent1 9 16 3" xfId="2958"/>
    <cellStyle name="20% - Accent1 9 16 3 2" xfId="2959"/>
    <cellStyle name="20% - Accent1 9 16 3 3" xfId="2960"/>
    <cellStyle name="20% - Accent1 9 16 4" xfId="2961"/>
    <cellStyle name="20% - Accent1 9 16 4 2" xfId="2962"/>
    <cellStyle name="20% - Accent1 9 16 4 3" xfId="2963"/>
    <cellStyle name="20% - Accent1 9 16 5" xfId="2964"/>
    <cellStyle name="20% - Accent1 9 16 5 2" xfId="2965"/>
    <cellStyle name="20% - Accent1 9 16 5 3" xfId="2966"/>
    <cellStyle name="20% - Accent1 9 16 6" xfId="2967"/>
    <cellStyle name="20% - Accent1 9 16 6 2" xfId="2968"/>
    <cellStyle name="20% - Accent1 9 16 7" xfId="2969"/>
    <cellStyle name="20% - Accent1 9 16 8" xfId="2970"/>
    <cellStyle name="20% - Accent1 9 17" xfId="2971"/>
    <cellStyle name="20% - Accent1 9 17 2" xfId="2972"/>
    <cellStyle name="20% - Accent1 9 17 2 2" xfId="2973"/>
    <cellStyle name="20% - Accent1 9 17 2 3" xfId="2974"/>
    <cellStyle name="20% - Accent1 9 17 3" xfId="2975"/>
    <cellStyle name="20% - Accent1 9 17 3 2" xfId="2976"/>
    <cellStyle name="20% - Accent1 9 17 3 3" xfId="2977"/>
    <cellStyle name="20% - Accent1 9 17 4" xfId="2978"/>
    <cellStyle name="20% - Accent1 9 17 4 2" xfId="2979"/>
    <cellStyle name="20% - Accent1 9 17 4 3" xfId="2980"/>
    <cellStyle name="20% - Accent1 9 17 5" xfId="2981"/>
    <cellStyle name="20% - Accent1 9 17 5 2" xfId="2982"/>
    <cellStyle name="20% - Accent1 9 17 5 3" xfId="2983"/>
    <cellStyle name="20% - Accent1 9 17 6" xfId="2984"/>
    <cellStyle name="20% - Accent1 9 17 6 2" xfId="2985"/>
    <cellStyle name="20% - Accent1 9 17 7" xfId="2986"/>
    <cellStyle name="20% - Accent1 9 17 8" xfId="2987"/>
    <cellStyle name="20% - Accent1 9 18" xfId="2988"/>
    <cellStyle name="20% - Accent1 9 18 2" xfId="2989"/>
    <cellStyle name="20% - Accent1 9 18 2 2" xfId="2990"/>
    <cellStyle name="20% - Accent1 9 18 2 3" xfId="2991"/>
    <cellStyle name="20% - Accent1 9 18 3" xfId="2992"/>
    <cellStyle name="20% - Accent1 9 18 3 2" xfId="2993"/>
    <cellStyle name="20% - Accent1 9 18 3 3" xfId="2994"/>
    <cellStyle name="20% - Accent1 9 18 4" xfId="2995"/>
    <cellStyle name="20% - Accent1 9 18 4 2" xfId="2996"/>
    <cellStyle name="20% - Accent1 9 18 4 3" xfId="2997"/>
    <cellStyle name="20% - Accent1 9 18 5" xfId="2998"/>
    <cellStyle name="20% - Accent1 9 18 5 2" xfId="2999"/>
    <cellStyle name="20% - Accent1 9 18 5 3" xfId="3000"/>
    <cellStyle name="20% - Accent1 9 18 6" xfId="3001"/>
    <cellStyle name="20% - Accent1 9 18 6 2" xfId="3002"/>
    <cellStyle name="20% - Accent1 9 18 7" xfId="3003"/>
    <cellStyle name="20% - Accent1 9 18 8" xfId="3004"/>
    <cellStyle name="20% - Accent1 9 19" xfId="3005"/>
    <cellStyle name="20% - Accent1 9 19 2" xfId="3006"/>
    <cellStyle name="20% - Accent1 9 19 2 2" xfId="3007"/>
    <cellStyle name="20% - Accent1 9 19 2 3" xfId="3008"/>
    <cellStyle name="20% - Accent1 9 19 3" xfId="3009"/>
    <cellStyle name="20% - Accent1 9 19 3 2" xfId="3010"/>
    <cellStyle name="20% - Accent1 9 19 3 3" xfId="3011"/>
    <cellStyle name="20% - Accent1 9 19 4" xfId="3012"/>
    <cellStyle name="20% - Accent1 9 19 4 2" xfId="3013"/>
    <cellStyle name="20% - Accent1 9 19 4 3" xfId="3014"/>
    <cellStyle name="20% - Accent1 9 19 5" xfId="3015"/>
    <cellStyle name="20% - Accent1 9 19 5 2" xfId="3016"/>
    <cellStyle name="20% - Accent1 9 19 5 3" xfId="3017"/>
    <cellStyle name="20% - Accent1 9 19 6" xfId="3018"/>
    <cellStyle name="20% - Accent1 9 19 6 2" xfId="3019"/>
    <cellStyle name="20% - Accent1 9 19 7" xfId="3020"/>
    <cellStyle name="20% - Accent1 9 19 8" xfId="3021"/>
    <cellStyle name="20% - Accent1 9 2" xfId="3022"/>
    <cellStyle name="20% - Accent1 9 2 2" xfId="3023"/>
    <cellStyle name="20% - Accent1 9 2 2 2" xfId="3024"/>
    <cellStyle name="20% - Accent1 9 2 2 3" xfId="3025"/>
    <cellStyle name="20% - Accent1 9 2 3" xfId="3026"/>
    <cellStyle name="20% - Accent1 9 2 3 2" xfId="3027"/>
    <cellStyle name="20% - Accent1 9 2 3 3" xfId="3028"/>
    <cellStyle name="20% - Accent1 9 2 4" xfId="3029"/>
    <cellStyle name="20% - Accent1 9 2 4 2" xfId="3030"/>
    <cellStyle name="20% - Accent1 9 2 4 3" xfId="3031"/>
    <cellStyle name="20% - Accent1 9 2 5" xfId="3032"/>
    <cellStyle name="20% - Accent1 9 2 5 2" xfId="3033"/>
    <cellStyle name="20% - Accent1 9 2 5 3" xfId="3034"/>
    <cellStyle name="20% - Accent1 9 2 6" xfId="3035"/>
    <cellStyle name="20% - Accent1 9 2 6 2" xfId="3036"/>
    <cellStyle name="20% - Accent1 9 2 7" xfId="3037"/>
    <cellStyle name="20% - Accent1 9 2 8" xfId="3038"/>
    <cellStyle name="20% - Accent1 9 20" xfId="3039"/>
    <cellStyle name="20% - Accent1 9 20 2" xfId="3040"/>
    <cellStyle name="20% - Accent1 9 20 3" xfId="3041"/>
    <cellStyle name="20% - Accent1 9 21" xfId="3042"/>
    <cellStyle name="20% - Accent1 9 21 2" xfId="3043"/>
    <cellStyle name="20% - Accent1 9 21 3" xfId="3044"/>
    <cellStyle name="20% - Accent1 9 22" xfId="3045"/>
    <cellStyle name="20% - Accent1 9 22 2" xfId="3046"/>
    <cellStyle name="20% - Accent1 9 22 3" xfId="3047"/>
    <cellStyle name="20% - Accent1 9 23" xfId="3048"/>
    <cellStyle name="20% - Accent1 9 23 2" xfId="3049"/>
    <cellStyle name="20% - Accent1 9 23 3" xfId="3050"/>
    <cellStyle name="20% - Accent1 9 24" xfId="3051"/>
    <cellStyle name="20% - Accent1 9 24 2" xfId="3052"/>
    <cellStyle name="20% - Accent1 9 25" xfId="3053"/>
    <cellStyle name="20% - Accent1 9 26" xfId="3054"/>
    <cellStyle name="20% - Accent1 9 3" xfId="3055"/>
    <cellStyle name="20% - Accent1 9 3 2" xfId="3056"/>
    <cellStyle name="20% - Accent1 9 3 2 2" xfId="3057"/>
    <cellStyle name="20% - Accent1 9 3 2 3" xfId="3058"/>
    <cellStyle name="20% - Accent1 9 3 3" xfId="3059"/>
    <cellStyle name="20% - Accent1 9 3 3 2" xfId="3060"/>
    <cellStyle name="20% - Accent1 9 3 3 3" xfId="3061"/>
    <cellStyle name="20% - Accent1 9 3 4" xfId="3062"/>
    <cellStyle name="20% - Accent1 9 3 4 2" xfId="3063"/>
    <cellStyle name="20% - Accent1 9 3 4 3" xfId="3064"/>
    <cellStyle name="20% - Accent1 9 3 5" xfId="3065"/>
    <cellStyle name="20% - Accent1 9 3 5 2" xfId="3066"/>
    <cellStyle name="20% - Accent1 9 3 5 3" xfId="3067"/>
    <cellStyle name="20% - Accent1 9 3 6" xfId="3068"/>
    <cellStyle name="20% - Accent1 9 3 6 2" xfId="3069"/>
    <cellStyle name="20% - Accent1 9 3 7" xfId="3070"/>
    <cellStyle name="20% - Accent1 9 3 8" xfId="3071"/>
    <cellStyle name="20% - Accent1 9 4" xfId="3072"/>
    <cellStyle name="20% - Accent1 9 4 2" xfId="3073"/>
    <cellStyle name="20% - Accent1 9 4 2 2" xfId="3074"/>
    <cellStyle name="20% - Accent1 9 4 2 3" xfId="3075"/>
    <cellStyle name="20% - Accent1 9 4 3" xfId="3076"/>
    <cellStyle name="20% - Accent1 9 4 3 2" xfId="3077"/>
    <cellStyle name="20% - Accent1 9 4 3 3" xfId="3078"/>
    <cellStyle name="20% - Accent1 9 4 4" xfId="3079"/>
    <cellStyle name="20% - Accent1 9 4 4 2" xfId="3080"/>
    <cellStyle name="20% - Accent1 9 4 4 3" xfId="3081"/>
    <cellStyle name="20% - Accent1 9 4 5" xfId="3082"/>
    <cellStyle name="20% - Accent1 9 4 5 2" xfId="3083"/>
    <cellStyle name="20% - Accent1 9 4 5 3" xfId="3084"/>
    <cellStyle name="20% - Accent1 9 4 6" xfId="3085"/>
    <cellStyle name="20% - Accent1 9 4 6 2" xfId="3086"/>
    <cellStyle name="20% - Accent1 9 4 7" xfId="3087"/>
    <cellStyle name="20% - Accent1 9 4 8" xfId="3088"/>
    <cellStyle name="20% - Accent1 9 5" xfId="3089"/>
    <cellStyle name="20% - Accent1 9 5 2" xfId="3090"/>
    <cellStyle name="20% - Accent1 9 5 2 2" xfId="3091"/>
    <cellStyle name="20% - Accent1 9 5 2 3" xfId="3092"/>
    <cellStyle name="20% - Accent1 9 5 3" xfId="3093"/>
    <cellStyle name="20% - Accent1 9 5 3 2" xfId="3094"/>
    <cellStyle name="20% - Accent1 9 5 3 3" xfId="3095"/>
    <cellStyle name="20% - Accent1 9 5 4" xfId="3096"/>
    <cellStyle name="20% - Accent1 9 5 4 2" xfId="3097"/>
    <cellStyle name="20% - Accent1 9 5 4 3" xfId="3098"/>
    <cellStyle name="20% - Accent1 9 5 5" xfId="3099"/>
    <cellStyle name="20% - Accent1 9 5 5 2" xfId="3100"/>
    <cellStyle name="20% - Accent1 9 5 5 3" xfId="3101"/>
    <cellStyle name="20% - Accent1 9 5 6" xfId="3102"/>
    <cellStyle name="20% - Accent1 9 5 6 2" xfId="3103"/>
    <cellStyle name="20% - Accent1 9 5 7" xfId="3104"/>
    <cellStyle name="20% - Accent1 9 5 8" xfId="3105"/>
    <cellStyle name="20% - Accent1 9 6" xfId="3106"/>
    <cellStyle name="20% - Accent1 9 6 2" xfId="3107"/>
    <cellStyle name="20% - Accent1 9 6 2 2" xfId="3108"/>
    <cellStyle name="20% - Accent1 9 6 2 3" xfId="3109"/>
    <cellStyle name="20% - Accent1 9 6 3" xfId="3110"/>
    <cellStyle name="20% - Accent1 9 6 3 2" xfId="3111"/>
    <cellStyle name="20% - Accent1 9 6 3 3" xfId="3112"/>
    <cellStyle name="20% - Accent1 9 6 4" xfId="3113"/>
    <cellStyle name="20% - Accent1 9 6 4 2" xfId="3114"/>
    <cellStyle name="20% - Accent1 9 6 4 3" xfId="3115"/>
    <cellStyle name="20% - Accent1 9 6 5" xfId="3116"/>
    <cellStyle name="20% - Accent1 9 6 5 2" xfId="3117"/>
    <cellStyle name="20% - Accent1 9 6 5 3" xfId="3118"/>
    <cellStyle name="20% - Accent1 9 6 6" xfId="3119"/>
    <cellStyle name="20% - Accent1 9 6 6 2" xfId="3120"/>
    <cellStyle name="20% - Accent1 9 6 7" xfId="3121"/>
    <cellStyle name="20% - Accent1 9 6 8" xfId="3122"/>
    <cellStyle name="20% - Accent1 9 7" xfId="3123"/>
    <cellStyle name="20% - Accent1 9 7 2" xfId="3124"/>
    <cellStyle name="20% - Accent1 9 7 2 2" xfId="3125"/>
    <cellStyle name="20% - Accent1 9 7 2 3" xfId="3126"/>
    <cellStyle name="20% - Accent1 9 7 3" xfId="3127"/>
    <cellStyle name="20% - Accent1 9 7 3 2" xfId="3128"/>
    <cellStyle name="20% - Accent1 9 7 3 3" xfId="3129"/>
    <cellStyle name="20% - Accent1 9 7 4" xfId="3130"/>
    <cellStyle name="20% - Accent1 9 7 4 2" xfId="3131"/>
    <cellStyle name="20% - Accent1 9 7 4 3" xfId="3132"/>
    <cellStyle name="20% - Accent1 9 7 5" xfId="3133"/>
    <cellStyle name="20% - Accent1 9 7 5 2" xfId="3134"/>
    <cellStyle name="20% - Accent1 9 7 5 3" xfId="3135"/>
    <cellStyle name="20% - Accent1 9 7 6" xfId="3136"/>
    <cellStyle name="20% - Accent1 9 7 6 2" xfId="3137"/>
    <cellStyle name="20% - Accent1 9 7 7" xfId="3138"/>
    <cellStyle name="20% - Accent1 9 7 8" xfId="3139"/>
    <cellStyle name="20% - Accent1 9 8" xfId="3140"/>
    <cellStyle name="20% - Accent1 9 8 2" xfId="3141"/>
    <cellStyle name="20% - Accent1 9 8 2 2" xfId="3142"/>
    <cellStyle name="20% - Accent1 9 8 2 3" xfId="3143"/>
    <cellStyle name="20% - Accent1 9 8 3" xfId="3144"/>
    <cellStyle name="20% - Accent1 9 8 3 2" xfId="3145"/>
    <cellStyle name="20% - Accent1 9 8 3 3" xfId="3146"/>
    <cellStyle name="20% - Accent1 9 8 4" xfId="3147"/>
    <cellStyle name="20% - Accent1 9 8 4 2" xfId="3148"/>
    <cellStyle name="20% - Accent1 9 8 4 3" xfId="3149"/>
    <cellStyle name="20% - Accent1 9 8 5" xfId="3150"/>
    <cellStyle name="20% - Accent1 9 8 5 2" xfId="3151"/>
    <cellStyle name="20% - Accent1 9 8 5 3" xfId="3152"/>
    <cellStyle name="20% - Accent1 9 8 6" xfId="3153"/>
    <cellStyle name="20% - Accent1 9 8 6 2" xfId="3154"/>
    <cellStyle name="20% - Accent1 9 8 7" xfId="3155"/>
    <cellStyle name="20% - Accent1 9 8 8" xfId="3156"/>
    <cellStyle name="20% - Accent1 9 9" xfId="3157"/>
    <cellStyle name="20% - Accent1 9 9 2" xfId="3158"/>
    <cellStyle name="20% - Accent1 9 9 2 2" xfId="3159"/>
    <cellStyle name="20% - Accent1 9 9 2 3" xfId="3160"/>
    <cellStyle name="20% - Accent1 9 9 3" xfId="3161"/>
    <cellStyle name="20% - Accent1 9 9 3 2" xfId="3162"/>
    <cellStyle name="20% - Accent1 9 9 3 3" xfId="3163"/>
    <cellStyle name="20% - Accent1 9 9 4" xfId="3164"/>
    <cellStyle name="20% - Accent1 9 9 4 2" xfId="3165"/>
    <cellStyle name="20% - Accent1 9 9 4 3" xfId="3166"/>
    <cellStyle name="20% - Accent1 9 9 5" xfId="3167"/>
    <cellStyle name="20% - Accent1 9 9 5 2" xfId="3168"/>
    <cellStyle name="20% - Accent1 9 9 5 3" xfId="3169"/>
    <cellStyle name="20% - Accent1 9 9 6" xfId="3170"/>
    <cellStyle name="20% - Accent1 9 9 6 2" xfId="3171"/>
    <cellStyle name="20% - Accent1 9 9 7" xfId="3172"/>
    <cellStyle name="20% - Accent1 9 9 8" xfId="3173"/>
    <cellStyle name="20% - Accent2 10" xfId="3174"/>
    <cellStyle name="20% - Accent2 10 2" xfId="3175"/>
    <cellStyle name="20% - Accent2 10 2 2" xfId="3176"/>
    <cellStyle name="20% - Accent2 10 2 3" xfId="3177"/>
    <cellStyle name="20% - Accent2 10 3" xfId="3178"/>
    <cellStyle name="20% - Accent2 10 3 2" xfId="3179"/>
    <cellStyle name="20% - Accent2 10 3 3" xfId="3180"/>
    <cellStyle name="20% - Accent2 10 4" xfId="3181"/>
    <cellStyle name="20% - Accent2 10 4 2" xfId="3182"/>
    <cellStyle name="20% - Accent2 10 4 3" xfId="3183"/>
    <cellStyle name="20% - Accent2 10 5" xfId="3184"/>
    <cellStyle name="20% - Accent2 10 5 2" xfId="3185"/>
    <cellStyle name="20% - Accent2 10 5 3" xfId="3186"/>
    <cellStyle name="20% - Accent2 10 6" xfId="3187"/>
    <cellStyle name="20% - Accent2 10 6 2" xfId="3188"/>
    <cellStyle name="20% - Accent2 10 7" xfId="3189"/>
    <cellStyle name="20% - Accent2 10 8" xfId="3190"/>
    <cellStyle name="20% - Accent2 11" xfId="3191"/>
    <cellStyle name="20% - Accent2 11 2" xfId="3192"/>
    <cellStyle name="20% - Accent2 11 2 2" xfId="3193"/>
    <cellStyle name="20% - Accent2 11 2 3" xfId="3194"/>
    <cellStyle name="20% - Accent2 11 3" xfId="3195"/>
    <cellStyle name="20% - Accent2 11 3 2" xfId="3196"/>
    <cellStyle name="20% - Accent2 11 3 3" xfId="3197"/>
    <cellStyle name="20% - Accent2 11 4" xfId="3198"/>
    <cellStyle name="20% - Accent2 11 4 2" xfId="3199"/>
    <cellStyle name="20% - Accent2 11 4 3" xfId="3200"/>
    <cellStyle name="20% - Accent2 11 5" xfId="3201"/>
    <cellStyle name="20% - Accent2 11 5 2" xfId="3202"/>
    <cellStyle name="20% - Accent2 11 5 3" xfId="3203"/>
    <cellStyle name="20% - Accent2 11 6" xfId="3204"/>
    <cellStyle name="20% - Accent2 11 6 2" xfId="3205"/>
    <cellStyle name="20% - Accent2 11 7" xfId="3206"/>
    <cellStyle name="20% - Accent2 11 8" xfId="3207"/>
    <cellStyle name="20% - Accent2 12" xfId="3208"/>
    <cellStyle name="20% - Accent2 12 2" xfId="3209"/>
    <cellStyle name="20% - Accent2 12 2 2" xfId="3210"/>
    <cellStyle name="20% - Accent2 12 2 3" xfId="3211"/>
    <cellStyle name="20% - Accent2 12 3" xfId="3212"/>
    <cellStyle name="20% - Accent2 12 3 2" xfId="3213"/>
    <cellStyle name="20% - Accent2 12 3 3" xfId="3214"/>
    <cellStyle name="20% - Accent2 12 4" xfId="3215"/>
    <cellStyle name="20% - Accent2 12 4 2" xfId="3216"/>
    <cellStyle name="20% - Accent2 12 4 3" xfId="3217"/>
    <cellStyle name="20% - Accent2 12 5" xfId="3218"/>
    <cellStyle name="20% - Accent2 12 5 2" xfId="3219"/>
    <cellStyle name="20% - Accent2 12 5 3" xfId="3220"/>
    <cellStyle name="20% - Accent2 12 6" xfId="3221"/>
    <cellStyle name="20% - Accent2 12 6 2" xfId="3222"/>
    <cellStyle name="20% - Accent2 12 7" xfId="3223"/>
    <cellStyle name="20% - Accent2 12 8" xfId="3224"/>
    <cellStyle name="20% - Accent2 13" xfId="3225"/>
    <cellStyle name="20% - Accent2 13 2" xfId="3226"/>
    <cellStyle name="20% - Accent2 13 2 2" xfId="3227"/>
    <cellStyle name="20% - Accent2 13 2 3" xfId="3228"/>
    <cellStyle name="20% - Accent2 13 3" xfId="3229"/>
    <cellStyle name="20% - Accent2 13 3 2" xfId="3230"/>
    <cellStyle name="20% - Accent2 13 3 3" xfId="3231"/>
    <cellStyle name="20% - Accent2 13 4" xfId="3232"/>
    <cellStyle name="20% - Accent2 13 4 2" xfId="3233"/>
    <cellStyle name="20% - Accent2 13 4 3" xfId="3234"/>
    <cellStyle name="20% - Accent2 13 5" xfId="3235"/>
    <cellStyle name="20% - Accent2 13 5 2" xfId="3236"/>
    <cellStyle name="20% - Accent2 13 5 3" xfId="3237"/>
    <cellStyle name="20% - Accent2 13 6" xfId="3238"/>
    <cellStyle name="20% - Accent2 13 6 2" xfId="3239"/>
    <cellStyle name="20% - Accent2 13 7" xfId="3240"/>
    <cellStyle name="20% - Accent2 13 8" xfId="3241"/>
    <cellStyle name="20% - Accent2 14" xfId="3242"/>
    <cellStyle name="20% - Accent2 14 2" xfId="3243"/>
    <cellStyle name="20% - Accent2 14 2 2" xfId="3244"/>
    <cellStyle name="20% - Accent2 14 2 3" xfId="3245"/>
    <cellStyle name="20% - Accent2 14 3" xfId="3246"/>
    <cellStyle name="20% - Accent2 14 3 2" xfId="3247"/>
    <cellStyle name="20% - Accent2 14 3 3" xfId="3248"/>
    <cellStyle name="20% - Accent2 14 4" xfId="3249"/>
    <cellStyle name="20% - Accent2 14 4 2" xfId="3250"/>
    <cellStyle name="20% - Accent2 14 4 3" xfId="3251"/>
    <cellStyle name="20% - Accent2 14 5" xfId="3252"/>
    <cellStyle name="20% - Accent2 14 5 2" xfId="3253"/>
    <cellStyle name="20% - Accent2 14 5 3" xfId="3254"/>
    <cellStyle name="20% - Accent2 14 6" xfId="3255"/>
    <cellStyle name="20% - Accent2 14 6 2" xfId="3256"/>
    <cellStyle name="20% - Accent2 14 7" xfId="3257"/>
    <cellStyle name="20% - Accent2 14 8" xfId="3258"/>
    <cellStyle name="20% - Accent2 15" xfId="3259"/>
    <cellStyle name="20% - Accent2 15 2" xfId="3260"/>
    <cellStyle name="20% - Accent2 15 2 2" xfId="3261"/>
    <cellStyle name="20% - Accent2 15 2 3" xfId="3262"/>
    <cellStyle name="20% - Accent2 15 3" xfId="3263"/>
    <cellStyle name="20% - Accent2 15 3 2" xfId="3264"/>
    <cellStyle name="20% - Accent2 15 3 3" xfId="3265"/>
    <cellStyle name="20% - Accent2 15 4" xfId="3266"/>
    <cellStyle name="20% - Accent2 15 4 2" xfId="3267"/>
    <cellStyle name="20% - Accent2 15 4 3" xfId="3268"/>
    <cellStyle name="20% - Accent2 15 5" xfId="3269"/>
    <cellStyle name="20% - Accent2 15 5 2" xfId="3270"/>
    <cellStyle name="20% - Accent2 15 5 3" xfId="3271"/>
    <cellStyle name="20% - Accent2 15 6" xfId="3272"/>
    <cellStyle name="20% - Accent2 15 6 2" xfId="3273"/>
    <cellStyle name="20% - Accent2 15 7" xfId="3274"/>
    <cellStyle name="20% - Accent2 15 8" xfId="3275"/>
    <cellStyle name="20% - Accent2 16" xfId="3276"/>
    <cellStyle name="20% - Accent2 16 2" xfId="3277"/>
    <cellStyle name="20% - Accent2 16 2 2" xfId="3278"/>
    <cellStyle name="20% - Accent2 16 2 3" xfId="3279"/>
    <cellStyle name="20% - Accent2 16 3" xfId="3280"/>
    <cellStyle name="20% - Accent2 16 3 2" xfId="3281"/>
    <cellStyle name="20% - Accent2 16 3 3" xfId="3282"/>
    <cellStyle name="20% - Accent2 16 4" xfId="3283"/>
    <cellStyle name="20% - Accent2 16 4 2" xfId="3284"/>
    <cellStyle name="20% - Accent2 16 4 3" xfId="3285"/>
    <cellStyle name="20% - Accent2 16 5" xfId="3286"/>
    <cellStyle name="20% - Accent2 16 5 2" xfId="3287"/>
    <cellStyle name="20% - Accent2 16 5 3" xfId="3288"/>
    <cellStyle name="20% - Accent2 16 6" xfId="3289"/>
    <cellStyle name="20% - Accent2 16 6 2" xfId="3290"/>
    <cellStyle name="20% - Accent2 16 7" xfId="3291"/>
    <cellStyle name="20% - Accent2 16 8" xfId="3292"/>
    <cellStyle name="20% - Accent2 17" xfId="3293"/>
    <cellStyle name="20% - Accent2 17 2" xfId="3294"/>
    <cellStyle name="20% - Accent2 17 2 2" xfId="3295"/>
    <cellStyle name="20% - Accent2 17 2 3" xfId="3296"/>
    <cellStyle name="20% - Accent2 17 3" xfId="3297"/>
    <cellStyle name="20% - Accent2 17 3 2" xfId="3298"/>
    <cellStyle name="20% - Accent2 17 3 3" xfId="3299"/>
    <cellStyle name="20% - Accent2 17 4" xfId="3300"/>
    <cellStyle name="20% - Accent2 17 4 2" xfId="3301"/>
    <cellStyle name="20% - Accent2 17 4 3" xfId="3302"/>
    <cellStyle name="20% - Accent2 17 5" xfId="3303"/>
    <cellStyle name="20% - Accent2 17 5 2" xfId="3304"/>
    <cellStyle name="20% - Accent2 17 5 3" xfId="3305"/>
    <cellStyle name="20% - Accent2 17 6" xfId="3306"/>
    <cellStyle name="20% - Accent2 17 6 2" xfId="3307"/>
    <cellStyle name="20% - Accent2 17 7" xfId="3308"/>
    <cellStyle name="20% - Accent2 17 8" xfId="3309"/>
    <cellStyle name="20% - Accent2 18" xfId="3310"/>
    <cellStyle name="20% - Accent2 18 2" xfId="3311"/>
    <cellStyle name="20% - Accent2 18 2 2" xfId="3312"/>
    <cellStyle name="20% - Accent2 18 2 3" xfId="3313"/>
    <cellStyle name="20% - Accent2 18 3" xfId="3314"/>
    <cellStyle name="20% - Accent2 18 3 2" xfId="3315"/>
    <cellStyle name="20% - Accent2 18 3 3" xfId="3316"/>
    <cellStyle name="20% - Accent2 18 4" xfId="3317"/>
    <cellStyle name="20% - Accent2 18 4 2" xfId="3318"/>
    <cellStyle name="20% - Accent2 18 4 3" xfId="3319"/>
    <cellStyle name="20% - Accent2 18 5" xfId="3320"/>
    <cellStyle name="20% - Accent2 18 5 2" xfId="3321"/>
    <cellStyle name="20% - Accent2 18 5 3" xfId="3322"/>
    <cellStyle name="20% - Accent2 18 6" xfId="3323"/>
    <cellStyle name="20% - Accent2 18 6 2" xfId="3324"/>
    <cellStyle name="20% - Accent2 18 7" xfId="3325"/>
    <cellStyle name="20% - Accent2 18 8" xfId="3326"/>
    <cellStyle name="20% - Accent2 19" xfId="3327"/>
    <cellStyle name="20% - Accent2 19 2" xfId="3328"/>
    <cellStyle name="20% - Accent2 19 2 2" xfId="3329"/>
    <cellStyle name="20% - Accent2 19 2 3" xfId="3330"/>
    <cellStyle name="20% - Accent2 19 3" xfId="3331"/>
    <cellStyle name="20% - Accent2 19 3 2" xfId="3332"/>
    <cellStyle name="20% - Accent2 19 3 3" xfId="3333"/>
    <cellStyle name="20% - Accent2 19 4" xfId="3334"/>
    <cellStyle name="20% - Accent2 19 4 2" xfId="3335"/>
    <cellStyle name="20% - Accent2 19 4 3" xfId="3336"/>
    <cellStyle name="20% - Accent2 19 5" xfId="3337"/>
    <cellStyle name="20% - Accent2 19 5 2" xfId="3338"/>
    <cellStyle name="20% - Accent2 19 5 3" xfId="3339"/>
    <cellStyle name="20% - Accent2 19 6" xfId="3340"/>
    <cellStyle name="20% - Accent2 19 6 2" xfId="3341"/>
    <cellStyle name="20% - Accent2 19 7" xfId="3342"/>
    <cellStyle name="20% - Accent2 19 8" xfId="3343"/>
    <cellStyle name="20% - Accent2 2" xfId="3344"/>
    <cellStyle name="20% - Accent2 2 10" xfId="3345"/>
    <cellStyle name="20% - Accent2 2 10 2" xfId="3346"/>
    <cellStyle name="20% - Accent2 2 10 2 2" xfId="3347"/>
    <cellStyle name="20% - Accent2 2 10 2 3" xfId="3348"/>
    <cellStyle name="20% - Accent2 2 10 3" xfId="3349"/>
    <cellStyle name="20% - Accent2 2 10 3 2" xfId="3350"/>
    <cellStyle name="20% - Accent2 2 10 3 3" xfId="3351"/>
    <cellStyle name="20% - Accent2 2 10 4" xfId="3352"/>
    <cellStyle name="20% - Accent2 2 10 4 2" xfId="3353"/>
    <cellStyle name="20% - Accent2 2 10 4 3" xfId="3354"/>
    <cellStyle name="20% - Accent2 2 10 5" xfId="3355"/>
    <cellStyle name="20% - Accent2 2 10 5 2" xfId="3356"/>
    <cellStyle name="20% - Accent2 2 10 5 3" xfId="3357"/>
    <cellStyle name="20% - Accent2 2 10 6" xfId="3358"/>
    <cellStyle name="20% - Accent2 2 10 6 2" xfId="3359"/>
    <cellStyle name="20% - Accent2 2 10 7" xfId="3360"/>
    <cellStyle name="20% - Accent2 2 10 8" xfId="3361"/>
    <cellStyle name="20% - Accent2 2 11" xfId="3362"/>
    <cellStyle name="20% - Accent2 2 11 2" xfId="3363"/>
    <cellStyle name="20% - Accent2 2 11 2 2" xfId="3364"/>
    <cellStyle name="20% - Accent2 2 11 2 3" xfId="3365"/>
    <cellStyle name="20% - Accent2 2 11 3" xfId="3366"/>
    <cellStyle name="20% - Accent2 2 11 3 2" xfId="3367"/>
    <cellStyle name="20% - Accent2 2 11 3 3" xfId="3368"/>
    <cellStyle name="20% - Accent2 2 11 4" xfId="3369"/>
    <cellStyle name="20% - Accent2 2 11 4 2" xfId="3370"/>
    <cellStyle name="20% - Accent2 2 11 4 3" xfId="3371"/>
    <cellStyle name="20% - Accent2 2 11 5" xfId="3372"/>
    <cellStyle name="20% - Accent2 2 11 5 2" xfId="3373"/>
    <cellStyle name="20% - Accent2 2 11 5 3" xfId="3374"/>
    <cellStyle name="20% - Accent2 2 11 6" xfId="3375"/>
    <cellStyle name="20% - Accent2 2 11 6 2" xfId="3376"/>
    <cellStyle name="20% - Accent2 2 11 7" xfId="3377"/>
    <cellStyle name="20% - Accent2 2 11 8" xfId="3378"/>
    <cellStyle name="20% - Accent2 2 12" xfId="3379"/>
    <cellStyle name="20% - Accent2 2 12 2" xfId="3380"/>
    <cellStyle name="20% - Accent2 2 12 2 2" xfId="3381"/>
    <cellStyle name="20% - Accent2 2 12 2 3" xfId="3382"/>
    <cellStyle name="20% - Accent2 2 12 3" xfId="3383"/>
    <cellStyle name="20% - Accent2 2 12 3 2" xfId="3384"/>
    <cellStyle name="20% - Accent2 2 12 3 3" xfId="3385"/>
    <cellStyle name="20% - Accent2 2 12 4" xfId="3386"/>
    <cellStyle name="20% - Accent2 2 12 4 2" xfId="3387"/>
    <cellStyle name="20% - Accent2 2 12 4 3" xfId="3388"/>
    <cellStyle name="20% - Accent2 2 12 5" xfId="3389"/>
    <cellStyle name="20% - Accent2 2 12 5 2" xfId="3390"/>
    <cellStyle name="20% - Accent2 2 12 5 3" xfId="3391"/>
    <cellStyle name="20% - Accent2 2 12 6" xfId="3392"/>
    <cellStyle name="20% - Accent2 2 12 6 2" xfId="3393"/>
    <cellStyle name="20% - Accent2 2 12 7" xfId="3394"/>
    <cellStyle name="20% - Accent2 2 12 8" xfId="3395"/>
    <cellStyle name="20% - Accent2 2 13" xfId="3396"/>
    <cellStyle name="20% - Accent2 2 13 2" xfId="3397"/>
    <cellStyle name="20% - Accent2 2 13 2 2" xfId="3398"/>
    <cellStyle name="20% - Accent2 2 13 2 3" xfId="3399"/>
    <cellStyle name="20% - Accent2 2 13 3" xfId="3400"/>
    <cellStyle name="20% - Accent2 2 13 3 2" xfId="3401"/>
    <cellStyle name="20% - Accent2 2 13 3 3" xfId="3402"/>
    <cellStyle name="20% - Accent2 2 13 4" xfId="3403"/>
    <cellStyle name="20% - Accent2 2 13 4 2" xfId="3404"/>
    <cellStyle name="20% - Accent2 2 13 4 3" xfId="3405"/>
    <cellStyle name="20% - Accent2 2 13 5" xfId="3406"/>
    <cellStyle name="20% - Accent2 2 13 5 2" xfId="3407"/>
    <cellStyle name="20% - Accent2 2 13 5 3" xfId="3408"/>
    <cellStyle name="20% - Accent2 2 13 6" xfId="3409"/>
    <cellStyle name="20% - Accent2 2 13 6 2" xfId="3410"/>
    <cellStyle name="20% - Accent2 2 13 7" xfId="3411"/>
    <cellStyle name="20% - Accent2 2 13 8" xfId="3412"/>
    <cellStyle name="20% - Accent2 2 14" xfId="3413"/>
    <cellStyle name="20% - Accent2 2 14 2" xfId="3414"/>
    <cellStyle name="20% - Accent2 2 14 2 2" xfId="3415"/>
    <cellStyle name="20% - Accent2 2 14 2 3" xfId="3416"/>
    <cellStyle name="20% - Accent2 2 14 3" xfId="3417"/>
    <cellStyle name="20% - Accent2 2 14 3 2" xfId="3418"/>
    <cellStyle name="20% - Accent2 2 14 3 3" xfId="3419"/>
    <cellStyle name="20% - Accent2 2 14 4" xfId="3420"/>
    <cellStyle name="20% - Accent2 2 14 4 2" xfId="3421"/>
    <cellStyle name="20% - Accent2 2 14 4 3" xfId="3422"/>
    <cellStyle name="20% - Accent2 2 14 5" xfId="3423"/>
    <cellStyle name="20% - Accent2 2 14 5 2" xfId="3424"/>
    <cellStyle name="20% - Accent2 2 14 5 3" xfId="3425"/>
    <cellStyle name="20% - Accent2 2 14 6" xfId="3426"/>
    <cellStyle name="20% - Accent2 2 14 6 2" xfId="3427"/>
    <cellStyle name="20% - Accent2 2 14 7" xfId="3428"/>
    <cellStyle name="20% - Accent2 2 14 8" xfId="3429"/>
    <cellStyle name="20% - Accent2 2 15" xfId="3430"/>
    <cellStyle name="20% - Accent2 2 15 2" xfId="3431"/>
    <cellStyle name="20% - Accent2 2 15 2 2" xfId="3432"/>
    <cellStyle name="20% - Accent2 2 15 2 3" xfId="3433"/>
    <cellStyle name="20% - Accent2 2 15 3" xfId="3434"/>
    <cellStyle name="20% - Accent2 2 15 3 2" xfId="3435"/>
    <cellStyle name="20% - Accent2 2 15 3 3" xfId="3436"/>
    <cellStyle name="20% - Accent2 2 15 4" xfId="3437"/>
    <cellStyle name="20% - Accent2 2 15 4 2" xfId="3438"/>
    <cellStyle name="20% - Accent2 2 15 4 3" xfId="3439"/>
    <cellStyle name="20% - Accent2 2 15 5" xfId="3440"/>
    <cellStyle name="20% - Accent2 2 15 5 2" xfId="3441"/>
    <cellStyle name="20% - Accent2 2 15 5 3" xfId="3442"/>
    <cellStyle name="20% - Accent2 2 15 6" xfId="3443"/>
    <cellStyle name="20% - Accent2 2 15 6 2" xfId="3444"/>
    <cellStyle name="20% - Accent2 2 15 7" xfId="3445"/>
    <cellStyle name="20% - Accent2 2 15 8" xfId="3446"/>
    <cellStyle name="20% - Accent2 2 16" xfId="3447"/>
    <cellStyle name="20% - Accent2 2 16 2" xfId="3448"/>
    <cellStyle name="20% - Accent2 2 16 2 2" xfId="3449"/>
    <cellStyle name="20% - Accent2 2 16 2 3" xfId="3450"/>
    <cellStyle name="20% - Accent2 2 16 3" xfId="3451"/>
    <cellStyle name="20% - Accent2 2 16 3 2" xfId="3452"/>
    <cellStyle name="20% - Accent2 2 16 3 3" xfId="3453"/>
    <cellStyle name="20% - Accent2 2 16 4" xfId="3454"/>
    <cellStyle name="20% - Accent2 2 16 4 2" xfId="3455"/>
    <cellStyle name="20% - Accent2 2 16 4 3" xfId="3456"/>
    <cellStyle name="20% - Accent2 2 16 5" xfId="3457"/>
    <cellStyle name="20% - Accent2 2 16 5 2" xfId="3458"/>
    <cellStyle name="20% - Accent2 2 16 5 3" xfId="3459"/>
    <cellStyle name="20% - Accent2 2 16 6" xfId="3460"/>
    <cellStyle name="20% - Accent2 2 16 6 2" xfId="3461"/>
    <cellStyle name="20% - Accent2 2 16 7" xfId="3462"/>
    <cellStyle name="20% - Accent2 2 16 8" xfId="3463"/>
    <cellStyle name="20% - Accent2 2 17" xfId="3464"/>
    <cellStyle name="20% - Accent2 2 17 2" xfId="3465"/>
    <cellStyle name="20% - Accent2 2 17 2 2" xfId="3466"/>
    <cellStyle name="20% - Accent2 2 17 2 3" xfId="3467"/>
    <cellStyle name="20% - Accent2 2 17 3" xfId="3468"/>
    <cellStyle name="20% - Accent2 2 17 3 2" xfId="3469"/>
    <cellStyle name="20% - Accent2 2 17 3 3" xfId="3470"/>
    <cellStyle name="20% - Accent2 2 17 4" xfId="3471"/>
    <cellStyle name="20% - Accent2 2 17 4 2" xfId="3472"/>
    <cellStyle name="20% - Accent2 2 17 4 3" xfId="3473"/>
    <cellStyle name="20% - Accent2 2 17 5" xfId="3474"/>
    <cellStyle name="20% - Accent2 2 17 5 2" xfId="3475"/>
    <cellStyle name="20% - Accent2 2 17 5 3" xfId="3476"/>
    <cellStyle name="20% - Accent2 2 17 6" xfId="3477"/>
    <cellStyle name="20% - Accent2 2 17 6 2" xfId="3478"/>
    <cellStyle name="20% - Accent2 2 17 7" xfId="3479"/>
    <cellStyle name="20% - Accent2 2 17 8" xfId="3480"/>
    <cellStyle name="20% - Accent2 2 18" xfId="3481"/>
    <cellStyle name="20% - Accent2 2 18 2" xfId="3482"/>
    <cellStyle name="20% - Accent2 2 18 2 2" xfId="3483"/>
    <cellStyle name="20% - Accent2 2 18 2 3" xfId="3484"/>
    <cellStyle name="20% - Accent2 2 18 3" xfId="3485"/>
    <cellStyle name="20% - Accent2 2 18 3 2" xfId="3486"/>
    <cellStyle name="20% - Accent2 2 18 3 3" xfId="3487"/>
    <cellStyle name="20% - Accent2 2 18 4" xfId="3488"/>
    <cellStyle name="20% - Accent2 2 18 4 2" xfId="3489"/>
    <cellStyle name="20% - Accent2 2 18 4 3" xfId="3490"/>
    <cellStyle name="20% - Accent2 2 18 5" xfId="3491"/>
    <cellStyle name="20% - Accent2 2 18 5 2" xfId="3492"/>
    <cellStyle name="20% - Accent2 2 18 5 3" xfId="3493"/>
    <cellStyle name="20% - Accent2 2 18 6" xfId="3494"/>
    <cellStyle name="20% - Accent2 2 18 6 2" xfId="3495"/>
    <cellStyle name="20% - Accent2 2 18 7" xfId="3496"/>
    <cellStyle name="20% - Accent2 2 18 8" xfId="3497"/>
    <cellStyle name="20% - Accent2 2 19" xfId="3498"/>
    <cellStyle name="20% - Accent2 2 19 2" xfId="3499"/>
    <cellStyle name="20% - Accent2 2 19 2 2" xfId="3500"/>
    <cellStyle name="20% - Accent2 2 19 2 3" xfId="3501"/>
    <cellStyle name="20% - Accent2 2 19 3" xfId="3502"/>
    <cellStyle name="20% - Accent2 2 19 3 2" xfId="3503"/>
    <cellStyle name="20% - Accent2 2 19 3 3" xfId="3504"/>
    <cellStyle name="20% - Accent2 2 19 4" xfId="3505"/>
    <cellStyle name="20% - Accent2 2 19 4 2" xfId="3506"/>
    <cellStyle name="20% - Accent2 2 19 4 3" xfId="3507"/>
    <cellStyle name="20% - Accent2 2 19 5" xfId="3508"/>
    <cellStyle name="20% - Accent2 2 19 5 2" xfId="3509"/>
    <cellStyle name="20% - Accent2 2 19 5 3" xfId="3510"/>
    <cellStyle name="20% - Accent2 2 19 6" xfId="3511"/>
    <cellStyle name="20% - Accent2 2 19 6 2" xfId="3512"/>
    <cellStyle name="20% - Accent2 2 19 7" xfId="3513"/>
    <cellStyle name="20% - Accent2 2 19 8" xfId="3514"/>
    <cellStyle name="20% - Accent2 2 2" xfId="3515"/>
    <cellStyle name="20% - Accent2 2 2 2" xfId="3516"/>
    <cellStyle name="20% - Accent2 2 2 2 2" xfId="3517"/>
    <cellStyle name="20% - Accent2 2 2 2 3" xfId="3518"/>
    <cellStyle name="20% - Accent2 2 2 3" xfId="3519"/>
    <cellStyle name="20% - Accent2 2 2 3 2" xfId="3520"/>
    <cellStyle name="20% - Accent2 2 2 3 3" xfId="3521"/>
    <cellStyle name="20% - Accent2 2 2 4" xfId="3522"/>
    <cellStyle name="20% - Accent2 2 2 4 2" xfId="3523"/>
    <cellStyle name="20% - Accent2 2 2 4 3" xfId="3524"/>
    <cellStyle name="20% - Accent2 2 2 5" xfId="3525"/>
    <cellStyle name="20% - Accent2 2 2 5 2" xfId="3526"/>
    <cellStyle name="20% - Accent2 2 2 5 3" xfId="3527"/>
    <cellStyle name="20% - Accent2 2 2 6" xfId="3528"/>
    <cellStyle name="20% - Accent2 2 2 6 2" xfId="3529"/>
    <cellStyle name="20% - Accent2 2 2 7" xfId="3530"/>
    <cellStyle name="20% - Accent2 2 2 8" xfId="3531"/>
    <cellStyle name="20% - Accent2 2 20" xfId="3532"/>
    <cellStyle name="20% - Accent2 2 20 2" xfId="3533"/>
    <cellStyle name="20% - Accent2 2 20 2 2" xfId="3534"/>
    <cellStyle name="20% - Accent2 2 20 2 3" xfId="3535"/>
    <cellStyle name="20% - Accent2 2 20 3" xfId="3536"/>
    <cellStyle name="20% - Accent2 2 20 3 2" xfId="3537"/>
    <cellStyle name="20% - Accent2 2 20 3 3" xfId="3538"/>
    <cellStyle name="20% - Accent2 2 20 4" xfId="3539"/>
    <cellStyle name="20% - Accent2 2 20 4 2" xfId="3540"/>
    <cellStyle name="20% - Accent2 2 20 4 3" xfId="3541"/>
    <cellStyle name="20% - Accent2 2 20 5" xfId="3542"/>
    <cellStyle name="20% - Accent2 2 20 5 2" xfId="3543"/>
    <cellStyle name="20% - Accent2 2 20 5 3" xfId="3544"/>
    <cellStyle name="20% - Accent2 2 20 6" xfId="3545"/>
    <cellStyle name="20% - Accent2 2 20 6 2" xfId="3546"/>
    <cellStyle name="20% - Accent2 2 20 7" xfId="3547"/>
    <cellStyle name="20% - Accent2 2 20 8" xfId="3548"/>
    <cellStyle name="20% - Accent2 2 21" xfId="3549"/>
    <cellStyle name="20% - Accent2 2 21 2" xfId="3550"/>
    <cellStyle name="20% - Accent2 2 21 2 2" xfId="3551"/>
    <cellStyle name="20% - Accent2 2 21 2 3" xfId="3552"/>
    <cellStyle name="20% - Accent2 2 21 3" xfId="3553"/>
    <cellStyle name="20% - Accent2 2 21 3 2" xfId="3554"/>
    <cellStyle name="20% - Accent2 2 21 3 3" xfId="3555"/>
    <cellStyle name="20% - Accent2 2 21 4" xfId="3556"/>
    <cellStyle name="20% - Accent2 2 21 4 2" xfId="3557"/>
    <cellStyle name="20% - Accent2 2 21 4 3" xfId="3558"/>
    <cellStyle name="20% - Accent2 2 21 5" xfId="3559"/>
    <cellStyle name="20% - Accent2 2 21 5 2" xfId="3560"/>
    <cellStyle name="20% - Accent2 2 21 5 3" xfId="3561"/>
    <cellStyle name="20% - Accent2 2 21 6" xfId="3562"/>
    <cellStyle name="20% - Accent2 2 21 6 2" xfId="3563"/>
    <cellStyle name="20% - Accent2 2 21 7" xfId="3564"/>
    <cellStyle name="20% - Accent2 2 21 8" xfId="3565"/>
    <cellStyle name="20% - Accent2 2 22" xfId="3566"/>
    <cellStyle name="20% - Accent2 2 22 2" xfId="3567"/>
    <cellStyle name="20% - Accent2 2 22 3" xfId="3568"/>
    <cellStyle name="20% - Accent2 2 23" xfId="3569"/>
    <cellStyle name="20% - Accent2 2 23 2" xfId="3570"/>
    <cellStyle name="20% - Accent2 2 23 3" xfId="3571"/>
    <cellStyle name="20% - Accent2 2 24" xfId="3572"/>
    <cellStyle name="20% - Accent2 2 24 2" xfId="3573"/>
    <cellStyle name="20% - Accent2 2 24 3" xfId="3574"/>
    <cellStyle name="20% - Accent2 2 25" xfId="3575"/>
    <cellStyle name="20% - Accent2 2 25 2" xfId="3576"/>
    <cellStyle name="20% - Accent2 2 25 3" xfId="3577"/>
    <cellStyle name="20% - Accent2 2 26" xfId="3578"/>
    <cellStyle name="20% - Accent2 2 26 2" xfId="3579"/>
    <cellStyle name="20% - Accent2 2 27" xfId="3580"/>
    <cellStyle name="20% - Accent2 2 28" xfId="3581"/>
    <cellStyle name="20% - Accent2 2 3" xfId="3582"/>
    <cellStyle name="20% - Accent2 2 3 2" xfId="3583"/>
    <cellStyle name="20% - Accent2 2 3 2 2" xfId="3584"/>
    <cellStyle name="20% - Accent2 2 3 2 3" xfId="3585"/>
    <cellStyle name="20% - Accent2 2 3 3" xfId="3586"/>
    <cellStyle name="20% - Accent2 2 3 3 2" xfId="3587"/>
    <cellStyle name="20% - Accent2 2 3 3 3" xfId="3588"/>
    <cellStyle name="20% - Accent2 2 3 4" xfId="3589"/>
    <cellStyle name="20% - Accent2 2 3 4 2" xfId="3590"/>
    <cellStyle name="20% - Accent2 2 3 4 3" xfId="3591"/>
    <cellStyle name="20% - Accent2 2 3 5" xfId="3592"/>
    <cellStyle name="20% - Accent2 2 3 5 2" xfId="3593"/>
    <cellStyle name="20% - Accent2 2 3 5 3" xfId="3594"/>
    <cellStyle name="20% - Accent2 2 3 6" xfId="3595"/>
    <cellStyle name="20% - Accent2 2 3 6 2" xfId="3596"/>
    <cellStyle name="20% - Accent2 2 3 7" xfId="3597"/>
    <cellStyle name="20% - Accent2 2 3 8" xfId="3598"/>
    <cellStyle name="20% - Accent2 2 4" xfId="3599"/>
    <cellStyle name="20% - Accent2 2 4 2" xfId="3600"/>
    <cellStyle name="20% - Accent2 2 4 2 2" xfId="3601"/>
    <cellStyle name="20% - Accent2 2 4 2 3" xfId="3602"/>
    <cellStyle name="20% - Accent2 2 4 3" xfId="3603"/>
    <cellStyle name="20% - Accent2 2 4 3 2" xfId="3604"/>
    <cellStyle name="20% - Accent2 2 4 3 3" xfId="3605"/>
    <cellStyle name="20% - Accent2 2 4 4" xfId="3606"/>
    <cellStyle name="20% - Accent2 2 4 4 2" xfId="3607"/>
    <cellStyle name="20% - Accent2 2 4 4 3" xfId="3608"/>
    <cellStyle name="20% - Accent2 2 4 5" xfId="3609"/>
    <cellStyle name="20% - Accent2 2 4 5 2" xfId="3610"/>
    <cellStyle name="20% - Accent2 2 4 5 3" xfId="3611"/>
    <cellStyle name="20% - Accent2 2 4 6" xfId="3612"/>
    <cellStyle name="20% - Accent2 2 4 6 2" xfId="3613"/>
    <cellStyle name="20% - Accent2 2 4 7" xfId="3614"/>
    <cellStyle name="20% - Accent2 2 4 8" xfId="3615"/>
    <cellStyle name="20% - Accent2 2 5" xfId="3616"/>
    <cellStyle name="20% - Accent2 2 5 2" xfId="3617"/>
    <cellStyle name="20% - Accent2 2 5 2 2" xfId="3618"/>
    <cellStyle name="20% - Accent2 2 5 2 3" xfId="3619"/>
    <cellStyle name="20% - Accent2 2 5 3" xfId="3620"/>
    <cellStyle name="20% - Accent2 2 5 3 2" xfId="3621"/>
    <cellStyle name="20% - Accent2 2 5 3 3" xfId="3622"/>
    <cellStyle name="20% - Accent2 2 5 4" xfId="3623"/>
    <cellStyle name="20% - Accent2 2 5 4 2" xfId="3624"/>
    <cellStyle name="20% - Accent2 2 5 4 3" xfId="3625"/>
    <cellStyle name="20% - Accent2 2 5 5" xfId="3626"/>
    <cellStyle name="20% - Accent2 2 5 5 2" xfId="3627"/>
    <cellStyle name="20% - Accent2 2 5 5 3" xfId="3628"/>
    <cellStyle name="20% - Accent2 2 5 6" xfId="3629"/>
    <cellStyle name="20% - Accent2 2 5 6 2" xfId="3630"/>
    <cellStyle name="20% - Accent2 2 5 7" xfId="3631"/>
    <cellStyle name="20% - Accent2 2 5 8" xfId="3632"/>
    <cellStyle name="20% - Accent2 2 6" xfId="3633"/>
    <cellStyle name="20% - Accent2 2 6 2" xfId="3634"/>
    <cellStyle name="20% - Accent2 2 6 2 2" xfId="3635"/>
    <cellStyle name="20% - Accent2 2 6 2 3" xfId="3636"/>
    <cellStyle name="20% - Accent2 2 6 3" xfId="3637"/>
    <cellStyle name="20% - Accent2 2 6 3 2" xfId="3638"/>
    <cellStyle name="20% - Accent2 2 6 3 3" xfId="3639"/>
    <cellStyle name="20% - Accent2 2 6 4" xfId="3640"/>
    <cellStyle name="20% - Accent2 2 6 4 2" xfId="3641"/>
    <cellStyle name="20% - Accent2 2 6 4 3" xfId="3642"/>
    <cellStyle name="20% - Accent2 2 6 5" xfId="3643"/>
    <cellStyle name="20% - Accent2 2 6 5 2" xfId="3644"/>
    <cellStyle name="20% - Accent2 2 6 5 3" xfId="3645"/>
    <cellStyle name="20% - Accent2 2 6 6" xfId="3646"/>
    <cellStyle name="20% - Accent2 2 6 6 2" xfId="3647"/>
    <cellStyle name="20% - Accent2 2 6 7" xfId="3648"/>
    <cellStyle name="20% - Accent2 2 6 8" xfId="3649"/>
    <cellStyle name="20% - Accent2 2 7" xfId="3650"/>
    <cellStyle name="20% - Accent2 2 7 2" xfId="3651"/>
    <cellStyle name="20% - Accent2 2 7 2 2" xfId="3652"/>
    <cellStyle name="20% - Accent2 2 7 2 3" xfId="3653"/>
    <cellStyle name="20% - Accent2 2 7 3" xfId="3654"/>
    <cellStyle name="20% - Accent2 2 7 3 2" xfId="3655"/>
    <cellStyle name="20% - Accent2 2 7 3 3" xfId="3656"/>
    <cellStyle name="20% - Accent2 2 7 4" xfId="3657"/>
    <cellStyle name="20% - Accent2 2 7 4 2" xfId="3658"/>
    <cellStyle name="20% - Accent2 2 7 4 3" xfId="3659"/>
    <cellStyle name="20% - Accent2 2 7 5" xfId="3660"/>
    <cellStyle name="20% - Accent2 2 7 5 2" xfId="3661"/>
    <cellStyle name="20% - Accent2 2 7 5 3" xfId="3662"/>
    <cellStyle name="20% - Accent2 2 7 6" xfId="3663"/>
    <cellStyle name="20% - Accent2 2 7 6 2" xfId="3664"/>
    <cellStyle name="20% - Accent2 2 7 7" xfId="3665"/>
    <cellStyle name="20% - Accent2 2 7 8" xfId="3666"/>
    <cellStyle name="20% - Accent2 2 8" xfId="3667"/>
    <cellStyle name="20% - Accent2 2 8 2" xfId="3668"/>
    <cellStyle name="20% - Accent2 2 8 2 2" xfId="3669"/>
    <cellStyle name="20% - Accent2 2 8 2 3" xfId="3670"/>
    <cellStyle name="20% - Accent2 2 8 3" xfId="3671"/>
    <cellStyle name="20% - Accent2 2 8 3 2" xfId="3672"/>
    <cellStyle name="20% - Accent2 2 8 3 3" xfId="3673"/>
    <cellStyle name="20% - Accent2 2 8 4" xfId="3674"/>
    <cellStyle name="20% - Accent2 2 8 4 2" xfId="3675"/>
    <cellStyle name="20% - Accent2 2 8 4 3" xfId="3676"/>
    <cellStyle name="20% - Accent2 2 8 5" xfId="3677"/>
    <cellStyle name="20% - Accent2 2 8 5 2" xfId="3678"/>
    <cellStyle name="20% - Accent2 2 8 5 3" xfId="3679"/>
    <cellStyle name="20% - Accent2 2 8 6" xfId="3680"/>
    <cellStyle name="20% - Accent2 2 8 6 2" xfId="3681"/>
    <cellStyle name="20% - Accent2 2 8 7" xfId="3682"/>
    <cellStyle name="20% - Accent2 2 8 8" xfId="3683"/>
    <cellStyle name="20% - Accent2 2 9" xfId="3684"/>
    <cellStyle name="20% - Accent2 2 9 2" xfId="3685"/>
    <cellStyle name="20% - Accent2 2 9 2 2" xfId="3686"/>
    <cellStyle name="20% - Accent2 2 9 2 3" xfId="3687"/>
    <cellStyle name="20% - Accent2 2 9 3" xfId="3688"/>
    <cellStyle name="20% - Accent2 2 9 3 2" xfId="3689"/>
    <cellStyle name="20% - Accent2 2 9 3 3" xfId="3690"/>
    <cellStyle name="20% - Accent2 2 9 4" xfId="3691"/>
    <cellStyle name="20% - Accent2 2 9 4 2" xfId="3692"/>
    <cellStyle name="20% - Accent2 2 9 4 3" xfId="3693"/>
    <cellStyle name="20% - Accent2 2 9 5" xfId="3694"/>
    <cellStyle name="20% - Accent2 2 9 5 2" xfId="3695"/>
    <cellStyle name="20% - Accent2 2 9 5 3" xfId="3696"/>
    <cellStyle name="20% - Accent2 2 9 6" xfId="3697"/>
    <cellStyle name="20% - Accent2 2 9 6 2" xfId="3698"/>
    <cellStyle name="20% - Accent2 2 9 7" xfId="3699"/>
    <cellStyle name="20% - Accent2 2 9 8" xfId="3700"/>
    <cellStyle name="20% - Accent2 20" xfId="3701"/>
    <cellStyle name="20% - Accent2 20 2" xfId="3702"/>
    <cellStyle name="20% - Accent2 20 2 2" xfId="3703"/>
    <cellStyle name="20% - Accent2 20 2 3" xfId="3704"/>
    <cellStyle name="20% - Accent2 20 3" xfId="3705"/>
    <cellStyle name="20% - Accent2 20 3 2" xfId="3706"/>
    <cellStyle name="20% - Accent2 20 3 3" xfId="3707"/>
    <cellStyle name="20% - Accent2 20 4" xfId="3708"/>
    <cellStyle name="20% - Accent2 20 4 2" xfId="3709"/>
    <cellStyle name="20% - Accent2 20 4 3" xfId="3710"/>
    <cellStyle name="20% - Accent2 20 5" xfId="3711"/>
    <cellStyle name="20% - Accent2 20 5 2" xfId="3712"/>
    <cellStyle name="20% - Accent2 20 5 3" xfId="3713"/>
    <cellStyle name="20% - Accent2 20 6" xfId="3714"/>
    <cellStyle name="20% - Accent2 20 6 2" xfId="3715"/>
    <cellStyle name="20% - Accent2 20 7" xfId="3716"/>
    <cellStyle name="20% - Accent2 20 8" xfId="3717"/>
    <cellStyle name="20% - Accent2 21" xfId="3718"/>
    <cellStyle name="20% - Accent2 21 2" xfId="3719"/>
    <cellStyle name="20% - Accent2 21 2 2" xfId="3720"/>
    <cellStyle name="20% - Accent2 21 2 3" xfId="3721"/>
    <cellStyle name="20% - Accent2 21 3" xfId="3722"/>
    <cellStyle name="20% - Accent2 21 3 2" xfId="3723"/>
    <cellStyle name="20% - Accent2 21 3 3" xfId="3724"/>
    <cellStyle name="20% - Accent2 21 4" xfId="3725"/>
    <cellStyle name="20% - Accent2 21 4 2" xfId="3726"/>
    <cellStyle name="20% - Accent2 21 4 3" xfId="3727"/>
    <cellStyle name="20% - Accent2 21 5" xfId="3728"/>
    <cellStyle name="20% - Accent2 21 5 2" xfId="3729"/>
    <cellStyle name="20% - Accent2 21 5 3" xfId="3730"/>
    <cellStyle name="20% - Accent2 21 6" xfId="3731"/>
    <cellStyle name="20% - Accent2 21 6 2" xfId="3732"/>
    <cellStyle name="20% - Accent2 21 7" xfId="3733"/>
    <cellStyle name="20% - Accent2 21 8" xfId="3734"/>
    <cellStyle name="20% - Accent2 22" xfId="3735"/>
    <cellStyle name="20% - Accent2 22 2" xfId="3736"/>
    <cellStyle name="20% - Accent2 22 2 2" xfId="3737"/>
    <cellStyle name="20% - Accent2 22 2 3" xfId="3738"/>
    <cellStyle name="20% - Accent2 22 3" xfId="3739"/>
    <cellStyle name="20% - Accent2 22 3 2" xfId="3740"/>
    <cellStyle name="20% - Accent2 22 3 3" xfId="3741"/>
    <cellStyle name="20% - Accent2 22 4" xfId="3742"/>
    <cellStyle name="20% - Accent2 22 4 2" xfId="3743"/>
    <cellStyle name="20% - Accent2 22 4 3" xfId="3744"/>
    <cellStyle name="20% - Accent2 22 5" xfId="3745"/>
    <cellStyle name="20% - Accent2 22 5 2" xfId="3746"/>
    <cellStyle name="20% - Accent2 22 5 3" xfId="3747"/>
    <cellStyle name="20% - Accent2 22 6" xfId="3748"/>
    <cellStyle name="20% - Accent2 22 6 2" xfId="3749"/>
    <cellStyle name="20% - Accent2 22 7" xfId="3750"/>
    <cellStyle name="20% - Accent2 22 8" xfId="3751"/>
    <cellStyle name="20% - Accent2 23" xfId="3752"/>
    <cellStyle name="20% - Accent2 23 2" xfId="3753"/>
    <cellStyle name="20% - Accent2 23 2 2" xfId="3754"/>
    <cellStyle name="20% - Accent2 23 2 3" xfId="3755"/>
    <cellStyle name="20% - Accent2 23 3" xfId="3756"/>
    <cellStyle name="20% - Accent2 23 3 2" xfId="3757"/>
    <cellStyle name="20% - Accent2 23 3 3" xfId="3758"/>
    <cellStyle name="20% - Accent2 23 4" xfId="3759"/>
    <cellStyle name="20% - Accent2 23 4 2" xfId="3760"/>
    <cellStyle name="20% - Accent2 23 4 3" xfId="3761"/>
    <cellStyle name="20% - Accent2 23 5" xfId="3762"/>
    <cellStyle name="20% - Accent2 23 5 2" xfId="3763"/>
    <cellStyle name="20% - Accent2 23 5 3" xfId="3764"/>
    <cellStyle name="20% - Accent2 23 6" xfId="3765"/>
    <cellStyle name="20% - Accent2 23 6 2" xfId="3766"/>
    <cellStyle name="20% - Accent2 23 7" xfId="3767"/>
    <cellStyle name="20% - Accent2 23 8" xfId="3768"/>
    <cellStyle name="20% - Accent2 24" xfId="3769"/>
    <cellStyle name="20% - Accent2 24 2" xfId="3770"/>
    <cellStyle name="20% - Accent2 24 2 2" xfId="3771"/>
    <cellStyle name="20% - Accent2 24 2 3" xfId="3772"/>
    <cellStyle name="20% - Accent2 24 3" xfId="3773"/>
    <cellStyle name="20% - Accent2 24 3 2" xfId="3774"/>
    <cellStyle name="20% - Accent2 24 3 3" xfId="3775"/>
    <cellStyle name="20% - Accent2 24 4" xfId="3776"/>
    <cellStyle name="20% - Accent2 24 4 2" xfId="3777"/>
    <cellStyle name="20% - Accent2 24 4 3" xfId="3778"/>
    <cellStyle name="20% - Accent2 24 5" xfId="3779"/>
    <cellStyle name="20% - Accent2 24 5 2" xfId="3780"/>
    <cellStyle name="20% - Accent2 24 5 3" xfId="3781"/>
    <cellStyle name="20% - Accent2 24 6" xfId="3782"/>
    <cellStyle name="20% - Accent2 24 6 2" xfId="3783"/>
    <cellStyle name="20% - Accent2 24 7" xfId="3784"/>
    <cellStyle name="20% - Accent2 24 8" xfId="3785"/>
    <cellStyle name="20% - Accent2 25" xfId="3786"/>
    <cellStyle name="20% - Accent2 25 2" xfId="3787"/>
    <cellStyle name="20% - Accent2 25 2 2" xfId="3788"/>
    <cellStyle name="20% - Accent2 25 2 3" xfId="3789"/>
    <cellStyle name="20% - Accent2 25 3" xfId="3790"/>
    <cellStyle name="20% - Accent2 25 3 2" xfId="3791"/>
    <cellStyle name="20% - Accent2 25 3 3" xfId="3792"/>
    <cellStyle name="20% - Accent2 25 4" xfId="3793"/>
    <cellStyle name="20% - Accent2 25 4 2" xfId="3794"/>
    <cellStyle name="20% - Accent2 25 4 3" xfId="3795"/>
    <cellStyle name="20% - Accent2 25 5" xfId="3796"/>
    <cellStyle name="20% - Accent2 25 5 2" xfId="3797"/>
    <cellStyle name="20% - Accent2 25 5 3" xfId="3798"/>
    <cellStyle name="20% - Accent2 25 6" xfId="3799"/>
    <cellStyle name="20% - Accent2 25 6 2" xfId="3800"/>
    <cellStyle name="20% - Accent2 25 7" xfId="3801"/>
    <cellStyle name="20% - Accent2 25 8" xfId="3802"/>
    <cellStyle name="20% - Accent2 26" xfId="3803"/>
    <cellStyle name="20% - Accent2 26 2" xfId="3804"/>
    <cellStyle name="20% - Accent2 26 2 2" xfId="3805"/>
    <cellStyle name="20% - Accent2 26 2 3" xfId="3806"/>
    <cellStyle name="20% - Accent2 26 3" xfId="3807"/>
    <cellStyle name="20% - Accent2 26 3 2" xfId="3808"/>
    <cellStyle name="20% - Accent2 26 3 3" xfId="3809"/>
    <cellStyle name="20% - Accent2 26 4" xfId="3810"/>
    <cellStyle name="20% - Accent2 26 4 2" xfId="3811"/>
    <cellStyle name="20% - Accent2 26 4 3" xfId="3812"/>
    <cellStyle name="20% - Accent2 26 5" xfId="3813"/>
    <cellStyle name="20% - Accent2 26 5 2" xfId="3814"/>
    <cellStyle name="20% - Accent2 26 5 3" xfId="3815"/>
    <cellStyle name="20% - Accent2 26 6" xfId="3816"/>
    <cellStyle name="20% - Accent2 26 6 2" xfId="3817"/>
    <cellStyle name="20% - Accent2 26 7" xfId="3818"/>
    <cellStyle name="20% - Accent2 26 8" xfId="3819"/>
    <cellStyle name="20% - Accent2 27" xfId="3820"/>
    <cellStyle name="20% - Accent2 27 2" xfId="3821"/>
    <cellStyle name="20% - Accent2 27 2 2" xfId="3822"/>
    <cellStyle name="20% - Accent2 27 2 3" xfId="3823"/>
    <cellStyle name="20% - Accent2 27 3" xfId="3824"/>
    <cellStyle name="20% - Accent2 27 3 2" xfId="3825"/>
    <cellStyle name="20% - Accent2 27 3 3" xfId="3826"/>
    <cellStyle name="20% - Accent2 27 4" xfId="3827"/>
    <cellStyle name="20% - Accent2 27 4 2" xfId="3828"/>
    <cellStyle name="20% - Accent2 27 4 3" xfId="3829"/>
    <cellStyle name="20% - Accent2 27 5" xfId="3830"/>
    <cellStyle name="20% - Accent2 27 5 2" xfId="3831"/>
    <cellStyle name="20% - Accent2 27 5 3" xfId="3832"/>
    <cellStyle name="20% - Accent2 27 6" xfId="3833"/>
    <cellStyle name="20% - Accent2 27 6 2" xfId="3834"/>
    <cellStyle name="20% - Accent2 27 7" xfId="3835"/>
    <cellStyle name="20% - Accent2 27 8" xfId="3836"/>
    <cellStyle name="20% - Accent2 28" xfId="3837"/>
    <cellStyle name="20% - Accent2 28 2" xfId="3838"/>
    <cellStyle name="20% - Accent2 28 3" xfId="3839"/>
    <cellStyle name="20% - Accent2 29" xfId="3840"/>
    <cellStyle name="20% - Accent2 29 2" xfId="3841"/>
    <cellStyle name="20% - Accent2 29 3" xfId="3842"/>
    <cellStyle name="20% - Accent2 3" xfId="3843"/>
    <cellStyle name="20% - Accent2 3 10" xfId="3844"/>
    <cellStyle name="20% - Accent2 3 10 2" xfId="3845"/>
    <cellStyle name="20% - Accent2 3 10 2 2" xfId="3846"/>
    <cellStyle name="20% - Accent2 3 10 2 3" xfId="3847"/>
    <cellStyle name="20% - Accent2 3 10 3" xfId="3848"/>
    <cellStyle name="20% - Accent2 3 10 3 2" xfId="3849"/>
    <cellStyle name="20% - Accent2 3 10 3 3" xfId="3850"/>
    <cellStyle name="20% - Accent2 3 10 4" xfId="3851"/>
    <cellStyle name="20% - Accent2 3 10 4 2" xfId="3852"/>
    <cellStyle name="20% - Accent2 3 10 4 3" xfId="3853"/>
    <cellStyle name="20% - Accent2 3 10 5" xfId="3854"/>
    <cellStyle name="20% - Accent2 3 10 5 2" xfId="3855"/>
    <cellStyle name="20% - Accent2 3 10 5 3" xfId="3856"/>
    <cellStyle name="20% - Accent2 3 10 6" xfId="3857"/>
    <cellStyle name="20% - Accent2 3 10 6 2" xfId="3858"/>
    <cellStyle name="20% - Accent2 3 10 7" xfId="3859"/>
    <cellStyle name="20% - Accent2 3 10 8" xfId="3860"/>
    <cellStyle name="20% - Accent2 3 11" xfId="3861"/>
    <cellStyle name="20% - Accent2 3 11 2" xfId="3862"/>
    <cellStyle name="20% - Accent2 3 11 2 2" xfId="3863"/>
    <cellStyle name="20% - Accent2 3 11 2 3" xfId="3864"/>
    <cellStyle name="20% - Accent2 3 11 3" xfId="3865"/>
    <cellStyle name="20% - Accent2 3 11 3 2" xfId="3866"/>
    <cellStyle name="20% - Accent2 3 11 3 3" xfId="3867"/>
    <cellStyle name="20% - Accent2 3 11 4" xfId="3868"/>
    <cellStyle name="20% - Accent2 3 11 4 2" xfId="3869"/>
    <cellStyle name="20% - Accent2 3 11 4 3" xfId="3870"/>
    <cellStyle name="20% - Accent2 3 11 5" xfId="3871"/>
    <cellStyle name="20% - Accent2 3 11 5 2" xfId="3872"/>
    <cellStyle name="20% - Accent2 3 11 5 3" xfId="3873"/>
    <cellStyle name="20% - Accent2 3 11 6" xfId="3874"/>
    <cellStyle name="20% - Accent2 3 11 6 2" xfId="3875"/>
    <cellStyle name="20% - Accent2 3 11 7" xfId="3876"/>
    <cellStyle name="20% - Accent2 3 11 8" xfId="3877"/>
    <cellStyle name="20% - Accent2 3 12" xfId="3878"/>
    <cellStyle name="20% - Accent2 3 12 2" xfId="3879"/>
    <cellStyle name="20% - Accent2 3 12 2 2" xfId="3880"/>
    <cellStyle name="20% - Accent2 3 12 2 3" xfId="3881"/>
    <cellStyle name="20% - Accent2 3 12 3" xfId="3882"/>
    <cellStyle name="20% - Accent2 3 12 3 2" xfId="3883"/>
    <cellStyle name="20% - Accent2 3 12 3 3" xfId="3884"/>
    <cellStyle name="20% - Accent2 3 12 4" xfId="3885"/>
    <cellStyle name="20% - Accent2 3 12 4 2" xfId="3886"/>
    <cellStyle name="20% - Accent2 3 12 4 3" xfId="3887"/>
    <cellStyle name="20% - Accent2 3 12 5" xfId="3888"/>
    <cellStyle name="20% - Accent2 3 12 5 2" xfId="3889"/>
    <cellStyle name="20% - Accent2 3 12 5 3" xfId="3890"/>
    <cellStyle name="20% - Accent2 3 12 6" xfId="3891"/>
    <cellStyle name="20% - Accent2 3 12 6 2" xfId="3892"/>
    <cellStyle name="20% - Accent2 3 12 7" xfId="3893"/>
    <cellStyle name="20% - Accent2 3 12 8" xfId="3894"/>
    <cellStyle name="20% - Accent2 3 13" xfId="3895"/>
    <cellStyle name="20% - Accent2 3 13 2" xfId="3896"/>
    <cellStyle name="20% - Accent2 3 13 2 2" xfId="3897"/>
    <cellStyle name="20% - Accent2 3 13 2 3" xfId="3898"/>
    <cellStyle name="20% - Accent2 3 13 3" xfId="3899"/>
    <cellStyle name="20% - Accent2 3 13 3 2" xfId="3900"/>
    <cellStyle name="20% - Accent2 3 13 3 3" xfId="3901"/>
    <cellStyle name="20% - Accent2 3 13 4" xfId="3902"/>
    <cellStyle name="20% - Accent2 3 13 4 2" xfId="3903"/>
    <cellStyle name="20% - Accent2 3 13 4 3" xfId="3904"/>
    <cellStyle name="20% - Accent2 3 13 5" xfId="3905"/>
    <cellStyle name="20% - Accent2 3 13 5 2" xfId="3906"/>
    <cellStyle name="20% - Accent2 3 13 5 3" xfId="3907"/>
    <cellStyle name="20% - Accent2 3 13 6" xfId="3908"/>
    <cellStyle name="20% - Accent2 3 13 6 2" xfId="3909"/>
    <cellStyle name="20% - Accent2 3 13 7" xfId="3910"/>
    <cellStyle name="20% - Accent2 3 13 8" xfId="3911"/>
    <cellStyle name="20% - Accent2 3 14" xfId="3912"/>
    <cellStyle name="20% - Accent2 3 14 2" xfId="3913"/>
    <cellStyle name="20% - Accent2 3 14 2 2" xfId="3914"/>
    <cellStyle name="20% - Accent2 3 14 2 3" xfId="3915"/>
    <cellStyle name="20% - Accent2 3 14 3" xfId="3916"/>
    <cellStyle name="20% - Accent2 3 14 3 2" xfId="3917"/>
    <cellStyle name="20% - Accent2 3 14 3 3" xfId="3918"/>
    <cellStyle name="20% - Accent2 3 14 4" xfId="3919"/>
    <cellStyle name="20% - Accent2 3 14 4 2" xfId="3920"/>
    <cellStyle name="20% - Accent2 3 14 4 3" xfId="3921"/>
    <cellStyle name="20% - Accent2 3 14 5" xfId="3922"/>
    <cellStyle name="20% - Accent2 3 14 5 2" xfId="3923"/>
    <cellStyle name="20% - Accent2 3 14 5 3" xfId="3924"/>
    <cellStyle name="20% - Accent2 3 14 6" xfId="3925"/>
    <cellStyle name="20% - Accent2 3 14 6 2" xfId="3926"/>
    <cellStyle name="20% - Accent2 3 14 7" xfId="3927"/>
    <cellStyle name="20% - Accent2 3 14 8" xfId="3928"/>
    <cellStyle name="20% - Accent2 3 15" xfId="3929"/>
    <cellStyle name="20% - Accent2 3 15 2" xfId="3930"/>
    <cellStyle name="20% - Accent2 3 15 2 2" xfId="3931"/>
    <cellStyle name="20% - Accent2 3 15 2 3" xfId="3932"/>
    <cellStyle name="20% - Accent2 3 15 3" xfId="3933"/>
    <cellStyle name="20% - Accent2 3 15 3 2" xfId="3934"/>
    <cellStyle name="20% - Accent2 3 15 3 3" xfId="3935"/>
    <cellStyle name="20% - Accent2 3 15 4" xfId="3936"/>
    <cellStyle name="20% - Accent2 3 15 4 2" xfId="3937"/>
    <cellStyle name="20% - Accent2 3 15 4 3" xfId="3938"/>
    <cellStyle name="20% - Accent2 3 15 5" xfId="3939"/>
    <cellStyle name="20% - Accent2 3 15 5 2" xfId="3940"/>
    <cellStyle name="20% - Accent2 3 15 5 3" xfId="3941"/>
    <cellStyle name="20% - Accent2 3 15 6" xfId="3942"/>
    <cellStyle name="20% - Accent2 3 15 6 2" xfId="3943"/>
    <cellStyle name="20% - Accent2 3 15 7" xfId="3944"/>
    <cellStyle name="20% - Accent2 3 15 8" xfId="3945"/>
    <cellStyle name="20% - Accent2 3 16" xfId="3946"/>
    <cellStyle name="20% - Accent2 3 16 2" xfId="3947"/>
    <cellStyle name="20% - Accent2 3 16 2 2" xfId="3948"/>
    <cellStyle name="20% - Accent2 3 16 2 3" xfId="3949"/>
    <cellStyle name="20% - Accent2 3 16 3" xfId="3950"/>
    <cellStyle name="20% - Accent2 3 16 3 2" xfId="3951"/>
    <cellStyle name="20% - Accent2 3 16 3 3" xfId="3952"/>
    <cellStyle name="20% - Accent2 3 16 4" xfId="3953"/>
    <cellStyle name="20% - Accent2 3 16 4 2" xfId="3954"/>
    <cellStyle name="20% - Accent2 3 16 4 3" xfId="3955"/>
    <cellStyle name="20% - Accent2 3 16 5" xfId="3956"/>
    <cellStyle name="20% - Accent2 3 16 5 2" xfId="3957"/>
    <cellStyle name="20% - Accent2 3 16 5 3" xfId="3958"/>
    <cellStyle name="20% - Accent2 3 16 6" xfId="3959"/>
    <cellStyle name="20% - Accent2 3 16 6 2" xfId="3960"/>
    <cellStyle name="20% - Accent2 3 16 7" xfId="3961"/>
    <cellStyle name="20% - Accent2 3 16 8" xfId="3962"/>
    <cellStyle name="20% - Accent2 3 17" xfId="3963"/>
    <cellStyle name="20% - Accent2 3 17 2" xfId="3964"/>
    <cellStyle name="20% - Accent2 3 17 2 2" xfId="3965"/>
    <cellStyle name="20% - Accent2 3 17 2 3" xfId="3966"/>
    <cellStyle name="20% - Accent2 3 17 3" xfId="3967"/>
    <cellStyle name="20% - Accent2 3 17 3 2" xfId="3968"/>
    <cellStyle name="20% - Accent2 3 17 3 3" xfId="3969"/>
    <cellStyle name="20% - Accent2 3 17 4" xfId="3970"/>
    <cellStyle name="20% - Accent2 3 17 4 2" xfId="3971"/>
    <cellStyle name="20% - Accent2 3 17 4 3" xfId="3972"/>
    <cellStyle name="20% - Accent2 3 17 5" xfId="3973"/>
    <cellStyle name="20% - Accent2 3 17 5 2" xfId="3974"/>
    <cellStyle name="20% - Accent2 3 17 5 3" xfId="3975"/>
    <cellStyle name="20% - Accent2 3 17 6" xfId="3976"/>
    <cellStyle name="20% - Accent2 3 17 6 2" xfId="3977"/>
    <cellStyle name="20% - Accent2 3 17 7" xfId="3978"/>
    <cellStyle name="20% - Accent2 3 17 8" xfId="3979"/>
    <cellStyle name="20% - Accent2 3 18" xfId="3980"/>
    <cellStyle name="20% - Accent2 3 18 2" xfId="3981"/>
    <cellStyle name="20% - Accent2 3 18 2 2" xfId="3982"/>
    <cellStyle name="20% - Accent2 3 18 2 3" xfId="3983"/>
    <cellStyle name="20% - Accent2 3 18 3" xfId="3984"/>
    <cellStyle name="20% - Accent2 3 18 3 2" xfId="3985"/>
    <cellStyle name="20% - Accent2 3 18 3 3" xfId="3986"/>
    <cellStyle name="20% - Accent2 3 18 4" xfId="3987"/>
    <cellStyle name="20% - Accent2 3 18 4 2" xfId="3988"/>
    <cellStyle name="20% - Accent2 3 18 4 3" xfId="3989"/>
    <cellStyle name="20% - Accent2 3 18 5" xfId="3990"/>
    <cellStyle name="20% - Accent2 3 18 5 2" xfId="3991"/>
    <cellStyle name="20% - Accent2 3 18 5 3" xfId="3992"/>
    <cellStyle name="20% - Accent2 3 18 6" xfId="3993"/>
    <cellStyle name="20% - Accent2 3 18 6 2" xfId="3994"/>
    <cellStyle name="20% - Accent2 3 18 7" xfId="3995"/>
    <cellStyle name="20% - Accent2 3 18 8" xfId="3996"/>
    <cellStyle name="20% - Accent2 3 19" xfId="3997"/>
    <cellStyle name="20% - Accent2 3 19 2" xfId="3998"/>
    <cellStyle name="20% - Accent2 3 19 2 2" xfId="3999"/>
    <cellStyle name="20% - Accent2 3 19 2 3" xfId="4000"/>
    <cellStyle name="20% - Accent2 3 19 3" xfId="4001"/>
    <cellStyle name="20% - Accent2 3 19 3 2" xfId="4002"/>
    <cellStyle name="20% - Accent2 3 19 3 3" xfId="4003"/>
    <cellStyle name="20% - Accent2 3 19 4" xfId="4004"/>
    <cellStyle name="20% - Accent2 3 19 4 2" xfId="4005"/>
    <cellStyle name="20% - Accent2 3 19 4 3" xfId="4006"/>
    <cellStyle name="20% - Accent2 3 19 5" xfId="4007"/>
    <cellStyle name="20% - Accent2 3 19 5 2" xfId="4008"/>
    <cellStyle name="20% - Accent2 3 19 5 3" xfId="4009"/>
    <cellStyle name="20% - Accent2 3 19 6" xfId="4010"/>
    <cellStyle name="20% - Accent2 3 19 6 2" xfId="4011"/>
    <cellStyle name="20% - Accent2 3 19 7" xfId="4012"/>
    <cellStyle name="20% - Accent2 3 19 8" xfId="4013"/>
    <cellStyle name="20% - Accent2 3 2" xfId="4014"/>
    <cellStyle name="20% - Accent2 3 2 2" xfId="4015"/>
    <cellStyle name="20% - Accent2 3 2 2 2" xfId="4016"/>
    <cellStyle name="20% - Accent2 3 2 2 3" xfId="4017"/>
    <cellStyle name="20% - Accent2 3 2 3" xfId="4018"/>
    <cellStyle name="20% - Accent2 3 2 3 2" xfId="4019"/>
    <cellStyle name="20% - Accent2 3 2 3 3" xfId="4020"/>
    <cellStyle name="20% - Accent2 3 2 4" xfId="4021"/>
    <cellStyle name="20% - Accent2 3 2 4 2" xfId="4022"/>
    <cellStyle name="20% - Accent2 3 2 4 3" xfId="4023"/>
    <cellStyle name="20% - Accent2 3 2 5" xfId="4024"/>
    <cellStyle name="20% - Accent2 3 2 5 2" xfId="4025"/>
    <cellStyle name="20% - Accent2 3 2 5 3" xfId="4026"/>
    <cellStyle name="20% - Accent2 3 2 6" xfId="4027"/>
    <cellStyle name="20% - Accent2 3 2 6 2" xfId="4028"/>
    <cellStyle name="20% - Accent2 3 2 7" xfId="4029"/>
    <cellStyle name="20% - Accent2 3 2 8" xfId="4030"/>
    <cellStyle name="20% - Accent2 3 20" xfId="4031"/>
    <cellStyle name="20% - Accent2 3 20 2" xfId="4032"/>
    <cellStyle name="20% - Accent2 3 20 2 2" xfId="4033"/>
    <cellStyle name="20% - Accent2 3 20 2 3" xfId="4034"/>
    <cellStyle name="20% - Accent2 3 20 3" xfId="4035"/>
    <cellStyle name="20% - Accent2 3 20 3 2" xfId="4036"/>
    <cellStyle name="20% - Accent2 3 20 3 3" xfId="4037"/>
    <cellStyle name="20% - Accent2 3 20 4" xfId="4038"/>
    <cellStyle name="20% - Accent2 3 20 4 2" xfId="4039"/>
    <cellStyle name="20% - Accent2 3 20 4 3" xfId="4040"/>
    <cellStyle name="20% - Accent2 3 20 5" xfId="4041"/>
    <cellStyle name="20% - Accent2 3 20 5 2" xfId="4042"/>
    <cellStyle name="20% - Accent2 3 20 5 3" xfId="4043"/>
    <cellStyle name="20% - Accent2 3 20 6" xfId="4044"/>
    <cellStyle name="20% - Accent2 3 20 6 2" xfId="4045"/>
    <cellStyle name="20% - Accent2 3 20 7" xfId="4046"/>
    <cellStyle name="20% - Accent2 3 20 8" xfId="4047"/>
    <cellStyle name="20% - Accent2 3 21" xfId="4048"/>
    <cellStyle name="20% - Accent2 3 21 2" xfId="4049"/>
    <cellStyle name="20% - Accent2 3 21 2 2" xfId="4050"/>
    <cellStyle name="20% - Accent2 3 21 2 3" xfId="4051"/>
    <cellStyle name="20% - Accent2 3 21 3" xfId="4052"/>
    <cellStyle name="20% - Accent2 3 21 3 2" xfId="4053"/>
    <cellStyle name="20% - Accent2 3 21 3 3" xfId="4054"/>
    <cellStyle name="20% - Accent2 3 21 4" xfId="4055"/>
    <cellStyle name="20% - Accent2 3 21 4 2" xfId="4056"/>
    <cellStyle name="20% - Accent2 3 21 4 3" xfId="4057"/>
    <cellStyle name="20% - Accent2 3 21 5" xfId="4058"/>
    <cellStyle name="20% - Accent2 3 21 5 2" xfId="4059"/>
    <cellStyle name="20% - Accent2 3 21 5 3" xfId="4060"/>
    <cellStyle name="20% - Accent2 3 21 6" xfId="4061"/>
    <cellStyle name="20% - Accent2 3 21 6 2" xfId="4062"/>
    <cellStyle name="20% - Accent2 3 21 7" xfId="4063"/>
    <cellStyle name="20% - Accent2 3 21 8" xfId="4064"/>
    <cellStyle name="20% - Accent2 3 22" xfId="4065"/>
    <cellStyle name="20% - Accent2 3 22 2" xfId="4066"/>
    <cellStyle name="20% - Accent2 3 22 3" xfId="4067"/>
    <cellStyle name="20% - Accent2 3 23" xfId="4068"/>
    <cellStyle name="20% - Accent2 3 23 2" xfId="4069"/>
    <cellStyle name="20% - Accent2 3 23 3" xfId="4070"/>
    <cellStyle name="20% - Accent2 3 24" xfId="4071"/>
    <cellStyle name="20% - Accent2 3 24 2" xfId="4072"/>
    <cellStyle name="20% - Accent2 3 24 3" xfId="4073"/>
    <cellStyle name="20% - Accent2 3 25" xfId="4074"/>
    <cellStyle name="20% - Accent2 3 25 2" xfId="4075"/>
    <cellStyle name="20% - Accent2 3 25 3" xfId="4076"/>
    <cellStyle name="20% - Accent2 3 26" xfId="4077"/>
    <cellStyle name="20% - Accent2 3 26 2" xfId="4078"/>
    <cellStyle name="20% - Accent2 3 27" xfId="4079"/>
    <cellStyle name="20% - Accent2 3 28" xfId="4080"/>
    <cellStyle name="20% - Accent2 3 3" xfId="4081"/>
    <cellStyle name="20% - Accent2 3 3 2" xfId="4082"/>
    <cellStyle name="20% - Accent2 3 3 2 2" xfId="4083"/>
    <cellStyle name="20% - Accent2 3 3 2 3" xfId="4084"/>
    <cellStyle name="20% - Accent2 3 3 3" xfId="4085"/>
    <cellStyle name="20% - Accent2 3 3 3 2" xfId="4086"/>
    <cellStyle name="20% - Accent2 3 3 3 3" xfId="4087"/>
    <cellStyle name="20% - Accent2 3 3 4" xfId="4088"/>
    <cellStyle name="20% - Accent2 3 3 4 2" xfId="4089"/>
    <cellStyle name="20% - Accent2 3 3 4 3" xfId="4090"/>
    <cellStyle name="20% - Accent2 3 3 5" xfId="4091"/>
    <cellStyle name="20% - Accent2 3 3 5 2" xfId="4092"/>
    <cellStyle name="20% - Accent2 3 3 5 3" xfId="4093"/>
    <cellStyle name="20% - Accent2 3 3 6" xfId="4094"/>
    <cellStyle name="20% - Accent2 3 3 6 2" xfId="4095"/>
    <cellStyle name="20% - Accent2 3 3 7" xfId="4096"/>
    <cellStyle name="20% - Accent2 3 3 8" xfId="4097"/>
    <cellStyle name="20% - Accent2 3 4" xfId="4098"/>
    <cellStyle name="20% - Accent2 3 4 2" xfId="4099"/>
    <cellStyle name="20% - Accent2 3 4 2 2" xfId="4100"/>
    <cellStyle name="20% - Accent2 3 4 2 3" xfId="4101"/>
    <cellStyle name="20% - Accent2 3 4 3" xfId="4102"/>
    <cellStyle name="20% - Accent2 3 4 3 2" xfId="4103"/>
    <cellStyle name="20% - Accent2 3 4 3 3" xfId="4104"/>
    <cellStyle name="20% - Accent2 3 4 4" xfId="4105"/>
    <cellStyle name="20% - Accent2 3 4 4 2" xfId="4106"/>
    <cellStyle name="20% - Accent2 3 4 4 3" xfId="4107"/>
    <cellStyle name="20% - Accent2 3 4 5" xfId="4108"/>
    <cellStyle name="20% - Accent2 3 4 5 2" xfId="4109"/>
    <cellStyle name="20% - Accent2 3 4 5 3" xfId="4110"/>
    <cellStyle name="20% - Accent2 3 4 6" xfId="4111"/>
    <cellStyle name="20% - Accent2 3 4 6 2" xfId="4112"/>
    <cellStyle name="20% - Accent2 3 4 7" xfId="4113"/>
    <cellStyle name="20% - Accent2 3 4 8" xfId="4114"/>
    <cellStyle name="20% - Accent2 3 5" xfId="4115"/>
    <cellStyle name="20% - Accent2 3 5 2" xfId="4116"/>
    <cellStyle name="20% - Accent2 3 5 2 2" xfId="4117"/>
    <cellStyle name="20% - Accent2 3 5 2 3" xfId="4118"/>
    <cellStyle name="20% - Accent2 3 5 3" xfId="4119"/>
    <cellStyle name="20% - Accent2 3 5 3 2" xfId="4120"/>
    <cellStyle name="20% - Accent2 3 5 3 3" xfId="4121"/>
    <cellStyle name="20% - Accent2 3 5 4" xfId="4122"/>
    <cellStyle name="20% - Accent2 3 5 4 2" xfId="4123"/>
    <cellStyle name="20% - Accent2 3 5 4 3" xfId="4124"/>
    <cellStyle name="20% - Accent2 3 5 5" xfId="4125"/>
    <cellStyle name="20% - Accent2 3 5 5 2" xfId="4126"/>
    <cellStyle name="20% - Accent2 3 5 5 3" xfId="4127"/>
    <cellStyle name="20% - Accent2 3 5 6" xfId="4128"/>
    <cellStyle name="20% - Accent2 3 5 6 2" xfId="4129"/>
    <cellStyle name="20% - Accent2 3 5 7" xfId="4130"/>
    <cellStyle name="20% - Accent2 3 5 8" xfId="4131"/>
    <cellStyle name="20% - Accent2 3 6" xfId="4132"/>
    <cellStyle name="20% - Accent2 3 6 2" xfId="4133"/>
    <cellStyle name="20% - Accent2 3 6 2 2" xfId="4134"/>
    <cellStyle name="20% - Accent2 3 6 2 3" xfId="4135"/>
    <cellStyle name="20% - Accent2 3 6 3" xfId="4136"/>
    <cellStyle name="20% - Accent2 3 6 3 2" xfId="4137"/>
    <cellStyle name="20% - Accent2 3 6 3 3" xfId="4138"/>
    <cellStyle name="20% - Accent2 3 6 4" xfId="4139"/>
    <cellStyle name="20% - Accent2 3 6 4 2" xfId="4140"/>
    <cellStyle name="20% - Accent2 3 6 4 3" xfId="4141"/>
    <cellStyle name="20% - Accent2 3 6 5" xfId="4142"/>
    <cellStyle name="20% - Accent2 3 6 5 2" xfId="4143"/>
    <cellStyle name="20% - Accent2 3 6 5 3" xfId="4144"/>
    <cellStyle name="20% - Accent2 3 6 6" xfId="4145"/>
    <cellStyle name="20% - Accent2 3 6 6 2" xfId="4146"/>
    <cellStyle name="20% - Accent2 3 6 7" xfId="4147"/>
    <cellStyle name="20% - Accent2 3 6 8" xfId="4148"/>
    <cellStyle name="20% - Accent2 3 7" xfId="4149"/>
    <cellStyle name="20% - Accent2 3 7 2" xfId="4150"/>
    <cellStyle name="20% - Accent2 3 7 2 2" xfId="4151"/>
    <cellStyle name="20% - Accent2 3 7 2 3" xfId="4152"/>
    <cellStyle name="20% - Accent2 3 7 3" xfId="4153"/>
    <cellStyle name="20% - Accent2 3 7 3 2" xfId="4154"/>
    <cellStyle name="20% - Accent2 3 7 3 3" xfId="4155"/>
    <cellStyle name="20% - Accent2 3 7 4" xfId="4156"/>
    <cellStyle name="20% - Accent2 3 7 4 2" xfId="4157"/>
    <cellStyle name="20% - Accent2 3 7 4 3" xfId="4158"/>
    <cellStyle name="20% - Accent2 3 7 5" xfId="4159"/>
    <cellStyle name="20% - Accent2 3 7 5 2" xfId="4160"/>
    <cellStyle name="20% - Accent2 3 7 5 3" xfId="4161"/>
    <cellStyle name="20% - Accent2 3 7 6" xfId="4162"/>
    <cellStyle name="20% - Accent2 3 7 6 2" xfId="4163"/>
    <cellStyle name="20% - Accent2 3 7 7" xfId="4164"/>
    <cellStyle name="20% - Accent2 3 7 8" xfId="4165"/>
    <cellStyle name="20% - Accent2 3 8" xfId="4166"/>
    <cellStyle name="20% - Accent2 3 8 2" xfId="4167"/>
    <cellStyle name="20% - Accent2 3 8 2 2" xfId="4168"/>
    <cellStyle name="20% - Accent2 3 8 2 3" xfId="4169"/>
    <cellStyle name="20% - Accent2 3 8 3" xfId="4170"/>
    <cellStyle name="20% - Accent2 3 8 3 2" xfId="4171"/>
    <cellStyle name="20% - Accent2 3 8 3 3" xfId="4172"/>
    <cellStyle name="20% - Accent2 3 8 4" xfId="4173"/>
    <cellStyle name="20% - Accent2 3 8 4 2" xfId="4174"/>
    <cellStyle name="20% - Accent2 3 8 4 3" xfId="4175"/>
    <cellStyle name="20% - Accent2 3 8 5" xfId="4176"/>
    <cellStyle name="20% - Accent2 3 8 5 2" xfId="4177"/>
    <cellStyle name="20% - Accent2 3 8 5 3" xfId="4178"/>
    <cellStyle name="20% - Accent2 3 8 6" xfId="4179"/>
    <cellStyle name="20% - Accent2 3 8 6 2" xfId="4180"/>
    <cellStyle name="20% - Accent2 3 8 7" xfId="4181"/>
    <cellStyle name="20% - Accent2 3 8 8" xfId="4182"/>
    <cellStyle name="20% - Accent2 3 9" xfId="4183"/>
    <cellStyle name="20% - Accent2 3 9 2" xfId="4184"/>
    <cellStyle name="20% - Accent2 3 9 2 2" xfId="4185"/>
    <cellStyle name="20% - Accent2 3 9 2 3" xfId="4186"/>
    <cellStyle name="20% - Accent2 3 9 3" xfId="4187"/>
    <cellStyle name="20% - Accent2 3 9 3 2" xfId="4188"/>
    <cellStyle name="20% - Accent2 3 9 3 3" xfId="4189"/>
    <cellStyle name="20% - Accent2 3 9 4" xfId="4190"/>
    <cellStyle name="20% - Accent2 3 9 4 2" xfId="4191"/>
    <cellStyle name="20% - Accent2 3 9 4 3" xfId="4192"/>
    <cellStyle name="20% - Accent2 3 9 5" xfId="4193"/>
    <cellStyle name="20% - Accent2 3 9 5 2" xfId="4194"/>
    <cellStyle name="20% - Accent2 3 9 5 3" xfId="4195"/>
    <cellStyle name="20% - Accent2 3 9 6" xfId="4196"/>
    <cellStyle name="20% - Accent2 3 9 6 2" xfId="4197"/>
    <cellStyle name="20% - Accent2 3 9 7" xfId="4198"/>
    <cellStyle name="20% - Accent2 3 9 8" xfId="4199"/>
    <cellStyle name="20% - Accent2 30" xfId="4200"/>
    <cellStyle name="20% - Accent2 30 2" xfId="4201"/>
    <cellStyle name="20% - Accent2 30 3" xfId="4202"/>
    <cellStyle name="20% - Accent2 31" xfId="4203"/>
    <cellStyle name="20% - Accent2 31 2" xfId="4204"/>
    <cellStyle name="20% - Accent2 31 3" xfId="4205"/>
    <cellStyle name="20% - Accent2 32" xfId="4206"/>
    <cellStyle name="20% - Accent2 32 2" xfId="4207"/>
    <cellStyle name="20% - Accent2 32 3" xfId="4208"/>
    <cellStyle name="20% - Accent2 33" xfId="4209"/>
    <cellStyle name="20% - Accent2 33 2" xfId="4210"/>
    <cellStyle name="20% - Accent2 33 3" xfId="4211"/>
    <cellStyle name="20% - Accent2 34" xfId="4212"/>
    <cellStyle name="20% - Accent2 34 2" xfId="4213"/>
    <cellStyle name="20% - Accent2 34 3" xfId="4214"/>
    <cellStyle name="20% - Accent2 35" xfId="4215"/>
    <cellStyle name="20% - Accent2 35 2" xfId="4216"/>
    <cellStyle name="20% - Accent2 36" xfId="4217"/>
    <cellStyle name="20% - Accent2 36 2" xfId="4218"/>
    <cellStyle name="20% - Accent2 37" xfId="4219"/>
    <cellStyle name="20% - Accent2 37 2" xfId="4220"/>
    <cellStyle name="20% - Accent2 38" xfId="4221"/>
    <cellStyle name="20% - Accent2 38 2" xfId="4222"/>
    <cellStyle name="20% - Accent2 39" xfId="4223"/>
    <cellStyle name="20% - Accent2 4" xfId="4224"/>
    <cellStyle name="20% - Accent2 4 10" xfId="4225"/>
    <cellStyle name="20% - Accent2 4 10 2" xfId="4226"/>
    <cellStyle name="20% - Accent2 4 10 2 2" xfId="4227"/>
    <cellStyle name="20% - Accent2 4 10 2 3" xfId="4228"/>
    <cellStyle name="20% - Accent2 4 10 3" xfId="4229"/>
    <cellStyle name="20% - Accent2 4 10 3 2" xfId="4230"/>
    <cellStyle name="20% - Accent2 4 10 3 3" xfId="4231"/>
    <cellStyle name="20% - Accent2 4 10 4" xfId="4232"/>
    <cellStyle name="20% - Accent2 4 10 4 2" xfId="4233"/>
    <cellStyle name="20% - Accent2 4 10 4 3" xfId="4234"/>
    <cellStyle name="20% - Accent2 4 10 5" xfId="4235"/>
    <cellStyle name="20% - Accent2 4 10 5 2" xfId="4236"/>
    <cellStyle name="20% - Accent2 4 10 5 3" xfId="4237"/>
    <cellStyle name="20% - Accent2 4 10 6" xfId="4238"/>
    <cellStyle name="20% - Accent2 4 10 6 2" xfId="4239"/>
    <cellStyle name="20% - Accent2 4 10 7" xfId="4240"/>
    <cellStyle name="20% - Accent2 4 10 8" xfId="4241"/>
    <cellStyle name="20% - Accent2 4 11" xfId="4242"/>
    <cellStyle name="20% - Accent2 4 11 2" xfId="4243"/>
    <cellStyle name="20% - Accent2 4 11 2 2" xfId="4244"/>
    <cellStyle name="20% - Accent2 4 11 2 3" xfId="4245"/>
    <cellStyle name="20% - Accent2 4 11 3" xfId="4246"/>
    <cellStyle name="20% - Accent2 4 11 3 2" xfId="4247"/>
    <cellStyle name="20% - Accent2 4 11 3 3" xfId="4248"/>
    <cellStyle name="20% - Accent2 4 11 4" xfId="4249"/>
    <cellStyle name="20% - Accent2 4 11 4 2" xfId="4250"/>
    <cellStyle name="20% - Accent2 4 11 4 3" xfId="4251"/>
    <cellStyle name="20% - Accent2 4 11 5" xfId="4252"/>
    <cellStyle name="20% - Accent2 4 11 5 2" xfId="4253"/>
    <cellStyle name="20% - Accent2 4 11 5 3" xfId="4254"/>
    <cellStyle name="20% - Accent2 4 11 6" xfId="4255"/>
    <cellStyle name="20% - Accent2 4 11 6 2" xfId="4256"/>
    <cellStyle name="20% - Accent2 4 11 7" xfId="4257"/>
    <cellStyle name="20% - Accent2 4 11 8" xfId="4258"/>
    <cellStyle name="20% - Accent2 4 12" xfId="4259"/>
    <cellStyle name="20% - Accent2 4 12 2" xfId="4260"/>
    <cellStyle name="20% - Accent2 4 12 2 2" xfId="4261"/>
    <cellStyle name="20% - Accent2 4 12 2 3" xfId="4262"/>
    <cellStyle name="20% - Accent2 4 12 3" xfId="4263"/>
    <cellStyle name="20% - Accent2 4 12 3 2" xfId="4264"/>
    <cellStyle name="20% - Accent2 4 12 3 3" xfId="4265"/>
    <cellStyle name="20% - Accent2 4 12 4" xfId="4266"/>
    <cellStyle name="20% - Accent2 4 12 4 2" xfId="4267"/>
    <cellStyle name="20% - Accent2 4 12 4 3" xfId="4268"/>
    <cellStyle name="20% - Accent2 4 12 5" xfId="4269"/>
    <cellStyle name="20% - Accent2 4 12 5 2" xfId="4270"/>
    <cellStyle name="20% - Accent2 4 12 5 3" xfId="4271"/>
    <cellStyle name="20% - Accent2 4 12 6" xfId="4272"/>
    <cellStyle name="20% - Accent2 4 12 6 2" xfId="4273"/>
    <cellStyle name="20% - Accent2 4 12 7" xfId="4274"/>
    <cellStyle name="20% - Accent2 4 12 8" xfId="4275"/>
    <cellStyle name="20% - Accent2 4 13" xfId="4276"/>
    <cellStyle name="20% - Accent2 4 13 2" xfId="4277"/>
    <cellStyle name="20% - Accent2 4 13 2 2" xfId="4278"/>
    <cellStyle name="20% - Accent2 4 13 2 3" xfId="4279"/>
    <cellStyle name="20% - Accent2 4 13 3" xfId="4280"/>
    <cellStyle name="20% - Accent2 4 13 3 2" xfId="4281"/>
    <cellStyle name="20% - Accent2 4 13 3 3" xfId="4282"/>
    <cellStyle name="20% - Accent2 4 13 4" xfId="4283"/>
    <cellStyle name="20% - Accent2 4 13 4 2" xfId="4284"/>
    <cellStyle name="20% - Accent2 4 13 4 3" xfId="4285"/>
    <cellStyle name="20% - Accent2 4 13 5" xfId="4286"/>
    <cellStyle name="20% - Accent2 4 13 5 2" xfId="4287"/>
    <cellStyle name="20% - Accent2 4 13 5 3" xfId="4288"/>
    <cellStyle name="20% - Accent2 4 13 6" xfId="4289"/>
    <cellStyle name="20% - Accent2 4 13 6 2" xfId="4290"/>
    <cellStyle name="20% - Accent2 4 13 7" xfId="4291"/>
    <cellStyle name="20% - Accent2 4 13 8" xfId="4292"/>
    <cellStyle name="20% - Accent2 4 14" xfId="4293"/>
    <cellStyle name="20% - Accent2 4 14 2" xfId="4294"/>
    <cellStyle name="20% - Accent2 4 14 2 2" xfId="4295"/>
    <cellStyle name="20% - Accent2 4 14 2 3" xfId="4296"/>
    <cellStyle name="20% - Accent2 4 14 3" xfId="4297"/>
    <cellStyle name="20% - Accent2 4 14 3 2" xfId="4298"/>
    <cellStyle name="20% - Accent2 4 14 3 3" xfId="4299"/>
    <cellStyle name="20% - Accent2 4 14 4" xfId="4300"/>
    <cellStyle name="20% - Accent2 4 14 4 2" xfId="4301"/>
    <cellStyle name="20% - Accent2 4 14 4 3" xfId="4302"/>
    <cellStyle name="20% - Accent2 4 14 5" xfId="4303"/>
    <cellStyle name="20% - Accent2 4 14 5 2" xfId="4304"/>
    <cellStyle name="20% - Accent2 4 14 5 3" xfId="4305"/>
    <cellStyle name="20% - Accent2 4 14 6" xfId="4306"/>
    <cellStyle name="20% - Accent2 4 14 6 2" xfId="4307"/>
    <cellStyle name="20% - Accent2 4 14 7" xfId="4308"/>
    <cellStyle name="20% - Accent2 4 14 8" xfId="4309"/>
    <cellStyle name="20% - Accent2 4 15" xfId="4310"/>
    <cellStyle name="20% - Accent2 4 15 2" xfId="4311"/>
    <cellStyle name="20% - Accent2 4 15 2 2" xfId="4312"/>
    <cellStyle name="20% - Accent2 4 15 2 3" xfId="4313"/>
    <cellStyle name="20% - Accent2 4 15 3" xfId="4314"/>
    <cellStyle name="20% - Accent2 4 15 3 2" xfId="4315"/>
    <cellStyle name="20% - Accent2 4 15 3 3" xfId="4316"/>
    <cellStyle name="20% - Accent2 4 15 4" xfId="4317"/>
    <cellStyle name="20% - Accent2 4 15 4 2" xfId="4318"/>
    <cellStyle name="20% - Accent2 4 15 4 3" xfId="4319"/>
    <cellStyle name="20% - Accent2 4 15 5" xfId="4320"/>
    <cellStyle name="20% - Accent2 4 15 5 2" xfId="4321"/>
    <cellStyle name="20% - Accent2 4 15 5 3" xfId="4322"/>
    <cellStyle name="20% - Accent2 4 15 6" xfId="4323"/>
    <cellStyle name="20% - Accent2 4 15 6 2" xfId="4324"/>
    <cellStyle name="20% - Accent2 4 15 7" xfId="4325"/>
    <cellStyle name="20% - Accent2 4 15 8" xfId="4326"/>
    <cellStyle name="20% - Accent2 4 16" xfId="4327"/>
    <cellStyle name="20% - Accent2 4 16 2" xfId="4328"/>
    <cellStyle name="20% - Accent2 4 16 2 2" xfId="4329"/>
    <cellStyle name="20% - Accent2 4 16 2 3" xfId="4330"/>
    <cellStyle name="20% - Accent2 4 16 3" xfId="4331"/>
    <cellStyle name="20% - Accent2 4 16 3 2" xfId="4332"/>
    <cellStyle name="20% - Accent2 4 16 3 3" xfId="4333"/>
    <cellStyle name="20% - Accent2 4 16 4" xfId="4334"/>
    <cellStyle name="20% - Accent2 4 16 4 2" xfId="4335"/>
    <cellStyle name="20% - Accent2 4 16 4 3" xfId="4336"/>
    <cellStyle name="20% - Accent2 4 16 5" xfId="4337"/>
    <cellStyle name="20% - Accent2 4 16 5 2" xfId="4338"/>
    <cellStyle name="20% - Accent2 4 16 5 3" xfId="4339"/>
    <cellStyle name="20% - Accent2 4 16 6" xfId="4340"/>
    <cellStyle name="20% - Accent2 4 16 6 2" xfId="4341"/>
    <cellStyle name="20% - Accent2 4 16 7" xfId="4342"/>
    <cellStyle name="20% - Accent2 4 16 8" xfId="4343"/>
    <cellStyle name="20% - Accent2 4 17" xfId="4344"/>
    <cellStyle name="20% - Accent2 4 17 2" xfId="4345"/>
    <cellStyle name="20% - Accent2 4 17 2 2" xfId="4346"/>
    <cellStyle name="20% - Accent2 4 17 2 3" xfId="4347"/>
    <cellStyle name="20% - Accent2 4 17 3" xfId="4348"/>
    <cellStyle name="20% - Accent2 4 17 3 2" xfId="4349"/>
    <cellStyle name="20% - Accent2 4 17 3 3" xfId="4350"/>
    <cellStyle name="20% - Accent2 4 17 4" xfId="4351"/>
    <cellStyle name="20% - Accent2 4 17 4 2" xfId="4352"/>
    <cellStyle name="20% - Accent2 4 17 4 3" xfId="4353"/>
    <cellStyle name="20% - Accent2 4 17 5" xfId="4354"/>
    <cellStyle name="20% - Accent2 4 17 5 2" xfId="4355"/>
    <cellStyle name="20% - Accent2 4 17 5 3" xfId="4356"/>
    <cellStyle name="20% - Accent2 4 17 6" xfId="4357"/>
    <cellStyle name="20% - Accent2 4 17 6 2" xfId="4358"/>
    <cellStyle name="20% - Accent2 4 17 7" xfId="4359"/>
    <cellStyle name="20% - Accent2 4 17 8" xfId="4360"/>
    <cellStyle name="20% - Accent2 4 18" xfId="4361"/>
    <cellStyle name="20% - Accent2 4 18 2" xfId="4362"/>
    <cellStyle name="20% - Accent2 4 18 2 2" xfId="4363"/>
    <cellStyle name="20% - Accent2 4 18 2 3" xfId="4364"/>
    <cellStyle name="20% - Accent2 4 18 3" xfId="4365"/>
    <cellStyle name="20% - Accent2 4 18 3 2" xfId="4366"/>
    <cellStyle name="20% - Accent2 4 18 3 3" xfId="4367"/>
    <cellStyle name="20% - Accent2 4 18 4" xfId="4368"/>
    <cellStyle name="20% - Accent2 4 18 4 2" xfId="4369"/>
    <cellStyle name="20% - Accent2 4 18 4 3" xfId="4370"/>
    <cellStyle name="20% - Accent2 4 18 5" xfId="4371"/>
    <cellStyle name="20% - Accent2 4 18 5 2" xfId="4372"/>
    <cellStyle name="20% - Accent2 4 18 5 3" xfId="4373"/>
    <cellStyle name="20% - Accent2 4 18 6" xfId="4374"/>
    <cellStyle name="20% - Accent2 4 18 6 2" xfId="4375"/>
    <cellStyle name="20% - Accent2 4 18 7" xfId="4376"/>
    <cellStyle name="20% - Accent2 4 18 8" xfId="4377"/>
    <cellStyle name="20% - Accent2 4 19" xfId="4378"/>
    <cellStyle name="20% - Accent2 4 19 2" xfId="4379"/>
    <cellStyle name="20% - Accent2 4 19 2 2" xfId="4380"/>
    <cellStyle name="20% - Accent2 4 19 2 3" xfId="4381"/>
    <cellStyle name="20% - Accent2 4 19 3" xfId="4382"/>
    <cellStyle name="20% - Accent2 4 19 3 2" xfId="4383"/>
    <cellStyle name="20% - Accent2 4 19 3 3" xfId="4384"/>
    <cellStyle name="20% - Accent2 4 19 4" xfId="4385"/>
    <cellStyle name="20% - Accent2 4 19 4 2" xfId="4386"/>
    <cellStyle name="20% - Accent2 4 19 4 3" xfId="4387"/>
    <cellStyle name="20% - Accent2 4 19 5" xfId="4388"/>
    <cellStyle name="20% - Accent2 4 19 5 2" xfId="4389"/>
    <cellStyle name="20% - Accent2 4 19 5 3" xfId="4390"/>
    <cellStyle name="20% - Accent2 4 19 6" xfId="4391"/>
    <cellStyle name="20% - Accent2 4 19 6 2" xfId="4392"/>
    <cellStyle name="20% - Accent2 4 19 7" xfId="4393"/>
    <cellStyle name="20% - Accent2 4 19 8" xfId="4394"/>
    <cellStyle name="20% - Accent2 4 2" xfId="4395"/>
    <cellStyle name="20% - Accent2 4 2 2" xfId="4396"/>
    <cellStyle name="20% - Accent2 4 2 2 2" xfId="4397"/>
    <cellStyle name="20% - Accent2 4 2 2 3" xfId="4398"/>
    <cellStyle name="20% - Accent2 4 2 3" xfId="4399"/>
    <cellStyle name="20% - Accent2 4 2 3 2" xfId="4400"/>
    <cellStyle name="20% - Accent2 4 2 3 3" xfId="4401"/>
    <cellStyle name="20% - Accent2 4 2 4" xfId="4402"/>
    <cellStyle name="20% - Accent2 4 2 4 2" xfId="4403"/>
    <cellStyle name="20% - Accent2 4 2 4 3" xfId="4404"/>
    <cellStyle name="20% - Accent2 4 2 5" xfId="4405"/>
    <cellStyle name="20% - Accent2 4 2 5 2" xfId="4406"/>
    <cellStyle name="20% - Accent2 4 2 5 3" xfId="4407"/>
    <cellStyle name="20% - Accent2 4 2 6" xfId="4408"/>
    <cellStyle name="20% - Accent2 4 2 6 2" xfId="4409"/>
    <cellStyle name="20% - Accent2 4 2 7" xfId="4410"/>
    <cellStyle name="20% - Accent2 4 2 8" xfId="4411"/>
    <cellStyle name="20% - Accent2 4 20" xfId="4412"/>
    <cellStyle name="20% - Accent2 4 20 2" xfId="4413"/>
    <cellStyle name="20% - Accent2 4 20 2 2" xfId="4414"/>
    <cellStyle name="20% - Accent2 4 20 2 3" xfId="4415"/>
    <cellStyle name="20% - Accent2 4 20 3" xfId="4416"/>
    <cellStyle name="20% - Accent2 4 20 3 2" xfId="4417"/>
    <cellStyle name="20% - Accent2 4 20 3 3" xfId="4418"/>
    <cellStyle name="20% - Accent2 4 20 4" xfId="4419"/>
    <cellStyle name="20% - Accent2 4 20 4 2" xfId="4420"/>
    <cellStyle name="20% - Accent2 4 20 4 3" xfId="4421"/>
    <cellStyle name="20% - Accent2 4 20 5" xfId="4422"/>
    <cellStyle name="20% - Accent2 4 20 5 2" xfId="4423"/>
    <cellStyle name="20% - Accent2 4 20 5 3" xfId="4424"/>
    <cellStyle name="20% - Accent2 4 20 6" xfId="4425"/>
    <cellStyle name="20% - Accent2 4 20 6 2" xfId="4426"/>
    <cellStyle name="20% - Accent2 4 20 7" xfId="4427"/>
    <cellStyle name="20% - Accent2 4 20 8" xfId="4428"/>
    <cellStyle name="20% - Accent2 4 21" xfId="4429"/>
    <cellStyle name="20% - Accent2 4 21 2" xfId="4430"/>
    <cellStyle name="20% - Accent2 4 21 2 2" xfId="4431"/>
    <cellStyle name="20% - Accent2 4 21 2 3" xfId="4432"/>
    <cellStyle name="20% - Accent2 4 21 3" xfId="4433"/>
    <cellStyle name="20% - Accent2 4 21 3 2" xfId="4434"/>
    <cellStyle name="20% - Accent2 4 21 3 3" xfId="4435"/>
    <cellStyle name="20% - Accent2 4 21 4" xfId="4436"/>
    <cellStyle name="20% - Accent2 4 21 4 2" xfId="4437"/>
    <cellStyle name="20% - Accent2 4 21 4 3" xfId="4438"/>
    <cellStyle name="20% - Accent2 4 21 5" xfId="4439"/>
    <cellStyle name="20% - Accent2 4 21 5 2" xfId="4440"/>
    <cellStyle name="20% - Accent2 4 21 5 3" xfId="4441"/>
    <cellStyle name="20% - Accent2 4 21 6" xfId="4442"/>
    <cellStyle name="20% - Accent2 4 21 6 2" xfId="4443"/>
    <cellStyle name="20% - Accent2 4 21 7" xfId="4444"/>
    <cellStyle name="20% - Accent2 4 21 8" xfId="4445"/>
    <cellStyle name="20% - Accent2 4 22" xfId="4446"/>
    <cellStyle name="20% - Accent2 4 22 2" xfId="4447"/>
    <cellStyle name="20% - Accent2 4 22 3" xfId="4448"/>
    <cellStyle name="20% - Accent2 4 23" xfId="4449"/>
    <cellStyle name="20% - Accent2 4 23 2" xfId="4450"/>
    <cellStyle name="20% - Accent2 4 23 3" xfId="4451"/>
    <cellStyle name="20% - Accent2 4 24" xfId="4452"/>
    <cellStyle name="20% - Accent2 4 24 2" xfId="4453"/>
    <cellStyle name="20% - Accent2 4 24 3" xfId="4454"/>
    <cellStyle name="20% - Accent2 4 25" xfId="4455"/>
    <cellStyle name="20% - Accent2 4 25 2" xfId="4456"/>
    <cellStyle name="20% - Accent2 4 25 3" xfId="4457"/>
    <cellStyle name="20% - Accent2 4 26" xfId="4458"/>
    <cellStyle name="20% - Accent2 4 26 2" xfId="4459"/>
    <cellStyle name="20% - Accent2 4 27" xfId="4460"/>
    <cellStyle name="20% - Accent2 4 28" xfId="4461"/>
    <cellStyle name="20% - Accent2 4 3" xfId="4462"/>
    <cellStyle name="20% - Accent2 4 3 2" xfId="4463"/>
    <cellStyle name="20% - Accent2 4 3 2 2" xfId="4464"/>
    <cellStyle name="20% - Accent2 4 3 2 3" xfId="4465"/>
    <cellStyle name="20% - Accent2 4 3 3" xfId="4466"/>
    <cellStyle name="20% - Accent2 4 3 3 2" xfId="4467"/>
    <cellStyle name="20% - Accent2 4 3 3 3" xfId="4468"/>
    <cellStyle name="20% - Accent2 4 3 4" xfId="4469"/>
    <cellStyle name="20% - Accent2 4 3 4 2" xfId="4470"/>
    <cellStyle name="20% - Accent2 4 3 4 3" xfId="4471"/>
    <cellStyle name="20% - Accent2 4 3 5" xfId="4472"/>
    <cellStyle name="20% - Accent2 4 3 5 2" xfId="4473"/>
    <cellStyle name="20% - Accent2 4 3 5 3" xfId="4474"/>
    <cellStyle name="20% - Accent2 4 3 6" xfId="4475"/>
    <cellStyle name="20% - Accent2 4 3 6 2" xfId="4476"/>
    <cellStyle name="20% - Accent2 4 3 7" xfId="4477"/>
    <cellStyle name="20% - Accent2 4 3 8" xfId="4478"/>
    <cellStyle name="20% - Accent2 4 4" xfId="4479"/>
    <cellStyle name="20% - Accent2 4 4 2" xfId="4480"/>
    <cellStyle name="20% - Accent2 4 4 2 2" xfId="4481"/>
    <cellStyle name="20% - Accent2 4 4 2 3" xfId="4482"/>
    <cellStyle name="20% - Accent2 4 4 3" xfId="4483"/>
    <cellStyle name="20% - Accent2 4 4 3 2" xfId="4484"/>
    <cellStyle name="20% - Accent2 4 4 3 3" xfId="4485"/>
    <cellStyle name="20% - Accent2 4 4 4" xfId="4486"/>
    <cellStyle name="20% - Accent2 4 4 4 2" xfId="4487"/>
    <cellStyle name="20% - Accent2 4 4 4 3" xfId="4488"/>
    <cellStyle name="20% - Accent2 4 4 5" xfId="4489"/>
    <cellStyle name="20% - Accent2 4 4 5 2" xfId="4490"/>
    <cellStyle name="20% - Accent2 4 4 5 3" xfId="4491"/>
    <cellStyle name="20% - Accent2 4 4 6" xfId="4492"/>
    <cellStyle name="20% - Accent2 4 4 6 2" xfId="4493"/>
    <cellStyle name="20% - Accent2 4 4 7" xfId="4494"/>
    <cellStyle name="20% - Accent2 4 4 8" xfId="4495"/>
    <cellStyle name="20% - Accent2 4 5" xfId="4496"/>
    <cellStyle name="20% - Accent2 4 5 2" xfId="4497"/>
    <cellStyle name="20% - Accent2 4 5 2 2" xfId="4498"/>
    <cellStyle name="20% - Accent2 4 5 2 3" xfId="4499"/>
    <cellStyle name="20% - Accent2 4 5 3" xfId="4500"/>
    <cellStyle name="20% - Accent2 4 5 3 2" xfId="4501"/>
    <cellStyle name="20% - Accent2 4 5 3 3" xfId="4502"/>
    <cellStyle name="20% - Accent2 4 5 4" xfId="4503"/>
    <cellStyle name="20% - Accent2 4 5 4 2" xfId="4504"/>
    <cellStyle name="20% - Accent2 4 5 4 3" xfId="4505"/>
    <cellStyle name="20% - Accent2 4 5 5" xfId="4506"/>
    <cellStyle name="20% - Accent2 4 5 5 2" xfId="4507"/>
    <cellStyle name="20% - Accent2 4 5 5 3" xfId="4508"/>
    <cellStyle name="20% - Accent2 4 5 6" xfId="4509"/>
    <cellStyle name="20% - Accent2 4 5 6 2" xfId="4510"/>
    <cellStyle name="20% - Accent2 4 5 7" xfId="4511"/>
    <cellStyle name="20% - Accent2 4 5 8" xfId="4512"/>
    <cellStyle name="20% - Accent2 4 6" xfId="4513"/>
    <cellStyle name="20% - Accent2 4 6 2" xfId="4514"/>
    <cellStyle name="20% - Accent2 4 6 2 2" xfId="4515"/>
    <cellStyle name="20% - Accent2 4 6 2 3" xfId="4516"/>
    <cellStyle name="20% - Accent2 4 6 3" xfId="4517"/>
    <cellStyle name="20% - Accent2 4 6 3 2" xfId="4518"/>
    <cellStyle name="20% - Accent2 4 6 3 3" xfId="4519"/>
    <cellStyle name="20% - Accent2 4 6 4" xfId="4520"/>
    <cellStyle name="20% - Accent2 4 6 4 2" xfId="4521"/>
    <cellStyle name="20% - Accent2 4 6 4 3" xfId="4522"/>
    <cellStyle name="20% - Accent2 4 6 5" xfId="4523"/>
    <cellStyle name="20% - Accent2 4 6 5 2" xfId="4524"/>
    <cellStyle name="20% - Accent2 4 6 5 3" xfId="4525"/>
    <cellStyle name="20% - Accent2 4 6 6" xfId="4526"/>
    <cellStyle name="20% - Accent2 4 6 6 2" xfId="4527"/>
    <cellStyle name="20% - Accent2 4 6 7" xfId="4528"/>
    <cellStyle name="20% - Accent2 4 6 8" xfId="4529"/>
    <cellStyle name="20% - Accent2 4 7" xfId="4530"/>
    <cellStyle name="20% - Accent2 4 7 2" xfId="4531"/>
    <cellStyle name="20% - Accent2 4 7 2 2" xfId="4532"/>
    <cellStyle name="20% - Accent2 4 7 2 3" xfId="4533"/>
    <cellStyle name="20% - Accent2 4 7 3" xfId="4534"/>
    <cellStyle name="20% - Accent2 4 7 3 2" xfId="4535"/>
    <cellStyle name="20% - Accent2 4 7 3 3" xfId="4536"/>
    <cellStyle name="20% - Accent2 4 7 4" xfId="4537"/>
    <cellStyle name="20% - Accent2 4 7 4 2" xfId="4538"/>
    <cellStyle name="20% - Accent2 4 7 4 3" xfId="4539"/>
    <cellStyle name="20% - Accent2 4 7 5" xfId="4540"/>
    <cellStyle name="20% - Accent2 4 7 5 2" xfId="4541"/>
    <cellStyle name="20% - Accent2 4 7 5 3" xfId="4542"/>
    <cellStyle name="20% - Accent2 4 7 6" xfId="4543"/>
    <cellStyle name="20% - Accent2 4 7 6 2" xfId="4544"/>
    <cellStyle name="20% - Accent2 4 7 7" xfId="4545"/>
    <cellStyle name="20% - Accent2 4 7 8" xfId="4546"/>
    <cellStyle name="20% - Accent2 4 8" xfId="4547"/>
    <cellStyle name="20% - Accent2 4 8 2" xfId="4548"/>
    <cellStyle name="20% - Accent2 4 8 2 2" xfId="4549"/>
    <cellStyle name="20% - Accent2 4 8 2 3" xfId="4550"/>
    <cellStyle name="20% - Accent2 4 8 3" xfId="4551"/>
    <cellStyle name="20% - Accent2 4 8 3 2" xfId="4552"/>
    <cellStyle name="20% - Accent2 4 8 3 3" xfId="4553"/>
    <cellStyle name="20% - Accent2 4 8 4" xfId="4554"/>
    <cellStyle name="20% - Accent2 4 8 4 2" xfId="4555"/>
    <cellStyle name="20% - Accent2 4 8 4 3" xfId="4556"/>
    <cellStyle name="20% - Accent2 4 8 5" xfId="4557"/>
    <cellStyle name="20% - Accent2 4 8 5 2" xfId="4558"/>
    <cellStyle name="20% - Accent2 4 8 5 3" xfId="4559"/>
    <cellStyle name="20% - Accent2 4 8 6" xfId="4560"/>
    <cellStyle name="20% - Accent2 4 8 6 2" xfId="4561"/>
    <cellStyle name="20% - Accent2 4 8 7" xfId="4562"/>
    <cellStyle name="20% - Accent2 4 8 8" xfId="4563"/>
    <cellStyle name="20% - Accent2 4 9" xfId="4564"/>
    <cellStyle name="20% - Accent2 4 9 2" xfId="4565"/>
    <cellStyle name="20% - Accent2 4 9 2 2" xfId="4566"/>
    <cellStyle name="20% - Accent2 4 9 2 3" xfId="4567"/>
    <cellStyle name="20% - Accent2 4 9 3" xfId="4568"/>
    <cellStyle name="20% - Accent2 4 9 3 2" xfId="4569"/>
    <cellStyle name="20% - Accent2 4 9 3 3" xfId="4570"/>
    <cellStyle name="20% - Accent2 4 9 4" xfId="4571"/>
    <cellStyle name="20% - Accent2 4 9 4 2" xfId="4572"/>
    <cellStyle name="20% - Accent2 4 9 4 3" xfId="4573"/>
    <cellStyle name="20% - Accent2 4 9 5" xfId="4574"/>
    <cellStyle name="20% - Accent2 4 9 5 2" xfId="4575"/>
    <cellStyle name="20% - Accent2 4 9 5 3" xfId="4576"/>
    <cellStyle name="20% - Accent2 4 9 6" xfId="4577"/>
    <cellStyle name="20% - Accent2 4 9 6 2" xfId="4578"/>
    <cellStyle name="20% - Accent2 4 9 7" xfId="4579"/>
    <cellStyle name="20% - Accent2 4 9 8" xfId="4580"/>
    <cellStyle name="20% - Accent2 40" xfId="4581"/>
    <cellStyle name="20% - Accent2 41" xfId="4582"/>
    <cellStyle name="20% - Accent2 42" xfId="4583"/>
    <cellStyle name="20% - Accent2 5" xfId="4584"/>
    <cellStyle name="20% - Accent2 5 10" xfId="4585"/>
    <cellStyle name="20% - Accent2 5 10 2" xfId="4586"/>
    <cellStyle name="20% - Accent2 5 10 2 2" xfId="4587"/>
    <cellStyle name="20% - Accent2 5 10 2 3" xfId="4588"/>
    <cellStyle name="20% - Accent2 5 10 3" xfId="4589"/>
    <cellStyle name="20% - Accent2 5 10 3 2" xfId="4590"/>
    <cellStyle name="20% - Accent2 5 10 3 3" xfId="4591"/>
    <cellStyle name="20% - Accent2 5 10 4" xfId="4592"/>
    <cellStyle name="20% - Accent2 5 10 4 2" xfId="4593"/>
    <cellStyle name="20% - Accent2 5 10 4 3" xfId="4594"/>
    <cellStyle name="20% - Accent2 5 10 5" xfId="4595"/>
    <cellStyle name="20% - Accent2 5 10 5 2" xfId="4596"/>
    <cellStyle name="20% - Accent2 5 10 5 3" xfId="4597"/>
    <cellStyle name="20% - Accent2 5 10 6" xfId="4598"/>
    <cellStyle name="20% - Accent2 5 10 6 2" xfId="4599"/>
    <cellStyle name="20% - Accent2 5 10 7" xfId="4600"/>
    <cellStyle name="20% - Accent2 5 10 8" xfId="4601"/>
    <cellStyle name="20% - Accent2 5 11" xfId="4602"/>
    <cellStyle name="20% - Accent2 5 11 2" xfId="4603"/>
    <cellStyle name="20% - Accent2 5 11 2 2" xfId="4604"/>
    <cellStyle name="20% - Accent2 5 11 2 3" xfId="4605"/>
    <cellStyle name="20% - Accent2 5 11 3" xfId="4606"/>
    <cellStyle name="20% - Accent2 5 11 3 2" xfId="4607"/>
    <cellStyle name="20% - Accent2 5 11 3 3" xfId="4608"/>
    <cellStyle name="20% - Accent2 5 11 4" xfId="4609"/>
    <cellStyle name="20% - Accent2 5 11 4 2" xfId="4610"/>
    <cellStyle name="20% - Accent2 5 11 4 3" xfId="4611"/>
    <cellStyle name="20% - Accent2 5 11 5" xfId="4612"/>
    <cellStyle name="20% - Accent2 5 11 5 2" xfId="4613"/>
    <cellStyle name="20% - Accent2 5 11 5 3" xfId="4614"/>
    <cellStyle name="20% - Accent2 5 11 6" xfId="4615"/>
    <cellStyle name="20% - Accent2 5 11 6 2" xfId="4616"/>
    <cellStyle name="20% - Accent2 5 11 7" xfId="4617"/>
    <cellStyle name="20% - Accent2 5 11 8" xfId="4618"/>
    <cellStyle name="20% - Accent2 5 12" xfId="4619"/>
    <cellStyle name="20% - Accent2 5 12 2" xfId="4620"/>
    <cellStyle name="20% - Accent2 5 12 2 2" xfId="4621"/>
    <cellStyle name="20% - Accent2 5 12 2 3" xfId="4622"/>
    <cellStyle name="20% - Accent2 5 12 3" xfId="4623"/>
    <cellStyle name="20% - Accent2 5 12 3 2" xfId="4624"/>
    <cellStyle name="20% - Accent2 5 12 3 3" xfId="4625"/>
    <cellStyle name="20% - Accent2 5 12 4" xfId="4626"/>
    <cellStyle name="20% - Accent2 5 12 4 2" xfId="4627"/>
    <cellStyle name="20% - Accent2 5 12 4 3" xfId="4628"/>
    <cellStyle name="20% - Accent2 5 12 5" xfId="4629"/>
    <cellStyle name="20% - Accent2 5 12 5 2" xfId="4630"/>
    <cellStyle name="20% - Accent2 5 12 5 3" xfId="4631"/>
    <cellStyle name="20% - Accent2 5 12 6" xfId="4632"/>
    <cellStyle name="20% - Accent2 5 12 6 2" xfId="4633"/>
    <cellStyle name="20% - Accent2 5 12 7" xfId="4634"/>
    <cellStyle name="20% - Accent2 5 12 8" xfId="4635"/>
    <cellStyle name="20% - Accent2 5 13" xfId="4636"/>
    <cellStyle name="20% - Accent2 5 13 2" xfId="4637"/>
    <cellStyle name="20% - Accent2 5 13 2 2" xfId="4638"/>
    <cellStyle name="20% - Accent2 5 13 2 3" xfId="4639"/>
    <cellStyle name="20% - Accent2 5 13 3" xfId="4640"/>
    <cellStyle name="20% - Accent2 5 13 3 2" xfId="4641"/>
    <cellStyle name="20% - Accent2 5 13 3 3" xfId="4642"/>
    <cellStyle name="20% - Accent2 5 13 4" xfId="4643"/>
    <cellStyle name="20% - Accent2 5 13 4 2" xfId="4644"/>
    <cellStyle name="20% - Accent2 5 13 4 3" xfId="4645"/>
    <cellStyle name="20% - Accent2 5 13 5" xfId="4646"/>
    <cellStyle name="20% - Accent2 5 13 5 2" xfId="4647"/>
    <cellStyle name="20% - Accent2 5 13 5 3" xfId="4648"/>
    <cellStyle name="20% - Accent2 5 13 6" xfId="4649"/>
    <cellStyle name="20% - Accent2 5 13 6 2" xfId="4650"/>
    <cellStyle name="20% - Accent2 5 13 7" xfId="4651"/>
    <cellStyle name="20% - Accent2 5 13 8" xfId="4652"/>
    <cellStyle name="20% - Accent2 5 14" xfId="4653"/>
    <cellStyle name="20% - Accent2 5 14 2" xfId="4654"/>
    <cellStyle name="20% - Accent2 5 14 2 2" xfId="4655"/>
    <cellStyle name="20% - Accent2 5 14 2 3" xfId="4656"/>
    <cellStyle name="20% - Accent2 5 14 3" xfId="4657"/>
    <cellStyle name="20% - Accent2 5 14 3 2" xfId="4658"/>
    <cellStyle name="20% - Accent2 5 14 3 3" xfId="4659"/>
    <cellStyle name="20% - Accent2 5 14 4" xfId="4660"/>
    <cellStyle name="20% - Accent2 5 14 4 2" xfId="4661"/>
    <cellStyle name="20% - Accent2 5 14 4 3" xfId="4662"/>
    <cellStyle name="20% - Accent2 5 14 5" xfId="4663"/>
    <cellStyle name="20% - Accent2 5 14 5 2" xfId="4664"/>
    <cellStyle name="20% - Accent2 5 14 5 3" xfId="4665"/>
    <cellStyle name="20% - Accent2 5 14 6" xfId="4666"/>
    <cellStyle name="20% - Accent2 5 14 6 2" xfId="4667"/>
    <cellStyle name="20% - Accent2 5 14 7" xfId="4668"/>
    <cellStyle name="20% - Accent2 5 14 8" xfId="4669"/>
    <cellStyle name="20% - Accent2 5 15" xfId="4670"/>
    <cellStyle name="20% - Accent2 5 15 2" xfId="4671"/>
    <cellStyle name="20% - Accent2 5 15 2 2" xfId="4672"/>
    <cellStyle name="20% - Accent2 5 15 2 3" xfId="4673"/>
    <cellStyle name="20% - Accent2 5 15 3" xfId="4674"/>
    <cellStyle name="20% - Accent2 5 15 3 2" xfId="4675"/>
    <cellStyle name="20% - Accent2 5 15 3 3" xfId="4676"/>
    <cellStyle name="20% - Accent2 5 15 4" xfId="4677"/>
    <cellStyle name="20% - Accent2 5 15 4 2" xfId="4678"/>
    <cellStyle name="20% - Accent2 5 15 4 3" xfId="4679"/>
    <cellStyle name="20% - Accent2 5 15 5" xfId="4680"/>
    <cellStyle name="20% - Accent2 5 15 5 2" xfId="4681"/>
    <cellStyle name="20% - Accent2 5 15 5 3" xfId="4682"/>
    <cellStyle name="20% - Accent2 5 15 6" xfId="4683"/>
    <cellStyle name="20% - Accent2 5 15 6 2" xfId="4684"/>
    <cellStyle name="20% - Accent2 5 15 7" xfId="4685"/>
    <cellStyle name="20% - Accent2 5 15 8" xfId="4686"/>
    <cellStyle name="20% - Accent2 5 16" xfId="4687"/>
    <cellStyle name="20% - Accent2 5 16 2" xfId="4688"/>
    <cellStyle name="20% - Accent2 5 16 2 2" xfId="4689"/>
    <cellStyle name="20% - Accent2 5 16 2 3" xfId="4690"/>
    <cellStyle name="20% - Accent2 5 16 3" xfId="4691"/>
    <cellStyle name="20% - Accent2 5 16 3 2" xfId="4692"/>
    <cellStyle name="20% - Accent2 5 16 3 3" xfId="4693"/>
    <cellStyle name="20% - Accent2 5 16 4" xfId="4694"/>
    <cellStyle name="20% - Accent2 5 16 4 2" xfId="4695"/>
    <cellStyle name="20% - Accent2 5 16 4 3" xfId="4696"/>
    <cellStyle name="20% - Accent2 5 16 5" xfId="4697"/>
    <cellStyle name="20% - Accent2 5 16 5 2" xfId="4698"/>
    <cellStyle name="20% - Accent2 5 16 5 3" xfId="4699"/>
    <cellStyle name="20% - Accent2 5 16 6" xfId="4700"/>
    <cellStyle name="20% - Accent2 5 16 6 2" xfId="4701"/>
    <cellStyle name="20% - Accent2 5 16 7" xfId="4702"/>
    <cellStyle name="20% - Accent2 5 16 8" xfId="4703"/>
    <cellStyle name="20% - Accent2 5 17" xfId="4704"/>
    <cellStyle name="20% - Accent2 5 17 2" xfId="4705"/>
    <cellStyle name="20% - Accent2 5 17 2 2" xfId="4706"/>
    <cellStyle name="20% - Accent2 5 17 2 3" xfId="4707"/>
    <cellStyle name="20% - Accent2 5 17 3" xfId="4708"/>
    <cellStyle name="20% - Accent2 5 17 3 2" xfId="4709"/>
    <cellStyle name="20% - Accent2 5 17 3 3" xfId="4710"/>
    <cellStyle name="20% - Accent2 5 17 4" xfId="4711"/>
    <cellStyle name="20% - Accent2 5 17 4 2" xfId="4712"/>
    <cellStyle name="20% - Accent2 5 17 4 3" xfId="4713"/>
    <cellStyle name="20% - Accent2 5 17 5" xfId="4714"/>
    <cellStyle name="20% - Accent2 5 17 5 2" xfId="4715"/>
    <cellStyle name="20% - Accent2 5 17 5 3" xfId="4716"/>
    <cellStyle name="20% - Accent2 5 17 6" xfId="4717"/>
    <cellStyle name="20% - Accent2 5 17 6 2" xfId="4718"/>
    <cellStyle name="20% - Accent2 5 17 7" xfId="4719"/>
    <cellStyle name="20% - Accent2 5 17 8" xfId="4720"/>
    <cellStyle name="20% - Accent2 5 18" xfId="4721"/>
    <cellStyle name="20% - Accent2 5 18 2" xfId="4722"/>
    <cellStyle name="20% - Accent2 5 18 2 2" xfId="4723"/>
    <cellStyle name="20% - Accent2 5 18 2 3" xfId="4724"/>
    <cellStyle name="20% - Accent2 5 18 3" xfId="4725"/>
    <cellStyle name="20% - Accent2 5 18 3 2" xfId="4726"/>
    <cellStyle name="20% - Accent2 5 18 3 3" xfId="4727"/>
    <cellStyle name="20% - Accent2 5 18 4" xfId="4728"/>
    <cellStyle name="20% - Accent2 5 18 4 2" xfId="4729"/>
    <cellStyle name="20% - Accent2 5 18 4 3" xfId="4730"/>
    <cellStyle name="20% - Accent2 5 18 5" xfId="4731"/>
    <cellStyle name="20% - Accent2 5 18 5 2" xfId="4732"/>
    <cellStyle name="20% - Accent2 5 18 5 3" xfId="4733"/>
    <cellStyle name="20% - Accent2 5 18 6" xfId="4734"/>
    <cellStyle name="20% - Accent2 5 18 6 2" xfId="4735"/>
    <cellStyle name="20% - Accent2 5 18 7" xfId="4736"/>
    <cellStyle name="20% - Accent2 5 18 8" xfId="4737"/>
    <cellStyle name="20% - Accent2 5 19" xfId="4738"/>
    <cellStyle name="20% - Accent2 5 19 2" xfId="4739"/>
    <cellStyle name="20% - Accent2 5 19 2 2" xfId="4740"/>
    <cellStyle name="20% - Accent2 5 19 2 3" xfId="4741"/>
    <cellStyle name="20% - Accent2 5 19 3" xfId="4742"/>
    <cellStyle name="20% - Accent2 5 19 3 2" xfId="4743"/>
    <cellStyle name="20% - Accent2 5 19 3 3" xfId="4744"/>
    <cellStyle name="20% - Accent2 5 19 4" xfId="4745"/>
    <cellStyle name="20% - Accent2 5 19 4 2" xfId="4746"/>
    <cellStyle name="20% - Accent2 5 19 4 3" xfId="4747"/>
    <cellStyle name="20% - Accent2 5 19 5" xfId="4748"/>
    <cellStyle name="20% - Accent2 5 19 5 2" xfId="4749"/>
    <cellStyle name="20% - Accent2 5 19 5 3" xfId="4750"/>
    <cellStyle name="20% - Accent2 5 19 6" xfId="4751"/>
    <cellStyle name="20% - Accent2 5 19 6 2" xfId="4752"/>
    <cellStyle name="20% - Accent2 5 19 7" xfId="4753"/>
    <cellStyle name="20% - Accent2 5 19 8" xfId="4754"/>
    <cellStyle name="20% - Accent2 5 2" xfId="4755"/>
    <cellStyle name="20% - Accent2 5 2 2" xfId="4756"/>
    <cellStyle name="20% - Accent2 5 2 2 2" xfId="4757"/>
    <cellStyle name="20% - Accent2 5 2 2 3" xfId="4758"/>
    <cellStyle name="20% - Accent2 5 2 3" xfId="4759"/>
    <cellStyle name="20% - Accent2 5 2 3 2" xfId="4760"/>
    <cellStyle name="20% - Accent2 5 2 3 3" xfId="4761"/>
    <cellStyle name="20% - Accent2 5 2 4" xfId="4762"/>
    <cellStyle name="20% - Accent2 5 2 4 2" xfId="4763"/>
    <cellStyle name="20% - Accent2 5 2 4 3" xfId="4764"/>
    <cellStyle name="20% - Accent2 5 2 5" xfId="4765"/>
    <cellStyle name="20% - Accent2 5 2 5 2" xfId="4766"/>
    <cellStyle name="20% - Accent2 5 2 5 3" xfId="4767"/>
    <cellStyle name="20% - Accent2 5 2 6" xfId="4768"/>
    <cellStyle name="20% - Accent2 5 2 6 2" xfId="4769"/>
    <cellStyle name="20% - Accent2 5 2 7" xfId="4770"/>
    <cellStyle name="20% - Accent2 5 2 8" xfId="4771"/>
    <cellStyle name="20% - Accent2 5 20" xfId="4772"/>
    <cellStyle name="20% - Accent2 5 20 2" xfId="4773"/>
    <cellStyle name="20% - Accent2 5 20 2 2" xfId="4774"/>
    <cellStyle name="20% - Accent2 5 20 2 3" xfId="4775"/>
    <cellStyle name="20% - Accent2 5 20 3" xfId="4776"/>
    <cellStyle name="20% - Accent2 5 20 3 2" xfId="4777"/>
    <cellStyle name="20% - Accent2 5 20 3 3" xfId="4778"/>
    <cellStyle name="20% - Accent2 5 20 4" xfId="4779"/>
    <cellStyle name="20% - Accent2 5 20 4 2" xfId="4780"/>
    <cellStyle name="20% - Accent2 5 20 4 3" xfId="4781"/>
    <cellStyle name="20% - Accent2 5 20 5" xfId="4782"/>
    <cellStyle name="20% - Accent2 5 20 5 2" xfId="4783"/>
    <cellStyle name="20% - Accent2 5 20 5 3" xfId="4784"/>
    <cellStyle name="20% - Accent2 5 20 6" xfId="4785"/>
    <cellStyle name="20% - Accent2 5 20 6 2" xfId="4786"/>
    <cellStyle name="20% - Accent2 5 20 7" xfId="4787"/>
    <cellStyle name="20% - Accent2 5 20 8" xfId="4788"/>
    <cellStyle name="20% - Accent2 5 21" xfId="4789"/>
    <cellStyle name="20% - Accent2 5 21 2" xfId="4790"/>
    <cellStyle name="20% - Accent2 5 21 2 2" xfId="4791"/>
    <cellStyle name="20% - Accent2 5 21 2 3" xfId="4792"/>
    <cellStyle name="20% - Accent2 5 21 3" xfId="4793"/>
    <cellStyle name="20% - Accent2 5 21 3 2" xfId="4794"/>
    <cellStyle name="20% - Accent2 5 21 3 3" xfId="4795"/>
    <cellStyle name="20% - Accent2 5 21 4" xfId="4796"/>
    <cellStyle name="20% - Accent2 5 21 4 2" xfId="4797"/>
    <cellStyle name="20% - Accent2 5 21 4 3" xfId="4798"/>
    <cellStyle name="20% - Accent2 5 21 5" xfId="4799"/>
    <cellStyle name="20% - Accent2 5 21 5 2" xfId="4800"/>
    <cellStyle name="20% - Accent2 5 21 5 3" xfId="4801"/>
    <cellStyle name="20% - Accent2 5 21 6" xfId="4802"/>
    <cellStyle name="20% - Accent2 5 21 6 2" xfId="4803"/>
    <cellStyle name="20% - Accent2 5 21 7" xfId="4804"/>
    <cellStyle name="20% - Accent2 5 21 8" xfId="4805"/>
    <cellStyle name="20% - Accent2 5 22" xfId="4806"/>
    <cellStyle name="20% - Accent2 5 22 2" xfId="4807"/>
    <cellStyle name="20% - Accent2 5 22 3" xfId="4808"/>
    <cellStyle name="20% - Accent2 5 23" xfId="4809"/>
    <cellStyle name="20% - Accent2 5 23 2" xfId="4810"/>
    <cellStyle name="20% - Accent2 5 23 3" xfId="4811"/>
    <cellStyle name="20% - Accent2 5 24" xfId="4812"/>
    <cellStyle name="20% - Accent2 5 24 2" xfId="4813"/>
    <cellStyle name="20% - Accent2 5 24 3" xfId="4814"/>
    <cellStyle name="20% - Accent2 5 25" xfId="4815"/>
    <cellStyle name="20% - Accent2 5 25 2" xfId="4816"/>
    <cellStyle name="20% - Accent2 5 25 3" xfId="4817"/>
    <cellStyle name="20% - Accent2 5 26" xfId="4818"/>
    <cellStyle name="20% - Accent2 5 26 2" xfId="4819"/>
    <cellStyle name="20% - Accent2 5 27" xfId="4820"/>
    <cellStyle name="20% - Accent2 5 28" xfId="4821"/>
    <cellStyle name="20% - Accent2 5 3" xfId="4822"/>
    <cellStyle name="20% - Accent2 5 3 2" xfId="4823"/>
    <cellStyle name="20% - Accent2 5 3 2 2" xfId="4824"/>
    <cellStyle name="20% - Accent2 5 3 2 3" xfId="4825"/>
    <cellStyle name="20% - Accent2 5 3 3" xfId="4826"/>
    <cellStyle name="20% - Accent2 5 3 3 2" xfId="4827"/>
    <cellStyle name="20% - Accent2 5 3 3 3" xfId="4828"/>
    <cellStyle name="20% - Accent2 5 3 4" xfId="4829"/>
    <cellStyle name="20% - Accent2 5 3 4 2" xfId="4830"/>
    <cellStyle name="20% - Accent2 5 3 4 3" xfId="4831"/>
    <cellStyle name="20% - Accent2 5 3 5" xfId="4832"/>
    <cellStyle name="20% - Accent2 5 3 5 2" xfId="4833"/>
    <cellStyle name="20% - Accent2 5 3 5 3" xfId="4834"/>
    <cellStyle name="20% - Accent2 5 3 6" xfId="4835"/>
    <cellStyle name="20% - Accent2 5 3 6 2" xfId="4836"/>
    <cellStyle name="20% - Accent2 5 3 7" xfId="4837"/>
    <cellStyle name="20% - Accent2 5 3 8" xfId="4838"/>
    <cellStyle name="20% - Accent2 5 4" xfId="4839"/>
    <cellStyle name="20% - Accent2 5 4 2" xfId="4840"/>
    <cellStyle name="20% - Accent2 5 4 2 2" xfId="4841"/>
    <cellStyle name="20% - Accent2 5 4 2 3" xfId="4842"/>
    <cellStyle name="20% - Accent2 5 4 3" xfId="4843"/>
    <cellStyle name="20% - Accent2 5 4 3 2" xfId="4844"/>
    <cellStyle name="20% - Accent2 5 4 3 3" xfId="4845"/>
    <cellStyle name="20% - Accent2 5 4 4" xfId="4846"/>
    <cellStyle name="20% - Accent2 5 4 4 2" xfId="4847"/>
    <cellStyle name="20% - Accent2 5 4 4 3" xfId="4848"/>
    <cellStyle name="20% - Accent2 5 4 5" xfId="4849"/>
    <cellStyle name="20% - Accent2 5 4 5 2" xfId="4850"/>
    <cellStyle name="20% - Accent2 5 4 5 3" xfId="4851"/>
    <cellStyle name="20% - Accent2 5 4 6" xfId="4852"/>
    <cellStyle name="20% - Accent2 5 4 6 2" xfId="4853"/>
    <cellStyle name="20% - Accent2 5 4 7" xfId="4854"/>
    <cellStyle name="20% - Accent2 5 4 8" xfId="4855"/>
    <cellStyle name="20% - Accent2 5 5" xfId="4856"/>
    <cellStyle name="20% - Accent2 5 5 2" xfId="4857"/>
    <cellStyle name="20% - Accent2 5 5 2 2" xfId="4858"/>
    <cellStyle name="20% - Accent2 5 5 2 3" xfId="4859"/>
    <cellStyle name="20% - Accent2 5 5 3" xfId="4860"/>
    <cellStyle name="20% - Accent2 5 5 3 2" xfId="4861"/>
    <cellStyle name="20% - Accent2 5 5 3 3" xfId="4862"/>
    <cellStyle name="20% - Accent2 5 5 4" xfId="4863"/>
    <cellStyle name="20% - Accent2 5 5 4 2" xfId="4864"/>
    <cellStyle name="20% - Accent2 5 5 4 3" xfId="4865"/>
    <cellStyle name="20% - Accent2 5 5 5" xfId="4866"/>
    <cellStyle name="20% - Accent2 5 5 5 2" xfId="4867"/>
    <cellStyle name="20% - Accent2 5 5 5 3" xfId="4868"/>
    <cellStyle name="20% - Accent2 5 5 6" xfId="4869"/>
    <cellStyle name="20% - Accent2 5 5 6 2" xfId="4870"/>
    <cellStyle name="20% - Accent2 5 5 7" xfId="4871"/>
    <cellStyle name="20% - Accent2 5 5 8" xfId="4872"/>
    <cellStyle name="20% - Accent2 5 6" xfId="4873"/>
    <cellStyle name="20% - Accent2 5 6 2" xfId="4874"/>
    <cellStyle name="20% - Accent2 5 6 2 2" xfId="4875"/>
    <cellStyle name="20% - Accent2 5 6 2 3" xfId="4876"/>
    <cellStyle name="20% - Accent2 5 6 3" xfId="4877"/>
    <cellStyle name="20% - Accent2 5 6 3 2" xfId="4878"/>
    <cellStyle name="20% - Accent2 5 6 3 3" xfId="4879"/>
    <cellStyle name="20% - Accent2 5 6 4" xfId="4880"/>
    <cellStyle name="20% - Accent2 5 6 4 2" xfId="4881"/>
    <cellStyle name="20% - Accent2 5 6 4 3" xfId="4882"/>
    <cellStyle name="20% - Accent2 5 6 5" xfId="4883"/>
    <cellStyle name="20% - Accent2 5 6 5 2" xfId="4884"/>
    <cellStyle name="20% - Accent2 5 6 5 3" xfId="4885"/>
    <cellStyle name="20% - Accent2 5 6 6" xfId="4886"/>
    <cellStyle name="20% - Accent2 5 6 6 2" xfId="4887"/>
    <cellStyle name="20% - Accent2 5 6 7" xfId="4888"/>
    <cellStyle name="20% - Accent2 5 6 8" xfId="4889"/>
    <cellStyle name="20% - Accent2 5 7" xfId="4890"/>
    <cellStyle name="20% - Accent2 5 7 2" xfId="4891"/>
    <cellStyle name="20% - Accent2 5 7 2 2" xfId="4892"/>
    <cellStyle name="20% - Accent2 5 7 2 3" xfId="4893"/>
    <cellStyle name="20% - Accent2 5 7 3" xfId="4894"/>
    <cellStyle name="20% - Accent2 5 7 3 2" xfId="4895"/>
    <cellStyle name="20% - Accent2 5 7 3 3" xfId="4896"/>
    <cellStyle name="20% - Accent2 5 7 4" xfId="4897"/>
    <cellStyle name="20% - Accent2 5 7 4 2" xfId="4898"/>
    <cellStyle name="20% - Accent2 5 7 4 3" xfId="4899"/>
    <cellStyle name="20% - Accent2 5 7 5" xfId="4900"/>
    <cellStyle name="20% - Accent2 5 7 5 2" xfId="4901"/>
    <cellStyle name="20% - Accent2 5 7 5 3" xfId="4902"/>
    <cellStyle name="20% - Accent2 5 7 6" xfId="4903"/>
    <cellStyle name="20% - Accent2 5 7 6 2" xfId="4904"/>
    <cellStyle name="20% - Accent2 5 7 7" xfId="4905"/>
    <cellStyle name="20% - Accent2 5 7 8" xfId="4906"/>
    <cellStyle name="20% - Accent2 5 8" xfId="4907"/>
    <cellStyle name="20% - Accent2 5 8 2" xfId="4908"/>
    <cellStyle name="20% - Accent2 5 8 2 2" xfId="4909"/>
    <cellStyle name="20% - Accent2 5 8 2 3" xfId="4910"/>
    <cellStyle name="20% - Accent2 5 8 3" xfId="4911"/>
    <cellStyle name="20% - Accent2 5 8 3 2" xfId="4912"/>
    <cellStyle name="20% - Accent2 5 8 3 3" xfId="4913"/>
    <cellStyle name="20% - Accent2 5 8 4" xfId="4914"/>
    <cellStyle name="20% - Accent2 5 8 4 2" xfId="4915"/>
    <cellStyle name="20% - Accent2 5 8 4 3" xfId="4916"/>
    <cellStyle name="20% - Accent2 5 8 5" xfId="4917"/>
    <cellStyle name="20% - Accent2 5 8 5 2" xfId="4918"/>
    <cellStyle name="20% - Accent2 5 8 5 3" xfId="4919"/>
    <cellStyle name="20% - Accent2 5 8 6" xfId="4920"/>
    <cellStyle name="20% - Accent2 5 8 6 2" xfId="4921"/>
    <cellStyle name="20% - Accent2 5 8 7" xfId="4922"/>
    <cellStyle name="20% - Accent2 5 8 8" xfId="4923"/>
    <cellStyle name="20% - Accent2 5 9" xfId="4924"/>
    <cellStyle name="20% - Accent2 5 9 2" xfId="4925"/>
    <cellStyle name="20% - Accent2 5 9 2 2" xfId="4926"/>
    <cellStyle name="20% - Accent2 5 9 2 3" xfId="4927"/>
    <cellStyle name="20% - Accent2 5 9 3" xfId="4928"/>
    <cellStyle name="20% - Accent2 5 9 3 2" xfId="4929"/>
    <cellStyle name="20% - Accent2 5 9 3 3" xfId="4930"/>
    <cellStyle name="20% - Accent2 5 9 4" xfId="4931"/>
    <cellStyle name="20% - Accent2 5 9 4 2" xfId="4932"/>
    <cellStyle name="20% - Accent2 5 9 4 3" xfId="4933"/>
    <cellStyle name="20% - Accent2 5 9 5" xfId="4934"/>
    <cellStyle name="20% - Accent2 5 9 5 2" xfId="4935"/>
    <cellStyle name="20% - Accent2 5 9 5 3" xfId="4936"/>
    <cellStyle name="20% - Accent2 5 9 6" xfId="4937"/>
    <cellStyle name="20% - Accent2 5 9 6 2" xfId="4938"/>
    <cellStyle name="20% - Accent2 5 9 7" xfId="4939"/>
    <cellStyle name="20% - Accent2 5 9 8" xfId="4940"/>
    <cellStyle name="20% - Accent2 6" xfId="4941"/>
    <cellStyle name="20% - Accent2 6 10" xfId="4942"/>
    <cellStyle name="20% - Accent2 6 10 2" xfId="4943"/>
    <cellStyle name="20% - Accent2 6 10 2 2" xfId="4944"/>
    <cellStyle name="20% - Accent2 6 10 2 3" xfId="4945"/>
    <cellStyle name="20% - Accent2 6 10 3" xfId="4946"/>
    <cellStyle name="20% - Accent2 6 10 3 2" xfId="4947"/>
    <cellStyle name="20% - Accent2 6 10 3 3" xfId="4948"/>
    <cellStyle name="20% - Accent2 6 10 4" xfId="4949"/>
    <cellStyle name="20% - Accent2 6 10 4 2" xfId="4950"/>
    <cellStyle name="20% - Accent2 6 10 4 3" xfId="4951"/>
    <cellStyle name="20% - Accent2 6 10 5" xfId="4952"/>
    <cellStyle name="20% - Accent2 6 10 5 2" xfId="4953"/>
    <cellStyle name="20% - Accent2 6 10 5 3" xfId="4954"/>
    <cellStyle name="20% - Accent2 6 10 6" xfId="4955"/>
    <cellStyle name="20% - Accent2 6 10 6 2" xfId="4956"/>
    <cellStyle name="20% - Accent2 6 10 7" xfId="4957"/>
    <cellStyle name="20% - Accent2 6 10 8" xfId="4958"/>
    <cellStyle name="20% - Accent2 6 11" xfId="4959"/>
    <cellStyle name="20% - Accent2 6 11 2" xfId="4960"/>
    <cellStyle name="20% - Accent2 6 11 2 2" xfId="4961"/>
    <cellStyle name="20% - Accent2 6 11 2 3" xfId="4962"/>
    <cellStyle name="20% - Accent2 6 11 3" xfId="4963"/>
    <cellStyle name="20% - Accent2 6 11 3 2" xfId="4964"/>
    <cellStyle name="20% - Accent2 6 11 3 3" xfId="4965"/>
    <cellStyle name="20% - Accent2 6 11 4" xfId="4966"/>
    <cellStyle name="20% - Accent2 6 11 4 2" xfId="4967"/>
    <cellStyle name="20% - Accent2 6 11 4 3" xfId="4968"/>
    <cellStyle name="20% - Accent2 6 11 5" xfId="4969"/>
    <cellStyle name="20% - Accent2 6 11 5 2" xfId="4970"/>
    <cellStyle name="20% - Accent2 6 11 5 3" xfId="4971"/>
    <cellStyle name="20% - Accent2 6 11 6" xfId="4972"/>
    <cellStyle name="20% - Accent2 6 11 6 2" xfId="4973"/>
    <cellStyle name="20% - Accent2 6 11 7" xfId="4974"/>
    <cellStyle name="20% - Accent2 6 11 8" xfId="4975"/>
    <cellStyle name="20% - Accent2 6 12" xfId="4976"/>
    <cellStyle name="20% - Accent2 6 12 2" xfId="4977"/>
    <cellStyle name="20% - Accent2 6 12 2 2" xfId="4978"/>
    <cellStyle name="20% - Accent2 6 12 2 3" xfId="4979"/>
    <cellStyle name="20% - Accent2 6 12 3" xfId="4980"/>
    <cellStyle name="20% - Accent2 6 12 3 2" xfId="4981"/>
    <cellStyle name="20% - Accent2 6 12 3 3" xfId="4982"/>
    <cellStyle name="20% - Accent2 6 12 4" xfId="4983"/>
    <cellStyle name="20% - Accent2 6 12 4 2" xfId="4984"/>
    <cellStyle name="20% - Accent2 6 12 4 3" xfId="4985"/>
    <cellStyle name="20% - Accent2 6 12 5" xfId="4986"/>
    <cellStyle name="20% - Accent2 6 12 5 2" xfId="4987"/>
    <cellStyle name="20% - Accent2 6 12 5 3" xfId="4988"/>
    <cellStyle name="20% - Accent2 6 12 6" xfId="4989"/>
    <cellStyle name="20% - Accent2 6 12 6 2" xfId="4990"/>
    <cellStyle name="20% - Accent2 6 12 7" xfId="4991"/>
    <cellStyle name="20% - Accent2 6 12 8" xfId="4992"/>
    <cellStyle name="20% - Accent2 6 13" xfId="4993"/>
    <cellStyle name="20% - Accent2 6 13 2" xfId="4994"/>
    <cellStyle name="20% - Accent2 6 13 2 2" xfId="4995"/>
    <cellStyle name="20% - Accent2 6 13 2 3" xfId="4996"/>
    <cellStyle name="20% - Accent2 6 13 3" xfId="4997"/>
    <cellStyle name="20% - Accent2 6 13 3 2" xfId="4998"/>
    <cellStyle name="20% - Accent2 6 13 3 3" xfId="4999"/>
    <cellStyle name="20% - Accent2 6 13 4" xfId="5000"/>
    <cellStyle name="20% - Accent2 6 13 4 2" xfId="5001"/>
    <cellStyle name="20% - Accent2 6 13 4 3" xfId="5002"/>
    <cellStyle name="20% - Accent2 6 13 5" xfId="5003"/>
    <cellStyle name="20% - Accent2 6 13 5 2" xfId="5004"/>
    <cellStyle name="20% - Accent2 6 13 5 3" xfId="5005"/>
    <cellStyle name="20% - Accent2 6 13 6" xfId="5006"/>
    <cellStyle name="20% - Accent2 6 13 6 2" xfId="5007"/>
    <cellStyle name="20% - Accent2 6 13 7" xfId="5008"/>
    <cellStyle name="20% - Accent2 6 13 8" xfId="5009"/>
    <cellStyle name="20% - Accent2 6 14" xfId="5010"/>
    <cellStyle name="20% - Accent2 6 14 2" xfId="5011"/>
    <cellStyle name="20% - Accent2 6 14 2 2" xfId="5012"/>
    <cellStyle name="20% - Accent2 6 14 2 3" xfId="5013"/>
    <cellStyle name="20% - Accent2 6 14 3" xfId="5014"/>
    <cellStyle name="20% - Accent2 6 14 3 2" xfId="5015"/>
    <cellStyle name="20% - Accent2 6 14 3 3" xfId="5016"/>
    <cellStyle name="20% - Accent2 6 14 4" xfId="5017"/>
    <cellStyle name="20% - Accent2 6 14 4 2" xfId="5018"/>
    <cellStyle name="20% - Accent2 6 14 4 3" xfId="5019"/>
    <cellStyle name="20% - Accent2 6 14 5" xfId="5020"/>
    <cellStyle name="20% - Accent2 6 14 5 2" xfId="5021"/>
    <cellStyle name="20% - Accent2 6 14 5 3" xfId="5022"/>
    <cellStyle name="20% - Accent2 6 14 6" xfId="5023"/>
    <cellStyle name="20% - Accent2 6 14 6 2" xfId="5024"/>
    <cellStyle name="20% - Accent2 6 14 7" xfId="5025"/>
    <cellStyle name="20% - Accent2 6 14 8" xfId="5026"/>
    <cellStyle name="20% - Accent2 6 15" xfId="5027"/>
    <cellStyle name="20% - Accent2 6 15 2" xfId="5028"/>
    <cellStyle name="20% - Accent2 6 15 2 2" xfId="5029"/>
    <cellStyle name="20% - Accent2 6 15 2 3" xfId="5030"/>
    <cellStyle name="20% - Accent2 6 15 3" xfId="5031"/>
    <cellStyle name="20% - Accent2 6 15 3 2" xfId="5032"/>
    <cellStyle name="20% - Accent2 6 15 3 3" xfId="5033"/>
    <cellStyle name="20% - Accent2 6 15 4" xfId="5034"/>
    <cellStyle name="20% - Accent2 6 15 4 2" xfId="5035"/>
    <cellStyle name="20% - Accent2 6 15 4 3" xfId="5036"/>
    <cellStyle name="20% - Accent2 6 15 5" xfId="5037"/>
    <cellStyle name="20% - Accent2 6 15 5 2" xfId="5038"/>
    <cellStyle name="20% - Accent2 6 15 5 3" xfId="5039"/>
    <cellStyle name="20% - Accent2 6 15 6" xfId="5040"/>
    <cellStyle name="20% - Accent2 6 15 6 2" xfId="5041"/>
    <cellStyle name="20% - Accent2 6 15 7" xfId="5042"/>
    <cellStyle name="20% - Accent2 6 15 8" xfId="5043"/>
    <cellStyle name="20% - Accent2 6 16" xfId="5044"/>
    <cellStyle name="20% - Accent2 6 16 2" xfId="5045"/>
    <cellStyle name="20% - Accent2 6 16 2 2" xfId="5046"/>
    <cellStyle name="20% - Accent2 6 16 2 3" xfId="5047"/>
    <cellStyle name="20% - Accent2 6 16 3" xfId="5048"/>
    <cellStyle name="20% - Accent2 6 16 3 2" xfId="5049"/>
    <cellStyle name="20% - Accent2 6 16 3 3" xfId="5050"/>
    <cellStyle name="20% - Accent2 6 16 4" xfId="5051"/>
    <cellStyle name="20% - Accent2 6 16 4 2" xfId="5052"/>
    <cellStyle name="20% - Accent2 6 16 4 3" xfId="5053"/>
    <cellStyle name="20% - Accent2 6 16 5" xfId="5054"/>
    <cellStyle name="20% - Accent2 6 16 5 2" xfId="5055"/>
    <cellStyle name="20% - Accent2 6 16 5 3" xfId="5056"/>
    <cellStyle name="20% - Accent2 6 16 6" xfId="5057"/>
    <cellStyle name="20% - Accent2 6 16 6 2" xfId="5058"/>
    <cellStyle name="20% - Accent2 6 16 7" xfId="5059"/>
    <cellStyle name="20% - Accent2 6 16 8" xfId="5060"/>
    <cellStyle name="20% - Accent2 6 17" xfId="5061"/>
    <cellStyle name="20% - Accent2 6 17 2" xfId="5062"/>
    <cellStyle name="20% - Accent2 6 17 2 2" xfId="5063"/>
    <cellStyle name="20% - Accent2 6 17 2 3" xfId="5064"/>
    <cellStyle name="20% - Accent2 6 17 3" xfId="5065"/>
    <cellStyle name="20% - Accent2 6 17 3 2" xfId="5066"/>
    <cellStyle name="20% - Accent2 6 17 3 3" xfId="5067"/>
    <cellStyle name="20% - Accent2 6 17 4" xfId="5068"/>
    <cellStyle name="20% - Accent2 6 17 4 2" xfId="5069"/>
    <cellStyle name="20% - Accent2 6 17 4 3" xfId="5070"/>
    <cellStyle name="20% - Accent2 6 17 5" xfId="5071"/>
    <cellStyle name="20% - Accent2 6 17 5 2" xfId="5072"/>
    <cellStyle name="20% - Accent2 6 17 5 3" xfId="5073"/>
    <cellStyle name="20% - Accent2 6 17 6" xfId="5074"/>
    <cellStyle name="20% - Accent2 6 17 6 2" xfId="5075"/>
    <cellStyle name="20% - Accent2 6 17 7" xfId="5076"/>
    <cellStyle name="20% - Accent2 6 17 8" xfId="5077"/>
    <cellStyle name="20% - Accent2 6 18" xfId="5078"/>
    <cellStyle name="20% - Accent2 6 18 2" xfId="5079"/>
    <cellStyle name="20% - Accent2 6 18 2 2" xfId="5080"/>
    <cellStyle name="20% - Accent2 6 18 2 3" xfId="5081"/>
    <cellStyle name="20% - Accent2 6 18 3" xfId="5082"/>
    <cellStyle name="20% - Accent2 6 18 3 2" xfId="5083"/>
    <cellStyle name="20% - Accent2 6 18 3 3" xfId="5084"/>
    <cellStyle name="20% - Accent2 6 18 4" xfId="5085"/>
    <cellStyle name="20% - Accent2 6 18 4 2" xfId="5086"/>
    <cellStyle name="20% - Accent2 6 18 4 3" xfId="5087"/>
    <cellStyle name="20% - Accent2 6 18 5" xfId="5088"/>
    <cellStyle name="20% - Accent2 6 18 5 2" xfId="5089"/>
    <cellStyle name="20% - Accent2 6 18 5 3" xfId="5090"/>
    <cellStyle name="20% - Accent2 6 18 6" xfId="5091"/>
    <cellStyle name="20% - Accent2 6 18 6 2" xfId="5092"/>
    <cellStyle name="20% - Accent2 6 18 7" xfId="5093"/>
    <cellStyle name="20% - Accent2 6 18 8" xfId="5094"/>
    <cellStyle name="20% - Accent2 6 19" xfId="5095"/>
    <cellStyle name="20% - Accent2 6 19 2" xfId="5096"/>
    <cellStyle name="20% - Accent2 6 19 2 2" xfId="5097"/>
    <cellStyle name="20% - Accent2 6 19 2 3" xfId="5098"/>
    <cellStyle name="20% - Accent2 6 19 3" xfId="5099"/>
    <cellStyle name="20% - Accent2 6 19 3 2" xfId="5100"/>
    <cellStyle name="20% - Accent2 6 19 3 3" xfId="5101"/>
    <cellStyle name="20% - Accent2 6 19 4" xfId="5102"/>
    <cellStyle name="20% - Accent2 6 19 4 2" xfId="5103"/>
    <cellStyle name="20% - Accent2 6 19 4 3" xfId="5104"/>
    <cellStyle name="20% - Accent2 6 19 5" xfId="5105"/>
    <cellStyle name="20% - Accent2 6 19 5 2" xfId="5106"/>
    <cellStyle name="20% - Accent2 6 19 5 3" xfId="5107"/>
    <cellStyle name="20% - Accent2 6 19 6" xfId="5108"/>
    <cellStyle name="20% - Accent2 6 19 6 2" xfId="5109"/>
    <cellStyle name="20% - Accent2 6 19 7" xfId="5110"/>
    <cellStyle name="20% - Accent2 6 19 8" xfId="5111"/>
    <cellStyle name="20% - Accent2 6 2" xfId="5112"/>
    <cellStyle name="20% - Accent2 6 2 2" xfId="5113"/>
    <cellStyle name="20% - Accent2 6 2 2 2" xfId="5114"/>
    <cellStyle name="20% - Accent2 6 2 2 3" xfId="5115"/>
    <cellStyle name="20% - Accent2 6 2 3" xfId="5116"/>
    <cellStyle name="20% - Accent2 6 2 3 2" xfId="5117"/>
    <cellStyle name="20% - Accent2 6 2 3 3" xfId="5118"/>
    <cellStyle name="20% - Accent2 6 2 4" xfId="5119"/>
    <cellStyle name="20% - Accent2 6 2 4 2" xfId="5120"/>
    <cellStyle name="20% - Accent2 6 2 4 3" xfId="5121"/>
    <cellStyle name="20% - Accent2 6 2 5" xfId="5122"/>
    <cellStyle name="20% - Accent2 6 2 5 2" xfId="5123"/>
    <cellStyle name="20% - Accent2 6 2 5 3" xfId="5124"/>
    <cellStyle name="20% - Accent2 6 2 6" xfId="5125"/>
    <cellStyle name="20% - Accent2 6 2 6 2" xfId="5126"/>
    <cellStyle name="20% - Accent2 6 2 7" xfId="5127"/>
    <cellStyle name="20% - Accent2 6 2 8" xfId="5128"/>
    <cellStyle name="20% - Accent2 6 20" xfId="5129"/>
    <cellStyle name="20% - Accent2 6 20 2" xfId="5130"/>
    <cellStyle name="20% - Accent2 6 20 2 2" xfId="5131"/>
    <cellStyle name="20% - Accent2 6 20 2 3" xfId="5132"/>
    <cellStyle name="20% - Accent2 6 20 3" xfId="5133"/>
    <cellStyle name="20% - Accent2 6 20 3 2" xfId="5134"/>
    <cellStyle name="20% - Accent2 6 20 3 3" xfId="5135"/>
    <cellStyle name="20% - Accent2 6 20 4" xfId="5136"/>
    <cellStyle name="20% - Accent2 6 20 4 2" xfId="5137"/>
    <cellStyle name="20% - Accent2 6 20 4 3" xfId="5138"/>
    <cellStyle name="20% - Accent2 6 20 5" xfId="5139"/>
    <cellStyle name="20% - Accent2 6 20 5 2" xfId="5140"/>
    <cellStyle name="20% - Accent2 6 20 5 3" xfId="5141"/>
    <cellStyle name="20% - Accent2 6 20 6" xfId="5142"/>
    <cellStyle name="20% - Accent2 6 20 6 2" xfId="5143"/>
    <cellStyle name="20% - Accent2 6 20 7" xfId="5144"/>
    <cellStyle name="20% - Accent2 6 20 8" xfId="5145"/>
    <cellStyle name="20% - Accent2 6 21" xfId="5146"/>
    <cellStyle name="20% - Accent2 6 21 2" xfId="5147"/>
    <cellStyle name="20% - Accent2 6 21 2 2" xfId="5148"/>
    <cellStyle name="20% - Accent2 6 21 2 3" xfId="5149"/>
    <cellStyle name="20% - Accent2 6 21 3" xfId="5150"/>
    <cellStyle name="20% - Accent2 6 21 3 2" xfId="5151"/>
    <cellStyle name="20% - Accent2 6 21 3 3" xfId="5152"/>
    <cellStyle name="20% - Accent2 6 21 4" xfId="5153"/>
    <cellStyle name="20% - Accent2 6 21 4 2" xfId="5154"/>
    <cellStyle name="20% - Accent2 6 21 4 3" xfId="5155"/>
    <cellStyle name="20% - Accent2 6 21 5" xfId="5156"/>
    <cellStyle name="20% - Accent2 6 21 5 2" xfId="5157"/>
    <cellStyle name="20% - Accent2 6 21 5 3" xfId="5158"/>
    <cellStyle name="20% - Accent2 6 21 6" xfId="5159"/>
    <cellStyle name="20% - Accent2 6 21 6 2" xfId="5160"/>
    <cellStyle name="20% - Accent2 6 21 7" xfId="5161"/>
    <cellStyle name="20% - Accent2 6 21 8" xfId="5162"/>
    <cellStyle name="20% - Accent2 6 22" xfId="5163"/>
    <cellStyle name="20% - Accent2 6 22 2" xfId="5164"/>
    <cellStyle name="20% - Accent2 6 22 3" xfId="5165"/>
    <cellStyle name="20% - Accent2 6 23" xfId="5166"/>
    <cellStyle name="20% - Accent2 6 23 2" xfId="5167"/>
    <cellStyle name="20% - Accent2 6 23 3" xfId="5168"/>
    <cellStyle name="20% - Accent2 6 24" xfId="5169"/>
    <cellStyle name="20% - Accent2 6 24 2" xfId="5170"/>
    <cellStyle name="20% - Accent2 6 24 3" xfId="5171"/>
    <cellStyle name="20% - Accent2 6 25" xfId="5172"/>
    <cellStyle name="20% - Accent2 6 25 2" xfId="5173"/>
    <cellStyle name="20% - Accent2 6 25 3" xfId="5174"/>
    <cellStyle name="20% - Accent2 6 26" xfId="5175"/>
    <cellStyle name="20% - Accent2 6 26 2" xfId="5176"/>
    <cellStyle name="20% - Accent2 6 27" xfId="5177"/>
    <cellStyle name="20% - Accent2 6 28" xfId="5178"/>
    <cellStyle name="20% - Accent2 6 3" xfId="5179"/>
    <cellStyle name="20% - Accent2 6 3 2" xfId="5180"/>
    <cellStyle name="20% - Accent2 6 3 2 2" xfId="5181"/>
    <cellStyle name="20% - Accent2 6 3 2 3" xfId="5182"/>
    <cellStyle name="20% - Accent2 6 3 3" xfId="5183"/>
    <cellStyle name="20% - Accent2 6 3 3 2" xfId="5184"/>
    <cellStyle name="20% - Accent2 6 3 3 3" xfId="5185"/>
    <cellStyle name="20% - Accent2 6 3 4" xfId="5186"/>
    <cellStyle name="20% - Accent2 6 3 4 2" xfId="5187"/>
    <cellStyle name="20% - Accent2 6 3 4 3" xfId="5188"/>
    <cellStyle name="20% - Accent2 6 3 5" xfId="5189"/>
    <cellStyle name="20% - Accent2 6 3 5 2" xfId="5190"/>
    <cellStyle name="20% - Accent2 6 3 5 3" xfId="5191"/>
    <cellStyle name="20% - Accent2 6 3 6" xfId="5192"/>
    <cellStyle name="20% - Accent2 6 3 6 2" xfId="5193"/>
    <cellStyle name="20% - Accent2 6 3 7" xfId="5194"/>
    <cellStyle name="20% - Accent2 6 3 8" xfId="5195"/>
    <cellStyle name="20% - Accent2 6 4" xfId="5196"/>
    <cellStyle name="20% - Accent2 6 4 2" xfId="5197"/>
    <cellStyle name="20% - Accent2 6 4 2 2" xfId="5198"/>
    <cellStyle name="20% - Accent2 6 4 2 3" xfId="5199"/>
    <cellStyle name="20% - Accent2 6 4 3" xfId="5200"/>
    <cellStyle name="20% - Accent2 6 4 3 2" xfId="5201"/>
    <cellStyle name="20% - Accent2 6 4 3 3" xfId="5202"/>
    <cellStyle name="20% - Accent2 6 4 4" xfId="5203"/>
    <cellStyle name="20% - Accent2 6 4 4 2" xfId="5204"/>
    <cellStyle name="20% - Accent2 6 4 4 3" xfId="5205"/>
    <cellStyle name="20% - Accent2 6 4 5" xfId="5206"/>
    <cellStyle name="20% - Accent2 6 4 5 2" xfId="5207"/>
    <cellStyle name="20% - Accent2 6 4 5 3" xfId="5208"/>
    <cellStyle name="20% - Accent2 6 4 6" xfId="5209"/>
    <cellStyle name="20% - Accent2 6 4 6 2" xfId="5210"/>
    <cellStyle name="20% - Accent2 6 4 7" xfId="5211"/>
    <cellStyle name="20% - Accent2 6 4 8" xfId="5212"/>
    <cellStyle name="20% - Accent2 6 5" xfId="5213"/>
    <cellStyle name="20% - Accent2 6 5 2" xfId="5214"/>
    <cellStyle name="20% - Accent2 6 5 2 2" xfId="5215"/>
    <cellStyle name="20% - Accent2 6 5 2 3" xfId="5216"/>
    <cellStyle name="20% - Accent2 6 5 3" xfId="5217"/>
    <cellStyle name="20% - Accent2 6 5 3 2" xfId="5218"/>
    <cellStyle name="20% - Accent2 6 5 3 3" xfId="5219"/>
    <cellStyle name="20% - Accent2 6 5 4" xfId="5220"/>
    <cellStyle name="20% - Accent2 6 5 4 2" xfId="5221"/>
    <cellStyle name="20% - Accent2 6 5 4 3" xfId="5222"/>
    <cellStyle name="20% - Accent2 6 5 5" xfId="5223"/>
    <cellStyle name="20% - Accent2 6 5 5 2" xfId="5224"/>
    <cellStyle name="20% - Accent2 6 5 5 3" xfId="5225"/>
    <cellStyle name="20% - Accent2 6 5 6" xfId="5226"/>
    <cellStyle name="20% - Accent2 6 5 6 2" xfId="5227"/>
    <cellStyle name="20% - Accent2 6 5 7" xfId="5228"/>
    <cellStyle name="20% - Accent2 6 5 8" xfId="5229"/>
    <cellStyle name="20% - Accent2 6 6" xfId="5230"/>
    <cellStyle name="20% - Accent2 6 6 2" xfId="5231"/>
    <cellStyle name="20% - Accent2 6 6 2 2" xfId="5232"/>
    <cellStyle name="20% - Accent2 6 6 2 3" xfId="5233"/>
    <cellStyle name="20% - Accent2 6 6 3" xfId="5234"/>
    <cellStyle name="20% - Accent2 6 6 3 2" xfId="5235"/>
    <cellStyle name="20% - Accent2 6 6 3 3" xfId="5236"/>
    <cellStyle name="20% - Accent2 6 6 4" xfId="5237"/>
    <cellStyle name="20% - Accent2 6 6 4 2" xfId="5238"/>
    <cellStyle name="20% - Accent2 6 6 4 3" xfId="5239"/>
    <cellStyle name="20% - Accent2 6 6 5" xfId="5240"/>
    <cellStyle name="20% - Accent2 6 6 5 2" xfId="5241"/>
    <cellStyle name="20% - Accent2 6 6 5 3" xfId="5242"/>
    <cellStyle name="20% - Accent2 6 6 6" xfId="5243"/>
    <cellStyle name="20% - Accent2 6 6 6 2" xfId="5244"/>
    <cellStyle name="20% - Accent2 6 6 7" xfId="5245"/>
    <cellStyle name="20% - Accent2 6 6 8" xfId="5246"/>
    <cellStyle name="20% - Accent2 6 7" xfId="5247"/>
    <cellStyle name="20% - Accent2 6 7 2" xfId="5248"/>
    <cellStyle name="20% - Accent2 6 7 2 2" xfId="5249"/>
    <cellStyle name="20% - Accent2 6 7 2 3" xfId="5250"/>
    <cellStyle name="20% - Accent2 6 7 3" xfId="5251"/>
    <cellStyle name="20% - Accent2 6 7 3 2" xfId="5252"/>
    <cellStyle name="20% - Accent2 6 7 3 3" xfId="5253"/>
    <cellStyle name="20% - Accent2 6 7 4" xfId="5254"/>
    <cellStyle name="20% - Accent2 6 7 4 2" xfId="5255"/>
    <cellStyle name="20% - Accent2 6 7 4 3" xfId="5256"/>
    <cellStyle name="20% - Accent2 6 7 5" xfId="5257"/>
    <cellStyle name="20% - Accent2 6 7 5 2" xfId="5258"/>
    <cellStyle name="20% - Accent2 6 7 5 3" xfId="5259"/>
    <cellStyle name="20% - Accent2 6 7 6" xfId="5260"/>
    <cellStyle name="20% - Accent2 6 7 6 2" xfId="5261"/>
    <cellStyle name="20% - Accent2 6 7 7" xfId="5262"/>
    <cellStyle name="20% - Accent2 6 7 8" xfId="5263"/>
    <cellStyle name="20% - Accent2 6 8" xfId="5264"/>
    <cellStyle name="20% - Accent2 6 8 2" xfId="5265"/>
    <cellStyle name="20% - Accent2 6 8 2 2" xfId="5266"/>
    <cellStyle name="20% - Accent2 6 8 2 3" xfId="5267"/>
    <cellStyle name="20% - Accent2 6 8 3" xfId="5268"/>
    <cellStyle name="20% - Accent2 6 8 3 2" xfId="5269"/>
    <cellStyle name="20% - Accent2 6 8 3 3" xfId="5270"/>
    <cellStyle name="20% - Accent2 6 8 4" xfId="5271"/>
    <cellStyle name="20% - Accent2 6 8 4 2" xfId="5272"/>
    <cellStyle name="20% - Accent2 6 8 4 3" xfId="5273"/>
    <cellStyle name="20% - Accent2 6 8 5" xfId="5274"/>
    <cellStyle name="20% - Accent2 6 8 5 2" xfId="5275"/>
    <cellStyle name="20% - Accent2 6 8 5 3" xfId="5276"/>
    <cellStyle name="20% - Accent2 6 8 6" xfId="5277"/>
    <cellStyle name="20% - Accent2 6 8 6 2" xfId="5278"/>
    <cellStyle name="20% - Accent2 6 8 7" xfId="5279"/>
    <cellStyle name="20% - Accent2 6 8 8" xfId="5280"/>
    <cellStyle name="20% - Accent2 6 9" xfId="5281"/>
    <cellStyle name="20% - Accent2 6 9 2" xfId="5282"/>
    <cellStyle name="20% - Accent2 6 9 2 2" xfId="5283"/>
    <cellStyle name="20% - Accent2 6 9 2 3" xfId="5284"/>
    <cellStyle name="20% - Accent2 6 9 3" xfId="5285"/>
    <cellStyle name="20% - Accent2 6 9 3 2" xfId="5286"/>
    <cellStyle name="20% - Accent2 6 9 3 3" xfId="5287"/>
    <cellStyle name="20% - Accent2 6 9 4" xfId="5288"/>
    <cellStyle name="20% - Accent2 6 9 4 2" xfId="5289"/>
    <cellStyle name="20% - Accent2 6 9 4 3" xfId="5290"/>
    <cellStyle name="20% - Accent2 6 9 5" xfId="5291"/>
    <cellStyle name="20% - Accent2 6 9 5 2" xfId="5292"/>
    <cellStyle name="20% - Accent2 6 9 5 3" xfId="5293"/>
    <cellStyle name="20% - Accent2 6 9 6" xfId="5294"/>
    <cellStyle name="20% - Accent2 6 9 6 2" xfId="5295"/>
    <cellStyle name="20% - Accent2 6 9 7" xfId="5296"/>
    <cellStyle name="20% - Accent2 6 9 8" xfId="5297"/>
    <cellStyle name="20% - Accent2 7" xfId="5298"/>
    <cellStyle name="20% - Accent2 7 10" xfId="5299"/>
    <cellStyle name="20% - Accent2 7 10 2" xfId="5300"/>
    <cellStyle name="20% - Accent2 7 10 2 2" xfId="5301"/>
    <cellStyle name="20% - Accent2 7 10 2 3" xfId="5302"/>
    <cellStyle name="20% - Accent2 7 10 3" xfId="5303"/>
    <cellStyle name="20% - Accent2 7 10 3 2" xfId="5304"/>
    <cellStyle name="20% - Accent2 7 10 3 3" xfId="5305"/>
    <cellStyle name="20% - Accent2 7 10 4" xfId="5306"/>
    <cellStyle name="20% - Accent2 7 10 4 2" xfId="5307"/>
    <cellStyle name="20% - Accent2 7 10 4 3" xfId="5308"/>
    <cellStyle name="20% - Accent2 7 10 5" xfId="5309"/>
    <cellStyle name="20% - Accent2 7 10 5 2" xfId="5310"/>
    <cellStyle name="20% - Accent2 7 10 5 3" xfId="5311"/>
    <cellStyle name="20% - Accent2 7 10 6" xfId="5312"/>
    <cellStyle name="20% - Accent2 7 10 6 2" xfId="5313"/>
    <cellStyle name="20% - Accent2 7 10 7" xfId="5314"/>
    <cellStyle name="20% - Accent2 7 10 8" xfId="5315"/>
    <cellStyle name="20% - Accent2 7 11" xfId="5316"/>
    <cellStyle name="20% - Accent2 7 11 2" xfId="5317"/>
    <cellStyle name="20% - Accent2 7 11 2 2" xfId="5318"/>
    <cellStyle name="20% - Accent2 7 11 2 3" xfId="5319"/>
    <cellStyle name="20% - Accent2 7 11 3" xfId="5320"/>
    <cellStyle name="20% - Accent2 7 11 3 2" xfId="5321"/>
    <cellStyle name="20% - Accent2 7 11 3 3" xfId="5322"/>
    <cellStyle name="20% - Accent2 7 11 4" xfId="5323"/>
    <cellStyle name="20% - Accent2 7 11 4 2" xfId="5324"/>
    <cellStyle name="20% - Accent2 7 11 4 3" xfId="5325"/>
    <cellStyle name="20% - Accent2 7 11 5" xfId="5326"/>
    <cellStyle name="20% - Accent2 7 11 5 2" xfId="5327"/>
    <cellStyle name="20% - Accent2 7 11 5 3" xfId="5328"/>
    <cellStyle name="20% - Accent2 7 11 6" xfId="5329"/>
    <cellStyle name="20% - Accent2 7 11 6 2" xfId="5330"/>
    <cellStyle name="20% - Accent2 7 11 7" xfId="5331"/>
    <cellStyle name="20% - Accent2 7 11 8" xfId="5332"/>
    <cellStyle name="20% - Accent2 7 12" xfId="5333"/>
    <cellStyle name="20% - Accent2 7 12 2" xfId="5334"/>
    <cellStyle name="20% - Accent2 7 12 2 2" xfId="5335"/>
    <cellStyle name="20% - Accent2 7 12 2 3" xfId="5336"/>
    <cellStyle name="20% - Accent2 7 12 3" xfId="5337"/>
    <cellStyle name="20% - Accent2 7 12 3 2" xfId="5338"/>
    <cellStyle name="20% - Accent2 7 12 3 3" xfId="5339"/>
    <cellStyle name="20% - Accent2 7 12 4" xfId="5340"/>
    <cellStyle name="20% - Accent2 7 12 4 2" xfId="5341"/>
    <cellStyle name="20% - Accent2 7 12 4 3" xfId="5342"/>
    <cellStyle name="20% - Accent2 7 12 5" xfId="5343"/>
    <cellStyle name="20% - Accent2 7 12 5 2" xfId="5344"/>
    <cellStyle name="20% - Accent2 7 12 5 3" xfId="5345"/>
    <cellStyle name="20% - Accent2 7 12 6" xfId="5346"/>
    <cellStyle name="20% - Accent2 7 12 6 2" xfId="5347"/>
    <cellStyle name="20% - Accent2 7 12 7" xfId="5348"/>
    <cellStyle name="20% - Accent2 7 12 8" xfId="5349"/>
    <cellStyle name="20% - Accent2 7 13" xfId="5350"/>
    <cellStyle name="20% - Accent2 7 13 2" xfId="5351"/>
    <cellStyle name="20% - Accent2 7 13 2 2" xfId="5352"/>
    <cellStyle name="20% - Accent2 7 13 2 3" xfId="5353"/>
    <cellStyle name="20% - Accent2 7 13 3" xfId="5354"/>
    <cellStyle name="20% - Accent2 7 13 3 2" xfId="5355"/>
    <cellStyle name="20% - Accent2 7 13 3 3" xfId="5356"/>
    <cellStyle name="20% - Accent2 7 13 4" xfId="5357"/>
    <cellStyle name="20% - Accent2 7 13 4 2" xfId="5358"/>
    <cellStyle name="20% - Accent2 7 13 4 3" xfId="5359"/>
    <cellStyle name="20% - Accent2 7 13 5" xfId="5360"/>
    <cellStyle name="20% - Accent2 7 13 5 2" xfId="5361"/>
    <cellStyle name="20% - Accent2 7 13 5 3" xfId="5362"/>
    <cellStyle name="20% - Accent2 7 13 6" xfId="5363"/>
    <cellStyle name="20% - Accent2 7 13 6 2" xfId="5364"/>
    <cellStyle name="20% - Accent2 7 13 7" xfId="5365"/>
    <cellStyle name="20% - Accent2 7 13 8" xfId="5366"/>
    <cellStyle name="20% - Accent2 7 14" xfId="5367"/>
    <cellStyle name="20% - Accent2 7 14 2" xfId="5368"/>
    <cellStyle name="20% - Accent2 7 14 2 2" xfId="5369"/>
    <cellStyle name="20% - Accent2 7 14 2 3" xfId="5370"/>
    <cellStyle name="20% - Accent2 7 14 3" xfId="5371"/>
    <cellStyle name="20% - Accent2 7 14 3 2" xfId="5372"/>
    <cellStyle name="20% - Accent2 7 14 3 3" xfId="5373"/>
    <cellStyle name="20% - Accent2 7 14 4" xfId="5374"/>
    <cellStyle name="20% - Accent2 7 14 4 2" xfId="5375"/>
    <cellStyle name="20% - Accent2 7 14 4 3" xfId="5376"/>
    <cellStyle name="20% - Accent2 7 14 5" xfId="5377"/>
    <cellStyle name="20% - Accent2 7 14 5 2" xfId="5378"/>
    <cellStyle name="20% - Accent2 7 14 5 3" xfId="5379"/>
    <cellStyle name="20% - Accent2 7 14 6" xfId="5380"/>
    <cellStyle name="20% - Accent2 7 14 6 2" xfId="5381"/>
    <cellStyle name="20% - Accent2 7 14 7" xfId="5382"/>
    <cellStyle name="20% - Accent2 7 14 8" xfId="5383"/>
    <cellStyle name="20% - Accent2 7 15" xfId="5384"/>
    <cellStyle name="20% - Accent2 7 15 2" xfId="5385"/>
    <cellStyle name="20% - Accent2 7 15 2 2" xfId="5386"/>
    <cellStyle name="20% - Accent2 7 15 2 3" xfId="5387"/>
    <cellStyle name="20% - Accent2 7 15 3" xfId="5388"/>
    <cellStyle name="20% - Accent2 7 15 3 2" xfId="5389"/>
    <cellStyle name="20% - Accent2 7 15 3 3" xfId="5390"/>
    <cellStyle name="20% - Accent2 7 15 4" xfId="5391"/>
    <cellStyle name="20% - Accent2 7 15 4 2" xfId="5392"/>
    <cellStyle name="20% - Accent2 7 15 4 3" xfId="5393"/>
    <cellStyle name="20% - Accent2 7 15 5" xfId="5394"/>
    <cellStyle name="20% - Accent2 7 15 5 2" xfId="5395"/>
    <cellStyle name="20% - Accent2 7 15 5 3" xfId="5396"/>
    <cellStyle name="20% - Accent2 7 15 6" xfId="5397"/>
    <cellStyle name="20% - Accent2 7 15 6 2" xfId="5398"/>
    <cellStyle name="20% - Accent2 7 15 7" xfId="5399"/>
    <cellStyle name="20% - Accent2 7 15 8" xfId="5400"/>
    <cellStyle name="20% - Accent2 7 16" xfId="5401"/>
    <cellStyle name="20% - Accent2 7 16 2" xfId="5402"/>
    <cellStyle name="20% - Accent2 7 16 2 2" xfId="5403"/>
    <cellStyle name="20% - Accent2 7 16 2 3" xfId="5404"/>
    <cellStyle name="20% - Accent2 7 16 3" xfId="5405"/>
    <cellStyle name="20% - Accent2 7 16 3 2" xfId="5406"/>
    <cellStyle name="20% - Accent2 7 16 3 3" xfId="5407"/>
    <cellStyle name="20% - Accent2 7 16 4" xfId="5408"/>
    <cellStyle name="20% - Accent2 7 16 4 2" xfId="5409"/>
    <cellStyle name="20% - Accent2 7 16 4 3" xfId="5410"/>
    <cellStyle name="20% - Accent2 7 16 5" xfId="5411"/>
    <cellStyle name="20% - Accent2 7 16 5 2" xfId="5412"/>
    <cellStyle name="20% - Accent2 7 16 5 3" xfId="5413"/>
    <cellStyle name="20% - Accent2 7 16 6" xfId="5414"/>
    <cellStyle name="20% - Accent2 7 16 6 2" xfId="5415"/>
    <cellStyle name="20% - Accent2 7 16 7" xfId="5416"/>
    <cellStyle name="20% - Accent2 7 16 8" xfId="5417"/>
    <cellStyle name="20% - Accent2 7 17" xfId="5418"/>
    <cellStyle name="20% - Accent2 7 17 2" xfId="5419"/>
    <cellStyle name="20% - Accent2 7 17 2 2" xfId="5420"/>
    <cellStyle name="20% - Accent2 7 17 2 3" xfId="5421"/>
    <cellStyle name="20% - Accent2 7 17 3" xfId="5422"/>
    <cellStyle name="20% - Accent2 7 17 3 2" xfId="5423"/>
    <cellStyle name="20% - Accent2 7 17 3 3" xfId="5424"/>
    <cellStyle name="20% - Accent2 7 17 4" xfId="5425"/>
    <cellStyle name="20% - Accent2 7 17 4 2" xfId="5426"/>
    <cellStyle name="20% - Accent2 7 17 4 3" xfId="5427"/>
    <cellStyle name="20% - Accent2 7 17 5" xfId="5428"/>
    <cellStyle name="20% - Accent2 7 17 5 2" xfId="5429"/>
    <cellStyle name="20% - Accent2 7 17 5 3" xfId="5430"/>
    <cellStyle name="20% - Accent2 7 17 6" xfId="5431"/>
    <cellStyle name="20% - Accent2 7 17 6 2" xfId="5432"/>
    <cellStyle name="20% - Accent2 7 17 7" xfId="5433"/>
    <cellStyle name="20% - Accent2 7 17 8" xfId="5434"/>
    <cellStyle name="20% - Accent2 7 18" xfId="5435"/>
    <cellStyle name="20% - Accent2 7 18 2" xfId="5436"/>
    <cellStyle name="20% - Accent2 7 18 2 2" xfId="5437"/>
    <cellStyle name="20% - Accent2 7 18 2 3" xfId="5438"/>
    <cellStyle name="20% - Accent2 7 18 3" xfId="5439"/>
    <cellStyle name="20% - Accent2 7 18 3 2" xfId="5440"/>
    <cellStyle name="20% - Accent2 7 18 3 3" xfId="5441"/>
    <cellStyle name="20% - Accent2 7 18 4" xfId="5442"/>
    <cellStyle name="20% - Accent2 7 18 4 2" xfId="5443"/>
    <cellStyle name="20% - Accent2 7 18 4 3" xfId="5444"/>
    <cellStyle name="20% - Accent2 7 18 5" xfId="5445"/>
    <cellStyle name="20% - Accent2 7 18 5 2" xfId="5446"/>
    <cellStyle name="20% - Accent2 7 18 5 3" xfId="5447"/>
    <cellStyle name="20% - Accent2 7 18 6" xfId="5448"/>
    <cellStyle name="20% - Accent2 7 18 6 2" xfId="5449"/>
    <cellStyle name="20% - Accent2 7 18 7" xfId="5450"/>
    <cellStyle name="20% - Accent2 7 18 8" xfId="5451"/>
    <cellStyle name="20% - Accent2 7 19" xfId="5452"/>
    <cellStyle name="20% - Accent2 7 19 2" xfId="5453"/>
    <cellStyle name="20% - Accent2 7 19 2 2" xfId="5454"/>
    <cellStyle name="20% - Accent2 7 19 2 3" xfId="5455"/>
    <cellStyle name="20% - Accent2 7 19 3" xfId="5456"/>
    <cellStyle name="20% - Accent2 7 19 3 2" xfId="5457"/>
    <cellStyle name="20% - Accent2 7 19 3 3" xfId="5458"/>
    <cellStyle name="20% - Accent2 7 19 4" xfId="5459"/>
    <cellStyle name="20% - Accent2 7 19 4 2" xfId="5460"/>
    <cellStyle name="20% - Accent2 7 19 4 3" xfId="5461"/>
    <cellStyle name="20% - Accent2 7 19 5" xfId="5462"/>
    <cellStyle name="20% - Accent2 7 19 5 2" xfId="5463"/>
    <cellStyle name="20% - Accent2 7 19 5 3" xfId="5464"/>
    <cellStyle name="20% - Accent2 7 19 6" xfId="5465"/>
    <cellStyle name="20% - Accent2 7 19 6 2" xfId="5466"/>
    <cellStyle name="20% - Accent2 7 19 7" xfId="5467"/>
    <cellStyle name="20% - Accent2 7 19 8" xfId="5468"/>
    <cellStyle name="20% - Accent2 7 2" xfId="5469"/>
    <cellStyle name="20% - Accent2 7 2 2" xfId="5470"/>
    <cellStyle name="20% - Accent2 7 2 2 2" xfId="5471"/>
    <cellStyle name="20% - Accent2 7 2 2 3" xfId="5472"/>
    <cellStyle name="20% - Accent2 7 2 3" xfId="5473"/>
    <cellStyle name="20% - Accent2 7 2 3 2" xfId="5474"/>
    <cellStyle name="20% - Accent2 7 2 3 3" xfId="5475"/>
    <cellStyle name="20% - Accent2 7 2 4" xfId="5476"/>
    <cellStyle name="20% - Accent2 7 2 4 2" xfId="5477"/>
    <cellStyle name="20% - Accent2 7 2 4 3" xfId="5478"/>
    <cellStyle name="20% - Accent2 7 2 5" xfId="5479"/>
    <cellStyle name="20% - Accent2 7 2 5 2" xfId="5480"/>
    <cellStyle name="20% - Accent2 7 2 5 3" xfId="5481"/>
    <cellStyle name="20% - Accent2 7 2 6" xfId="5482"/>
    <cellStyle name="20% - Accent2 7 2 6 2" xfId="5483"/>
    <cellStyle name="20% - Accent2 7 2 7" xfId="5484"/>
    <cellStyle name="20% - Accent2 7 2 8" xfId="5485"/>
    <cellStyle name="20% - Accent2 7 20" xfId="5486"/>
    <cellStyle name="20% - Accent2 7 20 2" xfId="5487"/>
    <cellStyle name="20% - Accent2 7 20 2 2" xfId="5488"/>
    <cellStyle name="20% - Accent2 7 20 2 3" xfId="5489"/>
    <cellStyle name="20% - Accent2 7 20 3" xfId="5490"/>
    <cellStyle name="20% - Accent2 7 20 3 2" xfId="5491"/>
    <cellStyle name="20% - Accent2 7 20 3 3" xfId="5492"/>
    <cellStyle name="20% - Accent2 7 20 4" xfId="5493"/>
    <cellStyle name="20% - Accent2 7 20 4 2" xfId="5494"/>
    <cellStyle name="20% - Accent2 7 20 4 3" xfId="5495"/>
    <cellStyle name="20% - Accent2 7 20 5" xfId="5496"/>
    <cellStyle name="20% - Accent2 7 20 5 2" xfId="5497"/>
    <cellStyle name="20% - Accent2 7 20 5 3" xfId="5498"/>
    <cellStyle name="20% - Accent2 7 20 6" xfId="5499"/>
    <cellStyle name="20% - Accent2 7 20 6 2" xfId="5500"/>
    <cellStyle name="20% - Accent2 7 20 7" xfId="5501"/>
    <cellStyle name="20% - Accent2 7 20 8" xfId="5502"/>
    <cellStyle name="20% - Accent2 7 21" xfId="5503"/>
    <cellStyle name="20% - Accent2 7 21 2" xfId="5504"/>
    <cellStyle name="20% - Accent2 7 21 2 2" xfId="5505"/>
    <cellStyle name="20% - Accent2 7 21 2 3" xfId="5506"/>
    <cellStyle name="20% - Accent2 7 21 3" xfId="5507"/>
    <cellStyle name="20% - Accent2 7 21 3 2" xfId="5508"/>
    <cellStyle name="20% - Accent2 7 21 3 3" xfId="5509"/>
    <cellStyle name="20% - Accent2 7 21 4" xfId="5510"/>
    <cellStyle name="20% - Accent2 7 21 4 2" xfId="5511"/>
    <cellStyle name="20% - Accent2 7 21 4 3" xfId="5512"/>
    <cellStyle name="20% - Accent2 7 21 5" xfId="5513"/>
    <cellStyle name="20% - Accent2 7 21 5 2" xfId="5514"/>
    <cellStyle name="20% - Accent2 7 21 5 3" xfId="5515"/>
    <cellStyle name="20% - Accent2 7 21 6" xfId="5516"/>
    <cellStyle name="20% - Accent2 7 21 6 2" xfId="5517"/>
    <cellStyle name="20% - Accent2 7 21 7" xfId="5518"/>
    <cellStyle name="20% - Accent2 7 21 8" xfId="5519"/>
    <cellStyle name="20% - Accent2 7 22" xfId="5520"/>
    <cellStyle name="20% - Accent2 7 22 2" xfId="5521"/>
    <cellStyle name="20% - Accent2 7 22 3" xfId="5522"/>
    <cellStyle name="20% - Accent2 7 23" xfId="5523"/>
    <cellStyle name="20% - Accent2 7 23 2" xfId="5524"/>
    <cellStyle name="20% - Accent2 7 23 3" xfId="5525"/>
    <cellStyle name="20% - Accent2 7 24" xfId="5526"/>
    <cellStyle name="20% - Accent2 7 24 2" xfId="5527"/>
    <cellStyle name="20% - Accent2 7 24 3" xfId="5528"/>
    <cellStyle name="20% - Accent2 7 25" xfId="5529"/>
    <cellStyle name="20% - Accent2 7 25 2" xfId="5530"/>
    <cellStyle name="20% - Accent2 7 25 3" xfId="5531"/>
    <cellStyle name="20% - Accent2 7 26" xfId="5532"/>
    <cellStyle name="20% - Accent2 7 26 2" xfId="5533"/>
    <cellStyle name="20% - Accent2 7 27" xfId="5534"/>
    <cellStyle name="20% - Accent2 7 28" xfId="5535"/>
    <cellStyle name="20% - Accent2 7 3" xfId="5536"/>
    <cellStyle name="20% - Accent2 7 3 2" xfId="5537"/>
    <cellStyle name="20% - Accent2 7 3 2 2" xfId="5538"/>
    <cellStyle name="20% - Accent2 7 3 2 3" xfId="5539"/>
    <cellStyle name="20% - Accent2 7 3 3" xfId="5540"/>
    <cellStyle name="20% - Accent2 7 3 3 2" xfId="5541"/>
    <cellStyle name="20% - Accent2 7 3 3 3" xfId="5542"/>
    <cellStyle name="20% - Accent2 7 3 4" xfId="5543"/>
    <cellStyle name="20% - Accent2 7 3 4 2" xfId="5544"/>
    <cellStyle name="20% - Accent2 7 3 4 3" xfId="5545"/>
    <cellStyle name="20% - Accent2 7 3 5" xfId="5546"/>
    <cellStyle name="20% - Accent2 7 3 5 2" xfId="5547"/>
    <cellStyle name="20% - Accent2 7 3 5 3" xfId="5548"/>
    <cellStyle name="20% - Accent2 7 3 6" xfId="5549"/>
    <cellStyle name="20% - Accent2 7 3 6 2" xfId="5550"/>
    <cellStyle name="20% - Accent2 7 3 7" xfId="5551"/>
    <cellStyle name="20% - Accent2 7 3 8" xfId="5552"/>
    <cellStyle name="20% - Accent2 7 4" xfId="5553"/>
    <cellStyle name="20% - Accent2 7 4 2" xfId="5554"/>
    <cellStyle name="20% - Accent2 7 4 2 2" xfId="5555"/>
    <cellStyle name="20% - Accent2 7 4 2 3" xfId="5556"/>
    <cellStyle name="20% - Accent2 7 4 3" xfId="5557"/>
    <cellStyle name="20% - Accent2 7 4 3 2" xfId="5558"/>
    <cellStyle name="20% - Accent2 7 4 3 3" xfId="5559"/>
    <cellStyle name="20% - Accent2 7 4 4" xfId="5560"/>
    <cellStyle name="20% - Accent2 7 4 4 2" xfId="5561"/>
    <cellStyle name="20% - Accent2 7 4 4 3" xfId="5562"/>
    <cellStyle name="20% - Accent2 7 4 5" xfId="5563"/>
    <cellStyle name="20% - Accent2 7 4 5 2" xfId="5564"/>
    <cellStyle name="20% - Accent2 7 4 5 3" xfId="5565"/>
    <cellStyle name="20% - Accent2 7 4 6" xfId="5566"/>
    <cellStyle name="20% - Accent2 7 4 6 2" xfId="5567"/>
    <cellStyle name="20% - Accent2 7 4 7" xfId="5568"/>
    <cellStyle name="20% - Accent2 7 4 8" xfId="5569"/>
    <cellStyle name="20% - Accent2 7 5" xfId="5570"/>
    <cellStyle name="20% - Accent2 7 5 2" xfId="5571"/>
    <cellStyle name="20% - Accent2 7 5 2 2" xfId="5572"/>
    <cellStyle name="20% - Accent2 7 5 2 3" xfId="5573"/>
    <cellStyle name="20% - Accent2 7 5 3" xfId="5574"/>
    <cellStyle name="20% - Accent2 7 5 3 2" xfId="5575"/>
    <cellStyle name="20% - Accent2 7 5 3 3" xfId="5576"/>
    <cellStyle name="20% - Accent2 7 5 4" xfId="5577"/>
    <cellStyle name="20% - Accent2 7 5 4 2" xfId="5578"/>
    <cellStyle name="20% - Accent2 7 5 4 3" xfId="5579"/>
    <cellStyle name="20% - Accent2 7 5 5" xfId="5580"/>
    <cellStyle name="20% - Accent2 7 5 5 2" xfId="5581"/>
    <cellStyle name="20% - Accent2 7 5 5 3" xfId="5582"/>
    <cellStyle name="20% - Accent2 7 5 6" xfId="5583"/>
    <cellStyle name="20% - Accent2 7 5 6 2" xfId="5584"/>
    <cellStyle name="20% - Accent2 7 5 7" xfId="5585"/>
    <cellStyle name="20% - Accent2 7 5 8" xfId="5586"/>
    <cellStyle name="20% - Accent2 7 6" xfId="5587"/>
    <cellStyle name="20% - Accent2 7 6 2" xfId="5588"/>
    <cellStyle name="20% - Accent2 7 6 2 2" xfId="5589"/>
    <cellStyle name="20% - Accent2 7 6 2 3" xfId="5590"/>
    <cellStyle name="20% - Accent2 7 6 3" xfId="5591"/>
    <cellStyle name="20% - Accent2 7 6 3 2" xfId="5592"/>
    <cellStyle name="20% - Accent2 7 6 3 3" xfId="5593"/>
    <cellStyle name="20% - Accent2 7 6 4" xfId="5594"/>
    <cellStyle name="20% - Accent2 7 6 4 2" xfId="5595"/>
    <cellStyle name="20% - Accent2 7 6 4 3" xfId="5596"/>
    <cellStyle name="20% - Accent2 7 6 5" xfId="5597"/>
    <cellStyle name="20% - Accent2 7 6 5 2" xfId="5598"/>
    <cellStyle name="20% - Accent2 7 6 5 3" xfId="5599"/>
    <cellStyle name="20% - Accent2 7 6 6" xfId="5600"/>
    <cellStyle name="20% - Accent2 7 6 6 2" xfId="5601"/>
    <cellStyle name="20% - Accent2 7 6 7" xfId="5602"/>
    <cellStyle name="20% - Accent2 7 6 8" xfId="5603"/>
    <cellStyle name="20% - Accent2 7 7" xfId="5604"/>
    <cellStyle name="20% - Accent2 7 7 2" xfId="5605"/>
    <cellStyle name="20% - Accent2 7 7 2 2" xfId="5606"/>
    <cellStyle name="20% - Accent2 7 7 2 3" xfId="5607"/>
    <cellStyle name="20% - Accent2 7 7 3" xfId="5608"/>
    <cellStyle name="20% - Accent2 7 7 3 2" xfId="5609"/>
    <cellStyle name="20% - Accent2 7 7 3 3" xfId="5610"/>
    <cellStyle name="20% - Accent2 7 7 4" xfId="5611"/>
    <cellStyle name="20% - Accent2 7 7 4 2" xfId="5612"/>
    <cellStyle name="20% - Accent2 7 7 4 3" xfId="5613"/>
    <cellStyle name="20% - Accent2 7 7 5" xfId="5614"/>
    <cellStyle name="20% - Accent2 7 7 5 2" xfId="5615"/>
    <cellStyle name="20% - Accent2 7 7 5 3" xfId="5616"/>
    <cellStyle name="20% - Accent2 7 7 6" xfId="5617"/>
    <cellStyle name="20% - Accent2 7 7 6 2" xfId="5618"/>
    <cellStyle name="20% - Accent2 7 7 7" xfId="5619"/>
    <cellStyle name="20% - Accent2 7 7 8" xfId="5620"/>
    <cellStyle name="20% - Accent2 7 8" xfId="5621"/>
    <cellStyle name="20% - Accent2 7 8 2" xfId="5622"/>
    <cellStyle name="20% - Accent2 7 8 2 2" xfId="5623"/>
    <cellStyle name="20% - Accent2 7 8 2 3" xfId="5624"/>
    <cellStyle name="20% - Accent2 7 8 3" xfId="5625"/>
    <cellStyle name="20% - Accent2 7 8 3 2" xfId="5626"/>
    <cellStyle name="20% - Accent2 7 8 3 3" xfId="5627"/>
    <cellStyle name="20% - Accent2 7 8 4" xfId="5628"/>
    <cellStyle name="20% - Accent2 7 8 4 2" xfId="5629"/>
    <cellStyle name="20% - Accent2 7 8 4 3" xfId="5630"/>
    <cellStyle name="20% - Accent2 7 8 5" xfId="5631"/>
    <cellStyle name="20% - Accent2 7 8 5 2" xfId="5632"/>
    <cellStyle name="20% - Accent2 7 8 5 3" xfId="5633"/>
    <cellStyle name="20% - Accent2 7 8 6" xfId="5634"/>
    <cellStyle name="20% - Accent2 7 8 6 2" xfId="5635"/>
    <cellStyle name="20% - Accent2 7 8 7" xfId="5636"/>
    <cellStyle name="20% - Accent2 7 8 8" xfId="5637"/>
    <cellStyle name="20% - Accent2 7 9" xfId="5638"/>
    <cellStyle name="20% - Accent2 7 9 2" xfId="5639"/>
    <cellStyle name="20% - Accent2 7 9 2 2" xfId="5640"/>
    <cellStyle name="20% - Accent2 7 9 2 3" xfId="5641"/>
    <cellStyle name="20% - Accent2 7 9 3" xfId="5642"/>
    <cellStyle name="20% - Accent2 7 9 3 2" xfId="5643"/>
    <cellStyle name="20% - Accent2 7 9 3 3" xfId="5644"/>
    <cellStyle name="20% - Accent2 7 9 4" xfId="5645"/>
    <cellStyle name="20% - Accent2 7 9 4 2" xfId="5646"/>
    <cellStyle name="20% - Accent2 7 9 4 3" xfId="5647"/>
    <cellStyle name="20% - Accent2 7 9 5" xfId="5648"/>
    <cellStyle name="20% - Accent2 7 9 5 2" xfId="5649"/>
    <cellStyle name="20% - Accent2 7 9 5 3" xfId="5650"/>
    <cellStyle name="20% - Accent2 7 9 6" xfId="5651"/>
    <cellStyle name="20% - Accent2 7 9 6 2" xfId="5652"/>
    <cellStyle name="20% - Accent2 7 9 7" xfId="5653"/>
    <cellStyle name="20% - Accent2 7 9 8" xfId="5654"/>
    <cellStyle name="20% - Accent2 8" xfId="5655"/>
    <cellStyle name="20% - Accent2 8 10" xfId="5656"/>
    <cellStyle name="20% - Accent2 8 10 2" xfId="5657"/>
    <cellStyle name="20% - Accent2 8 10 2 2" xfId="5658"/>
    <cellStyle name="20% - Accent2 8 10 2 3" xfId="5659"/>
    <cellStyle name="20% - Accent2 8 10 3" xfId="5660"/>
    <cellStyle name="20% - Accent2 8 10 3 2" xfId="5661"/>
    <cellStyle name="20% - Accent2 8 10 3 3" xfId="5662"/>
    <cellStyle name="20% - Accent2 8 10 4" xfId="5663"/>
    <cellStyle name="20% - Accent2 8 10 4 2" xfId="5664"/>
    <cellStyle name="20% - Accent2 8 10 4 3" xfId="5665"/>
    <cellStyle name="20% - Accent2 8 10 5" xfId="5666"/>
    <cellStyle name="20% - Accent2 8 10 5 2" xfId="5667"/>
    <cellStyle name="20% - Accent2 8 10 5 3" xfId="5668"/>
    <cellStyle name="20% - Accent2 8 10 6" xfId="5669"/>
    <cellStyle name="20% - Accent2 8 10 6 2" xfId="5670"/>
    <cellStyle name="20% - Accent2 8 10 7" xfId="5671"/>
    <cellStyle name="20% - Accent2 8 10 8" xfId="5672"/>
    <cellStyle name="20% - Accent2 8 11" xfId="5673"/>
    <cellStyle name="20% - Accent2 8 11 2" xfId="5674"/>
    <cellStyle name="20% - Accent2 8 11 2 2" xfId="5675"/>
    <cellStyle name="20% - Accent2 8 11 2 3" xfId="5676"/>
    <cellStyle name="20% - Accent2 8 11 3" xfId="5677"/>
    <cellStyle name="20% - Accent2 8 11 3 2" xfId="5678"/>
    <cellStyle name="20% - Accent2 8 11 3 3" xfId="5679"/>
    <cellStyle name="20% - Accent2 8 11 4" xfId="5680"/>
    <cellStyle name="20% - Accent2 8 11 4 2" xfId="5681"/>
    <cellStyle name="20% - Accent2 8 11 4 3" xfId="5682"/>
    <cellStyle name="20% - Accent2 8 11 5" xfId="5683"/>
    <cellStyle name="20% - Accent2 8 11 5 2" xfId="5684"/>
    <cellStyle name="20% - Accent2 8 11 5 3" xfId="5685"/>
    <cellStyle name="20% - Accent2 8 11 6" xfId="5686"/>
    <cellStyle name="20% - Accent2 8 11 6 2" xfId="5687"/>
    <cellStyle name="20% - Accent2 8 11 7" xfId="5688"/>
    <cellStyle name="20% - Accent2 8 11 8" xfId="5689"/>
    <cellStyle name="20% - Accent2 8 12" xfId="5690"/>
    <cellStyle name="20% - Accent2 8 12 2" xfId="5691"/>
    <cellStyle name="20% - Accent2 8 12 2 2" xfId="5692"/>
    <cellStyle name="20% - Accent2 8 12 2 3" xfId="5693"/>
    <cellStyle name="20% - Accent2 8 12 3" xfId="5694"/>
    <cellStyle name="20% - Accent2 8 12 3 2" xfId="5695"/>
    <cellStyle name="20% - Accent2 8 12 3 3" xfId="5696"/>
    <cellStyle name="20% - Accent2 8 12 4" xfId="5697"/>
    <cellStyle name="20% - Accent2 8 12 4 2" xfId="5698"/>
    <cellStyle name="20% - Accent2 8 12 4 3" xfId="5699"/>
    <cellStyle name="20% - Accent2 8 12 5" xfId="5700"/>
    <cellStyle name="20% - Accent2 8 12 5 2" xfId="5701"/>
    <cellStyle name="20% - Accent2 8 12 5 3" xfId="5702"/>
    <cellStyle name="20% - Accent2 8 12 6" xfId="5703"/>
    <cellStyle name="20% - Accent2 8 12 6 2" xfId="5704"/>
    <cellStyle name="20% - Accent2 8 12 7" xfId="5705"/>
    <cellStyle name="20% - Accent2 8 12 8" xfId="5706"/>
    <cellStyle name="20% - Accent2 8 13" xfId="5707"/>
    <cellStyle name="20% - Accent2 8 13 2" xfId="5708"/>
    <cellStyle name="20% - Accent2 8 13 2 2" xfId="5709"/>
    <cellStyle name="20% - Accent2 8 13 2 3" xfId="5710"/>
    <cellStyle name="20% - Accent2 8 13 3" xfId="5711"/>
    <cellStyle name="20% - Accent2 8 13 3 2" xfId="5712"/>
    <cellStyle name="20% - Accent2 8 13 3 3" xfId="5713"/>
    <cellStyle name="20% - Accent2 8 13 4" xfId="5714"/>
    <cellStyle name="20% - Accent2 8 13 4 2" xfId="5715"/>
    <cellStyle name="20% - Accent2 8 13 4 3" xfId="5716"/>
    <cellStyle name="20% - Accent2 8 13 5" xfId="5717"/>
    <cellStyle name="20% - Accent2 8 13 5 2" xfId="5718"/>
    <cellStyle name="20% - Accent2 8 13 5 3" xfId="5719"/>
    <cellStyle name="20% - Accent2 8 13 6" xfId="5720"/>
    <cellStyle name="20% - Accent2 8 13 6 2" xfId="5721"/>
    <cellStyle name="20% - Accent2 8 13 7" xfId="5722"/>
    <cellStyle name="20% - Accent2 8 13 8" xfId="5723"/>
    <cellStyle name="20% - Accent2 8 14" xfId="5724"/>
    <cellStyle name="20% - Accent2 8 14 2" xfId="5725"/>
    <cellStyle name="20% - Accent2 8 14 2 2" xfId="5726"/>
    <cellStyle name="20% - Accent2 8 14 2 3" xfId="5727"/>
    <cellStyle name="20% - Accent2 8 14 3" xfId="5728"/>
    <cellStyle name="20% - Accent2 8 14 3 2" xfId="5729"/>
    <cellStyle name="20% - Accent2 8 14 3 3" xfId="5730"/>
    <cellStyle name="20% - Accent2 8 14 4" xfId="5731"/>
    <cellStyle name="20% - Accent2 8 14 4 2" xfId="5732"/>
    <cellStyle name="20% - Accent2 8 14 4 3" xfId="5733"/>
    <cellStyle name="20% - Accent2 8 14 5" xfId="5734"/>
    <cellStyle name="20% - Accent2 8 14 5 2" xfId="5735"/>
    <cellStyle name="20% - Accent2 8 14 5 3" xfId="5736"/>
    <cellStyle name="20% - Accent2 8 14 6" xfId="5737"/>
    <cellStyle name="20% - Accent2 8 14 6 2" xfId="5738"/>
    <cellStyle name="20% - Accent2 8 14 7" xfId="5739"/>
    <cellStyle name="20% - Accent2 8 14 8" xfId="5740"/>
    <cellStyle name="20% - Accent2 8 15" xfId="5741"/>
    <cellStyle name="20% - Accent2 8 15 2" xfId="5742"/>
    <cellStyle name="20% - Accent2 8 15 2 2" xfId="5743"/>
    <cellStyle name="20% - Accent2 8 15 2 3" xfId="5744"/>
    <cellStyle name="20% - Accent2 8 15 3" xfId="5745"/>
    <cellStyle name="20% - Accent2 8 15 3 2" xfId="5746"/>
    <cellStyle name="20% - Accent2 8 15 3 3" xfId="5747"/>
    <cellStyle name="20% - Accent2 8 15 4" xfId="5748"/>
    <cellStyle name="20% - Accent2 8 15 4 2" xfId="5749"/>
    <cellStyle name="20% - Accent2 8 15 4 3" xfId="5750"/>
    <cellStyle name="20% - Accent2 8 15 5" xfId="5751"/>
    <cellStyle name="20% - Accent2 8 15 5 2" xfId="5752"/>
    <cellStyle name="20% - Accent2 8 15 5 3" xfId="5753"/>
    <cellStyle name="20% - Accent2 8 15 6" xfId="5754"/>
    <cellStyle name="20% - Accent2 8 15 6 2" xfId="5755"/>
    <cellStyle name="20% - Accent2 8 15 7" xfId="5756"/>
    <cellStyle name="20% - Accent2 8 15 8" xfId="5757"/>
    <cellStyle name="20% - Accent2 8 16" xfId="5758"/>
    <cellStyle name="20% - Accent2 8 16 2" xfId="5759"/>
    <cellStyle name="20% - Accent2 8 16 2 2" xfId="5760"/>
    <cellStyle name="20% - Accent2 8 16 2 3" xfId="5761"/>
    <cellStyle name="20% - Accent2 8 16 3" xfId="5762"/>
    <cellStyle name="20% - Accent2 8 16 3 2" xfId="5763"/>
    <cellStyle name="20% - Accent2 8 16 3 3" xfId="5764"/>
    <cellStyle name="20% - Accent2 8 16 4" xfId="5765"/>
    <cellStyle name="20% - Accent2 8 16 4 2" xfId="5766"/>
    <cellStyle name="20% - Accent2 8 16 4 3" xfId="5767"/>
    <cellStyle name="20% - Accent2 8 16 5" xfId="5768"/>
    <cellStyle name="20% - Accent2 8 16 5 2" xfId="5769"/>
    <cellStyle name="20% - Accent2 8 16 5 3" xfId="5770"/>
    <cellStyle name="20% - Accent2 8 16 6" xfId="5771"/>
    <cellStyle name="20% - Accent2 8 16 6 2" xfId="5772"/>
    <cellStyle name="20% - Accent2 8 16 7" xfId="5773"/>
    <cellStyle name="20% - Accent2 8 16 8" xfId="5774"/>
    <cellStyle name="20% - Accent2 8 17" xfId="5775"/>
    <cellStyle name="20% - Accent2 8 17 2" xfId="5776"/>
    <cellStyle name="20% - Accent2 8 17 2 2" xfId="5777"/>
    <cellStyle name="20% - Accent2 8 17 2 3" xfId="5778"/>
    <cellStyle name="20% - Accent2 8 17 3" xfId="5779"/>
    <cellStyle name="20% - Accent2 8 17 3 2" xfId="5780"/>
    <cellStyle name="20% - Accent2 8 17 3 3" xfId="5781"/>
    <cellStyle name="20% - Accent2 8 17 4" xfId="5782"/>
    <cellStyle name="20% - Accent2 8 17 4 2" xfId="5783"/>
    <cellStyle name="20% - Accent2 8 17 4 3" xfId="5784"/>
    <cellStyle name="20% - Accent2 8 17 5" xfId="5785"/>
    <cellStyle name="20% - Accent2 8 17 5 2" xfId="5786"/>
    <cellStyle name="20% - Accent2 8 17 5 3" xfId="5787"/>
    <cellStyle name="20% - Accent2 8 17 6" xfId="5788"/>
    <cellStyle name="20% - Accent2 8 17 6 2" xfId="5789"/>
    <cellStyle name="20% - Accent2 8 17 7" xfId="5790"/>
    <cellStyle name="20% - Accent2 8 17 8" xfId="5791"/>
    <cellStyle name="20% - Accent2 8 18" xfId="5792"/>
    <cellStyle name="20% - Accent2 8 18 2" xfId="5793"/>
    <cellStyle name="20% - Accent2 8 18 2 2" xfId="5794"/>
    <cellStyle name="20% - Accent2 8 18 2 3" xfId="5795"/>
    <cellStyle name="20% - Accent2 8 18 3" xfId="5796"/>
    <cellStyle name="20% - Accent2 8 18 3 2" xfId="5797"/>
    <cellStyle name="20% - Accent2 8 18 3 3" xfId="5798"/>
    <cellStyle name="20% - Accent2 8 18 4" xfId="5799"/>
    <cellStyle name="20% - Accent2 8 18 4 2" xfId="5800"/>
    <cellStyle name="20% - Accent2 8 18 4 3" xfId="5801"/>
    <cellStyle name="20% - Accent2 8 18 5" xfId="5802"/>
    <cellStyle name="20% - Accent2 8 18 5 2" xfId="5803"/>
    <cellStyle name="20% - Accent2 8 18 5 3" xfId="5804"/>
    <cellStyle name="20% - Accent2 8 18 6" xfId="5805"/>
    <cellStyle name="20% - Accent2 8 18 6 2" xfId="5806"/>
    <cellStyle name="20% - Accent2 8 18 7" xfId="5807"/>
    <cellStyle name="20% - Accent2 8 18 8" xfId="5808"/>
    <cellStyle name="20% - Accent2 8 19" xfId="5809"/>
    <cellStyle name="20% - Accent2 8 19 2" xfId="5810"/>
    <cellStyle name="20% - Accent2 8 19 2 2" xfId="5811"/>
    <cellStyle name="20% - Accent2 8 19 2 3" xfId="5812"/>
    <cellStyle name="20% - Accent2 8 19 3" xfId="5813"/>
    <cellStyle name="20% - Accent2 8 19 3 2" xfId="5814"/>
    <cellStyle name="20% - Accent2 8 19 3 3" xfId="5815"/>
    <cellStyle name="20% - Accent2 8 19 4" xfId="5816"/>
    <cellStyle name="20% - Accent2 8 19 4 2" xfId="5817"/>
    <cellStyle name="20% - Accent2 8 19 4 3" xfId="5818"/>
    <cellStyle name="20% - Accent2 8 19 5" xfId="5819"/>
    <cellStyle name="20% - Accent2 8 19 5 2" xfId="5820"/>
    <cellStyle name="20% - Accent2 8 19 5 3" xfId="5821"/>
    <cellStyle name="20% - Accent2 8 19 6" xfId="5822"/>
    <cellStyle name="20% - Accent2 8 19 6 2" xfId="5823"/>
    <cellStyle name="20% - Accent2 8 19 7" xfId="5824"/>
    <cellStyle name="20% - Accent2 8 19 8" xfId="5825"/>
    <cellStyle name="20% - Accent2 8 2" xfId="5826"/>
    <cellStyle name="20% - Accent2 8 2 2" xfId="5827"/>
    <cellStyle name="20% - Accent2 8 2 2 2" xfId="5828"/>
    <cellStyle name="20% - Accent2 8 2 2 3" xfId="5829"/>
    <cellStyle name="20% - Accent2 8 2 3" xfId="5830"/>
    <cellStyle name="20% - Accent2 8 2 3 2" xfId="5831"/>
    <cellStyle name="20% - Accent2 8 2 3 3" xfId="5832"/>
    <cellStyle name="20% - Accent2 8 2 4" xfId="5833"/>
    <cellStyle name="20% - Accent2 8 2 4 2" xfId="5834"/>
    <cellStyle name="20% - Accent2 8 2 4 3" xfId="5835"/>
    <cellStyle name="20% - Accent2 8 2 5" xfId="5836"/>
    <cellStyle name="20% - Accent2 8 2 5 2" xfId="5837"/>
    <cellStyle name="20% - Accent2 8 2 5 3" xfId="5838"/>
    <cellStyle name="20% - Accent2 8 2 6" xfId="5839"/>
    <cellStyle name="20% - Accent2 8 2 6 2" xfId="5840"/>
    <cellStyle name="20% - Accent2 8 2 7" xfId="5841"/>
    <cellStyle name="20% - Accent2 8 2 8" xfId="5842"/>
    <cellStyle name="20% - Accent2 8 20" xfId="5843"/>
    <cellStyle name="20% - Accent2 8 20 2" xfId="5844"/>
    <cellStyle name="20% - Accent2 8 20 3" xfId="5845"/>
    <cellStyle name="20% - Accent2 8 21" xfId="5846"/>
    <cellStyle name="20% - Accent2 8 21 2" xfId="5847"/>
    <cellStyle name="20% - Accent2 8 21 3" xfId="5848"/>
    <cellStyle name="20% - Accent2 8 22" xfId="5849"/>
    <cellStyle name="20% - Accent2 8 22 2" xfId="5850"/>
    <cellStyle name="20% - Accent2 8 22 3" xfId="5851"/>
    <cellStyle name="20% - Accent2 8 23" xfId="5852"/>
    <cellStyle name="20% - Accent2 8 23 2" xfId="5853"/>
    <cellStyle name="20% - Accent2 8 23 3" xfId="5854"/>
    <cellStyle name="20% - Accent2 8 24" xfId="5855"/>
    <cellStyle name="20% - Accent2 8 24 2" xfId="5856"/>
    <cellStyle name="20% - Accent2 8 25" xfId="5857"/>
    <cellStyle name="20% - Accent2 8 26" xfId="5858"/>
    <cellStyle name="20% - Accent2 8 3" xfId="5859"/>
    <cellStyle name="20% - Accent2 8 3 2" xfId="5860"/>
    <cellStyle name="20% - Accent2 8 3 2 2" xfId="5861"/>
    <cellStyle name="20% - Accent2 8 3 2 3" xfId="5862"/>
    <cellStyle name="20% - Accent2 8 3 3" xfId="5863"/>
    <cellStyle name="20% - Accent2 8 3 3 2" xfId="5864"/>
    <cellStyle name="20% - Accent2 8 3 3 3" xfId="5865"/>
    <cellStyle name="20% - Accent2 8 3 4" xfId="5866"/>
    <cellStyle name="20% - Accent2 8 3 4 2" xfId="5867"/>
    <cellStyle name="20% - Accent2 8 3 4 3" xfId="5868"/>
    <cellStyle name="20% - Accent2 8 3 5" xfId="5869"/>
    <cellStyle name="20% - Accent2 8 3 5 2" xfId="5870"/>
    <cellStyle name="20% - Accent2 8 3 5 3" xfId="5871"/>
    <cellStyle name="20% - Accent2 8 3 6" xfId="5872"/>
    <cellStyle name="20% - Accent2 8 3 6 2" xfId="5873"/>
    <cellStyle name="20% - Accent2 8 3 7" xfId="5874"/>
    <cellStyle name="20% - Accent2 8 3 8" xfId="5875"/>
    <cellStyle name="20% - Accent2 8 4" xfId="5876"/>
    <cellStyle name="20% - Accent2 8 4 2" xfId="5877"/>
    <cellStyle name="20% - Accent2 8 4 2 2" xfId="5878"/>
    <cellStyle name="20% - Accent2 8 4 2 3" xfId="5879"/>
    <cellStyle name="20% - Accent2 8 4 3" xfId="5880"/>
    <cellStyle name="20% - Accent2 8 4 3 2" xfId="5881"/>
    <cellStyle name="20% - Accent2 8 4 3 3" xfId="5882"/>
    <cellStyle name="20% - Accent2 8 4 4" xfId="5883"/>
    <cellStyle name="20% - Accent2 8 4 4 2" xfId="5884"/>
    <cellStyle name="20% - Accent2 8 4 4 3" xfId="5885"/>
    <cellStyle name="20% - Accent2 8 4 5" xfId="5886"/>
    <cellStyle name="20% - Accent2 8 4 5 2" xfId="5887"/>
    <cellStyle name="20% - Accent2 8 4 5 3" xfId="5888"/>
    <cellStyle name="20% - Accent2 8 4 6" xfId="5889"/>
    <cellStyle name="20% - Accent2 8 4 6 2" xfId="5890"/>
    <cellStyle name="20% - Accent2 8 4 7" xfId="5891"/>
    <cellStyle name="20% - Accent2 8 4 8" xfId="5892"/>
    <cellStyle name="20% - Accent2 8 5" xfId="5893"/>
    <cellStyle name="20% - Accent2 8 5 2" xfId="5894"/>
    <cellStyle name="20% - Accent2 8 5 2 2" xfId="5895"/>
    <cellStyle name="20% - Accent2 8 5 2 3" xfId="5896"/>
    <cellStyle name="20% - Accent2 8 5 3" xfId="5897"/>
    <cellStyle name="20% - Accent2 8 5 3 2" xfId="5898"/>
    <cellStyle name="20% - Accent2 8 5 3 3" xfId="5899"/>
    <cellStyle name="20% - Accent2 8 5 4" xfId="5900"/>
    <cellStyle name="20% - Accent2 8 5 4 2" xfId="5901"/>
    <cellStyle name="20% - Accent2 8 5 4 3" xfId="5902"/>
    <cellStyle name="20% - Accent2 8 5 5" xfId="5903"/>
    <cellStyle name="20% - Accent2 8 5 5 2" xfId="5904"/>
    <cellStyle name="20% - Accent2 8 5 5 3" xfId="5905"/>
    <cellStyle name="20% - Accent2 8 5 6" xfId="5906"/>
    <cellStyle name="20% - Accent2 8 5 6 2" xfId="5907"/>
    <cellStyle name="20% - Accent2 8 5 7" xfId="5908"/>
    <cellStyle name="20% - Accent2 8 5 8" xfId="5909"/>
    <cellStyle name="20% - Accent2 8 6" xfId="5910"/>
    <cellStyle name="20% - Accent2 8 6 2" xfId="5911"/>
    <cellStyle name="20% - Accent2 8 6 2 2" xfId="5912"/>
    <cellStyle name="20% - Accent2 8 6 2 3" xfId="5913"/>
    <cellStyle name="20% - Accent2 8 6 3" xfId="5914"/>
    <cellStyle name="20% - Accent2 8 6 3 2" xfId="5915"/>
    <cellStyle name="20% - Accent2 8 6 3 3" xfId="5916"/>
    <cellStyle name="20% - Accent2 8 6 4" xfId="5917"/>
    <cellStyle name="20% - Accent2 8 6 4 2" xfId="5918"/>
    <cellStyle name="20% - Accent2 8 6 4 3" xfId="5919"/>
    <cellStyle name="20% - Accent2 8 6 5" xfId="5920"/>
    <cellStyle name="20% - Accent2 8 6 5 2" xfId="5921"/>
    <cellStyle name="20% - Accent2 8 6 5 3" xfId="5922"/>
    <cellStyle name="20% - Accent2 8 6 6" xfId="5923"/>
    <cellStyle name="20% - Accent2 8 6 6 2" xfId="5924"/>
    <cellStyle name="20% - Accent2 8 6 7" xfId="5925"/>
    <cellStyle name="20% - Accent2 8 6 8" xfId="5926"/>
    <cellStyle name="20% - Accent2 8 7" xfId="5927"/>
    <cellStyle name="20% - Accent2 8 7 2" xfId="5928"/>
    <cellStyle name="20% - Accent2 8 7 2 2" xfId="5929"/>
    <cellStyle name="20% - Accent2 8 7 2 3" xfId="5930"/>
    <cellStyle name="20% - Accent2 8 7 3" xfId="5931"/>
    <cellStyle name="20% - Accent2 8 7 3 2" xfId="5932"/>
    <cellStyle name="20% - Accent2 8 7 3 3" xfId="5933"/>
    <cellStyle name="20% - Accent2 8 7 4" xfId="5934"/>
    <cellStyle name="20% - Accent2 8 7 4 2" xfId="5935"/>
    <cellStyle name="20% - Accent2 8 7 4 3" xfId="5936"/>
    <cellStyle name="20% - Accent2 8 7 5" xfId="5937"/>
    <cellStyle name="20% - Accent2 8 7 5 2" xfId="5938"/>
    <cellStyle name="20% - Accent2 8 7 5 3" xfId="5939"/>
    <cellStyle name="20% - Accent2 8 7 6" xfId="5940"/>
    <cellStyle name="20% - Accent2 8 7 6 2" xfId="5941"/>
    <cellStyle name="20% - Accent2 8 7 7" xfId="5942"/>
    <cellStyle name="20% - Accent2 8 7 8" xfId="5943"/>
    <cellStyle name="20% - Accent2 8 8" xfId="5944"/>
    <cellStyle name="20% - Accent2 8 8 2" xfId="5945"/>
    <cellStyle name="20% - Accent2 8 8 2 2" xfId="5946"/>
    <cellStyle name="20% - Accent2 8 8 2 3" xfId="5947"/>
    <cellStyle name="20% - Accent2 8 8 3" xfId="5948"/>
    <cellStyle name="20% - Accent2 8 8 3 2" xfId="5949"/>
    <cellStyle name="20% - Accent2 8 8 3 3" xfId="5950"/>
    <cellStyle name="20% - Accent2 8 8 4" xfId="5951"/>
    <cellStyle name="20% - Accent2 8 8 4 2" xfId="5952"/>
    <cellStyle name="20% - Accent2 8 8 4 3" xfId="5953"/>
    <cellStyle name="20% - Accent2 8 8 5" xfId="5954"/>
    <cellStyle name="20% - Accent2 8 8 5 2" xfId="5955"/>
    <cellStyle name="20% - Accent2 8 8 5 3" xfId="5956"/>
    <cellStyle name="20% - Accent2 8 8 6" xfId="5957"/>
    <cellStyle name="20% - Accent2 8 8 6 2" xfId="5958"/>
    <cellStyle name="20% - Accent2 8 8 7" xfId="5959"/>
    <cellStyle name="20% - Accent2 8 8 8" xfId="5960"/>
    <cellStyle name="20% - Accent2 8 9" xfId="5961"/>
    <cellStyle name="20% - Accent2 8 9 2" xfId="5962"/>
    <cellStyle name="20% - Accent2 8 9 2 2" xfId="5963"/>
    <cellStyle name="20% - Accent2 8 9 2 3" xfId="5964"/>
    <cellStyle name="20% - Accent2 8 9 3" xfId="5965"/>
    <cellStyle name="20% - Accent2 8 9 3 2" xfId="5966"/>
    <cellStyle name="20% - Accent2 8 9 3 3" xfId="5967"/>
    <cellStyle name="20% - Accent2 8 9 4" xfId="5968"/>
    <cellStyle name="20% - Accent2 8 9 4 2" xfId="5969"/>
    <cellStyle name="20% - Accent2 8 9 4 3" xfId="5970"/>
    <cellStyle name="20% - Accent2 8 9 5" xfId="5971"/>
    <cellStyle name="20% - Accent2 8 9 5 2" xfId="5972"/>
    <cellStyle name="20% - Accent2 8 9 5 3" xfId="5973"/>
    <cellStyle name="20% - Accent2 8 9 6" xfId="5974"/>
    <cellStyle name="20% - Accent2 8 9 6 2" xfId="5975"/>
    <cellStyle name="20% - Accent2 8 9 7" xfId="5976"/>
    <cellStyle name="20% - Accent2 8 9 8" xfId="5977"/>
    <cellStyle name="20% - Accent2 9" xfId="5978"/>
    <cellStyle name="20% - Accent2 9 10" xfId="5979"/>
    <cellStyle name="20% - Accent2 9 10 2" xfId="5980"/>
    <cellStyle name="20% - Accent2 9 10 2 2" xfId="5981"/>
    <cellStyle name="20% - Accent2 9 10 2 3" xfId="5982"/>
    <cellStyle name="20% - Accent2 9 10 3" xfId="5983"/>
    <cellStyle name="20% - Accent2 9 10 3 2" xfId="5984"/>
    <cellStyle name="20% - Accent2 9 10 3 3" xfId="5985"/>
    <cellStyle name="20% - Accent2 9 10 4" xfId="5986"/>
    <cellStyle name="20% - Accent2 9 10 4 2" xfId="5987"/>
    <cellStyle name="20% - Accent2 9 10 4 3" xfId="5988"/>
    <cellStyle name="20% - Accent2 9 10 5" xfId="5989"/>
    <cellStyle name="20% - Accent2 9 10 5 2" xfId="5990"/>
    <cellStyle name="20% - Accent2 9 10 5 3" xfId="5991"/>
    <cellStyle name="20% - Accent2 9 10 6" xfId="5992"/>
    <cellStyle name="20% - Accent2 9 10 6 2" xfId="5993"/>
    <cellStyle name="20% - Accent2 9 10 7" xfId="5994"/>
    <cellStyle name="20% - Accent2 9 10 8" xfId="5995"/>
    <cellStyle name="20% - Accent2 9 11" xfId="5996"/>
    <cellStyle name="20% - Accent2 9 11 2" xfId="5997"/>
    <cellStyle name="20% - Accent2 9 11 2 2" xfId="5998"/>
    <cellStyle name="20% - Accent2 9 11 2 3" xfId="5999"/>
    <cellStyle name="20% - Accent2 9 11 3" xfId="6000"/>
    <cellStyle name="20% - Accent2 9 11 3 2" xfId="6001"/>
    <cellStyle name="20% - Accent2 9 11 3 3" xfId="6002"/>
    <cellStyle name="20% - Accent2 9 11 4" xfId="6003"/>
    <cellStyle name="20% - Accent2 9 11 4 2" xfId="6004"/>
    <cellStyle name="20% - Accent2 9 11 4 3" xfId="6005"/>
    <cellStyle name="20% - Accent2 9 11 5" xfId="6006"/>
    <cellStyle name="20% - Accent2 9 11 5 2" xfId="6007"/>
    <cellStyle name="20% - Accent2 9 11 5 3" xfId="6008"/>
    <cellStyle name="20% - Accent2 9 11 6" xfId="6009"/>
    <cellStyle name="20% - Accent2 9 11 6 2" xfId="6010"/>
    <cellStyle name="20% - Accent2 9 11 7" xfId="6011"/>
    <cellStyle name="20% - Accent2 9 11 8" xfId="6012"/>
    <cellStyle name="20% - Accent2 9 12" xfId="6013"/>
    <cellStyle name="20% - Accent2 9 12 2" xfId="6014"/>
    <cellStyle name="20% - Accent2 9 12 2 2" xfId="6015"/>
    <cellStyle name="20% - Accent2 9 12 2 3" xfId="6016"/>
    <cellStyle name="20% - Accent2 9 12 3" xfId="6017"/>
    <cellStyle name="20% - Accent2 9 12 3 2" xfId="6018"/>
    <cellStyle name="20% - Accent2 9 12 3 3" xfId="6019"/>
    <cellStyle name="20% - Accent2 9 12 4" xfId="6020"/>
    <cellStyle name="20% - Accent2 9 12 4 2" xfId="6021"/>
    <cellStyle name="20% - Accent2 9 12 4 3" xfId="6022"/>
    <cellStyle name="20% - Accent2 9 12 5" xfId="6023"/>
    <cellStyle name="20% - Accent2 9 12 5 2" xfId="6024"/>
    <cellStyle name="20% - Accent2 9 12 5 3" xfId="6025"/>
    <cellStyle name="20% - Accent2 9 12 6" xfId="6026"/>
    <cellStyle name="20% - Accent2 9 12 6 2" xfId="6027"/>
    <cellStyle name="20% - Accent2 9 12 7" xfId="6028"/>
    <cellStyle name="20% - Accent2 9 12 8" xfId="6029"/>
    <cellStyle name="20% - Accent2 9 13" xfId="6030"/>
    <cellStyle name="20% - Accent2 9 13 2" xfId="6031"/>
    <cellStyle name="20% - Accent2 9 13 2 2" xfId="6032"/>
    <cellStyle name="20% - Accent2 9 13 2 3" xfId="6033"/>
    <cellStyle name="20% - Accent2 9 13 3" xfId="6034"/>
    <cellStyle name="20% - Accent2 9 13 3 2" xfId="6035"/>
    <cellStyle name="20% - Accent2 9 13 3 3" xfId="6036"/>
    <cellStyle name="20% - Accent2 9 13 4" xfId="6037"/>
    <cellStyle name="20% - Accent2 9 13 4 2" xfId="6038"/>
    <cellStyle name="20% - Accent2 9 13 4 3" xfId="6039"/>
    <cellStyle name="20% - Accent2 9 13 5" xfId="6040"/>
    <cellStyle name="20% - Accent2 9 13 5 2" xfId="6041"/>
    <cellStyle name="20% - Accent2 9 13 5 3" xfId="6042"/>
    <cellStyle name="20% - Accent2 9 13 6" xfId="6043"/>
    <cellStyle name="20% - Accent2 9 13 6 2" xfId="6044"/>
    <cellStyle name="20% - Accent2 9 13 7" xfId="6045"/>
    <cellStyle name="20% - Accent2 9 13 8" xfId="6046"/>
    <cellStyle name="20% - Accent2 9 14" xfId="6047"/>
    <cellStyle name="20% - Accent2 9 14 2" xfId="6048"/>
    <cellStyle name="20% - Accent2 9 14 2 2" xfId="6049"/>
    <cellStyle name="20% - Accent2 9 14 2 3" xfId="6050"/>
    <cellStyle name="20% - Accent2 9 14 3" xfId="6051"/>
    <cellStyle name="20% - Accent2 9 14 3 2" xfId="6052"/>
    <cellStyle name="20% - Accent2 9 14 3 3" xfId="6053"/>
    <cellStyle name="20% - Accent2 9 14 4" xfId="6054"/>
    <cellStyle name="20% - Accent2 9 14 4 2" xfId="6055"/>
    <cellStyle name="20% - Accent2 9 14 4 3" xfId="6056"/>
    <cellStyle name="20% - Accent2 9 14 5" xfId="6057"/>
    <cellStyle name="20% - Accent2 9 14 5 2" xfId="6058"/>
    <cellStyle name="20% - Accent2 9 14 5 3" xfId="6059"/>
    <cellStyle name="20% - Accent2 9 14 6" xfId="6060"/>
    <cellStyle name="20% - Accent2 9 14 6 2" xfId="6061"/>
    <cellStyle name="20% - Accent2 9 14 7" xfId="6062"/>
    <cellStyle name="20% - Accent2 9 14 8" xfId="6063"/>
    <cellStyle name="20% - Accent2 9 15" xfId="6064"/>
    <cellStyle name="20% - Accent2 9 15 2" xfId="6065"/>
    <cellStyle name="20% - Accent2 9 15 2 2" xfId="6066"/>
    <cellStyle name="20% - Accent2 9 15 2 3" xfId="6067"/>
    <cellStyle name="20% - Accent2 9 15 3" xfId="6068"/>
    <cellStyle name="20% - Accent2 9 15 3 2" xfId="6069"/>
    <cellStyle name="20% - Accent2 9 15 3 3" xfId="6070"/>
    <cellStyle name="20% - Accent2 9 15 4" xfId="6071"/>
    <cellStyle name="20% - Accent2 9 15 4 2" xfId="6072"/>
    <cellStyle name="20% - Accent2 9 15 4 3" xfId="6073"/>
    <cellStyle name="20% - Accent2 9 15 5" xfId="6074"/>
    <cellStyle name="20% - Accent2 9 15 5 2" xfId="6075"/>
    <cellStyle name="20% - Accent2 9 15 5 3" xfId="6076"/>
    <cellStyle name="20% - Accent2 9 15 6" xfId="6077"/>
    <cellStyle name="20% - Accent2 9 15 6 2" xfId="6078"/>
    <cellStyle name="20% - Accent2 9 15 7" xfId="6079"/>
    <cellStyle name="20% - Accent2 9 15 8" xfId="6080"/>
    <cellStyle name="20% - Accent2 9 16" xfId="6081"/>
    <cellStyle name="20% - Accent2 9 16 2" xfId="6082"/>
    <cellStyle name="20% - Accent2 9 16 2 2" xfId="6083"/>
    <cellStyle name="20% - Accent2 9 16 2 3" xfId="6084"/>
    <cellStyle name="20% - Accent2 9 16 3" xfId="6085"/>
    <cellStyle name="20% - Accent2 9 16 3 2" xfId="6086"/>
    <cellStyle name="20% - Accent2 9 16 3 3" xfId="6087"/>
    <cellStyle name="20% - Accent2 9 16 4" xfId="6088"/>
    <cellStyle name="20% - Accent2 9 16 4 2" xfId="6089"/>
    <cellStyle name="20% - Accent2 9 16 4 3" xfId="6090"/>
    <cellStyle name="20% - Accent2 9 16 5" xfId="6091"/>
    <cellStyle name="20% - Accent2 9 16 5 2" xfId="6092"/>
    <cellStyle name="20% - Accent2 9 16 5 3" xfId="6093"/>
    <cellStyle name="20% - Accent2 9 16 6" xfId="6094"/>
    <cellStyle name="20% - Accent2 9 16 6 2" xfId="6095"/>
    <cellStyle name="20% - Accent2 9 16 7" xfId="6096"/>
    <cellStyle name="20% - Accent2 9 16 8" xfId="6097"/>
    <cellStyle name="20% - Accent2 9 17" xfId="6098"/>
    <cellStyle name="20% - Accent2 9 17 2" xfId="6099"/>
    <cellStyle name="20% - Accent2 9 17 2 2" xfId="6100"/>
    <cellStyle name="20% - Accent2 9 17 2 3" xfId="6101"/>
    <cellStyle name="20% - Accent2 9 17 3" xfId="6102"/>
    <cellStyle name="20% - Accent2 9 17 3 2" xfId="6103"/>
    <cellStyle name="20% - Accent2 9 17 3 3" xfId="6104"/>
    <cellStyle name="20% - Accent2 9 17 4" xfId="6105"/>
    <cellStyle name="20% - Accent2 9 17 4 2" xfId="6106"/>
    <cellStyle name="20% - Accent2 9 17 4 3" xfId="6107"/>
    <cellStyle name="20% - Accent2 9 17 5" xfId="6108"/>
    <cellStyle name="20% - Accent2 9 17 5 2" xfId="6109"/>
    <cellStyle name="20% - Accent2 9 17 5 3" xfId="6110"/>
    <cellStyle name="20% - Accent2 9 17 6" xfId="6111"/>
    <cellStyle name="20% - Accent2 9 17 6 2" xfId="6112"/>
    <cellStyle name="20% - Accent2 9 17 7" xfId="6113"/>
    <cellStyle name="20% - Accent2 9 17 8" xfId="6114"/>
    <cellStyle name="20% - Accent2 9 18" xfId="6115"/>
    <cellStyle name="20% - Accent2 9 18 2" xfId="6116"/>
    <cellStyle name="20% - Accent2 9 18 2 2" xfId="6117"/>
    <cellStyle name="20% - Accent2 9 18 2 3" xfId="6118"/>
    <cellStyle name="20% - Accent2 9 18 3" xfId="6119"/>
    <cellStyle name="20% - Accent2 9 18 3 2" xfId="6120"/>
    <cellStyle name="20% - Accent2 9 18 3 3" xfId="6121"/>
    <cellStyle name="20% - Accent2 9 18 4" xfId="6122"/>
    <cellStyle name="20% - Accent2 9 18 4 2" xfId="6123"/>
    <cellStyle name="20% - Accent2 9 18 4 3" xfId="6124"/>
    <cellStyle name="20% - Accent2 9 18 5" xfId="6125"/>
    <cellStyle name="20% - Accent2 9 18 5 2" xfId="6126"/>
    <cellStyle name="20% - Accent2 9 18 5 3" xfId="6127"/>
    <cellStyle name="20% - Accent2 9 18 6" xfId="6128"/>
    <cellStyle name="20% - Accent2 9 18 6 2" xfId="6129"/>
    <cellStyle name="20% - Accent2 9 18 7" xfId="6130"/>
    <cellStyle name="20% - Accent2 9 18 8" xfId="6131"/>
    <cellStyle name="20% - Accent2 9 19" xfId="6132"/>
    <cellStyle name="20% - Accent2 9 19 2" xfId="6133"/>
    <cellStyle name="20% - Accent2 9 19 2 2" xfId="6134"/>
    <cellStyle name="20% - Accent2 9 19 2 3" xfId="6135"/>
    <cellStyle name="20% - Accent2 9 19 3" xfId="6136"/>
    <cellStyle name="20% - Accent2 9 19 3 2" xfId="6137"/>
    <cellStyle name="20% - Accent2 9 19 3 3" xfId="6138"/>
    <cellStyle name="20% - Accent2 9 19 4" xfId="6139"/>
    <cellStyle name="20% - Accent2 9 19 4 2" xfId="6140"/>
    <cellStyle name="20% - Accent2 9 19 4 3" xfId="6141"/>
    <cellStyle name="20% - Accent2 9 19 5" xfId="6142"/>
    <cellStyle name="20% - Accent2 9 19 5 2" xfId="6143"/>
    <cellStyle name="20% - Accent2 9 19 5 3" xfId="6144"/>
    <cellStyle name="20% - Accent2 9 19 6" xfId="6145"/>
    <cellStyle name="20% - Accent2 9 19 6 2" xfId="6146"/>
    <cellStyle name="20% - Accent2 9 19 7" xfId="6147"/>
    <cellStyle name="20% - Accent2 9 19 8" xfId="6148"/>
    <cellStyle name="20% - Accent2 9 2" xfId="6149"/>
    <cellStyle name="20% - Accent2 9 2 2" xfId="6150"/>
    <cellStyle name="20% - Accent2 9 2 2 2" xfId="6151"/>
    <cellStyle name="20% - Accent2 9 2 2 3" xfId="6152"/>
    <cellStyle name="20% - Accent2 9 2 3" xfId="6153"/>
    <cellStyle name="20% - Accent2 9 2 3 2" xfId="6154"/>
    <cellStyle name="20% - Accent2 9 2 3 3" xfId="6155"/>
    <cellStyle name="20% - Accent2 9 2 4" xfId="6156"/>
    <cellStyle name="20% - Accent2 9 2 4 2" xfId="6157"/>
    <cellStyle name="20% - Accent2 9 2 4 3" xfId="6158"/>
    <cellStyle name="20% - Accent2 9 2 5" xfId="6159"/>
    <cellStyle name="20% - Accent2 9 2 5 2" xfId="6160"/>
    <cellStyle name="20% - Accent2 9 2 5 3" xfId="6161"/>
    <cellStyle name="20% - Accent2 9 2 6" xfId="6162"/>
    <cellStyle name="20% - Accent2 9 2 6 2" xfId="6163"/>
    <cellStyle name="20% - Accent2 9 2 7" xfId="6164"/>
    <cellStyle name="20% - Accent2 9 2 8" xfId="6165"/>
    <cellStyle name="20% - Accent2 9 20" xfId="6166"/>
    <cellStyle name="20% - Accent2 9 20 2" xfId="6167"/>
    <cellStyle name="20% - Accent2 9 20 3" xfId="6168"/>
    <cellStyle name="20% - Accent2 9 21" xfId="6169"/>
    <cellStyle name="20% - Accent2 9 21 2" xfId="6170"/>
    <cellStyle name="20% - Accent2 9 21 3" xfId="6171"/>
    <cellStyle name="20% - Accent2 9 22" xfId="6172"/>
    <cellStyle name="20% - Accent2 9 22 2" xfId="6173"/>
    <cellStyle name="20% - Accent2 9 22 3" xfId="6174"/>
    <cellStyle name="20% - Accent2 9 23" xfId="6175"/>
    <cellStyle name="20% - Accent2 9 23 2" xfId="6176"/>
    <cellStyle name="20% - Accent2 9 23 3" xfId="6177"/>
    <cellStyle name="20% - Accent2 9 24" xfId="6178"/>
    <cellStyle name="20% - Accent2 9 24 2" xfId="6179"/>
    <cellStyle name="20% - Accent2 9 25" xfId="6180"/>
    <cellStyle name="20% - Accent2 9 26" xfId="6181"/>
    <cellStyle name="20% - Accent2 9 3" xfId="6182"/>
    <cellStyle name="20% - Accent2 9 3 2" xfId="6183"/>
    <cellStyle name="20% - Accent2 9 3 2 2" xfId="6184"/>
    <cellStyle name="20% - Accent2 9 3 2 3" xfId="6185"/>
    <cellStyle name="20% - Accent2 9 3 3" xfId="6186"/>
    <cellStyle name="20% - Accent2 9 3 3 2" xfId="6187"/>
    <cellStyle name="20% - Accent2 9 3 3 3" xfId="6188"/>
    <cellStyle name="20% - Accent2 9 3 4" xfId="6189"/>
    <cellStyle name="20% - Accent2 9 3 4 2" xfId="6190"/>
    <cellStyle name="20% - Accent2 9 3 4 3" xfId="6191"/>
    <cellStyle name="20% - Accent2 9 3 5" xfId="6192"/>
    <cellStyle name="20% - Accent2 9 3 5 2" xfId="6193"/>
    <cellStyle name="20% - Accent2 9 3 5 3" xfId="6194"/>
    <cellStyle name="20% - Accent2 9 3 6" xfId="6195"/>
    <cellStyle name="20% - Accent2 9 3 6 2" xfId="6196"/>
    <cellStyle name="20% - Accent2 9 3 7" xfId="6197"/>
    <cellStyle name="20% - Accent2 9 3 8" xfId="6198"/>
    <cellStyle name="20% - Accent2 9 4" xfId="6199"/>
    <cellStyle name="20% - Accent2 9 4 2" xfId="6200"/>
    <cellStyle name="20% - Accent2 9 4 2 2" xfId="6201"/>
    <cellStyle name="20% - Accent2 9 4 2 3" xfId="6202"/>
    <cellStyle name="20% - Accent2 9 4 3" xfId="6203"/>
    <cellStyle name="20% - Accent2 9 4 3 2" xfId="6204"/>
    <cellStyle name="20% - Accent2 9 4 3 3" xfId="6205"/>
    <cellStyle name="20% - Accent2 9 4 4" xfId="6206"/>
    <cellStyle name="20% - Accent2 9 4 4 2" xfId="6207"/>
    <cellStyle name="20% - Accent2 9 4 4 3" xfId="6208"/>
    <cellStyle name="20% - Accent2 9 4 5" xfId="6209"/>
    <cellStyle name="20% - Accent2 9 4 5 2" xfId="6210"/>
    <cellStyle name="20% - Accent2 9 4 5 3" xfId="6211"/>
    <cellStyle name="20% - Accent2 9 4 6" xfId="6212"/>
    <cellStyle name="20% - Accent2 9 4 6 2" xfId="6213"/>
    <cellStyle name="20% - Accent2 9 4 7" xfId="6214"/>
    <cellStyle name="20% - Accent2 9 4 8" xfId="6215"/>
    <cellStyle name="20% - Accent2 9 5" xfId="6216"/>
    <cellStyle name="20% - Accent2 9 5 2" xfId="6217"/>
    <cellStyle name="20% - Accent2 9 5 2 2" xfId="6218"/>
    <cellStyle name="20% - Accent2 9 5 2 3" xfId="6219"/>
    <cellStyle name="20% - Accent2 9 5 3" xfId="6220"/>
    <cellStyle name="20% - Accent2 9 5 3 2" xfId="6221"/>
    <cellStyle name="20% - Accent2 9 5 3 3" xfId="6222"/>
    <cellStyle name="20% - Accent2 9 5 4" xfId="6223"/>
    <cellStyle name="20% - Accent2 9 5 4 2" xfId="6224"/>
    <cellStyle name="20% - Accent2 9 5 4 3" xfId="6225"/>
    <cellStyle name="20% - Accent2 9 5 5" xfId="6226"/>
    <cellStyle name="20% - Accent2 9 5 5 2" xfId="6227"/>
    <cellStyle name="20% - Accent2 9 5 5 3" xfId="6228"/>
    <cellStyle name="20% - Accent2 9 5 6" xfId="6229"/>
    <cellStyle name="20% - Accent2 9 5 6 2" xfId="6230"/>
    <cellStyle name="20% - Accent2 9 5 7" xfId="6231"/>
    <cellStyle name="20% - Accent2 9 5 8" xfId="6232"/>
    <cellStyle name="20% - Accent2 9 6" xfId="6233"/>
    <cellStyle name="20% - Accent2 9 6 2" xfId="6234"/>
    <cellStyle name="20% - Accent2 9 6 2 2" xfId="6235"/>
    <cellStyle name="20% - Accent2 9 6 2 3" xfId="6236"/>
    <cellStyle name="20% - Accent2 9 6 3" xfId="6237"/>
    <cellStyle name="20% - Accent2 9 6 3 2" xfId="6238"/>
    <cellStyle name="20% - Accent2 9 6 3 3" xfId="6239"/>
    <cellStyle name="20% - Accent2 9 6 4" xfId="6240"/>
    <cellStyle name="20% - Accent2 9 6 4 2" xfId="6241"/>
    <cellStyle name="20% - Accent2 9 6 4 3" xfId="6242"/>
    <cellStyle name="20% - Accent2 9 6 5" xfId="6243"/>
    <cellStyle name="20% - Accent2 9 6 5 2" xfId="6244"/>
    <cellStyle name="20% - Accent2 9 6 5 3" xfId="6245"/>
    <cellStyle name="20% - Accent2 9 6 6" xfId="6246"/>
    <cellStyle name="20% - Accent2 9 6 6 2" xfId="6247"/>
    <cellStyle name="20% - Accent2 9 6 7" xfId="6248"/>
    <cellStyle name="20% - Accent2 9 6 8" xfId="6249"/>
    <cellStyle name="20% - Accent2 9 7" xfId="6250"/>
    <cellStyle name="20% - Accent2 9 7 2" xfId="6251"/>
    <cellStyle name="20% - Accent2 9 7 2 2" xfId="6252"/>
    <cellStyle name="20% - Accent2 9 7 2 3" xfId="6253"/>
    <cellStyle name="20% - Accent2 9 7 3" xfId="6254"/>
    <cellStyle name="20% - Accent2 9 7 3 2" xfId="6255"/>
    <cellStyle name="20% - Accent2 9 7 3 3" xfId="6256"/>
    <cellStyle name="20% - Accent2 9 7 4" xfId="6257"/>
    <cellStyle name="20% - Accent2 9 7 4 2" xfId="6258"/>
    <cellStyle name="20% - Accent2 9 7 4 3" xfId="6259"/>
    <cellStyle name="20% - Accent2 9 7 5" xfId="6260"/>
    <cellStyle name="20% - Accent2 9 7 5 2" xfId="6261"/>
    <cellStyle name="20% - Accent2 9 7 5 3" xfId="6262"/>
    <cellStyle name="20% - Accent2 9 7 6" xfId="6263"/>
    <cellStyle name="20% - Accent2 9 7 6 2" xfId="6264"/>
    <cellStyle name="20% - Accent2 9 7 7" xfId="6265"/>
    <cellStyle name="20% - Accent2 9 7 8" xfId="6266"/>
    <cellStyle name="20% - Accent2 9 8" xfId="6267"/>
    <cellStyle name="20% - Accent2 9 8 2" xfId="6268"/>
    <cellStyle name="20% - Accent2 9 8 2 2" xfId="6269"/>
    <cellStyle name="20% - Accent2 9 8 2 3" xfId="6270"/>
    <cellStyle name="20% - Accent2 9 8 3" xfId="6271"/>
    <cellStyle name="20% - Accent2 9 8 3 2" xfId="6272"/>
    <cellStyle name="20% - Accent2 9 8 3 3" xfId="6273"/>
    <cellStyle name="20% - Accent2 9 8 4" xfId="6274"/>
    <cellStyle name="20% - Accent2 9 8 4 2" xfId="6275"/>
    <cellStyle name="20% - Accent2 9 8 4 3" xfId="6276"/>
    <cellStyle name="20% - Accent2 9 8 5" xfId="6277"/>
    <cellStyle name="20% - Accent2 9 8 5 2" xfId="6278"/>
    <cellStyle name="20% - Accent2 9 8 5 3" xfId="6279"/>
    <cellStyle name="20% - Accent2 9 8 6" xfId="6280"/>
    <cellStyle name="20% - Accent2 9 8 6 2" xfId="6281"/>
    <cellStyle name="20% - Accent2 9 8 7" xfId="6282"/>
    <cellStyle name="20% - Accent2 9 8 8" xfId="6283"/>
    <cellStyle name="20% - Accent2 9 9" xfId="6284"/>
    <cellStyle name="20% - Accent2 9 9 2" xfId="6285"/>
    <cellStyle name="20% - Accent2 9 9 2 2" xfId="6286"/>
    <cellStyle name="20% - Accent2 9 9 2 3" xfId="6287"/>
    <cellStyle name="20% - Accent2 9 9 3" xfId="6288"/>
    <cellStyle name="20% - Accent2 9 9 3 2" xfId="6289"/>
    <cellStyle name="20% - Accent2 9 9 3 3" xfId="6290"/>
    <cellStyle name="20% - Accent2 9 9 4" xfId="6291"/>
    <cellStyle name="20% - Accent2 9 9 4 2" xfId="6292"/>
    <cellStyle name="20% - Accent2 9 9 4 3" xfId="6293"/>
    <cellStyle name="20% - Accent2 9 9 5" xfId="6294"/>
    <cellStyle name="20% - Accent2 9 9 5 2" xfId="6295"/>
    <cellStyle name="20% - Accent2 9 9 5 3" xfId="6296"/>
    <cellStyle name="20% - Accent2 9 9 6" xfId="6297"/>
    <cellStyle name="20% - Accent2 9 9 6 2" xfId="6298"/>
    <cellStyle name="20% - Accent2 9 9 7" xfId="6299"/>
    <cellStyle name="20% - Accent2 9 9 8" xfId="6300"/>
    <cellStyle name="20% - Accent3 10" xfId="6301"/>
    <cellStyle name="20% - Accent3 10 2" xfId="6302"/>
    <cellStyle name="20% - Accent3 10 2 2" xfId="6303"/>
    <cellStyle name="20% - Accent3 10 2 3" xfId="6304"/>
    <cellStyle name="20% - Accent3 10 3" xfId="6305"/>
    <cellStyle name="20% - Accent3 10 3 2" xfId="6306"/>
    <cellStyle name="20% - Accent3 10 3 3" xfId="6307"/>
    <cellStyle name="20% - Accent3 10 4" xfId="6308"/>
    <cellStyle name="20% - Accent3 10 4 2" xfId="6309"/>
    <cellStyle name="20% - Accent3 10 4 3" xfId="6310"/>
    <cellStyle name="20% - Accent3 10 5" xfId="6311"/>
    <cellStyle name="20% - Accent3 10 5 2" xfId="6312"/>
    <cellStyle name="20% - Accent3 10 5 3" xfId="6313"/>
    <cellStyle name="20% - Accent3 10 6" xfId="6314"/>
    <cellStyle name="20% - Accent3 10 6 2" xfId="6315"/>
    <cellStyle name="20% - Accent3 10 7" xfId="6316"/>
    <cellStyle name="20% - Accent3 10 8" xfId="6317"/>
    <cellStyle name="20% - Accent3 11" xfId="6318"/>
    <cellStyle name="20% - Accent3 11 2" xfId="6319"/>
    <cellStyle name="20% - Accent3 11 2 2" xfId="6320"/>
    <cellStyle name="20% - Accent3 11 2 3" xfId="6321"/>
    <cellStyle name="20% - Accent3 11 3" xfId="6322"/>
    <cellStyle name="20% - Accent3 11 3 2" xfId="6323"/>
    <cellStyle name="20% - Accent3 11 3 3" xfId="6324"/>
    <cellStyle name="20% - Accent3 11 4" xfId="6325"/>
    <cellStyle name="20% - Accent3 11 4 2" xfId="6326"/>
    <cellStyle name="20% - Accent3 11 4 3" xfId="6327"/>
    <cellStyle name="20% - Accent3 11 5" xfId="6328"/>
    <cellStyle name="20% - Accent3 11 5 2" xfId="6329"/>
    <cellStyle name="20% - Accent3 11 5 3" xfId="6330"/>
    <cellStyle name="20% - Accent3 11 6" xfId="6331"/>
    <cellStyle name="20% - Accent3 11 6 2" xfId="6332"/>
    <cellStyle name="20% - Accent3 11 7" xfId="6333"/>
    <cellStyle name="20% - Accent3 11 8" xfId="6334"/>
    <cellStyle name="20% - Accent3 12" xfId="6335"/>
    <cellStyle name="20% - Accent3 12 2" xfId="6336"/>
    <cellStyle name="20% - Accent3 12 2 2" xfId="6337"/>
    <cellStyle name="20% - Accent3 12 2 3" xfId="6338"/>
    <cellStyle name="20% - Accent3 12 3" xfId="6339"/>
    <cellStyle name="20% - Accent3 12 3 2" xfId="6340"/>
    <cellStyle name="20% - Accent3 12 3 3" xfId="6341"/>
    <cellStyle name="20% - Accent3 12 4" xfId="6342"/>
    <cellStyle name="20% - Accent3 12 4 2" xfId="6343"/>
    <cellStyle name="20% - Accent3 12 4 3" xfId="6344"/>
    <cellStyle name="20% - Accent3 12 5" xfId="6345"/>
    <cellStyle name="20% - Accent3 12 5 2" xfId="6346"/>
    <cellStyle name="20% - Accent3 12 5 3" xfId="6347"/>
    <cellStyle name="20% - Accent3 12 6" xfId="6348"/>
    <cellStyle name="20% - Accent3 12 6 2" xfId="6349"/>
    <cellStyle name="20% - Accent3 12 7" xfId="6350"/>
    <cellStyle name="20% - Accent3 12 8" xfId="6351"/>
    <cellStyle name="20% - Accent3 13" xfId="6352"/>
    <cellStyle name="20% - Accent3 13 2" xfId="6353"/>
    <cellStyle name="20% - Accent3 13 2 2" xfId="6354"/>
    <cellStyle name="20% - Accent3 13 2 3" xfId="6355"/>
    <cellStyle name="20% - Accent3 13 3" xfId="6356"/>
    <cellStyle name="20% - Accent3 13 3 2" xfId="6357"/>
    <cellStyle name="20% - Accent3 13 3 3" xfId="6358"/>
    <cellStyle name="20% - Accent3 13 4" xfId="6359"/>
    <cellStyle name="20% - Accent3 13 4 2" xfId="6360"/>
    <cellStyle name="20% - Accent3 13 4 3" xfId="6361"/>
    <cellStyle name="20% - Accent3 13 5" xfId="6362"/>
    <cellStyle name="20% - Accent3 13 5 2" xfId="6363"/>
    <cellStyle name="20% - Accent3 13 5 3" xfId="6364"/>
    <cellStyle name="20% - Accent3 13 6" xfId="6365"/>
    <cellStyle name="20% - Accent3 13 6 2" xfId="6366"/>
    <cellStyle name="20% - Accent3 13 7" xfId="6367"/>
    <cellStyle name="20% - Accent3 13 8" xfId="6368"/>
    <cellStyle name="20% - Accent3 14" xfId="6369"/>
    <cellStyle name="20% - Accent3 14 2" xfId="6370"/>
    <cellStyle name="20% - Accent3 14 2 2" xfId="6371"/>
    <cellStyle name="20% - Accent3 14 2 3" xfId="6372"/>
    <cellStyle name="20% - Accent3 14 3" xfId="6373"/>
    <cellStyle name="20% - Accent3 14 3 2" xfId="6374"/>
    <cellStyle name="20% - Accent3 14 3 3" xfId="6375"/>
    <cellStyle name="20% - Accent3 14 4" xfId="6376"/>
    <cellStyle name="20% - Accent3 14 4 2" xfId="6377"/>
    <cellStyle name="20% - Accent3 14 4 3" xfId="6378"/>
    <cellStyle name="20% - Accent3 14 5" xfId="6379"/>
    <cellStyle name="20% - Accent3 14 5 2" xfId="6380"/>
    <cellStyle name="20% - Accent3 14 5 3" xfId="6381"/>
    <cellStyle name="20% - Accent3 14 6" xfId="6382"/>
    <cellStyle name="20% - Accent3 14 6 2" xfId="6383"/>
    <cellStyle name="20% - Accent3 14 7" xfId="6384"/>
    <cellStyle name="20% - Accent3 14 8" xfId="6385"/>
    <cellStyle name="20% - Accent3 15" xfId="6386"/>
    <cellStyle name="20% - Accent3 15 2" xfId="6387"/>
    <cellStyle name="20% - Accent3 15 2 2" xfId="6388"/>
    <cellStyle name="20% - Accent3 15 2 3" xfId="6389"/>
    <cellStyle name="20% - Accent3 15 3" xfId="6390"/>
    <cellStyle name="20% - Accent3 15 3 2" xfId="6391"/>
    <cellStyle name="20% - Accent3 15 3 3" xfId="6392"/>
    <cellStyle name="20% - Accent3 15 4" xfId="6393"/>
    <cellStyle name="20% - Accent3 15 4 2" xfId="6394"/>
    <cellStyle name="20% - Accent3 15 4 3" xfId="6395"/>
    <cellStyle name="20% - Accent3 15 5" xfId="6396"/>
    <cellStyle name="20% - Accent3 15 5 2" xfId="6397"/>
    <cellStyle name="20% - Accent3 15 5 3" xfId="6398"/>
    <cellStyle name="20% - Accent3 15 6" xfId="6399"/>
    <cellStyle name="20% - Accent3 15 6 2" xfId="6400"/>
    <cellStyle name="20% - Accent3 15 7" xfId="6401"/>
    <cellStyle name="20% - Accent3 15 8" xfId="6402"/>
    <cellStyle name="20% - Accent3 16" xfId="6403"/>
    <cellStyle name="20% - Accent3 16 2" xfId="6404"/>
    <cellStyle name="20% - Accent3 16 2 2" xfId="6405"/>
    <cellStyle name="20% - Accent3 16 2 3" xfId="6406"/>
    <cellStyle name="20% - Accent3 16 3" xfId="6407"/>
    <cellStyle name="20% - Accent3 16 3 2" xfId="6408"/>
    <cellStyle name="20% - Accent3 16 3 3" xfId="6409"/>
    <cellStyle name="20% - Accent3 16 4" xfId="6410"/>
    <cellStyle name="20% - Accent3 16 4 2" xfId="6411"/>
    <cellStyle name="20% - Accent3 16 4 3" xfId="6412"/>
    <cellStyle name="20% - Accent3 16 5" xfId="6413"/>
    <cellStyle name="20% - Accent3 16 5 2" xfId="6414"/>
    <cellStyle name="20% - Accent3 16 5 3" xfId="6415"/>
    <cellStyle name="20% - Accent3 16 6" xfId="6416"/>
    <cellStyle name="20% - Accent3 16 6 2" xfId="6417"/>
    <cellStyle name="20% - Accent3 16 7" xfId="6418"/>
    <cellStyle name="20% - Accent3 16 8" xfId="6419"/>
    <cellStyle name="20% - Accent3 17" xfId="6420"/>
    <cellStyle name="20% - Accent3 17 2" xfId="6421"/>
    <cellStyle name="20% - Accent3 17 2 2" xfId="6422"/>
    <cellStyle name="20% - Accent3 17 2 3" xfId="6423"/>
    <cellStyle name="20% - Accent3 17 3" xfId="6424"/>
    <cellStyle name="20% - Accent3 17 3 2" xfId="6425"/>
    <cellStyle name="20% - Accent3 17 3 3" xfId="6426"/>
    <cellStyle name="20% - Accent3 17 4" xfId="6427"/>
    <cellStyle name="20% - Accent3 17 4 2" xfId="6428"/>
    <cellStyle name="20% - Accent3 17 4 3" xfId="6429"/>
    <cellStyle name="20% - Accent3 17 5" xfId="6430"/>
    <cellStyle name="20% - Accent3 17 5 2" xfId="6431"/>
    <cellStyle name="20% - Accent3 17 5 3" xfId="6432"/>
    <cellStyle name="20% - Accent3 17 6" xfId="6433"/>
    <cellStyle name="20% - Accent3 17 6 2" xfId="6434"/>
    <cellStyle name="20% - Accent3 17 7" xfId="6435"/>
    <cellStyle name="20% - Accent3 17 8" xfId="6436"/>
    <cellStyle name="20% - Accent3 18" xfId="6437"/>
    <cellStyle name="20% - Accent3 18 2" xfId="6438"/>
    <cellStyle name="20% - Accent3 18 2 2" xfId="6439"/>
    <cellStyle name="20% - Accent3 18 2 3" xfId="6440"/>
    <cellStyle name="20% - Accent3 18 3" xfId="6441"/>
    <cellStyle name="20% - Accent3 18 3 2" xfId="6442"/>
    <cellStyle name="20% - Accent3 18 3 3" xfId="6443"/>
    <cellStyle name="20% - Accent3 18 4" xfId="6444"/>
    <cellStyle name="20% - Accent3 18 4 2" xfId="6445"/>
    <cellStyle name="20% - Accent3 18 4 3" xfId="6446"/>
    <cellStyle name="20% - Accent3 18 5" xfId="6447"/>
    <cellStyle name="20% - Accent3 18 5 2" xfId="6448"/>
    <cellStyle name="20% - Accent3 18 5 3" xfId="6449"/>
    <cellStyle name="20% - Accent3 18 6" xfId="6450"/>
    <cellStyle name="20% - Accent3 18 6 2" xfId="6451"/>
    <cellStyle name="20% - Accent3 18 7" xfId="6452"/>
    <cellStyle name="20% - Accent3 18 8" xfId="6453"/>
    <cellStyle name="20% - Accent3 19" xfId="6454"/>
    <cellStyle name="20% - Accent3 19 2" xfId="6455"/>
    <cellStyle name="20% - Accent3 19 2 2" xfId="6456"/>
    <cellStyle name="20% - Accent3 19 2 3" xfId="6457"/>
    <cellStyle name="20% - Accent3 19 3" xfId="6458"/>
    <cellStyle name="20% - Accent3 19 3 2" xfId="6459"/>
    <cellStyle name="20% - Accent3 19 3 3" xfId="6460"/>
    <cellStyle name="20% - Accent3 19 4" xfId="6461"/>
    <cellStyle name="20% - Accent3 19 4 2" xfId="6462"/>
    <cellStyle name="20% - Accent3 19 4 3" xfId="6463"/>
    <cellStyle name="20% - Accent3 19 5" xfId="6464"/>
    <cellStyle name="20% - Accent3 19 5 2" xfId="6465"/>
    <cellStyle name="20% - Accent3 19 5 3" xfId="6466"/>
    <cellStyle name="20% - Accent3 19 6" xfId="6467"/>
    <cellStyle name="20% - Accent3 19 6 2" xfId="6468"/>
    <cellStyle name="20% - Accent3 19 7" xfId="6469"/>
    <cellStyle name="20% - Accent3 19 8" xfId="6470"/>
    <cellStyle name="20% - Accent3 2" xfId="6471"/>
    <cellStyle name="20% - Accent3 2 10" xfId="6472"/>
    <cellStyle name="20% - Accent3 2 10 2" xfId="6473"/>
    <cellStyle name="20% - Accent3 2 10 2 2" xfId="6474"/>
    <cellStyle name="20% - Accent3 2 10 2 3" xfId="6475"/>
    <cellStyle name="20% - Accent3 2 10 3" xfId="6476"/>
    <cellStyle name="20% - Accent3 2 10 3 2" xfId="6477"/>
    <cellStyle name="20% - Accent3 2 10 3 3" xfId="6478"/>
    <cellStyle name="20% - Accent3 2 10 4" xfId="6479"/>
    <cellStyle name="20% - Accent3 2 10 4 2" xfId="6480"/>
    <cellStyle name="20% - Accent3 2 10 4 3" xfId="6481"/>
    <cellStyle name="20% - Accent3 2 10 5" xfId="6482"/>
    <cellStyle name="20% - Accent3 2 10 5 2" xfId="6483"/>
    <cellStyle name="20% - Accent3 2 10 5 3" xfId="6484"/>
    <cellStyle name="20% - Accent3 2 10 6" xfId="6485"/>
    <cellStyle name="20% - Accent3 2 10 6 2" xfId="6486"/>
    <cellStyle name="20% - Accent3 2 10 7" xfId="6487"/>
    <cellStyle name="20% - Accent3 2 10 8" xfId="6488"/>
    <cellStyle name="20% - Accent3 2 11" xfId="6489"/>
    <cellStyle name="20% - Accent3 2 11 2" xfId="6490"/>
    <cellStyle name="20% - Accent3 2 11 2 2" xfId="6491"/>
    <cellStyle name="20% - Accent3 2 11 2 3" xfId="6492"/>
    <cellStyle name="20% - Accent3 2 11 3" xfId="6493"/>
    <cellStyle name="20% - Accent3 2 11 3 2" xfId="6494"/>
    <cellStyle name="20% - Accent3 2 11 3 3" xfId="6495"/>
    <cellStyle name="20% - Accent3 2 11 4" xfId="6496"/>
    <cellStyle name="20% - Accent3 2 11 4 2" xfId="6497"/>
    <cellStyle name="20% - Accent3 2 11 4 3" xfId="6498"/>
    <cellStyle name="20% - Accent3 2 11 5" xfId="6499"/>
    <cellStyle name="20% - Accent3 2 11 5 2" xfId="6500"/>
    <cellStyle name="20% - Accent3 2 11 5 3" xfId="6501"/>
    <cellStyle name="20% - Accent3 2 11 6" xfId="6502"/>
    <cellStyle name="20% - Accent3 2 11 6 2" xfId="6503"/>
    <cellStyle name="20% - Accent3 2 11 7" xfId="6504"/>
    <cellStyle name="20% - Accent3 2 11 8" xfId="6505"/>
    <cellStyle name="20% - Accent3 2 12" xfId="6506"/>
    <cellStyle name="20% - Accent3 2 12 2" xfId="6507"/>
    <cellStyle name="20% - Accent3 2 12 2 2" xfId="6508"/>
    <cellStyle name="20% - Accent3 2 12 2 3" xfId="6509"/>
    <cellStyle name="20% - Accent3 2 12 3" xfId="6510"/>
    <cellStyle name="20% - Accent3 2 12 3 2" xfId="6511"/>
    <cellStyle name="20% - Accent3 2 12 3 3" xfId="6512"/>
    <cellStyle name="20% - Accent3 2 12 4" xfId="6513"/>
    <cellStyle name="20% - Accent3 2 12 4 2" xfId="6514"/>
    <cellStyle name="20% - Accent3 2 12 4 3" xfId="6515"/>
    <cellStyle name="20% - Accent3 2 12 5" xfId="6516"/>
    <cellStyle name="20% - Accent3 2 12 5 2" xfId="6517"/>
    <cellStyle name="20% - Accent3 2 12 5 3" xfId="6518"/>
    <cellStyle name="20% - Accent3 2 12 6" xfId="6519"/>
    <cellStyle name="20% - Accent3 2 12 6 2" xfId="6520"/>
    <cellStyle name="20% - Accent3 2 12 7" xfId="6521"/>
    <cellStyle name="20% - Accent3 2 12 8" xfId="6522"/>
    <cellStyle name="20% - Accent3 2 13" xfId="6523"/>
    <cellStyle name="20% - Accent3 2 13 2" xfId="6524"/>
    <cellStyle name="20% - Accent3 2 13 2 2" xfId="6525"/>
    <cellStyle name="20% - Accent3 2 13 2 3" xfId="6526"/>
    <cellStyle name="20% - Accent3 2 13 3" xfId="6527"/>
    <cellStyle name="20% - Accent3 2 13 3 2" xfId="6528"/>
    <cellStyle name="20% - Accent3 2 13 3 3" xfId="6529"/>
    <cellStyle name="20% - Accent3 2 13 4" xfId="6530"/>
    <cellStyle name="20% - Accent3 2 13 4 2" xfId="6531"/>
    <cellStyle name="20% - Accent3 2 13 4 3" xfId="6532"/>
    <cellStyle name="20% - Accent3 2 13 5" xfId="6533"/>
    <cellStyle name="20% - Accent3 2 13 5 2" xfId="6534"/>
    <cellStyle name="20% - Accent3 2 13 5 3" xfId="6535"/>
    <cellStyle name="20% - Accent3 2 13 6" xfId="6536"/>
    <cellStyle name="20% - Accent3 2 13 6 2" xfId="6537"/>
    <cellStyle name="20% - Accent3 2 13 7" xfId="6538"/>
    <cellStyle name="20% - Accent3 2 13 8" xfId="6539"/>
    <cellStyle name="20% - Accent3 2 14" xfId="6540"/>
    <cellStyle name="20% - Accent3 2 14 2" xfId="6541"/>
    <cellStyle name="20% - Accent3 2 14 2 2" xfId="6542"/>
    <cellStyle name="20% - Accent3 2 14 2 3" xfId="6543"/>
    <cellStyle name="20% - Accent3 2 14 3" xfId="6544"/>
    <cellStyle name="20% - Accent3 2 14 3 2" xfId="6545"/>
    <cellStyle name="20% - Accent3 2 14 3 3" xfId="6546"/>
    <cellStyle name="20% - Accent3 2 14 4" xfId="6547"/>
    <cellStyle name="20% - Accent3 2 14 4 2" xfId="6548"/>
    <cellStyle name="20% - Accent3 2 14 4 3" xfId="6549"/>
    <cellStyle name="20% - Accent3 2 14 5" xfId="6550"/>
    <cellStyle name="20% - Accent3 2 14 5 2" xfId="6551"/>
    <cellStyle name="20% - Accent3 2 14 5 3" xfId="6552"/>
    <cellStyle name="20% - Accent3 2 14 6" xfId="6553"/>
    <cellStyle name="20% - Accent3 2 14 6 2" xfId="6554"/>
    <cellStyle name="20% - Accent3 2 14 7" xfId="6555"/>
    <cellStyle name="20% - Accent3 2 14 8" xfId="6556"/>
    <cellStyle name="20% - Accent3 2 15" xfId="6557"/>
    <cellStyle name="20% - Accent3 2 15 2" xfId="6558"/>
    <cellStyle name="20% - Accent3 2 15 2 2" xfId="6559"/>
    <cellStyle name="20% - Accent3 2 15 2 3" xfId="6560"/>
    <cellStyle name="20% - Accent3 2 15 3" xfId="6561"/>
    <cellStyle name="20% - Accent3 2 15 3 2" xfId="6562"/>
    <cellStyle name="20% - Accent3 2 15 3 3" xfId="6563"/>
    <cellStyle name="20% - Accent3 2 15 4" xfId="6564"/>
    <cellStyle name="20% - Accent3 2 15 4 2" xfId="6565"/>
    <cellStyle name="20% - Accent3 2 15 4 3" xfId="6566"/>
    <cellStyle name="20% - Accent3 2 15 5" xfId="6567"/>
    <cellStyle name="20% - Accent3 2 15 5 2" xfId="6568"/>
    <cellStyle name="20% - Accent3 2 15 5 3" xfId="6569"/>
    <cellStyle name="20% - Accent3 2 15 6" xfId="6570"/>
    <cellStyle name="20% - Accent3 2 15 6 2" xfId="6571"/>
    <cellStyle name="20% - Accent3 2 15 7" xfId="6572"/>
    <cellStyle name="20% - Accent3 2 15 8" xfId="6573"/>
    <cellStyle name="20% - Accent3 2 16" xfId="6574"/>
    <cellStyle name="20% - Accent3 2 16 2" xfId="6575"/>
    <cellStyle name="20% - Accent3 2 16 2 2" xfId="6576"/>
    <cellStyle name="20% - Accent3 2 16 2 3" xfId="6577"/>
    <cellStyle name="20% - Accent3 2 16 3" xfId="6578"/>
    <cellStyle name="20% - Accent3 2 16 3 2" xfId="6579"/>
    <cellStyle name="20% - Accent3 2 16 3 3" xfId="6580"/>
    <cellStyle name="20% - Accent3 2 16 4" xfId="6581"/>
    <cellStyle name="20% - Accent3 2 16 4 2" xfId="6582"/>
    <cellStyle name="20% - Accent3 2 16 4 3" xfId="6583"/>
    <cellStyle name="20% - Accent3 2 16 5" xfId="6584"/>
    <cellStyle name="20% - Accent3 2 16 5 2" xfId="6585"/>
    <cellStyle name="20% - Accent3 2 16 5 3" xfId="6586"/>
    <cellStyle name="20% - Accent3 2 16 6" xfId="6587"/>
    <cellStyle name="20% - Accent3 2 16 6 2" xfId="6588"/>
    <cellStyle name="20% - Accent3 2 16 7" xfId="6589"/>
    <cellStyle name="20% - Accent3 2 16 8" xfId="6590"/>
    <cellStyle name="20% - Accent3 2 17" xfId="6591"/>
    <cellStyle name="20% - Accent3 2 17 2" xfId="6592"/>
    <cellStyle name="20% - Accent3 2 17 2 2" xfId="6593"/>
    <cellStyle name="20% - Accent3 2 17 2 3" xfId="6594"/>
    <cellStyle name="20% - Accent3 2 17 3" xfId="6595"/>
    <cellStyle name="20% - Accent3 2 17 3 2" xfId="6596"/>
    <cellStyle name="20% - Accent3 2 17 3 3" xfId="6597"/>
    <cellStyle name="20% - Accent3 2 17 4" xfId="6598"/>
    <cellStyle name="20% - Accent3 2 17 4 2" xfId="6599"/>
    <cellStyle name="20% - Accent3 2 17 4 3" xfId="6600"/>
    <cellStyle name="20% - Accent3 2 17 5" xfId="6601"/>
    <cellStyle name="20% - Accent3 2 17 5 2" xfId="6602"/>
    <cellStyle name="20% - Accent3 2 17 5 3" xfId="6603"/>
    <cellStyle name="20% - Accent3 2 17 6" xfId="6604"/>
    <cellStyle name="20% - Accent3 2 17 6 2" xfId="6605"/>
    <cellStyle name="20% - Accent3 2 17 7" xfId="6606"/>
    <cellStyle name="20% - Accent3 2 17 8" xfId="6607"/>
    <cellStyle name="20% - Accent3 2 18" xfId="6608"/>
    <cellStyle name="20% - Accent3 2 18 2" xfId="6609"/>
    <cellStyle name="20% - Accent3 2 18 2 2" xfId="6610"/>
    <cellStyle name="20% - Accent3 2 18 2 3" xfId="6611"/>
    <cellStyle name="20% - Accent3 2 18 3" xfId="6612"/>
    <cellStyle name="20% - Accent3 2 18 3 2" xfId="6613"/>
    <cellStyle name="20% - Accent3 2 18 3 3" xfId="6614"/>
    <cellStyle name="20% - Accent3 2 18 4" xfId="6615"/>
    <cellStyle name="20% - Accent3 2 18 4 2" xfId="6616"/>
    <cellStyle name="20% - Accent3 2 18 4 3" xfId="6617"/>
    <cellStyle name="20% - Accent3 2 18 5" xfId="6618"/>
    <cellStyle name="20% - Accent3 2 18 5 2" xfId="6619"/>
    <cellStyle name="20% - Accent3 2 18 5 3" xfId="6620"/>
    <cellStyle name="20% - Accent3 2 18 6" xfId="6621"/>
    <cellStyle name="20% - Accent3 2 18 6 2" xfId="6622"/>
    <cellStyle name="20% - Accent3 2 18 7" xfId="6623"/>
    <cellStyle name="20% - Accent3 2 18 8" xfId="6624"/>
    <cellStyle name="20% - Accent3 2 19" xfId="6625"/>
    <cellStyle name="20% - Accent3 2 19 2" xfId="6626"/>
    <cellStyle name="20% - Accent3 2 19 2 2" xfId="6627"/>
    <cellStyle name="20% - Accent3 2 19 2 3" xfId="6628"/>
    <cellStyle name="20% - Accent3 2 19 3" xfId="6629"/>
    <cellStyle name="20% - Accent3 2 19 3 2" xfId="6630"/>
    <cellStyle name="20% - Accent3 2 19 3 3" xfId="6631"/>
    <cellStyle name="20% - Accent3 2 19 4" xfId="6632"/>
    <cellStyle name="20% - Accent3 2 19 4 2" xfId="6633"/>
    <cellStyle name="20% - Accent3 2 19 4 3" xfId="6634"/>
    <cellStyle name="20% - Accent3 2 19 5" xfId="6635"/>
    <cellStyle name="20% - Accent3 2 19 5 2" xfId="6636"/>
    <cellStyle name="20% - Accent3 2 19 5 3" xfId="6637"/>
    <cellStyle name="20% - Accent3 2 19 6" xfId="6638"/>
    <cellStyle name="20% - Accent3 2 19 6 2" xfId="6639"/>
    <cellStyle name="20% - Accent3 2 19 7" xfId="6640"/>
    <cellStyle name="20% - Accent3 2 19 8" xfId="6641"/>
    <cellStyle name="20% - Accent3 2 2" xfId="6642"/>
    <cellStyle name="20% - Accent3 2 2 2" xfId="6643"/>
    <cellStyle name="20% - Accent3 2 2 2 2" xfId="6644"/>
    <cellStyle name="20% - Accent3 2 2 2 3" xfId="6645"/>
    <cellStyle name="20% - Accent3 2 2 3" xfId="6646"/>
    <cellStyle name="20% - Accent3 2 2 3 2" xfId="6647"/>
    <cellStyle name="20% - Accent3 2 2 3 3" xfId="6648"/>
    <cellStyle name="20% - Accent3 2 2 4" xfId="6649"/>
    <cellStyle name="20% - Accent3 2 2 4 2" xfId="6650"/>
    <cellStyle name="20% - Accent3 2 2 4 3" xfId="6651"/>
    <cellStyle name="20% - Accent3 2 2 5" xfId="6652"/>
    <cellStyle name="20% - Accent3 2 2 5 2" xfId="6653"/>
    <cellStyle name="20% - Accent3 2 2 5 3" xfId="6654"/>
    <cellStyle name="20% - Accent3 2 2 6" xfId="6655"/>
    <cellStyle name="20% - Accent3 2 2 6 2" xfId="6656"/>
    <cellStyle name="20% - Accent3 2 2 7" xfId="6657"/>
    <cellStyle name="20% - Accent3 2 2 8" xfId="6658"/>
    <cellStyle name="20% - Accent3 2 20" xfId="6659"/>
    <cellStyle name="20% - Accent3 2 20 2" xfId="6660"/>
    <cellStyle name="20% - Accent3 2 20 2 2" xfId="6661"/>
    <cellStyle name="20% - Accent3 2 20 2 3" xfId="6662"/>
    <cellStyle name="20% - Accent3 2 20 3" xfId="6663"/>
    <cellStyle name="20% - Accent3 2 20 3 2" xfId="6664"/>
    <cellStyle name="20% - Accent3 2 20 3 3" xfId="6665"/>
    <cellStyle name="20% - Accent3 2 20 4" xfId="6666"/>
    <cellStyle name="20% - Accent3 2 20 4 2" xfId="6667"/>
    <cellStyle name="20% - Accent3 2 20 4 3" xfId="6668"/>
    <cellStyle name="20% - Accent3 2 20 5" xfId="6669"/>
    <cellStyle name="20% - Accent3 2 20 5 2" xfId="6670"/>
    <cellStyle name="20% - Accent3 2 20 5 3" xfId="6671"/>
    <cellStyle name="20% - Accent3 2 20 6" xfId="6672"/>
    <cellStyle name="20% - Accent3 2 20 6 2" xfId="6673"/>
    <cellStyle name="20% - Accent3 2 20 7" xfId="6674"/>
    <cellStyle name="20% - Accent3 2 20 8" xfId="6675"/>
    <cellStyle name="20% - Accent3 2 21" xfId="6676"/>
    <cellStyle name="20% - Accent3 2 21 2" xfId="6677"/>
    <cellStyle name="20% - Accent3 2 21 2 2" xfId="6678"/>
    <cellStyle name="20% - Accent3 2 21 2 3" xfId="6679"/>
    <cellStyle name="20% - Accent3 2 21 3" xfId="6680"/>
    <cellStyle name="20% - Accent3 2 21 3 2" xfId="6681"/>
    <cellStyle name="20% - Accent3 2 21 3 3" xfId="6682"/>
    <cellStyle name="20% - Accent3 2 21 4" xfId="6683"/>
    <cellStyle name="20% - Accent3 2 21 4 2" xfId="6684"/>
    <cellStyle name="20% - Accent3 2 21 4 3" xfId="6685"/>
    <cellStyle name="20% - Accent3 2 21 5" xfId="6686"/>
    <cellStyle name="20% - Accent3 2 21 5 2" xfId="6687"/>
    <cellStyle name="20% - Accent3 2 21 5 3" xfId="6688"/>
    <cellStyle name="20% - Accent3 2 21 6" xfId="6689"/>
    <cellStyle name="20% - Accent3 2 21 6 2" xfId="6690"/>
    <cellStyle name="20% - Accent3 2 21 7" xfId="6691"/>
    <cellStyle name="20% - Accent3 2 21 8" xfId="6692"/>
    <cellStyle name="20% - Accent3 2 22" xfId="6693"/>
    <cellStyle name="20% - Accent3 2 22 2" xfId="6694"/>
    <cellStyle name="20% - Accent3 2 22 3" xfId="6695"/>
    <cellStyle name="20% - Accent3 2 23" xfId="6696"/>
    <cellStyle name="20% - Accent3 2 23 2" xfId="6697"/>
    <cellStyle name="20% - Accent3 2 23 3" xfId="6698"/>
    <cellStyle name="20% - Accent3 2 24" xfId="6699"/>
    <cellStyle name="20% - Accent3 2 24 2" xfId="6700"/>
    <cellStyle name="20% - Accent3 2 24 3" xfId="6701"/>
    <cellStyle name="20% - Accent3 2 25" xfId="6702"/>
    <cellStyle name="20% - Accent3 2 25 2" xfId="6703"/>
    <cellStyle name="20% - Accent3 2 25 3" xfId="6704"/>
    <cellStyle name="20% - Accent3 2 26" xfId="6705"/>
    <cellStyle name="20% - Accent3 2 26 2" xfId="6706"/>
    <cellStyle name="20% - Accent3 2 27" xfId="6707"/>
    <cellStyle name="20% - Accent3 2 28" xfId="6708"/>
    <cellStyle name="20% - Accent3 2 3" xfId="6709"/>
    <cellStyle name="20% - Accent3 2 3 2" xfId="6710"/>
    <cellStyle name="20% - Accent3 2 3 2 2" xfId="6711"/>
    <cellStyle name="20% - Accent3 2 3 2 3" xfId="6712"/>
    <cellStyle name="20% - Accent3 2 3 3" xfId="6713"/>
    <cellStyle name="20% - Accent3 2 3 3 2" xfId="6714"/>
    <cellStyle name="20% - Accent3 2 3 3 3" xfId="6715"/>
    <cellStyle name="20% - Accent3 2 3 4" xfId="6716"/>
    <cellStyle name="20% - Accent3 2 3 4 2" xfId="6717"/>
    <cellStyle name="20% - Accent3 2 3 4 3" xfId="6718"/>
    <cellStyle name="20% - Accent3 2 3 5" xfId="6719"/>
    <cellStyle name="20% - Accent3 2 3 5 2" xfId="6720"/>
    <cellStyle name="20% - Accent3 2 3 5 3" xfId="6721"/>
    <cellStyle name="20% - Accent3 2 3 6" xfId="6722"/>
    <cellStyle name="20% - Accent3 2 3 6 2" xfId="6723"/>
    <cellStyle name="20% - Accent3 2 3 7" xfId="6724"/>
    <cellStyle name="20% - Accent3 2 3 8" xfId="6725"/>
    <cellStyle name="20% - Accent3 2 4" xfId="6726"/>
    <cellStyle name="20% - Accent3 2 4 2" xfId="6727"/>
    <cellStyle name="20% - Accent3 2 4 2 2" xfId="6728"/>
    <cellStyle name="20% - Accent3 2 4 2 3" xfId="6729"/>
    <cellStyle name="20% - Accent3 2 4 3" xfId="6730"/>
    <cellStyle name="20% - Accent3 2 4 3 2" xfId="6731"/>
    <cellStyle name="20% - Accent3 2 4 3 3" xfId="6732"/>
    <cellStyle name="20% - Accent3 2 4 4" xfId="6733"/>
    <cellStyle name="20% - Accent3 2 4 4 2" xfId="6734"/>
    <cellStyle name="20% - Accent3 2 4 4 3" xfId="6735"/>
    <cellStyle name="20% - Accent3 2 4 5" xfId="6736"/>
    <cellStyle name="20% - Accent3 2 4 5 2" xfId="6737"/>
    <cellStyle name="20% - Accent3 2 4 5 3" xfId="6738"/>
    <cellStyle name="20% - Accent3 2 4 6" xfId="6739"/>
    <cellStyle name="20% - Accent3 2 4 6 2" xfId="6740"/>
    <cellStyle name="20% - Accent3 2 4 7" xfId="6741"/>
    <cellStyle name="20% - Accent3 2 4 8" xfId="6742"/>
    <cellStyle name="20% - Accent3 2 5" xfId="6743"/>
    <cellStyle name="20% - Accent3 2 5 2" xfId="6744"/>
    <cellStyle name="20% - Accent3 2 5 2 2" xfId="6745"/>
    <cellStyle name="20% - Accent3 2 5 2 3" xfId="6746"/>
    <cellStyle name="20% - Accent3 2 5 3" xfId="6747"/>
    <cellStyle name="20% - Accent3 2 5 3 2" xfId="6748"/>
    <cellStyle name="20% - Accent3 2 5 3 3" xfId="6749"/>
    <cellStyle name="20% - Accent3 2 5 4" xfId="6750"/>
    <cellStyle name="20% - Accent3 2 5 4 2" xfId="6751"/>
    <cellStyle name="20% - Accent3 2 5 4 3" xfId="6752"/>
    <cellStyle name="20% - Accent3 2 5 5" xfId="6753"/>
    <cellStyle name="20% - Accent3 2 5 5 2" xfId="6754"/>
    <cellStyle name="20% - Accent3 2 5 5 3" xfId="6755"/>
    <cellStyle name="20% - Accent3 2 5 6" xfId="6756"/>
    <cellStyle name="20% - Accent3 2 5 6 2" xfId="6757"/>
    <cellStyle name="20% - Accent3 2 5 7" xfId="6758"/>
    <cellStyle name="20% - Accent3 2 5 8" xfId="6759"/>
    <cellStyle name="20% - Accent3 2 6" xfId="6760"/>
    <cellStyle name="20% - Accent3 2 6 2" xfId="6761"/>
    <cellStyle name="20% - Accent3 2 6 2 2" xfId="6762"/>
    <cellStyle name="20% - Accent3 2 6 2 3" xfId="6763"/>
    <cellStyle name="20% - Accent3 2 6 3" xfId="6764"/>
    <cellStyle name="20% - Accent3 2 6 3 2" xfId="6765"/>
    <cellStyle name="20% - Accent3 2 6 3 3" xfId="6766"/>
    <cellStyle name="20% - Accent3 2 6 4" xfId="6767"/>
    <cellStyle name="20% - Accent3 2 6 4 2" xfId="6768"/>
    <cellStyle name="20% - Accent3 2 6 4 3" xfId="6769"/>
    <cellStyle name="20% - Accent3 2 6 5" xfId="6770"/>
    <cellStyle name="20% - Accent3 2 6 5 2" xfId="6771"/>
    <cellStyle name="20% - Accent3 2 6 5 3" xfId="6772"/>
    <cellStyle name="20% - Accent3 2 6 6" xfId="6773"/>
    <cellStyle name="20% - Accent3 2 6 6 2" xfId="6774"/>
    <cellStyle name="20% - Accent3 2 6 7" xfId="6775"/>
    <cellStyle name="20% - Accent3 2 6 8" xfId="6776"/>
    <cellStyle name="20% - Accent3 2 7" xfId="6777"/>
    <cellStyle name="20% - Accent3 2 7 2" xfId="6778"/>
    <cellStyle name="20% - Accent3 2 7 2 2" xfId="6779"/>
    <cellStyle name="20% - Accent3 2 7 2 3" xfId="6780"/>
    <cellStyle name="20% - Accent3 2 7 3" xfId="6781"/>
    <cellStyle name="20% - Accent3 2 7 3 2" xfId="6782"/>
    <cellStyle name="20% - Accent3 2 7 3 3" xfId="6783"/>
    <cellStyle name="20% - Accent3 2 7 4" xfId="6784"/>
    <cellStyle name="20% - Accent3 2 7 4 2" xfId="6785"/>
    <cellStyle name="20% - Accent3 2 7 4 3" xfId="6786"/>
    <cellStyle name="20% - Accent3 2 7 5" xfId="6787"/>
    <cellStyle name="20% - Accent3 2 7 5 2" xfId="6788"/>
    <cellStyle name="20% - Accent3 2 7 5 3" xfId="6789"/>
    <cellStyle name="20% - Accent3 2 7 6" xfId="6790"/>
    <cellStyle name="20% - Accent3 2 7 6 2" xfId="6791"/>
    <cellStyle name="20% - Accent3 2 7 7" xfId="6792"/>
    <cellStyle name="20% - Accent3 2 7 8" xfId="6793"/>
    <cellStyle name="20% - Accent3 2 8" xfId="6794"/>
    <cellStyle name="20% - Accent3 2 8 2" xfId="6795"/>
    <cellStyle name="20% - Accent3 2 8 2 2" xfId="6796"/>
    <cellStyle name="20% - Accent3 2 8 2 3" xfId="6797"/>
    <cellStyle name="20% - Accent3 2 8 3" xfId="6798"/>
    <cellStyle name="20% - Accent3 2 8 3 2" xfId="6799"/>
    <cellStyle name="20% - Accent3 2 8 3 3" xfId="6800"/>
    <cellStyle name="20% - Accent3 2 8 4" xfId="6801"/>
    <cellStyle name="20% - Accent3 2 8 4 2" xfId="6802"/>
    <cellStyle name="20% - Accent3 2 8 4 3" xfId="6803"/>
    <cellStyle name="20% - Accent3 2 8 5" xfId="6804"/>
    <cellStyle name="20% - Accent3 2 8 5 2" xfId="6805"/>
    <cellStyle name="20% - Accent3 2 8 5 3" xfId="6806"/>
    <cellStyle name="20% - Accent3 2 8 6" xfId="6807"/>
    <cellStyle name="20% - Accent3 2 8 6 2" xfId="6808"/>
    <cellStyle name="20% - Accent3 2 8 7" xfId="6809"/>
    <cellStyle name="20% - Accent3 2 8 8" xfId="6810"/>
    <cellStyle name="20% - Accent3 2 9" xfId="6811"/>
    <cellStyle name="20% - Accent3 2 9 2" xfId="6812"/>
    <cellStyle name="20% - Accent3 2 9 2 2" xfId="6813"/>
    <cellStyle name="20% - Accent3 2 9 2 3" xfId="6814"/>
    <cellStyle name="20% - Accent3 2 9 3" xfId="6815"/>
    <cellStyle name="20% - Accent3 2 9 3 2" xfId="6816"/>
    <cellStyle name="20% - Accent3 2 9 3 3" xfId="6817"/>
    <cellStyle name="20% - Accent3 2 9 4" xfId="6818"/>
    <cellStyle name="20% - Accent3 2 9 4 2" xfId="6819"/>
    <cellStyle name="20% - Accent3 2 9 4 3" xfId="6820"/>
    <cellStyle name="20% - Accent3 2 9 5" xfId="6821"/>
    <cellStyle name="20% - Accent3 2 9 5 2" xfId="6822"/>
    <cellStyle name="20% - Accent3 2 9 5 3" xfId="6823"/>
    <cellStyle name="20% - Accent3 2 9 6" xfId="6824"/>
    <cellStyle name="20% - Accent3 2 9 6 2" xfId="6825"/>
    <cellStyle name="20% - Accent3 2 9 7" xfId="6826"/>
    <cellStyle name="20% - Accent3 2 9 8" xfId="6827"/>
    <cellStyle name="20% - Accent3 20" xfId="6828"/>
    <cellStyle name="20% - Accent3 20 2" xfId="6829"/>
    <cellStyle name="20% - Accent3 20 2 2" xfId="6830"/>
    <cellStyle name="20% - Accent3 20 2 3" xfId="6831"/>
    <cellStyle name="20% - Accent3 20 3" xfId="6832"/>
    <cellStyle name="20% - Accent3 20 3 2" xfId="6833"/>
    <cellStyle name="20% - Accent3 20 3 3" xfId="6834"/>
    <cellStyle name="20% - Accent3 20 4" xfId="6835"/>
    <cellStyle name="20% - Accent3 20 4 2" xfId="6836"/>
    <cellStyle name="20% - Accent3 20 4 3" xfId="6837"/>
    <cellStyle name="20% - Accent3 20 5" xfId="6838"/>
    <cellStyle name="20% - Accent3 20 5 2" xfId="6839"/>
    <cellStyle name="20% - Accent3 20 5 3" xfId="6840"/>
    <cellStyle name="20% - Accent3 20 6" xfId="6841"/>
    <cellStyle name="20% - Accent3 20 6 2" xfId="6842"/>
    <cellStyle name="20% - Accent3 20 7" xfId="6843"/>
    <cellStyle name="20% - Accent3 20 8" xfId="6844"/>
    <cellStyle name="20% - Accent3 21" xfId="6845"/>
    <cellStyle name="20% - Accent3 21 2" xfId="6846"/>
    <cellStyle name="20% - Accent3 21 2 2" xfId="6847"/>
    <cellStyle name="20% - Accent3 21 2 3" xfId="6848"/>
    <cellStyle name="20% - Accent3 21 3" xfId="6849"/>
    <cellStyle name="20% - Accent3 21 3 2" xfId="6850"/>
    <cellStyle name="20% - Accent3 21 3 3" xfId="6851"/>
    <cellStyle name="20% - Accent3 21 4" xfId="6852"/>
    <cellStyle name="20% - Accent3 21 4 2" xfId="6853"/>
    <cellStyle name="20% - Accent3 21 4 3" xfId="6854"/>
    <cellStyle name="20% - Accent3 21 5" xfId="6855"/>
    <cellStyle name="20% - Accent3 21 5 2" xfId="6856"/>
    <cellStyle name="20% - Accent3 21 5 3" xfId="6857"/>
    <cellStyle name="20% - Accent3 21 6" xfId="6858"/>
    <cellStyle name="20% - Accent3 21 6 2" xfId="6859"/>
    <cellStyle name="20% - Accent3 21 7" xfId="6860"/>
    <cellStyle name="20% - Accent3 21 8" xfId="6861"/>
    <cellStyle name="20% - Accent3 22" xfId="6862"/>
    <cellStyle name="20% - Accent3 22 2" xfId="6863"/>
    <cellStyle name="20% - Accent3 22 2 2" xfId="6864"/>
    <cellStyle name="20% - Accent3 22 2 3" xfId="6865"/>
    <cellStyle name="20% - Accent3 22 3" xfId="6866"/>
    <cellStyle name="20% - Accent3 22 3 2" xfId="6867"/>
    <cellStyle name="20% - Accent3 22 3 3" xfId="6868"/>
    <cellStyle name="20% - Accent3 22 4" xfId="6869"/>
    <cellStyle name="20% - Accent3 22 4 2" xfId="6870"/>
    <cellStyle name="20% - Accent3 22 4 3" xfId="6871"/>
    <cellStyle name="20% - Accent3 22 5" xfId="6872"/>
    <cellStyle name="20% - Accent3 22 5 2" xfId="6873"/>
    <cellStyle name="20% - Accent3 22 5 3" xfId="6874"/>
    <cellStyle name="20% - Accent3 22 6" xfId="6875"/>
    <cellStyle name="20% - Accent3 22 6 2" xfId="6876"/>
    <cellStyle name="20% - Accent3 22 7" xfId="6877"/>
    <cellStyle name="20% - Accent3 22 8" xfId="6878"/>
    <cellStyle name="20% - Accent3 23" xfId="6879"/>
    <cellStyle name="20% - Accent3 23 2" xfId="6880"/>
    <cellStyle name="20% - Accent3 23 2 2" xfId="6881"/>
    <cellStyle name="20% - Accent3 23 2 3" xfId="6882"/>
    <cellStyle name="20% - Accent3 23 3" xfId="6883"/>
    <cellStyle name="20% - Accent3 23 3 2" xfId="6884"/>
    <cellStyle name="20% - Accent3 23 3 3" xfId="6885"/>
    <cellStyle name="20% - Accent3 23 4" xfId="6886"/>
    <cellStyle name="20% - Accent3 23 4 2" xfId="6887"/>
    <cellStyle name="20% - Accent3 23 4 3" xfId="6888"/>
    <cellStyle name="20% - Accent3 23 5" xfId="6889"/>
    <cellStyle name="20% - Accent3 23 5 2" xfId="6890"/>
    <cellStyle name="20% - Accent3 23 5 3" xfId="6891"/>
    <cellStyle name="20% - Accent3 23 6" xfId="6892"/>
    <cellStyle name="20% - Accent3 23 6 2" xfId="6893"/>
    <cellStyle name="20% - Accent3 23 7" xfId="6894"/>
    <cellStyle name="20% - Accent3 23 8" xfId="6895"/>
    <cellStyle name="20% - Accent3 24" xfId="6896"/>
    <cellStyle name="20% - Accent3 24 2" xfId="6897"/>
    <cellStyle name="20% - Accent3 24 2 2" xfId="6898"/>
    <cellStyle name="20% - Accent3 24 2 3" xfId="6899"/>
    <cellStyle name="20% - Accent3 24 3" xfId="6900"/>
    <cellStyle name="20% - Accent3 24 3 2" xfId="6901"/>
    <cellStyle name="20% - Accent3 24 3 3" xfId="6902"/>
    <cellStyle name="20% - Accent3 24 4" xfId="6903"/>
    <cellStyle name="20% - Accent3 24 4 2" xfId="6904"/>
    <cellStyle name="20% - Accent3 24 4 3" xfId="6905"/>
    <cellStyle name="20% - Accent3 24 5" xfId="6906"/>
    <cellStyle name="20% - Accent3 24 5 2" xfId="6907"/>
    <cellStyle name="20% - Accent3 24 5 3" xfId="6908"/>
    <cellStyle name="20% - Accent3 24 6" xfId="6909"/>
    <cellStyle name="20% - Accent3 24 6 2" xfId="6910"/>
    <cellStyle name="20% - Accent3 24 7" xfId="6911"/>
    <cellStyle name="20% - Accent3 24 8" xfId="6912"/>
    <cellStyle name="20% - Accent3 25" xfId="6913"/>
    <cellStyle name="20% - Accent3 25 2" xfId="6914"/>
    <cellStyle name="20% - Accent3 25 2 2" xfId="6915"/>
    <cellStyle name="20% - Accent3 25 2 3" xfId="6916"/>
    <cellStyle name="20% - Accent3 25 3" xfId="6917"/>
    <cellStyle name="20% - Accent3 25 3 2" xfId="6918"/>
    <cellStyle name="20% - Accent3 25 3 3" xfId="6919"/>
    <cellStyle name="20% - Accent3 25 4" xfId="6920"/>
    <cellStyle name="20% - Accent3 25 4 2" xfId="6921"/>
    <cellStyle name="20% - Accent3 25 4 3" xfId="6922"/>
    <cellStyle name="20% - Accent3 25 5" xfId="6923"/>
    <cellStyle name="20% - Accent3 25 5 2" xfId="6924"/>
    <cellStyle name="20% - Accent3 25 5 3" xfId="6925"/>
    <cellStyle name="20% - Accent3 25 6" xfId="6926"/>
    <cellStyle name="20% - Accent3 25 6 2" xfId="6927"/>
    <cellStyle name="20% - Accent3 25 7" xfId="6928"/>
    <cellStyle name="20% - Accent3 25 8" xfId="6929"/>
    <cellStyle name="20% - Accent3 26" xfId="6930"/>
    <cellStyle name="20% - Accent3 26 2" xfId="6931"/>
    <cellStyle name="20% - Accent3 26 2 2" xfId="6932"/>
    <cellStyle name="20% - Accent3 26 2 3" xfId="6933"/>
    <cellStyle name="20% - Accent3 26 3" xfId="6934"/>
    <cellStyle name="20% - Accent3 26 3 2" xfId="6935"/>
    <cellStyle name="20% - Accent3 26 3 3" xfId="6936"/>
    <cellStyle name="20% - Accent3 26 4" xfId="6937"/>
    <cellStyle name="20% - Accent3 26 4 2" xfId="6938"/>
    <cellStyle name="20% - Accent3 26 4 3" xfId="6939"/>
    <cellStyle name="20% - Accent3 26 5" xfId="6940"/>
    <cellStyle name="20% - Accent3 26 5 2" xfId="6941"/>
    <cellStyle name="20% - Accent3 26 5 3" xfId="6942"/>
    <cellStyle name="20% - Accent3 26 6" xfId="6943"/>
    <cellStyle name="20% - Accent3 26 6 2" xfId="6944"/>
    <cellStyle name="20% - Accent3 26 7" xfId="6945"/>
    <cellStyle name="20% - Accent3 26 8" xfId="6946"/>
    <cellStyle name="20% - Accent3 27" xfId="6947"/>
    <cellStyle name="20% - Accent3 27 2" xfId="6948"/>
    <cellStyle name="20% - Accent3 27 2 2" xfId="6949"/>
    <cellStyle name="20% - Accent3 27 2 3" xfId="6950"/>
    <cellStyle name="20% - Accent3 27 3" xfId="6951"/>
    <cellStyle name="20% - Accent3 27 3 2" xfId="6952"/>
    <cellStyle name="20% - Accent3 27 3 3" xfId="6953"/>
    <cellStyle name="20% - Accent3 27 4" xfId="6954"/>
    <cellStyle name="20% - Accent3 27 4 2" xfId="6955"/>
    <cellStyle name="20% - Accent3 27 4 3" xfId="6956"/>
    <cellStyle name="20% - Accent3 27 5" xfId="6957"/>
    <cellStyle name="20% - Accent3 27 5 2" xfId="6958"/>
    <cellStyle name="20% - Accent3 27 5 3" xfId="6959"/>
    <cellStyle name="20% - Accent3 27 6" xfId="6960"/>
    <cellStyle name="20% - Accent3 27 6 2" xfId="6961"/>
    <cellStyle name="20% - Accent3 27 7" xfId="6962"/>
    <cellStyle name="20% - Accent3 27 8" xfId="6963"/>
    <cellStyle name="20% - Accent3 28" xfId="6964"/>
    <cellStyle name="20% - Accent3 28 2" xfId="6965"/>
    <cellStyle name="20% - Accent3 28 3" xfId="6966"/>
    <cellStyle name="20% - Accent3 29" xfId="6967"/>
    <cellStyle name="20% - Accent3 29 2" xfId="6968"/>
    <cellStyle name="20% - Accent3 29 3" xfId="6969"/>
    <cellStyle name="20% - Accent3 3" xfId="6970"/>
    <cellStyle name="20% - Accent3 3 10" xfId="6971"/>
    <cellStyle name="20% - Accent3 3 10 2" xfId="6972"/>
    <cellStyle name="20% - Accent3 3 10 2 2" xfId="6973"/>
    <cellStyle name="20% - Accent3 3 10 2 3" xfId="6974"/>
    <cellStyle name="20% - Accent3 3 10 3" xfId="6975"/>
    <cellStyle name="20% - Accent3 3 10 3 2" xfId="6976"/>
    <cellStyle name="20% - Accent3 3 10 3 3" xfId="6977"/>
    <cellStyle name="20% - Accent3 3 10 4" xfId="6978"/>
    <cellStyle name="20% - Accent3 3 10 4 2" xfId="6979"/>
    <cellStyle name="20% - Accent3 3 10 4 3" xfId="6980"/>
    <cellStyle name="20% - Accent3 3 10 5" xfId="6981"/>
    <cellStyle name="20% - Accent3 3 10 5 2" xfId="6982"/>
    <cellStyle name="20% - Accent3 3 10 5 3" xfId="6983"/>
    <cellStyle name="20% - Accent3 3 10 6" xfId="6984"/>
    <cellStyle name="20% - Accent3 3 10 6 2" xfId="6985"/>
    <cellStyle name="20% - Accent3 3 10 7" xfId="6986"/>
    <cellStyle name="20% - Accent3 3 10 8" xfId="6987"/>
    <cellStyle name="20% - Accent3 3 11" xfId="6988"/>
    <cellStyle name="20% - Accent3 3 11 2" xfId="6989"/>
    <cellStyle name="20% - Accent3 3 11 2 2" xfId="6990"/>
    <cellStyle name="20% - Accent3 3 11 2 3" xfId="6991"/>
    <cellStyle name="20% - Accent3 3 11 3" xfId="6992"/>
    <cellStyle name="20% - Accent3 3 11 3 2" xfId="6993"/>
    <cellStyle name="20% - Accent3 3 11 3 3" xfId="6994"/>
    <cellStyle name="20% - Accent3 3 11 4" xfId="6995"/>
    <cellStyle name="20% - Accent3 3 11 4 2" xfId="6996"/>
    <cellStyle name="20% - Accent3 3 11 4 3" xfId="6997"/>
    <cellStyle name="20% - Accent3 3 11 5" xfId="6998"/>
    <cellStyle name="20% - Accent3 3 11 5 2" xfId="6999"/>
    <cellStyle name="20% - Accent3 3 11 5 3" xfId="7000"/>
    <cellStyle name="20% - Accent3 3 11 6" xfId="7001"/>
    <cellStyle name="20% - Accent3 3 11 6 2" xfId="7002"/>
    <cellStyle name="20% - Accent3 3 11 7" xfId="7003"/>
    <cellStyle name="20% - Accent3 3 11 8" xfId="7004"/>
    <cellStyle name="20% - Accent3 3 12" xfId="7005"/>
    <cellStyle name="20% - Accent3 3 12 2" xfId="7006"/>
    <cellStyle name="20% - Accent3 3 12 2 2" xfId="7007"/>
    <cellStyle name="20% - Accent3 3 12 2 3" xfId="7008"/>
    <cellStyle name="20% - Accent3 3 12 3" xfId="7009"/>
    <cellStyle name="20% - Accent3 3 12 3 2" xfId="7010"/>
    <cellStyle name="20% - Accent3 3 12 3 3" xfId="7011"/>
    <cellStyle name="20% - Accent3 3 12 4" xfId="7012"/>
    <cellStyle name="20% - Accent3 3 12 4 2" xfId="7013"/>
    <cellStyle name="20% - Accent3 3 12 4 3" xfId="7014"/>
    <cellStyle name="20% - Accent3 3 12 5" xfId="7015"/>
    <cellStyle name="20% - Accent3 3 12 5 2" xfId="7016"/>
    <cellStyle name="20% - Accent3 3 12 5 3" xfId="7017"/>
    <cellStyle name="20% - Accent3 3 12 6" xfId="7018"/>
    <cellStyle name="20% - Accent3 3 12 6 2" xfId="7019"/>
    <cellStyle name="20% - Accent3 3 12 7" xfId="7020"/>
    <cellStyle name="20% - Accent3 3 12 8" xfId="7021"/>
    <cellStyle name="20% - Accent3 3 13" xfId="7022"/>
    <cellStyle name="20% - Accent3 3 13 2" xfId="7023"/>
    <cellStyle name="20% - Accent3 3 13 2 2" xfId="7024"/>
    <cellStyle name="20% - Accent3 3 13 2 3" xfId="7025"/>
    <cellStyle name="20% - Accent3 3 13 3" xfId="7026"/>
    <cellStyle name="20% - Accent3 3 13 3 2" xfId="7027"/>
    <cellStyle name="20% - Accent3 3 13 3 3" xfId="7028"/>
    <cellStyle name="20% - Accent3 3 13 4" xfId="7029"/>
    <cellStyle name="20% - Accent3 3 13 4 2" xfId="7030"/>
    <cellStyle name="20% - Accent3 3 13 4 3" xfId="7031"/>
    <cellStyle name="20% - Accent3 3 13 5" xfId="7032"/>
    <cellStyle name="20% - Accent3 3 13 5 2" xfId="7033"/>
    <cellStyle name="20% - Accent3 3 13 5 3" xfId="7034"/>
    <cellStyle name="20% - Accent3 3 13 6" xfId="7035"/>
    <cellStyle name="20% - Accent3 3 13 6 2" xfId="7036"/>
    <cellStyle name="20% - Accent3 3 13 7" xfId="7037"/>
    <cellStyle name="20% - Accent3 3 13 8" xfId="7038"/>
    <cellStyle name="20% - Accent3 3 14" xfId="7039"/>
    <cellStyle name="20% - Accent3 3 14 2" xfId="7040"/>
    <cellStyle name="20% - Accent3 3 14 2 2" xfId="7041"/>
    <cellStyle name="20% - Accent3 3 14 2 3" xfId="7042"/>
    <cellStyle name="20% - Accent3 3 14 3" xfId="7043"/>
    <cellStyle name="20% - Accent3 3 14 3 2" xfId="7044"/>
    <cellStyle name="20% - Accent3 3 14 3 3" xfId="7045"/>
    <cellStyle name="20% - Accent3 3 14 4" xfId="7046"/>
    <cellStyle name="20% - Accent3 3 14 4 2" xfId="7047"/>
    <cellStyle name="20% - Accent3 3 14 4 3" xfId="7048"/>
    <cellStyle name="20% - Accent3 3 14 5" xfId="7049"/>
    <cellStyle name="20% - Accent3 3 14 5 2" xfId="7050"/>
    <cellStyle name="20% - Accent3 3 14 5 3" xfId="7051"/>
    <cellStyle name="20% - Accent3 3 14 6" xfId="7052"/>
    <cellStyle name="20% - Accent3 3 14 6 2" xfId="7053"/>
    <cellStyle name="20% - Accent3 3 14 7" xfId="7054"/>
    <cellStyle name="20% - Accent3 3 14 8" xfId="7055"/>
    <cellStyle name="20% - Accent3 3 15" xfId="7056"/>
    <cellStyle name="20% - Accent3 3 15 2" xfId="7057"/>
    <cellStyle name="20% - Accent3 3 15 2 2" xfId="7058"/>
    <cellStyle name="20% - Accent3 3 15 2 3" xfId="7059"/>
    <cellStyle name="20% - Accent3 3 15 3" xfId="7060"/>
    <cellStyle name="20% - Accent3 3 15 3 2" xfId="7061"/>
    <cellStyle name="20% - Accent3 3 15 3 3" xfId="7062"/>
    <cellStyle name="20% - Accent3 3 15 4" xfId="7063"/>
    <cellStyle name="20% - Accent3 3 15 4 2" xfId="7064"/>
    <cellStyle name="20% - Accent3 3 15 4 3" xfId="7065"/>
    <cellStyle name="20% - Accent3 3 15 5" xfId="7066"/>
    <cellStyle name="20% - Accent3 3 15 5 2" xfId="7067"/>
    <cellStyle name="20% - Accent3 3 15 5 3" xfId="7068"/>
    <cellStyle name="20% - Accent3 3 15 6" xfId="7069"/>
    <cellStyle name="20% - Accent3 3 15 6 2" xfId="7070"/>
    <cellStyle name="20% - Accent3 3 15 7" xfId="7071"/>
    <cellStyle name="20% - Accent3 3 15 8" xfId="7072"/>
    <cellStyle name="20% - Accent3 3 16" xfId="7073"/>
    <cellStyle name="20% - Accent3 3 16 2" xfId="7074"/>
    <cellStyle name="20% - Accent3 3 16 2 2" xfId="7075"/>
    <cellStyle name="20% - Accent3 3 16 2 3" xfId="7076"/>
    <cellStyle name="20% - Accent3 3 16 3" xfId="7077"/>
    <cellStyle name="20% - Accent3 3 16 3 2" xfId="7078"/>
    <cellStyle name="20% - Accent3 3 16 3 3" xfId="7079"/>
    <cellStyle name="20% - Accent3 3 16 4" xfId="7080"/>
    <cellStyle name="20% - Accent3 3 16 4 2" xfId="7081"/>
    <cellStyle name="20% - Accent3 3 16 4 3" xfId="7082"/>
    <cellStyle name="20% - Accent3 3 16 5" xfId="7083"/>
    <cellStyle name="20% - Accent3 3 16 5 2" xfId="7084"/>
    <cellStyle name="20% - Accent3 3 16 5 3" xfId="7085"/>
    <cellStyle name="20% - Accent3 3 16 6" xfId="7086"/>
    <cellStyle name="20% - Accent3 3 16 6 2" xfId="7087"/>
    <cellStyle name="20% - Accent3 3 16 7" xfId="7088"/>
    <cellStyle name="20% - Accent3 3 16 8" xfId="7089"/>
    <cellStyle name="20% - Accent3 3 17" xfId="7090"/>
    <cellStyle name="20% - Accent3 3 17 2" xfId="7091"/>
    <cellStyle name="20% - Accent3 3 17 2 2" xfId="7092"/>
    <cellStyle name="20% - Accent3 3 17 2 3" xfId="7093"/>
    <cellStyle name="20% - Accent3 3 17 3" xfId="7094"/>
    <cellStyle name="20% - Accent3 3 17 3 2" xfId="7095"/>
    <cellStyle name="20% - Accent3 3 17 3 3" xfId="7096"/>
    <cellStyle name="20% - Accent3 3 17 4" xfId="7097"/>
    <cellStyle name="20% - Accent3 3 17 4 2" xfId="7098"/>
    <cellStyle name="20% - Accent3 3 17 4 3" xfId="7099"/>
    <cellStyle name="20% - Accent3 3 17 5" xfId="7100"/>
    <cellStyle name="20% - Accent3 3 17 5 2" xfId="7101"/>
    <cellStyle name="20% - Accent3 3 17 5 3" xfId="7102"/>
    <cellStyle name="20% - Accent3 3 17 6" xfId="7103"/>
    <cellStyle name="20% - Accent3 3 17 6 2" xfId="7104"/>
    <cellStyle name="20% - Accent3 3 17 7" xfId="7105"/>
    <cellStyle name="20% - Accent3 3 17 8" xfId="7106"/>
    <cellStyle name="20% - Accent3 3 18" xfId="7107"/>
    <cellStyle name="20% - Accent3 3 18 2" xfId="7108"/>
    <cellStyle name="20% - Accent3 3 18 2 2" xfId="7109"/>
    <cellStyle name="20% - Accent3 3 18 2 3" xfId="7110"/>
    <cellStyle name="20% - Accent3 3 18 3" xfId="7111"/>
    <cellStyle name="20% - Accent3 3 18 3 2" xfId="7112"/>
    <cellStyle name="20% - Accent3 3 18 3 3" xfId="7113"/>
    <cellStyle name="20% - Accent3 3 18 4" xfId="7114"/>
    <cellStyle name="20% - Accent3 3 18 4 2" xfId="7115"/>
    <cellStyle name="20% - Accent3 3 18 4 3" xfId="7116"/>
    <cellStyle name="20% - Accent3 3 18 5" xfId="7117"/>
    <cellStyle name="20% - Accent3 3 18 5 2" xfId="7118"/>
    <cellStyle name="20% - Accent3 3 18 5 3" xfId="7119"/>
    <cellStyle name="20% - Accent3 3 18 6" xfId="7120"/>
    <cellStyle name="20% - Accent3 3 18 6 2" xfId="7121"/>
    <cellStyle name="20% - Accent3 3 18 7" xfId="7122"/>
    <cellStyle name="20% - Accent3 3 18 8" xfId="7123"/>
    <cellStyle name="20% - Accent3 3 19" xfId="7124"/>
    <cellStyle name="20% - Accent3 3 19 2" xfId="7125"/>
    <cellStyle name="20% - Accent3 3 19 2 2" xfId="7126"/>
    <cellStyle name="20% - Accent3 3 19 2 3" xfId="7127"/>
    <cellStyle name="20% - Accent3 3 19 3" xfId="7128"/>
    <cellStyle name="20% - Accent3 3 19 3 2" xfId="7129"/>
    <cellStyle name="20% - Accent3 3 19 3 3" xfId="7130"/>
    <cellStyle name="20% - Accent3 3 19 4" xfId="7131"/>
    <cellStyle name="20% - Accent3 3 19 4 2" xfId="7132"/>
    <cellStyle name="20% - Accent3 3 19 4 3" xfId="7133"/>
    <cellStyle name="20% - Accent3 3 19 5" xfId="7134"/>
    <cellStyle name="20% - Accent3 3 19 5 2" xfId="7135"/>
    <cellStyle name="20% - Accent3 3 19 5 3" xfId="7136"/>
    <cellStyle name="20% - Accent3 3 19 6" xfId="7137"/>
    <cellStyle name="20% - Accent3 3 19 6 2" xfId="7138"/>
    <cellStyle name="20% - Accent3 3 19 7" xfId="7139"/>
    <cellStyle name="20% - Accent3 3 19 8" xfId="7140"/>
    <cellStyle name="20% - Accent3 3 2" xfId="7141"/>
    <cellStyle name="20% - Accent3 3 2 2" xfId="7142"/>
    <cellStyle name="20% - Accent3 3 2 2 2" xfId="7143"/>
    <cellStyle name="20% - Accent3 3 2 2 3" xfId="7144"/>
    <cellStyle name="20% - Accent3 3 2 3" xfId="7145"/>
    <cellStyle name="20% - Accent3 3 2 3 2" xfId="7146"/>
    <cellStyle name="20% - Accent3 3 2 3 3" xfId="7147"/>
    <cellStyle name="20% - Accent3 3 2 4" xfId="7148"/>
    <cellStyle name="20% - Accent3 3 2 4 2" xfId="7149"/>
    <cellStyle name="20% - Accent3 3 2 4 3" xfId="7150"/>
    <cellStyle name="20% - Accent3 3 2 5" xfId="7151"/>
    <cellStyle name="20% - Accent3 3 2 5 2" xfId="7152"/>
    <cellStyle name="20% - Accent3 3 2 5 3" xfId="7153"/>
    <cellStyle name="20% - Accent3 3 2 6" xfId="7154"/>
    <cellStyle name="20% - Accent3 3 2 6 2" xfId="7155"/>
    <cellStyle name="20% - Accent3 3 2 7" xfId="7156"/>
    <cellStyle name="20% - Accent3 3 2 8" xfId="7157"/>
    <cellStyle name="20% - Accent3 3 20" xfId="7158"/>
    <cellStyle name="20% - Accent3 3 20 2" xfId="7159"/>
    <cellStyle name="20% - Accent3 3 20 2 2" xfId="7160"/>
    <cellStyle name="20% - Accent3 3 20 2 3" xfId="7161"/>
    <cellStyle name="20% - Accent3 3 20 3" xfId="7162"/>
    <cellStyle name="20% - Accent3 3 20 3 2" xfId="7163"/>
    <cellStyle name="20% - Accent3 3 20 3 3" xfId="7164"/>
    <cellStyle name="20% - Accent3 3 20 4" xfId="7165"/>
    <cellStyle name="20% - Accent3 3 20 4 2" xfId="7166"/>
    <cellStyle name="20% - Accent3 3 20 4 3" xfId="7167"/>
    <cellStyle name="20% - Accent3 3 20 5" xfId="7168"/>
    <cellStyle name="20% - Accent3 3 20 5 2" xfId="7169"/>
    <cellStyle name="20% - Accent3 3 20 5 3" xfId="7170"/>
    <cellStyle name="20% - Accent3 3 20 6" xfId="7171"/>
    <cellStyle name="20% - Accent3 3 20 6 2" xfId="7172"/>
    <cellStyle name="20% - Accent3 3 20 7" xfId="7173"/>
    <cellStyle name="20% - Accent3 3 20 8" xfId="7174"/>
    <cellStyle name="20% - Accent3 3 21" xfId="7175"/>
    <cellStyle name="20% - Accent3 3 21 2" xfId="7176"/>
    <cellStyle name="20% - Accent3 3 21 2 2" xfId="7177"/>
    <cellStyle name="20% - Accent3 3 21 2 3" xfId="7178"/>
    <cellStyle name="20% - Accent3 3 21 3" xfId="7179"/>
    <cellStyle name="20% - Accent3 3 21 3 2" xfId="7180"/>
    <cellStyle name="20% - Accent3 3 21 3 3" xfId="7181"/>
    <cellStyle name="20% - Accent3 3 21 4" xfId="7182"/>
    <cellStyle name="20% - Accent3 3 21 4 2" xfId="7183"/>
    <cellStyle name="20% - Accent3 3 21 4 3" xfId="7184"/>
    <cellStyle name="20% - Accent3 3 21 5" xfId="7185"/>
    <cellStyle name="20% - Accent3 3 21 5 2" xfId="7186"/>
    <cellStyle name="20% - Accent3 3 21 5 3" xfId="7187"/>
    <cellStyle name="20% - Accent3 3 21 6" xfId="7188"/>
    <cellStyle name="20% - Accent3 3 21 6 2" xfId="7189"/>
    <cellStyle name="20% - Accent3 3 21 7" xfId="7190"/>
    <cellStyle name="20% - Accent3 3 21 8" xfId="7191"/>
    <cellStyle name="20% - Accent3 3 22" xfId="7192"/>
    <cellStyle name="20% - Accent3 3 22 2" xfId="7193"/>
    <cellStyle name="20% - Accent3 3 22 3" xfId="7194"/>
    <cellStyle name="20% - Accent3 3 23" xfId="7195"/>
    <cellStyle name="20% - Accent3 3 23 2" xfId="7196"/>
    <cellStyle name="20% - Accent3 3 23 3" xfId="7197"/>
    <cellStyle name="20% - Accent3 3 24" xfId="7198"/>
    <cellStyle name="20% - Accent3 3 24 2" xfId="7199"/>
    <cellStyle name="20% - Accent3 3 24 3" xfId="7200"/>
    <cellStyle name="20% - Accent3 3 25" xfId="7201"/>
    <cellStyle name="20% - Accent3 3 25 2" xfId="7202"/>
    <cellStyle name="20% - Accent3 3 25 3" xfId="7203"/>
    <cellStyle name="20% - Accent3 3 26" xfId="7204"/>
    <cellStyle name="20% - Accent3 3 26 2" xfId="7205"/>
    <cellStyle name="20% - Accent3 3 27" xfId="7206"/>
    <cellStyle name="20% - Accent3 3 28" xfId="7207"/>
    <cellStyle name="20% - Accent3 3 3" xfId="7208"/>
    <cellStyle name="20% - Accent3 3 3 2" xfId="7209"/>
    <cellStyle name="20% - Accent3 3 3 2 2" xfId="7210"/>
    <cellStyle name="20% - Accent3 3 3 2 3" xfId="7211"/>
    <cellStyle name="20% - Accent3 3 3 3" xfId="7212"/>
    <cellStyle name="20% - Accent3 3 3 3 2" xfId="7213"/>
    <cellStyle name="20% - Accent3 3 3 3 3" xfId="7214"/>
    <cellStyle name="20% - Accent3 3 3 4" xfId="7215"/>
    <cellStyle name="20% - Accent3 3 3 4 2" xfId="7216"/>
    <cellStyle name="20% - Accent3 3 3 4 3" xfId="7217"/>
    <cellStyle name="20% - Accent3 3 3 5" xfId="7218"/>
    <cellStyle name="20% - Accent3 3 3 5 2" xfId="7219"/>
    <cellStyle name="20% - Accent3 3 3 5 3" xfId="7220"/>
    <cellStyle name="20% - Accent3 3 3 6" xfId="7221"/>
    <cellStyle name="20% - Accent3 3 3 6 2" xfId="7222"/>
    <cellStyle name="20% - Accent3 3 3 7" xfId="7223"/>
    <cellStyle name="20% - Accent3 3 3 8" xfId="7224"/>
    <cellStyle name="20% - Accent3 3 4" xfId="7225"/>
    <cellStyle name="20% - Accent3 3 4 2" xfId="7226"/>
    <cellStyle name="20% - Accent3 3 4 2 2" xfId="7227"/>
    <cellStyle name="20% - Accent3 3 4 2 3" xfId="7228"/>
    <cellStyle name="20% - Accent3 3 4 3" xfId="7229"/>
    <cellStyle name="20% - Accent3 3 4 3 2" xfId="7230"/>
    <cellStyle name="20% - Accent3 3 4 3 3" xfId="7231"/>
    <cellStyle name="20% - Accent3 3 4 4" xfId="7232"/>
    <cellStyle name="20% - Accent3 3 4 4 2" xfId="7233"/>
    <cellStyle name="20% - Accent3 3 4 4 3" xfId="7234"/>
    <cellStyle name="20% - Accent3 3 4 5" xfId="7235"/>
    <cellStyle name="20% - Accent3 3 4 5 2" xfId="7236"/>
    <cellStyle name="20% - Accent3 3 4 5 3" xfId="7237"/>
    <cellStyle name="20% - Accent3 3 4 6" xfId="7238"/>
    <cellStyle name="20% - Accent3 3 4 6 2" xfId="7239"/>
    <cellStyle name="20% - Accent3 3 4 7" xfId="7240"/>
    <cellStyle name="20% - Accent3 3 4 8" xfId="7241"/>
    <cellStyle name="20% - Accent3 3 5" xfId="7242"/>
    <cellStyle name="20% - Accent3 3 5 2" xfId="7243"/>
    <cellStyle name="20% - Accent3 3 5 2 2" xfId="7244"/>
    <cellStyle name="20% - Accent3 3 5 2 3" xfId="7245"/>
    <cellStyle name="20% - Accent3 3 5 3" xfId="7246"/>
    <cellStyle name="20% - Accent3 3 5 3 2" xfId="7247"/>
    <cellStyle name="20% - Accent3 3 5 3 3" xfId="7248"/>
    <cellStyle name="20% - Accent3 3 5 4" xfId="7249"/>
    <cellStyle name="20% - Accent3 3 5 4 2" xfId="7250"/>
    <cellStyle name="20% - Accent3 3 5 4 3" xfId="7251"/>
    <cellStyle name="20% - Accent3 3 5 5" xfId="7252"/>
    <cellStyle name="20% - Accent3 3 5 5 2" xfId="7253"/>
    <cellStyle name="20% - Accent3 3 5 5 3" xfId="7254"/>
    <cellStyle name="20% - Accent3 3 5 6" xfId="7255"/>
    <cellStyle name="20% - Accent3 3 5 6 2" xfId="7256"/>
    <cellStyle name="20% - Accent3 3 5 7" xfId="7257"/>
    <cellStyle name="20% - Accent3 3 5 8" xfId="7258"/>
    <cellStyle name="20% - Accent3 3 6" xfId="7259"/>
    <cellStyle name="20% - Accent3 3 6 2" xfId="7260"/>
    <cellStyle name="20% - Accent3 3 6 2 2" xfId="7261"/>
    <cellStyle name="20% - Accent3 3 6 2 3" xfId="7262"/>
    <cellStyle name="20% - Accent3 3 6 3" xfId="7263"/>
    <cellStyle name="20% - Accent3 3 6 3 2" xfId="7264"/>
    <cellStyle name="20% - Accent3 3 6 3 3" xfId="7265"/>
    <cellStyle name="20% - Accent3 3 6 4" xfId="7266"/>
    <cellStyle name="20% - Accent3 3 6 4 2" xfId="7267"/>
    <cellStyle name="20% - Accent3 3 6 4 3" xfId="7268"/>
    <cellStyle name="20% - Accent3 3 6 5" xfId="7269"/>
    <cellStyle name="20% - Accent3 3 6 5 2" xfId="7270"/>
    <cellStyle name="20% - Accent3 3 6 5 3" xfId="7271"/>
    <cellStyle name="20% - Accent3 3 6 6" xfId="7272"/>
    <cellStyle name="20% - Accent3 3 6 6 2" xfId="7273"/>
    <cellStyle name="20% - Accent3 3 6 7" xfId="7274"/>
    <cellStyle name="20% - Accent3 3 6 8" xfId="7275"/>
    <cellStyle name="20% - Accent3 3 7" xfId="7276"/>
    <cellStyle name="20% - Accent3 3 7 2" xfId="7277"/>
    <cellStyle name="20% - Accent3 3 7 2 2" xfId="7278"/>
    <cellStyle name="20% - Accent3 3 7 2 3" xfId="7279"/>
    <cellStyle name="20% - Accent3 3 7 3" xfId="7280"/>
    <cellStyle name="20% - Accent3 3 7 3 2" xfId="7281"/>
    <cellStyle name="20% - Accent3 3 7 3 3" xfId="7282"/>
    <cellStyle name="20% - Accent3 3 7 4" xfId="7283"/>
    <cellStyle name="20% - Accent3 3 7 4 2" xfId="7284"/>
    <cellStyle name="20% - Accent3 3 7 4 3" xfId="7285"/>
    <cellStyle name="20% - Accent3 3 7 5" xfId="7286"/>
    <cellStyle name="20% - Accent3 3 7 5 2" xfId="7287"/>
    <cellStyle name="20% - Accent3 3 7 5 3" xfId="7288"/>
    <cellStyle name="20% - Accent3 3 7 6" xfId="7289"/>
    <cellStyle name="20% - Accent3 3 7 6 2" xfId="7290"/>
    <cellStyle name="20% - Accent3 3 7 7" xfId="7291"/>
    <cellStyle name="20% - Accent3 3 7 8" xfId="7292"/>
    <cellStyle name="20% - Accent3 3 8" xfId="7293"/>
    <cellStyle name="20% - Accent3 3 8 2" xfId="7294"/>
    <cellStyle name="20% - Accent3 3 8 2 2" xfId="7295"/>
    <cellStyle name="20% - Accent3 3 8 2 3" xfId="7296"/>
    <cellStyle name="20% - Accent3 3 8 3" xfId="7297"/>
    <cellStyle name="20% - Accent3 3 8 3 2" xfId="7298"/>
    <cellStyle name="20% - Accent3 3 8 3 3" xfId="7299"/>
    <cellStyle name="20% - Accent3 3 8 4" xfId="7300"/>
    <cellStyle name="20% - Accent3 3 8 4 2" xfId="7301"/>
    <cellStyle name="20% - Accent3 3 8 4 3" xfId="7302"/>
    <cellStyle name="20% - Accent3 3 8 5" xfId="7303"/>
    <cellStyle name="20% - Accent3 3 8 5 2" xfId="7304"/>
    <cellStyle name="20% - Accent3 3 8 5 3" xfId="7305"/>
    <cellStyle name="20% - Accent3 3 8 6" xfId="7306"/>
    <cellStyle name="20% - Accent3 3 8 6 2" xfId="7307"/>
    <cellStyle name="20% - Accent3 3 8 7" xfId="7308"/>
    <cellStyle name="20% - Accent3 3 8 8" xfId="7309"/>
    <cellStyle name="20% - Accent3 3 9" xfId="7310"/>
    <cellStyle name="20% - Accent3 3 9 2" xfId="7311"/>
    <cellStyle name="20% - Accent3 3 9 2 2" xfId="7312"/>
    <cellStyle name="20% - Accent3 3 9 2 3" xfId="7313"/>
    <cellStyle name="20% - Accent3 3 9 3" xfId="7314"/>
    <cellStyle name="20% - Accent3 3 9 3 2" xfId="7315"/>
    <cellStyle name="20% - Accent3 3 9 3 3" xfId="7316"/>
    <cellStyle name="20% - Accent3 3 9 4" xfId="7317"/>
    <cellStyle name="20% - Accent3 3 9 4 2" xfId="7318"/>
    <cellStyle name="20% - Accent3 3 9 4 3" xfId="7319"/>
    <cellStyle name="20% - Accent3 3 9 5" xfId="7320"/>
    <cellStyle name="20% - Accent3 3 9 5 2" xfId="7321"/>
    <cellStyle name="20% - Accent3 3 9 5 3" xfId="7322"/>
    <cellStyle name="20% - Accent3 3 9 6" xfId="7323"/>
    <cellStyle name="20% - Accent3 3 9 6 2" xfId="7324"/>
    <cellStyle name="20% - Accent3 3 9 7" xfId="7325"/>
    <cellStyle name="20% - Accent3 3 9 8" xfId="7326"/>
    <cellStyle name="20% - Accent3 30" xfId="7327"/>
    <cellStyle name="20% - Accent3 30 2" xfId="7328"/>
    <cellStyle name="20% - Accent3 30 3" xfId="7329"/>
    <cellStyle name="20% - Accent3 31" xfId="7330"/>
    <cellStyle name="20% - Accent3 31 2" xfId="7331"/>
    <cellStyle name="20% - Accent3 31 3" xfId="7332"/>
    <cellStyle name="20% - Accent3 32" xfId="7333"/>
    <cellStyle name="20% - Accent3 32 2" xfId="7334"/>
    <cellStyle name="20% - Accent3 32 3" xfId="7335"/>
    <cellStyle name="20% - Accent3 33" xfId="7336"/>
    <cellStyle name="20% - Accent3 33 2" xfId="7337"/>
    <cellStyle name="20% - Accent3 33 3" xfId="7338"/>
    <cellStyle name="20% - Accent3 34" xfId="7339"/>
    <cellStyle name="20% - Accent3 34 2" xfId="7340"/>
    <cellStyle name="20% - Accent3 34 3" xfId="7341"/>
    <cellStyle name="20% - Accent3 35" xfId="7342"/>
    <cellStyle name="20% - Accent3 35 2" xfId="7343"/>
    <cellStyle name="20% - Accent3 36" xfId="7344"/>
    <cellStyle name="20% - Accent3 36 2" xfId="7345"/>
    <cellStyle name="20% - Accent3 37" xfId="7346"/>
    <cellStyle name="20% - Accent3 37 2" xfId="7347"/>
    <cellStyle name="20% - Accent3 38" xfId="7348"/>
    <cellStyle name="20% - Accent3 38 2" xfId="7349"/>
    <cellStyle name="20% - Accent3 39" xfId="7350"/>
    <cellStyle name="20% - Accent3 4" xfId="7351"/>
    <cellStyle name="20% - Accent3 4 10" xfId="7352"/>
    <cellStyle name="20% - Accent3 4 10 2" xfId="7353"/>
    <cellStyle name="20% - Accent3 4 10 2 2" xfId="7354"/>
    <cellStyle name="20% - Accent3 4 10 2 3" xfId="7355"/>
    <cellStyle name="20% - Accent3 4 10 3" xfId="7356"/>
    <cellStyle name="20% - Accent3 4 10 3 2" xfId="7357"/>
    <cellStyle name="20% - Accent3 4 10 3 3" xfId="7358"/>
    <cellStyle name="20% - Accent3 4 10 4" xfId="7359"/>
    <cellStyle name="20% - Accent3 4 10 4 2" xfId="7360"/>
    <cellStyle name="20% - Accent3 4 10 4 3" xfId="7361"/>
    <cellStyle name="20% - Accent3 4 10 5" xfId="7362"/>
    <cellStyle name="20% - Accent3 4 10 5 2" xfId="7363"/>
    <cellStyle name="20% - Accent3 4 10 5 3" xfId="7364"/>
    <cellStyle name="20% - Accent3 4 10 6" xfId="7365"/>
    <cellStyle name="20% - Accent3 4 10 6 2" xfId="7366"/>
    <cellStyle name="20% - Accent3 4 10 7" xfId="7367"/>
    <cellStyle name="20% - Accent3 4 10 8" xfId="7368"/>
    <cellStyle name="20% - Accent3 4 11" xfId="7369"/>
    <cellStyle name="20% - Accent3 4 11 2" xfId="7370"/>
    <cellStyle name="20% - Accent3 4 11 2 2" xfId="7371"/>
    <cellStyle name="20% - Accent3 4 11 2 3" xfId="7372"/>
    <cellStyle name="20% - Accent3 4 11 3" xfId="7373"/>
    <cellStyle name="20% - Accent3 4 11 3 2" xfId="7374"/>
    <cellStyle name="20% - Accent3 4 11 3 3" xfId="7375"/>
    <cellStyle name="20% - Accent3 4 11 4" xfId="7376"/>
    <cellStyle name="20% - Accent3 4 11 4 2" xfId="7377"/>
    <cellStyle name="20% - Accent3 4 11 4 3" xfId="7378"/>
    <cellStyle name="20% - Accent3 4 11 5" xfId="7379"/>
    <cellStyle name="20% - Accent3 4 11 5 2" xfId="7380"/>
    <cellStyle name="20% - Accent3 4 11 5 3" xfId="7381"/>
    <cellStyle name="20% - Accent3 4 11 6" xfId="7382"/>
    <cellStyle name="20% - Accent3 4 11 6 2" xfId="7383"/>
    <cellStyle name="20% - Accent3 4 11 7" xfId="7384"/>
    <cellStyle name="20% - Accent3 4 11 8" xfId="7385"/>
    <cellStyle name="20% - Accent3 4 12" xfId="7386"/>
    <cellStyle name="20% - Accent3 4 12 2" xfId="7387"/>
    <cellStyle name="20% - Accent3 4 12 2 2" xfId="7388"/>
    <cellStyle name="20% - Accent3 4 12 2 3" xfId="7389"/>
    <cellStyle name="20% - Accent3 4 12 3" xfId="7390"/>
    <cellStyle name="20% - Accent3 4 12 3 2" xfId="7391"/>
    <cellStyle name="20% - Accent3 4 12 3 3" xfId="7392"/>
    <cellStyle name="20% - Accent3 4 12 4" xfId="7393"/>
    <cellStyle name="20% - Accent3 4 12 4 2" xfId="7394"/>
    <cellStyle name="20% - Accent3 4 12 4 3" xfId="7395"/>
    <cellStyle name="20% - Accent3 4 12 5" xfId="7396"/>
    <cellStyle name="20% - Accent3 4 12 5 2" xfId="7397"/>
    <cellStyle name="20% - Accent3 4 12 5 3" xfId="7398"/>
    <cellStyle name="20% - Accent3 4 12 6" xfId="7399"/>
    <cellStyle name="20% - Accent3 4 12 6 2" xfId="7400"/>
    <cellStyle name="20% - Accent3 4 12 7" xfId="7401"/>
    <cellStyle name="20% - Accent3 4 12 8" xfId="7402"/>
    <cellStyle name="20% - Accent3 4 13" xfId="7403"/>
    <cellStyle name="20% - Accent3 4 13 2" xfId="7404"/>
    <cellStyle name="20% - Accent3 4 13 2 2" xfId="7405"/>
    <cellStyle name="20% - Accent3 4 13 2 3" xfId="7406"/>
    <cellStyle name="20% - Accent3 4 13 3" xfId="7407"/>
    <cellStyle name="20% - Accent3 4 13 3 2" xfId="7408"/>
    <cellStyle name="20% - Accent3 4 13 3 3" xfId="7409"/>
    <cellStyle name="20% - Accent3 4 13 4" xfId="7410"/>
    <cellStyle name="20% - Accent3 4 13 4 2" xfId="7411"/>
    <cellStyle name="20% - Accent3 4 13 4 3" xfId="7412"/>
    <cellStyle name="20% - Accent3 4 13 5" xfId="7413"/>
    <cellStyle name="20% - Accent3 4 13 5 2" xfId="7414"/>
    <cellStyle name="20% - Accent3 4 13 5 3" xfId="7415"/>
    <cellStyle name="20% - Accent3 4 13 6" xfId="7416"/>
    <cellStyle name="20% - Accent3 4 13 6 2" xfId="7417"/>
    <cellStyle name="20% - Accent3 4 13 7" xfId="7418"/>
    <cellStyle name="20% - Accent3 4 13 8" xfId="7419"/>
    <cellStyle name="20% - Accent3 4 14" xfId="7420"/>
    <cellStyle name="20% - Accent3 4 14 2" xfId="7421"/>
    <cellStyle name="20% - Accent3 4 14 2 2" xfId="7422"/>
    <cellStyle name="20% - Accent3 4 14 2 3" xfId="7423"/>
    <cellStyle name="20% - Accent3 4 14 3" xfId="7424"/>
    <cellStyle name="20% - Accent3 4 14 3 2" xfId="7425"/>
    <cellStyle name="20% - Accent3 4 14 3 3" xfId="7426"/>
    <cellStyle name="20% - Accent3 4 14 4" xfId="7427"/>
    <cellStyle name="20% - Accent3 4 14 4 2" xfId="7428"/>
    <cellStyle name="20% - Accent3 4 14 4 3" xfId="7429"/>
    <cellStyle name="20% - Accent3 4 14 5" xfId="7430"/>
    <cellStyle name="20% - Accent3 4 14 5 2" xfId="7431"/>
    <cellStyle name="20% - Accent3 4 14 5 3" xfId="7432"/>
    <cellStyle name="20% - Accent3 4 14 6" xfId="7433"/>
    <cellStyle name="20% - Accent3 4 14 6 2" xfId="7434"/>
    <cellStyle name="20% - Accent3 4 14 7" xfId="7435"/>
    <cellStyle name="20% - Accent3 4 14 8" xfId="7436"/>
    <cellStyle name="20% - Accent3 4 15" xfId="7437"/>
    <cellStyle name="20% - Accent3 4 15 2" xfId="7438"/>
    <cellStyle name="20% - Accent3 4 15 2 2" xfId="7439"/>
    <cellStyle name="20% - Accent3 4 15 2 3" xfId="7440"/>
    <cellStyle name="20% - Accent3 4 15 3" xfId="7441"/>
    <cellStyle name="20% - Accent3 4 15 3 2" xfId="7442"/>
    <cellStyle name="20% - Accent3 4 15 3 3" xfId="7443"/>
    <cellStyle name="20% - Accent3 4 15 4" xfId="7444"/>
    <cellStyle name="20% - Accent3 4 15 4 2" xfId="7445"/>
    <cellStyle name="20% - Accent3 4 15 4 3" xfId="7446"/>
    <cellStyle name="20% - Accent3 4 15 5" xfId="7447"/>
    <cellStyle name="20% - Accent3 4 15 5 2" xfId="7448"/>
    <cellStyle name="20% - Accent3 4 15 5 3" xfId="7449"/>
    <cellStyle name="20% - Accent3 4 15 6" xfId="7450"/>
    <cellStyle name="20% - Accent3 4 15 6 2" xfId="7451"/>
    <cellStyle name="20% - Accent3 4 15 7" xfId="7452"/>
    <cellStyle name="20% - Accent3 4 15 8" xfId="7453"/>
    <cellStyle name="20% - Accent3 4 16" xfId="7454"/>
    <cellStyle name="20% - Accent3 4 16 2" xfId="7455"/>
    <cellStyle name="20% - Accent3 4 16 2 2" xfId="7456"/>
    <cellStyle name="20% - Accent3 4 16 2 3" xfId="7457"/>
    <cellStyle name="20% - Accent3 4 16 3" xfId="7458"/>
    <cellStyle name="20% - Accent3 4 16 3 2" xfId="7459"/>
    <cellStyle name="20% - Accent3 4 16 3 3" xfId="7460"/>
    <cellStyle name="20% - Accent3 4 16 4" xfId="7461"/>
    <cellStyle name="20% - Accent3 4 16 4 2" xfId="7462"/>
    <cellStyle name="20% - Accent3 4 16 4 3" xfId="7463"/>
    <cellStyle name="20% - Accent3 4 16 5" xfId="7464"/>
    <cellStyle name="20% - Accent3 4 16 5 2" xfId="7465"/>
    <cellStyle name="20% - Accent3 4 16 5 3" xfId="7466"/>
    <cellStyle name="20% - Accent3 4 16 6" xfId="7467"/>
    <cellStyle name="20% - Accent3 4 16 6 2" xfId="7468"/>
    <cellStyle name="20% - Accent3 4 16 7" xfId="7469"/>
    <cellStyle name="20% - Accent3 4 16 8" xfId="7470"/>
    <cellStyle name="20% - Accent3 4 17" xfId="7471"/>
    <cellStyle name="20% - Accent3 4 17 2" xfId="7472"/>
    <cellStyle name="20% - Accent3 4 17 2 2" xfId="7473"/>
    <cellStyle name="20% - Accent3 4 17 2 3" xfId="7474"/>
    <cellStyle name="20% - Accent3 4 17 3" xfId="7475"/>
    <cellStyle name="20% - Accent3 4 17 3 2" xfId="7476"/>
    <cellStyle name="20% - Accent3 4 17 3 3" xfId="7477"/>
    <cellStyle name="20% - Accent3 4 17 4" xfId="7478"/>
    <cellStyle name="20% - Accent3 4 17 4 2" xfId="7479"/>
    <cellStyle name="20% - Accent3 4 17 4 3" xfId="7480"/>
    <cellStyle name="20% - Accent3 4 17 5" xfId="7481"/>
    <cellStyle name="20% - Accent3 4 17 5 2" xfId="7482"/>
    <cellStyle name="20% - Accent3 4 17 5 3" xfId="7483"/>
    <cellStyle name="20% - Accent3 4 17 6" xfId="7484"/>
    <cellStyle name="20% - Accent3 4 17 6 2" xfId="7485"/>
    <cellStyle name="20% - Accent3 4 17 7" xfId="7486"/>
    <cellStyle name="20% - Accent3 4 17 8" xfId="7487"/>
    <cellStyle name="20% - Accent3 4 18" xfId="7488"/>
    <cellStyle name="20% - Accent3 4 18 2" xfId="7489"/>
    <cellStyle name="20% - Accent3 4 18 2 2" xfId="7490"/>
    <cellStyle name="20% - Accent3 4 18 2 3" xfId="7491"/>
    <cellStyle name="20% - Accent3 4 18 3" xfId="7492"/>
    <cellStyle name="20% - Accent3 4 18 3 2" xfId="7493"/>
    <cellStyle name="20% - Accent3 4 18 3 3" xfId="7494"/>
    <cellStyle name="20% - Accent3 4 18 4" xfId="7495"/>
    <cellStyle name="20% - Accent3 4 18 4 2" xfId="7496"/>
    <cellStyle name="20% - Accent3 4 18 4 3" xfId="7497"/>
    <cellStyle name="20% - Accent3 4 18 5" xfId="7498"/>
    <cellStyle name="20% - Accent3 4 18 5 2" xfId="7499"/>
    <cellStyle name="20% - Accent3 4 18 5 3" xfId="7500"/>
    <cellStyle name="20% - Accent3 4 18 6" xfId="7501"/>
    <cellStyle name="20% - Accent3 4 18 6 2" xfId="7502"/>
    <cellStyle name="20% - Accent3 4 18 7" xfId="7503"/>
    <cellStyle name="20% - Accent3 4 18 8" xfId="7504"/>
    <cellStyle name="20% - Accent3 4 19" xfId="7505"/>
    <cellStyle name="20% - Accent3 4 19 2" xfId="7506"/>
    <cellStyle name="20% - Accent3 4 19 2 2" xfId="7507"/>
    <cellStyle name="20% - Accent3 4 19 2 3" xfId="7508"/>
    <cellStyle name="20% - Accent3 4 19 3" xfId="7509"/>
    <cellStyle name="20% - Accent3 4 19 3 2" xfId="7510"/>
    <cellStyle name="20% - Accent3 4 19 3 3" xfId="7511"/>
    <cellStyle name="20% - Accent3 4 19 4" xfId="7512"/>
    <cellStyle name="20% - Accent3 4 19 4 2" xfId="7513"/>
    <cellStyle name="20% - Accent3 4 19 4 3" xfId="7514"/>
    <cellStyle name="20% - Accent3 4 19 5" xfId="7515"/>
    <cellStyle name="20% - Accent3 4 19 5 2" xfId="7516"/>
    <cellStyle name="20% - Accent3 4 19 5 3" xfId="7517"/>
    <cellStyle name="20% - Accent3 4 19 6" xfId="7518"/>
    <cellStyle name="20% - Accent3 4 19 6 2" xfId="7519"/>
    <cellStyle name="20% - Accent3 4 19 7" xfId="7520"/>
    <cellStyle name="20% - Accent3 4 19 8" xfId="7521"/>
    <cellStyle name="20% - Accent3 4 2" xfId="7522"/>
    <cellStyle name="20% - Accent3 4 2 2" xfId="7523"/>
    <cellStyle name="20% - Accent3 4 2 2 2" xfId="7524"/>
    <cellStyle name="20% - Accent3 4 2 2 3" xfId="7525"/>
    <cellStyle name="20% - Accent3 4 2 3" xfId="7526"/>
    <cellStyle name="20% - Accent3 4 2 3 2" xfId="7527"/>
    <cellStyle name="20% - Accent3 4 2 3 3" xfId="7528"/>
    <cellStyle name="20% - Accent3 4 2 4" xfId="7529"/>
    <cellStyle name="20% - Accent3 4 2 4 2" xfId="7530"/>
    <cellStyle name="20% - Accent3 4 2 4 3" xfId="7531"/>
    <cellStyle name="20% - Accent3 4 2 5" xfId="7532"/>
    <cellStyle name="20% - Accent3 4 2 5 2" xfId="7533"/>
    <cellStyle name="20% - Accent3 4 2 5 3" xfId="7534"/>
    <cellStyle name="20% - Accent3 4 2 6" xfId="7535"/>
    <cellStyle name="20% - Accent3 4 2 6 2" xfId="7536"/>
    <cellStyle name="20% - Accent3 4 2 7" xfId="7537"/>
    <cellStyle name="20% - Accent3 4 2 8" xfId="7538"/>
    <cellStyle name="20% - Accent3 4 20" xfId="7539"/>
    <cellStyle name="20% - Accent3 4 20 2" xfId="7540"/>
    <cellStyle name="20% - Accent3 4 20 2 2" xfId="7541"/>
    <cellStyle name="20% - Accent3 4 20 2 3" xfId="7542"/>
    <cellStyle name="20% - Accent3 4 20 3" xfId="7543"/>
    <cellStyle name="20% - Accent3 4 20 3 2" xfId="7544"/>
    <cellStyle name="20% - Accent3 4 20 3 3" xfId="7545"/>
    <cellStyle name="20% - Accent3 4 20 4" xfId="7546"/>
    <cellStyle name="20% - Accent3 4 20 4 2" xfId="7547"/>
    <cellStyle name="20% - Accent3 4 20 4 3" xfId="7548"/>
    <cellStyle name="20% - Accent3 4 20 5" xfId="7549"/>
    <cellStyle name="20% - Accent3 4 20 5 2" xfId="7550"/>
    <cellStyle name="20% - Accent3 4 20 5 3" xfId="7551"/>
    <cellStyle name="20% - Accent3 4 20 6" xfId="7552"/>
    <cellStyle name="20% - Accent3 4 20 6 2" xfId="7553"/>
    <cellStyle name="20% - Accent3 4 20 7" xfId="7554"/>
    <cellStyle name="20% - Accent3 4 20 8" xfId="7555"/>
    <cellStyle name="20% - Accent3 4 21" xfId="7556"/>
    <cellStyle name="20% - Accent3 4 21 2" xfId="7557"/>
    <cellStyle name="20% - Accent3 4 21 2 2" xfId="7558"/>
    <cellStyle name="20% - Accent3 4 21 2 3" xfId="7559"/>
    <cellStyle name="20% - Accent3 4 21 3" xfId="7560"/>
    <cellStyle name="20% - Accent3 4 21 3 2" xfId="7561"/>
    <cellStyle name="20% - Accent3 4 21 3 3" xfId="7562"/>
    <cellStyle name="20% - Accent3 4 21 4" xfId="7563"/>
    <cellStyle name="20% - Accent3 4 21 4 2" xfId="7564"/>
    <cellStyle name="20% - Accent3 4 21 4 3" xfId="7565"/>
    <cellStyle name="20% - Accent3 4 21 5" xfId="7566"/>
    <cellStyle name="20% - Accent3 4 21 5 2" xfId="7567"/>
    <cellStyle name="20% - Accent3 4 21 5 3" xfId="7568"/>
    <cellStyle name="20% - Accent3 4 21 6" xfId="7569"/>
    <cellStyle name="20% - Accent3 4 21 6 2" xfId="7570"/>
    <cellStyle name="20% - Accent3 4 21 7" xfId="7571"/>
    <cellStyle name="20% - Accent3 4 21 8" xfId="7572"/>
    <cellStyle name="20% - Accent3 4 22" xfId="7573"/>
    <cellStyle name="20% - Accent3 4 22 2" xfId="7574"/>
    <cellStyle name="20% - Accent3 4 22 3" xfId="7575"/>
    <cellStyle name="20% - Accent3 4 23" xfId="7576"/>
    <cellStyle name="20% - Accent3 4 23 2" xfId="7577"/>
    <cellStyle name="20% - Accent3 4 23 3" xfId="7578"/>
    <cellStyle name="20% - Accent3 4 24" xfId="7579"/>
    <cellStyle name="20% - Accent3 4 24 2" xfId="7580"/>
    <cellStyle name="20% - Accent3 4 24 3" xfId="7581"/>
    <cellStyle name="20% - Accent3 4 25" xfId="7582"/>
    <cellStyle name="20% - Accent3 4 25 2" xfId="7583"/>
    <cellStyle name="20% - Accent3 4 25 3" xfId="7584"/>
    <cellStyle name="20% - Accent3 4 26" xfId="7585"/>
    <cellStyle name="20% - Accent3 4 26 2" xfId="7586"/>
    <cellStyle name="20% - Accent3 4 27" xfId="7587"/>
    <cellStyle name="20% - Accent3 4 28" xfId="7588"/>
    <cellStyle name="20% - Accent3 4 3" xfId="7589"/>
    <cellStyle name="20% - Accent3 4 3 2" xfId="7590"/>
    <cellStyle name="20% - Accent3 4 3 2 2" xfId="7591"/>
    <cellStyle name="20% - Accent3 4 3 2 3" xfId="7592"/>
    <cellStyle name="20% - Accent3 4 3 3" xfId="7593"/>
    <cellStyle name="20% - Accent3 4 3 3 2" xfId="7594"/>
    <cellStyle name="20% - Accent3 4 3 3 3" xfId="7595"/>
    <cellStyle name="20% - Accent3 4 3 4" xfId="7596"/>
    <cellStyle name="20% - Accent3 4 3 4 2" xfId="7597"/>
    <cellStyle name="20% - Accent3 4 3 4 3" xfId="7598"/>
    <cellStyle name="20% - Accent3 4 3 5" xfId="7599"/>
    <cellStyle name="20% - Accent3 4 3 5 2" xfId="7600"/>
    <cellStyle name="20% - Accent3 4 3 5 3" xfId="7601"/>
    <cellStyle name="20% - Accent3 4 3 6" xfId="7602"/>
    <cellStyle name="20% - Accent3 4 3 6 2" xfId="7603"/>
    <cellStyle name="20% - Accent3 4 3 7" xfId="7604"/>
    <cellStyle name="20% - Accent3 4 3 8" xfId="7605"/>
    <cellStyle name="20% - Accent3 4 4" xfId="7606"/>
    <cellStyle name="20% - Accent3 4 4 2" xfId="7607"/>
    <cellStyle name="20% - Accent3 4 4 2 2" xfId="7608"/>
    <cellStyle name="20% - Accent3 4 4 2 3" xfId="7609"/>
    <cellStyle name="20% - Accent3 4 4 3" xfId="7610"/>
    <cellStyle name="20% - Accent3 4 4 3 2" xfId="7611"/>
    <cellStyle name="20% - Accent3 4 4 3 3" xfId="7612"/>
    <cellStyle name="20% - Accent3 4 4 4" xfId="7613"/>
    <cellStyle name="20% - Accent3 4 4 4 2" xfId="7614"/>
    <cellStyle name="20% - Accent3 4 4 4 3" xfId="7615"/>
    <cellStyle name="20% - Accent3 4 4 5" xfId="7616"/>
    <cellStyle name="20% - Accent3 4 4 5 2" xfId="7617"/>
    <cellStyle name="20% - Accent3 4 4 5 3" xfId="7618"/>
    <cellStyle name="20% - Accent3 4 4 6" xfId="7619"/>
    <cellStyle name="20% - Accent3 4 4 6 2" xfId="7620"/>
    <cellStyle name="20% - Accent3 4 4 7" xfId="7621"/>
    <cellStyle name="20% - Accent3 4 4 8" xfId="7622"/>
    <cellStyle name="20% - Accent3 4 5" xfId="7623"/>
    <cellStyle name="20% - Accent3 4 5 2" xfId="7624"/>
    <cellStyle name="20% - Accent3 4 5 2 2" xfId="7625"/>
    <cellStyle name="20% - Accent3 4 5 2 3" xfId="7626"/>
    <cellStyle name="20% - Accent3 4 5 3" xfId="7627"/>
    <cellStyle name="20% - Accent3 4 5 3 2" xfId="7628"/>
    <cellStyle name="20% - Accent3 4 5 3 3" xfId="7629"/>
    <cellStyle name="20% - Accent3 4 5 4" xfId="7630"/>
    <cellStyle name="20% - Accent3 4 5 4 2" xfId="7631"/>
    <cellStyle name="20% - Accent3 4 5 4 3" xfId="7632"/>
    <cellStyle name="20% - Accent3 4 5 5" xfId="7633"/>
    <cellStyle name="20% - Accent3 4 5 5 2" xfId="7634"/>
    <cellStyle name="20% - Accent3 4 5 5 3" xfId="7635"/>
    <cellStyle name="20% - Accent3 4 5 6" xfId="7636"/>
    <cellStyle name="20% - Accent3 4 5 6 2" xfId="7637"/>
    <cellStyle name="20% - Accent3 4 5 7" xfId="7638"/>
    <cellStyle name="20% - Accent3 4 5 8" xfId="7639"/>
    <cellStyle name="20% - Accent3 4 6" xfId="7640"/>
    <cellStyle name="20% - Accent3 4 6 2" xfId="7641"/>
    <cellStyle name="20% - Accent3 4 6 2 2" xfId="7642"/>
    <cellStyle name="20% - Accent3 4 6 2 3" xfId="7643"/>
    <cellStyle name="20% - Accent3 4 6 3" xfId="7644"/>
    <cellStyle name="20% - Accent3 4 6 3 2" xfId="7645"/>
    <cellStyle name="20% - Accent3 4 6 3 3" xfId="7646"/>
    <cellStyle name="20% - Accent3 4 6 4" xfId="7647"/>
    <cellStyle name="20% - Accent3 4 6 4 2" xfId="7648"/>
    <cellStyle name="20% - Accent3 4 6 4 3" xfId="7649"/>
    <cellStyle name="20% - Accent3 4 6 5" xfId="7650"/>
    <cellStyle name="20% - Accent3 4 6 5 2" xfId="7651"/>
    <cellStyle name="20% - Accent3 4 6 5 3" xfId="7652"/>
    <cellStyle name="20% - Accent3 4 6 6" xfId="7653"/>
    <cellStyle name="20% - Accent3 4 6 6 2" xfId="7654"/>
    <cellStyle name="20% - Accent3 4 6 7" xfId="7655"/>
    <cellStyle name="20% - Accent3 4 6 8" xfId="7656"/>
    <cellStyle name="20% - Accent3 4 7" xfId="7657"/>
    <cellStyle name="20% - Accent3 4 7 2" xfId="7658"/>
    <cellStyle name="20% - Accent3 4 7 2 2" xfId="7659"/>
    <cellStyle name="20% - Accent3 4 7 2 3" xfId="7660"/>
    <cellStyle name="20% - Accent3 4 7 3" xfId="7661"/>
    <cellStyle name="20% - Accent3 4 7 3 2" xfId="7662"/>
    <cellStyle name="20% - Accent3 4 7 3 3" xfId="7663"/>
    <cellStyle name="20% - Accent3 4 7 4" xfId="7664"/>
    <cellStyle name="20% - Accent3 4 7 4 2" xfId="7665"/>
    <cellStyle name="20% - Accent3 4 7 4 3" xfId="7666"/>
    <cellStyle name="20% - Accent3 4 7 5" xfId="7667"/>
    <cellStyle name="20% - Accent3 4 7 5 2" xfId="7668"/>
    <cellStyle name="20% - Accent3 4 7 5 3" xfId="7669"/>
    <cellStyle name="20% - Accent3 4 7 6" xfId="7670"/>
    <cellStyle name="20% - Accent3 4 7 6 2" xfId="7671"/>
    <cellStyle name="20% - Accent3 4 7 7" xfId="7672"/>
    <cellStyle name="20% - Accent3 4 7 8" xfId="7673"/>
    <cellStyle name="20% - Accent3 4 8" xfId="7674"/>
    <cellStyle name="20% - Accent3 4 8 2" xfId="7675"/>
    <cellStyle name="20% - Accent3 4 8 2 2" xfId="7676"/>
    <cellStyle name="20% - Accent3 4 8 2 3" xfId="7677"/>
    <cellStyle name="20% - Accent3 4 8 3" xfId="7678"/>
    <cellStyle name="20% - Accent3 4 8 3 2" xfId="7679"/>
    <cellStyle name="20% - Accent3 4 8 3 3" xfId="7680"/>
    <cellStyle name="20% - Accent3 4 8 4" xfId="7681"/>
    <cellStyle name="20% - Accent3 4 8 4 2" xfId="7682"/>
    <cellStyle name="20% - Accent3 4 8 4 3" xfId="7683"/>
    <cellStyle name="20% - Accent3 4 8 5" xfId="7684"/>
    <cellStyle name="20% - Accent3 4 8 5 2" xfId="7685"/>
    <cellStyle name="20% - Accent3 4 8 5 3" xfId="7686"/>
    <cellStyle name="20% - Accent3 4 8 6" xfId="7687"/>
    <cellStyle name="20% - Accent3 4 8 6 2" xfId="7688"/>
    <cellStyle name="20% - Accent3 4 8 7" xfId="7689"/>
    <cellStyle name="20% - Accent3 4 8 8" xfId="7690"/>
    <cellStyle name="20% - Accent3 4 9" xfId="7691"/>
    <cellStyle name="20% - Accent3 4 9 2" xfId="7692"/>
    <cellStyle name="20% - Accent3 4 9 2 2" xfId="7693"/>
    <cellStyle name="20% - Accent3 4 9 2 3" xfId="7694"/>
    <cellStyle name="20% - Accent3 4 9 3" xfId="7695"/>
    <cellStyle name="20% - Accent3 4 9 3 2" xfId="7696"/>
    <cellStyle name="20% - Accent3 4 9 3 3" xfId="7697"/>
    <cellStyle name="20% - Accent3 4 9 4" xfId="7698"/>
    <cellStyle name="20% - Accent3 4 9 4 2" xfId="7699"/>
    <cellStyle name="20% - Accent3 4 9 4 3" xfId="7700"/>
    <cellStyle name="20% - Accent3 4 9 5" xfId="7701"/>
    <cellStyle name="20% - Accent3 4 9 5 2" xfId="7702"/>
    <cellStyle name="20% - Accent3 4 9 5 3" xfId="7703"/>
    <cellStyle name="20% - Accent3 4 9 6" xfId="7704"/>
    <cellStyle name="20% - Accent3 4 9 6 2" xfId="7705"/>
    <cellStyle name="20% - Accent3 4 9 7" xfId="7706"/>
    <cellStyle name="20% - Accent3 4 9 8" xfId="7707"/>
    <cellStyle name="20% - Accent3 40" xfId="7708"/>
    <cellStyle name="20% - Accent3 41" xfId="7709"/>
    <cellStyle name="20% - Accent3 42" xfId="7710"/>
    <cellStyle name="20% - Accent3 5" xfId="7711"/>
    <cellStyle name="20% - Accent3 5 10" xfId="7712"/>
    <cellStyle name="20% - Accent3 5 10 2" xfId="7713"/>
    <cellStyle name="20% - Accent3 5 10 2 2" xfId="7714"/>
    <cellStyle name="20% - Accent3 5 10 2 3" xfId="7715"/>
    <cellStyle name="20% - Accent3 5 10 3" xfId="7716"/>
    <cellStyle name="20% - Accent3 5 10 3 2" xfId="7717"/>
    <cellStyle name="20% - Accent3 5 10 3 3" xfId="7718"/>
    <cellStyle name="20% - Accent3 5 10 4" xfId="7719"/>
    <cellStyle name="20% - Accent3 5 10 4 2" xfId="7720"/>
    <cellStyle name="20% - Accent3 5 10 4 3" xfId="7721"/>
    <cellStyle name="20% - Accent3 5 10 5" xfId="7722"/>
    <cellStyle name="20% - Accent3 5 10 5 2" xfId="7723"/>
    <cellStyle name="20% - Accent3 5 10 5 3" xfId="7724"/>
    <cellStyle name="20% - Accent3 5 10 6" xfId="7725"/>
    <cellStyle name="20% - Accent3 5 10 6 2" xfId="7726"/>
    <cellStyle name="20% - Accent3 5 10 7" xfId="7727"/>
    <cellStyle name="20% - Accent3 5 10 8" xfId="7728"/>
    <cellStyle name="20% - Accent3 5 11" xfId="7729"/>
    <cellStyle name="20% - Accent3 5 11 2" xfId="7730"/>
    <cellStyle name="20% - Accent3 5 11 2 2" xfId="7731"/>
    <cellStyle name="20% - Accent3 5 11 2 3" xfId="7732"/>
    <cellStyle name="20% - Accent3 5 11 3" xfId="7733"/>
    <cellStyle name="20% - Accent3 5 11 3 2" xfId="7734"/>
    <cellStyle name="20% - Accent3 5 11 3 3" xfId="7735"/>
    <cellStyle name="20% - Accent3 5 11 4" xfId="7736"/>
    <cellStyle name="20% - Accent3 5 11 4 2" xfId="7737"/>
    <cellStyle name="20% - Accent3 5 11 4 3" xfId="7738"/>
    <cellStyle name="20% - Accent3 5 11 5" xfId="7739"/>
    <cellStyle name="20% - Accent3 5 11 5 2" xfId="7740"/>
    <cellStyle name="20% - Accent3 5 11 5 3" xfId="7741"/>
    <cellStyle name="20% - Accent3 5 11 6" xfId="7742"/>
    <cellStyle name="20% - Accent3 5 11 6 2" xfId="7743"/>
    <cellStyle name="20% - Accent3 5 11 7" xfId="7744"/>
    <cellStyle name="20% - Accent3 5 11 8" xfId="7745"/>
    <cellStyle name="20% - Accent3 5 12" xfId="7746"/>
    <cellStyle name="20% - Accent3 5 12 2" xfId="7747"/>
    <cellStyle name="20% - Accent3 5 12 2 2" xfId="7748"/>
    <cellStyle name="20% - Accent3 5 12 2 3" xfId="7749"/>
    <cellStyle name="20% - Accent3 5 12 3" xfId="7750"/>
    <cellStyle name="20% - Accent3 5 12 3 2" xfId="7751"/>
    <cellStyle name="20% - Accent3 5 12 3 3" xfId="7752"/>
    <cellStyle name="20% - Accent3 5 12 4" xfId="7753"/>
    <cellStyle name="20% - Accent3 5 12 4 2" xfId="7754"/>
    <cellStyle name="20% - Accent3 5 12 4 3" xfId="7755"/>
    <cellStyle name="20% - Accent3 5 12 5" xfId="7756"/>
    <cellStyle name="20% - Accent3 5 12 5 2" xfId="7757"/>
    <cellStyle name="20% - Accent3 5 12 5 3" xfId="7758"/>
    <cellStyle name="20% - Accent3 5 12 6" xfId="7759"/>
    <cellStyle name="20% - Accent3 5 12 6 2" xfId="7760"/>
    <cellStyle name="20% - Accent3 5 12 7" xfId="7761"/>
    <cellStyle name="20% - Accent3 5 12 8" xfId="7762"/>
    <cellStyle name="20% - Accent3 5 13" xfId="7763"/>
    <cellStyle name="20% - Accent3 5 13 2" xfId="7764"/>
    <cellStyle name="20% - Accent3 5 13 2 2" xfId="7765"/>
    <cellStyle name="20% - Accent3 5 13 2 3" xfId="7766"/>
    <cellStyle name="20% - Accent3 5 13 3" xfId="7767"/>
    <cellStyle name="20% - Accent3 5 13 3 2" xfId="7768"/>
    <cellStyle name="20% - Accent3 5 13 3 3" xfId="7769"/>
    <cellStyle name="20% - Accent3 5 13 4" xfId="7770"/>
    <cellStyle name="20% - Accent3 5 13 4 2" xfId="7771"/>
    <cellStyle name="20% - Accent3 5 13 4 3" xfId="7772"/>
    <cellStyle name="20% - Accent3 5 13 5" xfId="7773"/>
    <cellStyle name="20% - Accent3 5 13 5 2" xfId="7774"/>
    <cellStyle name="20% - Accent3 5 13 5 3" xfId="7775"/>
    <cellStyle name="20% - Accent3 5 13 6" xfId="7776"/>
    <cellStyle name="20% - Accent3 5 13 6 2" xfId="7777"/>
    <cellStyle name="20% - Accent3 5 13 7" xfId="7778"/>
    <cellStyle name="20% - Accent3 5 13 8" xfId="7779"/>
    <cellStyle name="20% - Accent3 5 14" xfId="7780"/>
    <cellStyle name="20% - Accent3 5 14 2" xfId="7781"/>
    <cellStyle name="20% - Accent3 5 14 2 2" xfId="7782"/>
    <cellStyle name="20% - Accent3 5 14 2 3" xfId="7783"/>
    <cellStyle name="20% - Accent3 5 14 3" xfId="7784"/>
    <cellStyle name="20% - Accent3 5 14 3 2" xfId="7785"/>
    <cellStyle name="20% - Accent3 5 14 3 3" xfId="7786"/>
    <cellStyle name="20% - Accent3 5 14 4" xfId="7787"/>
    <cellStyle name="20% - Accent3 5 14 4 2" xfId="7788"/>
    <cellStyle name="20% - Accent3 5 14 4 3" xfId="7789"/>
    <cellStyle name="20% - Accent3 5 14 5" xfId="7790"/>
    <cellStyle name="20% - Accent3 5 14 5 2" xfId="7791"/>
    <cellStyle name="20% - Accent3 5 14 5 3" xfId="7792"/>
    <cellStyle name="20% - Accent3 5 14 6" xfId="7793"/>
    <cellStyle name="20% - Accent3 5 14 6 2" xfId="7794"/>
    <cellStyle name="20% - Accent3 5 14 7" xfId="7795"/>
    <cellStyle name="20% - Accent3 5 14 8" xfId="7796"/>
    <cellStyle name="20% - Accent3 5 15" xfId="7797"/>
    <cellStyle name="20% - Accent3 5 15 2" xfId="7798"/>
    <cellStyle name="20% - Accent3 5 15 2 2" xfId="7799"/>
    <cellStyle name="20% - Accent3 5 15 2 3" xfId="7800"/>
    <cellStyle name="20% - Accent3 5 15 3" xfId="7801"/>
    <cellStyle name="20% - Accent3 5 15 3 2" xfId="7802"/>
    <cellStyle name="20% - Accent3 5 15 3 3" xfId="7803"/>
    <cellStyle name="20% - Accent3 5 15 4" xfId="7804"/>
    <cellStyle name="20% - Accent3 5 15 4 2" xfId="7805"/>
    <cellStyle name="20% - Accent3 5 15 4 3" xfId="7806"/>
    <cellStyle name="20% - Accent3 5 15 5" xfId="7807"/>
    <cellStyle name="20% - Accent3 5 15 5 2" xfId="7808"/>
    <cellStyle name="20% - Accent3 5 15 5 3" xfId="7809"/>
    <cellStyle name="20% - Accent3 5 15 6" xfId="7810"/>
    <cellStyle name="20% - Accent3 5 15 6 2" xfId="7811"/>
    <cellStyle name="20% - Accent3 5 15 7" xfId="7812"/>
    <cellStyle name="20% - Accent3 5 15 8" xfId="7813"/>
    <cellStyle name="20% - Accent3 5 16" xfId="7814"/>
    <cellStyle name="20% - Accent3 5 16 2" xfId="7815"/>
    <cellStyle name="20% - Accent3 5 16 2 2" xfId="7816"/>
    <cellStyle name="20% - Accent3 5 16 2 3" xfId="7817"/>
    <cellStyle name="20% - Accent3 5 16 3" xfId="7818"/>
    <cellStyle name="20% - Accent3 5 16 3 2" xfId="7819"/>
    <cellStyle name="20% - Accent3 5 16 3 3" xfId="7820"/>
    <cellStyle name="20% - Accent3 5 16 4" xfId="7821"/>
    <cellStyle name="20% - Accent3 5 16 4 2" xfId="7822"/>
    <cellStyle name="20% - Accent3 5 16 4 3" xfId="7823"/>
    <cellStyle name="20% - Accent3 5 16 5" xfId="7824"/>
    <cellStyle name="20% - Accent3 5 16 5 2" xfId="7825"/>
    <cellStyle name="20% - Accent3 5 16 5 3" xfId="7826"/>
    <cellStyle name="20% - Accent3 5 16 6" xfId="7827"/>
    <cellStyle name="20% - Accent3 5 16 6 2" xfId="7828"/>
    <cellStyle name="20% - Accent3 5 16 7" xfId="7829"/>
    <cellStyle name="20% - Accent3 5 16 8" xfId="7830"/>
    <cellStyle name="20% - Accent3 5 17" xfId="7831"/>
    <cellStyle name="20% - Accent3 5 17 2" xfId="7832"/>
    <cellStyle name="20% - Accent3 5 17 2 2" xfId="7833"/>
    <cellStyle name="20% - Accent3 5 17 2 3" xfId="7834"/>
    <cellStyle name="20% - Accent3 5 17 3" xfId="7835"/>
    <cellStyle name="20% - Accent3 5 17 3 2" xfId="7836"/>
    <cellStyle name="20% - Accent3 5 17 3 3" xfId="7837"/>
    <cellStyle name="20% - Accent3 5 17 4" xfId="7838"/>
    <cellStyle name="20% - Accent3 5 17 4 2" xfId="7839"/>
    <cellStyle name="20% - Accent3 5 17 4 3" xfId="7840"/>
    <cellStyle name="20% - Accent3 5 17 5" xfId="7841"/>
    <cellStyle name="20% - Accent3 5 17 5 2" xfId="7842"/>
    <cellStyle name="20% - Accent3 5 17 5 3" xfId="7843"/>
    <cellStyle name="20% - Accent3 5 17 6" xfId="7844"/>
    <cellStyle name="20% - Accent3 5 17 6 2" xfId="7845"/>
    <cellStyle name="20% - Accent3 5 17 7" xfId="7846"/>
    <cellStyle name="20% - Accent3 5 17 8" xfId="7847"/>
    <cellStyle name="20% - Accent3 5 18" xfId="7848"/>
    <cellStyle name="20% - Accent3 5 18 2" xfId="7849"/>
    <cellStyle name="20% - Accent3 5 18 2 2" xfId="7850"/>
    <cellStyle name="20% - Accent3 5 18 2 3" xfId="7851"/>
    <cellStyle name="20% - Accent3 5 18 3" xfId="7852"/>
    <cellStyle name="20% - Accent3 5 18 3 2" xfId="7853"/>
    <cellStyle name="20% - Accent3 5 18 3 3" xfId="7854"/>
    <cellStyle name="20% - Accent3 5 18 4" xfId="7855"/>
    <cellStyle name="20% - Accent3 5 18 4 2" xfId="7856"/>
    <cellStyle name="20% - Accent3 5 18 4 3" xfId="7857"/>
    <cellStyle name="20% - Accent3 5 18 5" xfId="7858"/>
    <cellStyle name="20% - Accent3 5 18 5 2" xfId="7859"/>
    <cellStyle name="20% - Accent3 5 18 5 3" xfId="7860"/>
    <cellStyle name="20% - Accent3 5 18 6" xfId="7861"/>
    <cellStyle name="20% - Accent3 5 18 6 2" xfId="7862"/>
    <cellStyle name="20% - Accent3 5 18 7" xfId="7863"/>
    <cellStyle name="20% - Accent3 5 18 8" xfId="7864"/>
    <cellStyle name="20% - Accent3 5 19" xfId="7865"/>
    <cellStyle name="20% - Accent3 5 19 2" xfId="7866"/>
    <cellStyle name="20% - Accent3 5 19 2 2" xfId="7867"/>
    <cellStyle name="20% - Accent3 5 19 2 3" xfId="7868"/>
    <cellStyle name="20% - Accent3 5 19 3" xfId="7869"/>
    <cellStyle name="20% - Accent3 5 19 3 2" xfId="7870"/>
    <cellStyle name="20% - Accent3 5 19 3 3" xfId="7871"/>
    <cellStyle name="20% - Accent3 5 19 4" xfId="7872"/>
    <cellStyle name="20% - Accent3 5 19 4 2" xfId="7873"/>
    <cellStyle name="20% - Accent3 5 19 4 3" xfId="7874"/>
    <cellStyle name="20% - Accent3 5 19 5" xfId="7875"/>
    <cellStyle name="20% - Accent3 5 19 5 2" xfId="7876"/>
    <cellStyle name="20% - Accent3 5 19 5 3" xfId="7877"/>
    <cellStyle name="20% - Accent3 5 19 6" xfId="7878"/>
    <cellStyle name="20% - Accent3 5 19 6 2" xfId="7879"/>
    <cellStyle name="20% - Accent3 5 19 7" xfId="7880"/>
    <cellStyle name="20% - Accent3 5 19 8" xfId="7881"/>
    <cellStyle name="20% - Accent3 5 2" xfId="7882"/>
    <cellStyle name="20% - Accent3 5 2 2" xfId="7883"/>
    <cellStyle name="20% - Accent3 5 2 2 2" xfId="7884"/>
    <cellStyle name="20% - Accent3 5 2 2 3" xfId="7885"/>
    <cellStyle name="20% - Accent3 5 2 3" xfId="7886"/>
    <cellStyle name="20% - Accent3 5 2 3 2" xfId="7887"/>
    <cellStyle name="20% - Accent3 5 2 3 3" xfId="7888"/>
    <cellStyle name="20% - Accent3 5 2 4" xfId="7889"/>
    <cellStyle name="20% - Accent3 5 2 4 2" xfId="7890"/>
    <cellStyle name="20% - Accent3 5 2 4 3" xfId="7891"/>
    <cellStyle name="20% - Accent3 5 2 5" xfId="7892"/>
    <cellStyle name="20% - Accent3 5 2 5 2" xfId="7893"/>
    <cellStyle name="20% - Accent3 5 2 5 3" xfId="7894"/>
    <cellStyle name="20% - Accent3 5 2 6" xfId="7895"/>
    <cellStyle name="20% - Accent3 5 2 6 2" xfId="7896"/>
    <cellStyle name="20% - Accent3 5 2 7" xfId="7897"/>
    <cellStyle name="20% - Accent3 5 2 8" xfId="7898"/>
    <cellStyle name="20% - Accent3 5 20" xfId="7899"/>
    <cellStyle name="20% - Accent3 5 20 2" xfId="7900"/>
    <cellStyle name="20% - Accent3 5 20 2 2" xfId="7901"/>
    <cellStyle name="20% - Accent3 5 20 2 3" xfId="7902"/>
    <cellStyle name="20% - Accent3 5 20 3" xfId="7903"/>
    <cellStyle name="20% - Accent3 5 20 3 2" xfId="7904"/>
    <cellStyle name="20% - Accent3 5 20 3 3" xfId="7905"/>
    <cellStyle name="20% - Accent3 5 20 4" xfId="7906"/>
    <cellStyle name="20% - Accent3 5 20 4 2" xfId="7907"/>
    <cellStyle name="20% - Accent3 5 20 4 3" xfId="7908"/>
    <cellStyle name="20% - Accent3 5 20 5" xfId="7909"/>
    <cellStyle name="20% - Accent3 5 20 5 2" xfId="7910"/>
    <cellStyle name="20% - Accent3 5 20 5 3" xfId="7911"/>
    <cellStyle name="20% - Accent3 5 20 6" xfId="7912"/>
    <cellStyle name="20% - Accent3 5 20 6 2" xfId="7913"/>
    <cellStyle name="20% - Accent3 5 20 7" xfId="7914"/>
    <cellStyle name="20% - Accent3 5 20 8" xfId="7915"/>
    <cellStyle name="20% - Accent3 5 21" xfId="7916"/>
    <cellStyle name="20% - Accent3 5 21 2" xfId="7917"/>
    <cellStyle name="20% - Accent3 5 21 2 2" xfId="7918"/>
    <cellStyle name="20% - Accent3 5 21 2 3" xfId="7919"/>
    <cellStyle name="20% - Accent3 5 21 3" xfId="7920"/>
    <cellStyle name="20% - Accent3 5 21 3 2" xfId="7921"/>
    <cellStyle name="20% - Accent3 5 21 3 3" xfId="7922"/>
    <cellStyle name="20% - Accent3 5 21 4" xfId="7923"/>
    <cellStyle name="20% - Accent3 5 21 4 2" xfId="7924"/>
    <cellStyle name="20% - Accent3 5 21 4 3" xfId="7925"/>
    <cellStyle name="20% - Accent3 5 21 5" xfId="7926"/>
    <cellStyle name="20% - Accent3 5 21 5 2" xfId="7927"/>
    <cellStyle name="20% - Accent3 5 21 5 3" xfId="7928"/>
    <cellStyle name="20% - Accent3 5 21 6" xfId="7929"/>
    <cellStyle name="20% - Accent3 5 21 6 2" xfId="7930"/>
    <cellStyle name="20% - Accent3 5 21 7" xfId="7931"/>
    <cellStyle name="20% - Accent3 5 21 8" xfId="7932"/>
    <cellStyle name="20% - Accent3 5 22" xfId="7933"/>
    <cellStyle name="20% - Accent3 5 22 2" xfId="7934"/>
    <cellStyle name="20% - Accent3 5 22 3" xfId="7935"/>
    <cellStyle name="20% - Accent3 5 23" xfId="7936"/>
    <cellStyle name="20% - Accent3 5 23 2" xfId="7937"/>
    <cellStyle name="20% - Accent3 5 23 3" xfId="7938"/>
    <cellStyle name="20% - Accent3 5 24" xfId="7939"/>
    <cellStyle name="20% - Accent3 5 24 2" xfId="7940"/>
    <cellStyle name="20% - Accent3 5 24 3" xfId="7941"/>
    <cellStyle name="20% - Accent3 5 25" xfId="7942"/>
    <cellStyle name="20% - Accent3 5 25 2" xfId="7943"/>
    <cellStyle name="20% - Accent3 5 25 3" xfId="7944"/>
    <cellStyle name="20% - Accent3 5 26" xfId="7945"/>
    <cellStyle name="20% - Accent3 5 26 2" xfId="7946"/>
    <cellStyle name="20% - Accent3 5 27" xfId="7947"/>
    <cellStyle name="20% - Accent3 5 28" xfId="7948"/>
    <cellStyle name="20% - Accent3 5 3" xfId="7949"/>
    <cellStyle name="20% - Accent3 5 3 2" xfId="7950"/>
    <cellStyle name="20% - Accent3 5 3 2 2" xfId="7951"/>
    <cellStyle name="20% - Accent3 5 3 2 3" xfId="7952"/>
    <cellStyle name="20% - Accent3 5 3 3" xfId="7953"/>
    <cellStyle name="20% - Accent3 5 3 3 2" xfId="7954"/>
    <cellStyle name="20% - Accent3 5 3 3 3" xfId="7955"/>
    <cellStyle name="20% - Accent3 5 3 4" xfId="7956"/>
    <cellStyle name="20% - Accent3 5 3 4 2" xfId="7957"/>
    <cellStyle name="20% - Accent3 5 3 4 3" xfId="7958"/>
    <cellStyle name="20% - Accent3 5 3 5" xfId="7959"/>
    <cellStyle name="20% - Accent3 5 3 5 2" xfId="7960"/>
    <cellStyle name="20% - Accent3 5 3 5 3" xfId="7961"/>
    <cellStyle name="20% - Accent3 5 3 6" xfId="7962"/>
    <cellStyle name="20% - Accent3 5 3 6 2" xfId="7963"/>
    <cellStyle name="20% - Accent3 5 3 7" xfId="7964"/>
    <cellStyle name="20% - Accent3 5 3 8" xfId="7965"/>
    <cellStyle name="20% - Accent3 5 4" xfId="7966"/>
    <cellStyle name="20% - Accent3 5 4 2" xfId="7967"/>
    <cellStyle name="20% - Accent3 5 4 2 2" xfId="7968"/>
    <cellStyle name="20% - Accent3 5 4 2 3" xfId="7969"/>
    <cellStyle name="20% - Accent3 5 4 3" xfId="7970"/>
    <cellStyle name="20% - Accent3 5 4 3 2" xfId="7971"/>
    <cellStyle name="20% - Accent3 5 4 3 3" xfId="7972"/>
    <cellStyle name="20% - Accent3 5 4 4" xfId="7973"/>
    <cellStyle name="20% - Accent3 5 4 4 2" xfId="7974"/>
    <cellStyle name="20% - Accent3 5 4 4 3" xfId="7975"/>
    <cellStyle name="20% - Accent3 5 4 5" xfId="7976"/>
    <cellStyle name="20% - Accent3 5 4 5 2" xfId="7977"/>
    <cellStyle name="20% - Accent3 5 4 5 3" xfId="7978"/>
    <cellStyle name="20% - Accent3 5 4 6" xfId="7979"/>
    <cellStyle name="20% - Accent3 5 4 6 2" xfId="7980"/>
    <cellStyle name="20% - Accent3 5 4 7" xfId="7981"/>
    <cellStyle name="20% - Accent3 5 4 8" xfId="7982"/>
    <cellStyle name="20% - Accent3 5 5" xfId="7983"/>
    <cellStyle name="20% - Accent3 5 5 2" xfId="7984"/>
    <cellStyle name="20% - Accent3 5 5 2 2" xfId="7985"/>
    <cellStyle name="20% - Accent3 5 5 2 3" xfId="7986"/>
    <cellStyle name="20% - Accent3 5 5 3" xfId="7987"/>
    <cellStyle name="20% - Accent3 5 5 3 2" xfId="7988"/>
    <cellStyle name="20% - Accent3 5 5 3 3" xfId="7989"/>
    <cellStyle name="20% - Accent3 5 5 4" xfId="7990"/>
    <cellStyle name="20% - Accent3 5 5 4 2" xfId="7991"/>
    <cellStyle name="20% - Accent3 5 5 4 3" xfId="7992"/>
    <cellStyle name="20% - Accent3 5 5 5" xfId="7993"/>
    <cellStyle name="20% - Accent3 5 5 5 2" xfId="7994"/>
    <cellStyle name="20% - Accent3 5 5 5 3" xfId="7995"/>
    <cellStyle name="20% - Accent3 5 5 6" xfId="7996"/>
    <cellStyle name="20% - Accent3 5 5 6 2" xfId="7997"/>
    <cellStyle name="20% - Accent3 5 5 7" xfId="7998"/>
    <cellStyle name="20% - Accent3 5 5 8" xfId="7999"/>
    <cellStyle name="20% - Accent3 5 6" xfId="8000"/>
    <cellStyle name="20% - Accent3 5 6 2" xfId="8001"/>
    <cellStyle name="20% - Accent3 5 6 2 2" xfId="8002"/>
    <cellStyle name="20% - Accent3 5 6 2 3" xfId="8003"/>
    <cellStyle name="20% - Accent3 5 6 3" xfId="8004"/>
    <cellStyle name="20% - Accent3 5 6 3 2" xfId="8005"/>
    <cellStyle name="20% - Accent3 5 6 3 3" xfId="8006"/>
    <cellStyle name="20% - Accent3 5 6 4" xfId="8007"/>
    <cellStyle name="20% - Accent3 5 6 4 2" xfId="8008"/>
    <cellStyle name="20% - Accent3 5 6 4 3" xfId="8009"/>
    <cellStyle name="20% - Accent3 5 6 5" xfId="8010"/>
    <cellStyle name="20% - Accent3 5 6 5 2" xfId="8011"/>
    <cellStyle name="20% - Accent3 5 6 5 3" xfId="8012"/>
    <cellStyle name="20% - Accent3 5 6 6" xfId="8013"/>
    <cellStyle name="20% - Accent3 5 6 6 2" xfId="8014"/>
    <cellStyle name="20% - Accent3 5 6 7" xfId="8015"/>
    <cellStyle name="20% - Accent3 5 6 8" xfId="8016"/>
    <cellStyle name="20% - Accent3 5 7" xfId="8017"/>
    <cellStyle name="20% - Accent3 5 7 2" xfId="8018"/>
    <cellStyle name="20% - Accent3 5 7 2 2" xfId="8019"/>
    <cellStyle name="20% - Accent3 5 7 2 3" xfId="8020"/>
    <cellStyle name="20% - Accent3 5 7 3" xfId="8021"/>
    <cellStyle name="20% - Accent3 5 7 3 2" xfId="8022"/>
    <cellStyle name="20% - Accent3 5 7 3 3" xfId="8023"/>
    <cellStyle name="20% - Accent3 5 7 4" xfId="8024"/>
    <cellStyle name="20% - Accent3 5 7 4 2" xfId="8025"/>
    <cellStyle name="20% - Accent3 5 7 4 3" xfId="8026"/>
    <cellStyle name="20% - Accent3 5 7 5" xfId="8027"/>
    <cellStyle name="20% - Accent3 5 7 5 2" xfId="8028"/>
    <cellStyle name="20% - Accent3 5 7 5 3" xfId="8029"/>
    <cellStyle name="20% - Accent3 5 7 6" xfId="8030"/>
    <cellStyle name="20% - Accent3 5 7 6 2" xfId="8031"/>
    <cellStyle name="20% - Accent3 5 7 7" xfId="8032"/>
    <cellStyle name="20% - Accent3 5 7 8" xfId="8033"/>
    <cellStyle name="20% - Accent3 5 8" xfId="8034"/>
    <cellStyle name="20% - Accent3 5 8 2" xfId="8035"/>
    <cellStyle name="20% - Accent3 5 8 2 2" xfId="8036"/>
    <cellStyle name="20% - Accent3 5 8 2 3" xfId="8037"/>
    <cellStyle name="20% - Accent3 5 8 3" xfId="8038"/>
    <cellStyle name="20% - Accent3 5 8 3 2" xfId="8039"/>
    <cellStyle name="20% - Accent3 5 8 3 3" xfId="8040"/>
    <cellStyle name="20% - Accent3 5 8 4" xfId="8041"/>
    <cellStyle name="20% - Accent3 5 8 4 2" xfId="8042"/>
    <cellStyle name="20% - Accent3 5 8 4 3" xfId="8043"/>
    <cellStyle name="20% - Accent3 5 8 5" xfId="8044"/>
    <cellStyle name="20% - Accent3 5 8 5 2" xfId="8045"/>
    <cellStyle name="20% - Accent3 5 8 5 3" xfId="8046"/>
    <cellStyle name="20% - Accent3 5 8 6" xfId="8047"/>
    <cellStyle name="20% - Accent3 5 8 6 2" xfId="8048"/>
    <cellStyle name="20% - Accent3 5 8 7" xfId="8049"/>
    <cellStyle name="20% - Accent3 5 8 8" xfId="8050"/>
    <cellStyle name="20% - Accent3 5 9" xfId="8051"/>
    <cellStyle name="20% - Accent3 5 9 2" xfId="8052"/>
    <cellStyle name="20% - Accent3 5 9 2 2" xfId="8053"/>
    <cellStyle name="20% - Accent3 5 9 2 3" xfId="8054"/>
    <cellStyle name="20% - Accent3 5 9 3" xfId="8055"/>
    <cellStyle name="20% - Accent3 5 9 3 2" xfId="8056"/>
    <cellStyle name="20% - Accent3 5 9 3 3" xfId="8057"/>
    <cellStyle name="20% - Accent3 5 9 4" xfId="8058"/>
    <cellStyle name="20% - Accent3 5 9 4 2" xfId="8059"/>
    <cellStyle name="20% - Accent3 5 9 4 3" xfId="8060"/>
    <cellStyle name="20% - Accent3 5 9 5" xfId="8061"/>
    <cellStyle name="20% - Accent3 5 9 5 2" xfId="8062"/>
    <cellStyle name="20% - Accent3 5 9 5 3" xfId="8063"/>
    <cellStyle name="20% - Accent3 5 9 6" xfId="8064"/>
    <cellStyle name="20% - Accent3 5 9 6 2" xfId="8065"/>
    <cellStyle name="20% - Accent3 5 9 7" xfId="8066"/>
    <cellStyle name="20% - Accent3 5 9 8" xfId="8067"/>
    <cellStyle name="20% - Accent3 6" xfId="8068"/>
    <cellStyle name="20% - Accent3 6 10" xfId="8069"/>
    <cellStyle name="20% - Accent3 6 10 2" xfId="8070"/>
    <cellStyle name="20% - Accent3 6 10 2 2" xfId="8071"/>
    <cellStyle name="20% - Accent3 6 10 2 3" xfId="8072"/>
    <cellStyle name="20% - Accent3 6 10 3" xfId="8073"/>
    <cellStyle name="20% - Accent3 6 10 3 2" xfId="8074"/>
    <cellStyle name="20% - Accent3 6 10 3 3" xfId="8075"/>
    <cellStyle name="20% - Accent3 6 10 4" xfId="8076"/>
    <cellStyle name="20% - Accent3 6 10 4 2" xfId="8077"/>
    <cellStyle name="20% - Accent3 6 10 4 3" xfId="8078"/>
    <cellStyle name="20% - Accent3 6 10 5" xfId="8079"/>
    <cellStyle name="20% - Accent3 6 10 5 2" xfId="8080"/>
    <cellStyle name="20% - Accent3 6 10 5 3" xfId="8081"/>
    <cellStyle name="20% - Accent3 6 10 6" xfId="8082"/>
    <cellStyle name="20% - Accent3 6 10 6 2" xfId="8083"/>
    <cellStyle name="20% - Accent3 6 10 7" xfId="8084"/>
    <cellStyle name="20% - Accent3 6 10 8" xfId="8085"/>
    <cellStyle name="20% - Accent3 6 11" xfId="8086"/>
    <cellStyle name="20% - Accent3 6 11 2" xfId="8087"/>
    <cellStyle name="20% - Accent3 6 11 2 2" xfId="8088"/>
    <cellStyle name="20% - Accent3 6 11 2 3" xfId="8089"/>
    <cellStyle name="20% - Accent3 6 11 3" xfId="8090"/>
    <cellStyle name="20% - Accent3 6 11 3 2" xfId="8091"/>
    <cellStyle name="20% - Accent3 6 11 3 3" xfId="8092"/>
    <cellStyle name="20% - Accent3 6 11 4" xfId="8093"/>
    <cellStyle name="20% - Accent3 6 11 4 2" xfId="8094"/>
    <cellStyle name="20% - Accent3 6 11 4 3" xfId="8095"/>
    <cellStyle name="20% - Accent3 6 11 5" xfId="8096"/>
    <cellStyle name="20% - Accent3 6 11 5 2" xfId="8097"/>
    <cellStyle name="20% - Accent3 6 11 5 3" xfId="8098"/>
    <cellStyle name="20% - Accent3 6 11 6" xfId="8099"/>
    <cellStyle name="20% - Accent3 6 11 6 2" xfId="8100"/>
    <cellStyle name="20% - Accent3 6 11 7" xfId="8101"/>
    <cellStyle name="20% - Accent3 6 11 8" xfId="8102"/>
    <cellStyle name="20% - Accent3 6 12" xfId="8103"/>
    <cellStyle name="20% - Accent3 6 12 2" xfId="8104"/>
    <cellStyle name="20% - Accent3 6 12 2 2" xfId="8105"/>
    <cellStyle name="20% - Accent3 6 12 2 3" xfId="8106"/>
    <cellStyle name="20% - Accent3 6 12 3" xfId="8107"/>
    <cellStyle name="20% - Accent3 6 12 3 2" xfId="8108"/>
    <cellStyle name="20% - Accent3 6 12 3 3" xfId="8109"/>
    <cellStyle name="20% - Accent3 6 12 4" xfId="8110"/>
    <cellStyle name="20% - Accent3 6 12 4 2" xfId="8111"/>
    <cellStyle name="20% - Accent3 6 12 4 3" xfId="8112"/>
    <cellStyle name="20% - Accent3 6 12 5" xfId="8113"/>
    <cellStyle name="20% - Accent3 6 12 5 2" xfId="8114"/>
    <cellStyle name="20% - Accent3 6 12 5 3" xfId="8115"/>
    <cellStyle name="20% - Accent3 6 12 6" xfId="8116"/>
    <cellStyle name="20% - Accent3 6 12 6 2" xfId="8117"/>
    <cellStyle name="20% - Accent3 6 12 7" xfId="8118"/>
    <cellStyle name="20% - Accent3 6 12 8" xfId="8119"/>
    <cellStyle name="20% - Accent3 6 13" xfId="8120"/>
    <cellStyle name="20% - Accent3 6 13 2" xfId="8121"/>
    <cellStyle name="20% - Accent3 6 13 2 2" xfId="8122"/>
    <cellStyle name="20% - Accent3 6 13 2 3" xfId="8123"/>
    <cellStyle name="20% - Accent3 6 13 3" xfId="8124"/>
    <cellStyle name="20% - Accent3 6 13 3 2" xfId="8125"/>
    <cellStyle name="20% - Accent3 6 13 3 3" xfId="8126"/>
    <cellStyle name="20% - Accent3 6 13 4" xfId="8127"/>
    <cellStyle name="20% - Accent3 6 13 4 2" xfId="8128"/>
    <cellStyle name="20% - Accent3 6 13 4 3" xfId="8129"/>
    <cellStyle name="20% - Accent3 6 13 5" xfId="8130"/>
    <cellStyle name="20% - Accent3 6 13 5 2" xfId="8131"/>
    <cellStyle name="20% - Accent3 6 13 5 3" xfId="8132"/>
    <cellStyle name="20% - Accent3 6 13 6" xfId="8133"/>
    <cellStyle name="20% - Accent3 6 13 6 2" xfId="8134"/>
    <cellStyle name="20% - Accent3 6 13 7" xfId="8135"/>
    <cellStyle name="20% - Accent3 6 13 8" xfId="8136"/>
    <cellStyle name="20% - Accent3 6 14" xfId="8137"/>
    <cellStyle name="20% - Accent3 6 14 2" xfId="8138"/>
    <cellStyle name="20% - Accent3 6 14 2 2" xfId="8139"/>
    <cellStyle name="20% - Accent3 6 14 2 3" xfId="8140"/>
    <cellStyle name="20% - Accent3 6 14 3" xfId="8141"/>
    <cellStyle name="20% - Accent3 6 14 3 2" xfId="8142"/>
    <cellStyle name="20% - Accent3 6 14 3 3" xfId="8143"/>
    <cellStyle name="20% - Accent3 6 14 4" xfId="8144"/>
    <cellStyle name="20% - Accent3 6 14 4 2" xfId="8145"/>
    <cellStyle name="20% - Accent3 6 14 4 3" xfId="8146"/>
    <cellStyle name="20% - Accent3 6 14 5" xfId="8147"/>
    <cellStyle name="20% - Accent3 6 14 5 2" xfId="8148"/>
    <cellStyle name="20% - Accent3 6 14 5 3" xfId="8149"/>
    <cellStyle name="20% - Accent3 6 14 6" xfId="8150"/>
    <cellStyle name="20% - Accent3 6 14 6 2" xfId="8151"/>
    <cellStyle name="20% - Accent3 6 14 7" xfId="8152"/>
    <cellStyle name="20% - Accent3 6 14 8" xfId="8153"/>
    <cellStyle name="20% - Accent3 6 15" xfId="8154"/>
    <cellStyle name="20% - Accent3 6 15 2" xfId="8155"/>
    <cellStyle name="20% - Accent3 6 15 2 2" xfId="8156"/>
    <cellStyle name="20% - Accent3 6 15 2 3" xfId="8157"/>
    <cellStyle name="20% - Accent3 6 15 3" xfId="8158"/>
    <cellStyle name="20% - Accent3 6 15 3 2" xfId="8159"/>
    <cellStyle name="20% - Accent3 6 15 3 3" xfId="8160"/>
    <cellStyle name="20% - Accent3 6 15 4" xfId="8161"/>
    <cellStyle name="20% - Accent3 6 15 4 2" xfId="8162"/>
    <cellStyle name="20% - Accent3 6 15 4 3" xfId="8163"/>
    <cellStyle name="20% - Accent3 6 15 5" xfId="8164"/>
    <cellStyle name="20% - Accent3 6 15 5 2" xfId="8165"/>
    <cellStyle name="20% - Accent3 6 15 5 3" xfId="8166"/>
    <cellStyle name="20% - Accent3 6 15 6" xfId="8167"/>
    <cellStyle name="20% - Accent3 6 15 6 2" xfId="8168"/>
    <cellStyle name="20% - Accent3 6 15 7" xfId="8169"/>
    <cellStyle name="20% - Accent3 6 15 8" xfId="8170"/>
    <cellStyle name="20% - Accent3 6 16" xfId="8171"/>
    <cellStyle name="20% - Accent3 6 16 2" xfId="8172"/>
    <cellStyle name="20% - Accent3 6 16 2 2" xfId="8173"/>
    <cellStyle name="20% - Accent3 6 16 2 3" xfId="8174"/>
    <cellStyle name="20% - Accent3 6 16 3" xfId="8175"/>
    <cellStyle name="20% - Accent3 6 16 3 2" xfId="8176"/>
    <cellStyle name="20% - Accent3 6 16 3 3" xfId="8177"/>
    <cellStyle name="20% - Accent3 6 16 4" xfId="8178"/>
    <cellStyle name="20% - Accent3 6 16 4 2" xfId="8179"/>
    <cellStyle name="20% - Accent3 6 16 4 3" xfId="8180"/>
    <cellStyle name="20% - Accent3 6 16 5" xfId="8181"/>
    <cellStyle name="20% - Accent3 6 16 5 2" xfId="8182"/>
    <cellStyle name="20% - Accent3 6 16 5 3" xfId="8183"/>
    <cellStyle name="20% - Accent3 6 16 6" xfId="8184"/>
    <cellStyle name="20% - Accent3 6 16 6 2" xfId="8185"/>
    <cellStyle name="20% - Accent3 6 16 7" xfId="8186"/>
    <cellStyle name="20% - Accent3 6 16 8" xfId="8187"/>
    <cellStyle name="20% - Accent3 6 17" xfId="8188"/>
    <cellStyle name="20% - Accent3 6 17 2" xfId="8189"/>
    <cellStyle name="20% - Accent3 6 17 2 2" xfId="8190"/>
    <cellStyle name="20% - Accent3 6 17 2 3" xfId="8191"/>
    <cellStyle name="20% - Accent3 6 17 3" xfId="8192"/>
    <cellStyle name="20% - Accent3 6 17 3 2" xfId="8193"/>
    <cellStyle name="20% - Accent3 6 17 3 3" xfId="8194"/>
    <cellStyle name="20% - Accent3 6 17 4" xfId="8195"/>
    <cellStyle name="20% - Accent3 6 17 4 2" xfId="8196"/>
    <cellStyle name="20% - Accent3 6 17 4 3" xfId="8197"/>
    <cellStyle name="20% - Accent3 6 17 5" xfId="8198"/>
    <cellStyle name="20% - Accent3 6 17 5 2" xfId="8199"/>
    <cellStyle name="20% - Accent3 6 17 5 3" xfId="8200"/>
    <cellStyle name="20% - Accent3 6 17 6" xfId="8201"/>
    <cellStyle name="20% - Accent3 6 17 6 2" xfId="8202"/>
    <cellStyle name="20% - Accent3 6 17 7" xfId="8203"/>
    <cellStyle name="20% - Accent3 6 17 8" xfId="8204"/>
    <cellStyle name="20% - Accent3 6 18" xfId="8205"/>
    <cellStyle name="20% - Accent3 6 18 2" xfId="8206"/>
    <cellStyle name="20% - Accent3 6 18 2 2" xfId="8207"/>
    <cellStyle name="20% - Accent3 6 18 2 3" xfId="8208"/>
    <cellStyle name="20% - Accent3 6 18 3" xfId="8209"/>
    <cellStyle name="20% - Accent3 6 18 3 2" xfId="8210"/>
    <cellStyle name="20% - Accent3 6 18 3 3" xfId="8211"/>
    <cellStyle name="20% - Accent3 6 18 4" xfId="8212"/>
    <cellStyle name="20% - Accent3 6 18 4 2" xfId="8213"/>
    <cellStyle name="20% - Accent3 6 18 4 3" xfId="8214"/>
    <cellStyle name="20% - Accent3 6 18 5" xfId="8215"/>
    <cellStyle name="20% - Accent3 6 18 5 2" xfId="8216"/>
    <cellStyle name="20% - Accent3 6 18 5 3" xfId="8217"/>
    <cellStyle name="20% - Accent3 6 18 6" xfId="8218"/>
    <cellStyle name="20% - Accent3 6 18 6 2" xfId="8219"/>
    <cellStyle name="20% - Accent3 6 18 7" xfId="8220"/>
    <cellStyle name="20% - Accent3 6 18 8" xfId="8221"/>
    <cellStyle name="20% - Accent3 6 19" xfId="8222"/>
    <cellStyle name="20% - Accent3 6 19 2" xfId="8223"/>
    <cellStyle name="20% - Accent3 6 19 2 2" xfId="8224"/>
    <cellStyle name="20% - Accent3 6 19 2 3" xfId="8225"/>
    <cellStyle name="20% - Accent3 6 19 3" xfId="8226"/>
    <cellStyle name="20% - Accent3 6 19 3 2" xfId="8227"/>
    <cellStyle name="20% - Accent3 6 19 3 3" xfId="8228"/>
    <cellStyle name="20% - Accent3 6 19 4" xfId="8229"/>
    <cellStyle name="20% - Accent3 6 19 4 2" xfId="8230"/>
    <cellStyle name="20% - Accent3 6 19 4 3" xfId="8231"/>
    <cellStyle name="20% - Accent3 6 19 5" xfId="8232"/>
    <cellStyle name="20% - Accent3 6 19 5 2" xfId="8233"/>
    <cellStyle name="20% - Accent3 6 19 5 3" xfId="8234"/>
    <cellStyle name="20% - Accent3 6 19 6" xfId="8235"/>
    <cellStyle name="20% - Accent3 6 19 6 2" xfId="8236"/>
    <cellStyle name="20% - Accent3 6 19 7" xfId="8237"/>
    <cellStyle name="20% - Accent3 6 19 8" xfId="8238"/>
    <cellStyle name="20% - Accent3 6 2" xfId="8239"/>
    <cellStyle name="20% - Accent3 6 2 2" xfId="8240"/>
    <cellStyle name="20% - Accent3 6 2 2 2" xfId="8241"/>
    <cellStyle name="20% - Accent3 6 2 2 3" xfId="8242"/>
    <cellStyle name="20% - Accent3 6 2 3" xfId="8243"/>
    <cellStyle name="20% - Accent3 6 2 3 2" xfId="8244"/>
    <cellStyle name="20% - Accent3 6 2 3 3" xfId="8245"/>
    <cellStyle name="20% - Accent3 6 2 4" xfId="8246"/>
    <cellStyle name="20% - Accent3 6 2 4 2" xfId="8247"/>
    <cellStyle name="20% - Accent3 6 2 4 3" xfId="8248"/>
    <cellStyle name="20% - Accent3 6 2 5" xfId="8249"/>
    <cellStyle name="20% - Accent3 6 2 5 2" xfId="8250"/>
    <cellStyle name="20% - Accent3 6 2 5 3" xfId="8251"/>
    <cellStyle name="20% - Accent3 6 2 6" xfId="8252"/>
    <cellStyle name="20% - Accent3 6 2 6 2" xfId="8253"/>
    <cellStyle name="20% - Accent3 6 2 7" xfId="8254"/>
    <cellStyle name="20% - Accent3 6 2 8" xfId="8255"/>
    <cellStyle name="20% - Accent3 6 20" xfId="8256"/>
    <cellStyle name="20% - Accent3 6 20 2" xfId="8257"/>
    <cellStyle name="20% - Accent3 6 20 2 2" xfId="8258"/>
    <cellStyle name="20% - Accent3 6 20 2 3" xfId="8259"/>
    <cellStyle name="20% - Accent3 6 20 3" xfId="8260"/>
    <cellStyle name="20% - Accent3 6 20 3 2" xfId="8261"/>
    <cellStyle name="20% - Accent3 6 20 3 3" xfId="8262"/>
    <cellStyle name="20% - Accent3 6 20 4" xfId="8263"/>
    <cellStyle name="20% - Accent3 6 20 4 2" xfId="8264"/>
    <cellStyle name="20% - Accent3 6 20 4 3" xfId="8265"/>
    <cellStyle name="20% - Accent3 6 20 5" xfId="8266"/>
    <cellStyle name="20% - Accent3 6 20 5 2" xfId="8267"/>
    <cellStyle name="20% - Accent3 6 20 5 3" xfId="8268"/>
    <cellStyle name="20% - Accent3 6 20 6" xfId="8269"/>
    <cellStyle name="20% - Accent3 6 20 6 2" xfId="8270"/>
    <cellStyle name="20% - Accent3 6 20 7" xfId="8271"/>
    <cellStyle name="20% - Accent3 6 20 8" xfId="8272"/>
    <cellStyle name="20% - Accent3 6 21" xfId="8273"/>
    <cellStyle name="20% - Accent3 6 21 2" xfId="8274"/>
    <cellStyle name="20% - Accent3 6 21 2 2" xfId="8275"/>
    <cellStyle name="20% - Accent3 6 21 2 3" xfId="8276"/>
    <cellStyle name="20% - Accent3 6 21 3" xfId="8277"/>
    <cellStyle name="20% - Accent3 6 21 3 2" xfId="8278"/>
    <cellStyle name="20% - Accent3 6 21 3 3" xfId="8279"/>
    <cellStyle name="20% - Accent3 6 21 4" xfId="8280"/>
    <cellStyle name="20% - Accent3 6 21 4 2" xfId="8281"/>
    <cellStyle name="20% - Accent3 6 21 4 3" xfId="8282"/>
    <cellStyle name="20% - Accent3 6 21 5" xfId="8283"/>
    <cellStyle name="20% - Accent3 6 21 5 2" xfId="8284"/>
    <cellStyle name="20% - Accent3 6 21 5 3" xfId="8285"/>
    <cellStyle name="20% - Accent3 6 21 6" xfId="8286"/>
    <cellStyle name="20% - Accent3 6 21 6 2" xfId="8287"/>
    <cellStyle name="20% - Accent3 6 21 7" xfId="8288"/>
    <cellStyle name="20% - Accent3 6 21 8" xfId="8289"/>
    <cellStyle name="20% - Accent3 6 22" xfId="8290"/>
    <cellStyle name="20% - Accent3 6 22 2" xfId="8291"/>
    <cellStyle name="20% - Accent3 6 22 3" xfId="8292"/>
    <cellStyle name="20% - Accent3 6 23" xfId="8293"/>
    <cellStyle name="20% - Accent3 6 23 2" xfId="8294"/>
    <cellStyle name="20% - Accent3 6 23 3" xfId="8295"/>
    <cellStyle name="20% - Accent3 6 24" xfId="8296"/>
    <cellStyle name="20% - Accent3 6 24 2" xfId="8297"/>
    <cellStyle name="20% - Accent3 6 24 3" xfId="8298"/>
    <cellStyle name="20% - Accent3 6 25" xfId="8299"/>
    <cellStyle name="20% - Accent3 6 25 2" xfId="8300"/>
    <cellStyle name="20% - Accent3 6 25 3" xfId="8301"/>
    <cellStyle name="20% - Accent3 6 26" xfId="8302"/>
    <cellStyle name="20% - Accent3 6 26 2" xfId="8303"/>
    <cellStyle name="20% - Accent3 6 27" xfId="8304"/>
    <cellStyle name="20% - Accent3 6 28" xfId="8305"/>
    <cellStyle name="20% - Accent3 6 3" xfId="8306"/>
    <cellStyle name="20% - Accent3 6 3 2" xfId="8307"/>
    <cellStyle name="20% - Accent3 6 3 2 2" xfId="8308"/>
    <cellStyle name="20% - Accent3 6 3 2 3" xfId="8309"/>
    <cellStyle name="20% - Accent3 6 3 3" xfId="8310"/>
    <cellStyle name="20% - Accent3 6 3 3 2" xfId="8311"/>
    <cellStyle name="20% - Accent3 6 3 3 3" xfId="8312"/>
    <cellStyle name="20% - Accent3 6 3 4" xfId="8313"/>
    <cellStyle name="20% - Accent3 6 3 4 2" xfId="8314"/>
    <cellStyle name="20% - Accent3 6 3 4 3" xfId="8315"/>
    <cellStyle name="20% - Accent3 6 3 5" xfId="8316"/>
    <cellStyle name="20% - Accent3 6 3 5 2" xfId="8317"/>
    <cellStyle name="20% - Accent3 6 3 5 3" xfId="8318"/>
    <cellStyle name="20% - Accent3 6 3 6" xfId="8319"/>
    <cellStyle name="20% - Accent3 6 3 6 2" xfId="8320"/>
    <cellStyle name="20% - Accent3 6 3 7" xfId="8321"/>
    <cellStyle name="20% - Accent3 6 3 8" xfId="8322"/>
    <cellStyle name="20% - Accent3 6 4" xfId="8323"/>
    <cellStyle name="20% - Accent3 6 4 2" xfId="8324"/>
    <cellStyle name="20% - Accent3 6 4 2 2" xfId="8325"/>
    <cellStyle name="20% - Accent3 6 4 2 3" xfId="8326"/>
    <cellStyle name="20% - Accent3 6 4 3" xfId="8327"/>
    <cellStyle name="20% - Accent3 6 4 3 2" xfId="8328"/>
    <cellStyle name="20% - Accent3 6 4 3 3" xfId="8329"/>
    <cellStyle name="20% - Accent3 6 4 4" xfId="8330"/>
    <cellStyle name="20% - Accent3 6 4 4 2" xfId="8331"/>
    <cellStyle name="20% - Accent3 6 4 4 3" xfId="8332"/>
    <cellStyle name="20% - Accent3 6 4 5" xfId="8333"/>
    <cellStyle name="20% - Accent3 6 4 5 2" xfId="8334"/>
    <cellStyle name="20% - Accent3 6 4 5 3" xfId="8335"/>
    <cellStyle name="20% - Accent3 6 4 6" xfId="8336"/>
    <cellStyle name="20% - Accent3 6 4 6 2" xfId="8337"/>
    <cellStyle name="20% - Accent3 6 4 7" xfId="8338"/>
    <cellStyle name="20% - Accent3 6 4 8" xfId="8339"/>
    <cellStyle name="20% - Accent3 6 5" xfId="8340"/>
    <cellStyle name="20% - Accent3 6 5 2" xfId="8341"/>
    <cellStyle name="20% - Accent3 6 5 2 2" xfId="8342"/>
    <cellStyle name="20% - Accent3 6 5 2 3" xfId="8343"/>
    <cellStyle name="20% - Accent3 6 5 3" xfId="8344"/>
    <cellStyle name="20% - Accent3 6 5 3 2" xfId="8345"/>
    <cellStyle name="20% - Accent3 6 5 3 3" xfId="8346"/>
    <cellStyle name="20% - Accent3 6 5 4" xfId="8347"/>
    <cellStyle name="20% - Accent3 6 5 4 2" xfId="8348"/>
    <cellStyle name="20% - Accent3 6 5 4 3" xfId="8349"/>
    <cellStyle name="20% - Accent3 6 5 5" xfId="8350"/>
    <cellStyle name="20% - Accent3 6 5 5 2" xfId="8351"/>
    <cellStyle name="20% - Accent3 6 5 5 3" xfId="8352"/>
    <cellStyle name="20% - Accent3 6 5 6" xfId="8353"/>
    <cellStyle name="20% - Accent3 6 5 6 2" xfId="8354"/>
    <cellStyle name="20% - Accent3 6 5 7" xfId="8355"/>
    <cellStyle name="20% - Accent3 6 5 8" xfId="8356"/>
    <cellStyle name="20% - Accent3 6 6" xfId="8357"/>
    <cellStyle name="20% - Accent3 6 6 2" xfId="8358"/>
    <cellStyle name="20% - Accent3 6 6 2 2" xfId="8359"/>
    <cellStyle name="20% - Accent3 6 6 2 3" xfId="8360"/>
    <cellStyle name="20% - Accent3 6 6 3" xfId="8361"/>
    <cellStyle name="20% - Accent3 6 6 3 2" xfId="8362"/>
    <cellStyle name="20% - Accent3 6 6 3 3" xfId="8363"/>
    <cellStyle name="20% - Accent3 6 6 4" xfId="8364"/>
    <cellStyle name="20% - Accent3 6 6 4 2" xfId="8365"/>
    <cellStyle name="20% - Accent3 6 6 4 3" xfId="8366"/>
    <cellStyle name="20% - Accent3 6 6 5" xfId="8367"/>
    <cellStyle name="20% - Accent3 6 6 5 2" xfId="8368"/>
    <cellStyle name="20% - Accent3 6 6 5 3" xfId="8369"/>
    <cellStyle name="20% - Accent3 6 6 6" xfId="8370"/>
    <cellStyle name="20% - Accent3 6 6 6 2" xfId="8371"/>
    <cellStyle name="20% - Accent3 6 6 7" xfId="8372"/>
    <cellStyle name="20% - Accent3 6 6 8" xfId="8373"/>
    <cellStyle name="20% - Accent3 6 7" xfId="8374"/>
    <cellStyle name="20% - Accent3 6 7 2" xfId="8375"/>
    <cellStyle name="20% - Accent3 6 7 2 2" xfId="8376"/>
    <cellStyle name="20% - Accent3 6 7 2 3" xfId="8377"/>
    <cellStyle name="20% - Accent3 6 7 3" xfId="8378"/>
    <cellStyle name="20% - Accent3 6 7 3 2" xfId="8379"/>
    <cellStyle name="20% - Accent3 6 7 3 3" xfId="8380"/>
    <cellStyle name="20% - Accent3 6 7 4" xfId="8381"/>
    <cellStyle name="20% - Accent3 6 7 4 2" xfId="8382"/>
    <cellStyle name="20% - Accent3 6 7 4 3" xfId="8383"/>
    <cellStyle name="20% - Accent3 6 7 5" xfId="8384"/>
    <cellStyle name="20% - Accent3 6 7 5 2" xfId="8385"/>
    <cellStyle name="20% - Accent3 6 7 5 3" xfId="8386"/>
    <cellStyle name="20% - Accent3 6 7 6" xfId="8387"/>
    <cellStyle name="20% - Accent3 6 7 6 2" xfId="8388"/>
    <cellStyle name="20% - Accent3 6 7 7" xfId="8389"/>
    <cellStyle name="20% - Accent3 6 7 8" xfId="8390"/>
    <cellStyle name="20% - Accent3 6 8" xfId="8391"/>
    <cellStyle name="20% - Accent3 6 8 2" xfId="8392"/>
    <cellStyle name="20% - Accent3 6 8 2 2" xfId="8393"/>
    <cellStyle name="20% - Accent3 6 8 2 3" xfId="8394"/>
    <cellStyle name="20% - Accent3 6 8 3" xfId="8395"/>
    <cellStyle name="20% - Accent3 6 8 3 2" xfId="8396"/>
    <cellStyle name="20% - Accent3 6 8 3 3" xfId="8397"/>
    <cellStyle name="20% - Accent3 6 8 4" xfId="8398"/>
    <cellStyle name="20% - Accent3 6 8 4 2" xfId="8399"/>
    <cellStyle name="20% - Accent3 6 8 4 3" xfId="8400"/>
    <cellStyle name="20% - Accent3 6 8 5" xfId="8401"/>
    <cellStyle name="20% - Accent3 6 8 5 2" xfId="8402"/>
    <cellStyle name="20% - Accent3 6 8 5 3" xfId="8403"/>
    <cellStyle name="20% - Accent3 6 8 6" xfId="8404"/>
    <cellStyle name="20% - Accent3 6 8 6 2" xfId="8405"/>
    <cellStyle name="20% - Accent3 6 8 7" xfId="8406"/>
    <cellStyle name="20% - Accent3 6 8 8" xfId="8407"/>
    <cellStyle name="20% - Accent3 6 9" xfId="8408"/>
    <cellStyle name="20% - Accent3 6 9 2" xfId="8409"/>
    <cellStyle name="20% - Accent3 6 9 2 2" xfId="8410"/>
    <cellStyle name="20% - Accent3 6 9 2 3" xfId="8411"/>
    <cellStyle name="20% - Accent3 6 9 3" xfId="8412"/>
    <cellStyle name="20% - Accent3 6 9 3 2" xfId="8413"/>
    <cellStyle name="20% - Accent3 6 9 3 3" xfId="8414"/>
    <cellStyle name="20% - Accent3 6 9 4" xfId="8415"/>
    <cellStyle name="20% - Accent3 6 9 4 2" xfId="8416"/>
    <cellStyle name="20% - Accent3 6 9 4 3" xfId="8417"/>
    <cellStyle name="20% - Accent3 6 9 5" xfId="8418"/>
    <cellStyle name="20% - Accent3 6 9 5 2" xfId="8419"/>
    <cellStyle name="20% - Accent3 6 9 5 3" xfId="8420"/>
    <cellStyle name="20% - Accent3 6 9 6" xfId="8421"/>
    <cellStyle name="20% - Accent3 6 9 6 2" xfId="8422"/>
    <cellStyle name="20% - Accent3 6 9 7" xfId="8423"/>
    <cellStyle name="20% - Accent3 6 9 8" xfId="8424"/>
    <cellStyle name="20% - Accent3 7" xfId="8425"/>
    <cellStyle name="20% - Accent3 7 10" xfId="8426"/>
    <cellStyle name="20% - Accent3 7 10 2" xfId="8427"/>
    <cellStyle name="20% - Accent3 7 10 2 2" xfId="8428"/>
    <cellStyle name="20% - Accent3 7 10 2 3" xfId="8429"/>
    <cellStyle name="20% - Accent3 7 10 3" xfId="8430"/>
    <cellStyle name="20% - Accent3 7 10 3 2" xfId="8431"/>
    <cellStyle name="20% - Accent3 7 10 3 3" xfId="8432"/>
    <cellStyle name="20% - Accent3 7 10 4" xfId="8433"/>
    <cellStyle name="20% - Accent3 7 10 4 2" xfId="8434"/>
    <cellStyle name="20% - Accent3 7 10 4 3" xfId="8435"/>
    <cellStyle name="20% - Accent3 7 10 5" xfId="8436"/>
    <cellStyle name="20% - Accent3 7 10 5 2" xfId="8437"/>
    <cellStyle name="20% - Accent3 7 10 5 3" xfId="8438"/>
    <cellStyle name="20% - Accent3 7 10 6" xfId="8439"/>
    <cellStyle name="20% - Accent3 7 10 6 2" xfId="8440"/>
    <cellStyle name="20% - Accent3 7 10 7" xfId="8441"/>
    <cellStyle name="20% - Accent3 7 10 8" xfId="8442"/>
    <cellStyle name="20% - Accent3 7 11" xfId="8443"/>
    <cellStyle name="20% - Accent3 7 11 2" xfId="8444"/>
    <cellStyle name="20% - Accent3 7 11 2 2" xfId="8445"/>
    <cellStyle name="20% - Accent3 7 11 2 3" xfId="8446"/>
    <cellStyle name="20% - Accent3 7 11 3" xfId="8447"/>
    <cellStyle name="20% - Accent3 7 11 3 2" xfId="8448"/>
    <cellStyle name="20% - Accent3 7 11 3 3" xfId="8449"/>
    <cellStyle name="20% - Accent3 7 11 4" xfId="8450"/>
    <cellStyle name="20% - Accent3 7 11 4 2" xfId="8451"/>
    <cellStyle name="20% - Accent3 7 11 4 3" xfId="8452"/>
    <cellStyle name="20% - Accent3 7 11 5" xfId="8453"/>
    <cellStyle name="20% - Accent3 7 11 5 2" xfId="8454"/>
    <cellStyle name="20% - Accent3 7 11 5 3" xfId="8455"/>
    <cellStyle name="20% - Accent3 7 11 6" xfId="8456"/>
    <cellStyle name="20% - Accent3 7 11 6 2" xfId="8457"/>
    <cellStyle name="20% - Accent3 7 11 7" xfId="8458"/>
    <cellStyle name="20% - Accent3 7 11 8" xfId="8459"/>
    <cellStyle name="20% - Accent3 7 12" xfId="8460"/>
    <cellStyle name="20% - Accent3 7 12 2" xfId="8461"/>
    <cellStyle name="20% - Accent3 7 12 2 2" xfId="8462"/>
    <cellStyle name="20% - Accent3 7 12 2 3" xfId="8463"/>
    <cellStyle name="20% - Accent3 7 12 3" xfId="8464"/>
    <cellStyle name="20% - Accent3 7 12 3 2" xfId="8465"/>
    <cellStyle name="20% - Accent3 7 12 3 3" xfId="8466"/>
    <cellStyle name="20% - Accent3 7 12 4" xfId="8467"/>
    <cellStyle name="20% - Accent3 7 12 4 2" xfId="8468"/>
    <cellStyle name="20% - Accent3 7 12 4 3" xfId="8469"/>
    <cellStyle name="20% - Accent3 7 12 5" xfId="8470"/>
    <cellStyle name="20% - Accent3 7 12 5 2" xfId="8471"/>
    <cellStyle name="20% - Accent3 7 12 5 3" xfId="8472"/>
    <cellStyle name="20% - Accent3 7 12 6" xfId="8473"/>
    <cellStyle name="20% - Accent3 7 12 6 2" xfId="8474"/>
    <cellStyle name="20% - Accent3 7 12 7" xfId="8475"/>
    <cellStyle name="20% - Accent3 7 12 8" xfId="8476"/>
    <cellStyle name="20% - Accent3 7 13" xfId="8477"/>
    <cellStyle name="20% - Accent3 7 13 2" xfId="8478"/>
    <cellStyle name="20% - Accent3 7 13 2 2" xfId="8479"/>
    <cellStyle name="20% - Accent3 7 13 2 3" xfId="8480"/>
    <cellStyle name="20% - Accent3 7 13 3" xfId="8481"/>
    <cellStyle name="20% - Accent3 7 13 3 2" xfId="8482"/>
    <cellStyle name="20% - Accent3 7 13 3 3" xfId="8483"/>
    <cellStyle name="20% - Accent3 7 13 4" xfId="8484"/>
    <cellStyle name="20% - Accent3 7 13 4 2" xfId="8485"/>
    <cellStyle name="20% - Accent3 7 13 4 3" xfId="8486"/>
    <cellStyle name="20% - Accent3 7 13 5" xfId="8487"/>
    <cellStyle name="20% - Accent3 7 13 5 2" xfId="8488"/>
    <cellStyle name="20% - Accent3 7 13 5 3" xfId="8489"/>
    <cellStyle name="20% - Accent3 7 13 6" xfId="8490"/>
    <cellStyle name="20% - Accent3 7 13 6 2" xfId="8491"/>
    <cellStyle name="20% - Accent3 7 13 7" xfId="8492"/>
    <cellStyle name="20% - Accent3 7 13 8" xfId="8493"/>
    <cellStyle name="20% - Accent3 7 14" xfId="8494"/>
    <cellStyle name="20% - Accent3 7 14 2" xfId="8495"/>
    <cellStyle name="20% - Accent3 7 14 2 2" xfId="8496"/>
    <cellStyle name="20% - Accent3 7 14 2 3" xfId="8497"/>
    <cellStyle name="20% - Accent3 7 14 3" xfId="8498"/>
    <cellStyle name="20% - Accent3 7 14 3 2" xfId="8499"/>
    <cellStyle name="20% - Accent3 7 14 3 3" xfId="8500"/>
    <cellStyle name="20% - Accent3 7 14 4" xfId="8501"/>
    <cellStyle name="20% - Accent3 7 14 4 2" xfId="8502"/>
    <cellStyle name="20% - Accent3 7 14 4 3" xfId="8503"/>
    <cellStyle name="20% - Accent3 7 14 5" xfId="8504"/>
    <cellStyle name="20% - Accent3 7 14 5 2" xfId="8505"/>
    <cellStyle name="20% - Accent3 7 14 5 3" xfId="8506"/>
    <cellStyle name="20% - Accent3 7 14 6" xfId="8507"/>
    <cellStyle name="20% - Accent3 7 14 6 2" xfId="8508"/>
    <cellStyle name="20% - Accent3 7 14 7" xfId="8509"/>
    <cellStyle name="20% - Accent3 7 14 8" xfId="8510"/>
    <cellStyle name="20% - Accent3 7 15" xfId="8511"/>
    <cellStyle name="20% - Accent3 7 15 2" xfId="8512"/>
    <cellStyle name="20% - Accent3 7 15 2 2" xfId="8513"/>
    <cellStyle name="20% - Accent3 7 15 2 3" xfId="8514"/>
    <cellStyle name="20% - Accent3 7 15 3" xfId="8515"/>
    <cellStyle name="20% - Accent3 7 15 3 2" xfId="8516"/>
    <cellStyle name="20% - Accent3 7 15 3 3" xfId="8517"/>
    <cellStyle name="20% - Accent3 7 15 4" xfId="8518"/>
    <cellStyle name="20% - Accent3 7 15 4 2" xfId="8519"/>
    <cellStyle name="20% - Accent3 7 15 4 3" xfId="8520"/>
    <cellStyle name="20% - Accent3 7 15 5" xfId="8521"/>
    <cellStyle name="20% - Accent3 7 15 5 2" xfId="8522"/>
    <cellStyle name="20% - Accent3 7 15 5 3" xfId="8523"/>
    <cellStyle name="20% - Accent3 7 15 6" xfId="8524"/>
    <cellStyle name="20% - Accent3 7 15 6 2" xfId="8525"/>
    <cellStyle name="20% - Accent3 7 15 7" xfId="8526"/>
    <cellStyle name="20% - Accent3 7 15 8" xfId="8527"/>
    <cellStyle name="20% - Accent3 7 16" xfId="8528"/>
    <cellStyle name="20% - Accent3 7 16 2" xfId="8529"/>
    <cellStyle name="20% - Accent3 7 16 2 2" xfId="8530"/>
    <cellStyle name="20% - Accent3 7 16 2 3" xfId="8531"/>
    <cellStyle name="20% - Accent3 7 16 3" xfId="8532"/>
    <cellStyle name="20% - Accent3 7 16 3 2" xfId="8533"/>
    <cellStyle name="20% - Accent3 7 16 3 3" xfId="8534"/>
    <cellStyle name="20% - Accent3 7 16 4" xfId="8535"/>
    <cellStyle name="20% - Accent3 7 16 4 2" xfId="8536"/>
    <cellStyle name="20% - Accent3 7 16 4 3" xfId="8537"/>
    <cellStyle name="20% - Accent3 7 16 5" xfId="8538"/>
    <cellStyle name="20% - Accent3 7 16 5 2" xfId="8539"/>
    <cellStyle name="20% - Accent3 7 16 5 3" xfId="8540"/>
    <cellStyle name="20% - Accent3 7 16 6" xfId="8541"/>
    <cellStyle name="20% - Accent3 7 16 6 2" xfId="8542"/>
    <cellStyle name="20% - Accent3 7 16 7" xfId="8543"/>
    <cellStyle name="20% - Accent3 7 16 8" xfId="8544"/>
    <cellStyle name="20% - Accent3 7 17" xfId="8545"/>
    <cellStyle name="20% - Accent3 7 17 2" xfId="8546"/>
    <cellStyle name="20% - Accent3 7 17 2 2" xfId="8547"/>
    <cellStyle name="20% - Accent3 7 17 2 3" xfId="8548"/>
    <cellStyle name="20% - Accent3 7 17 3" xfId="8549"/>
    <cellStyle name="20% - Accent3 7 17 3 2" xfId="8550"/>
    <cellStyle name="20% - Accent3 7 17 3 3" xfId="8551"/>
    <cellStyle name="20% - Accent3 7 17 4" xfId="8552"/>
    <cellStyle name="20% - Accent3 7 17 4 2" xfId="8553"/>
    <cellStyle name="20% - Accent3 7 17 4 3" xfId="8554"/>
    <cellStyle name="20% - Accent3 7 17 5" xfId="8555"/>
    <cellStyle name="20% - Accent3 7 17 5 2" xfId="8556"/>
    <cellStyle name="20% - Accent3 7 17 5 3" xfId="8557"/>
    <cellStyle name="20% - Accent3 7 17 6" xfId="8558"/>
    <cellStyle name="20% - Accent3 7 17 6 2" xfId="8559"/>
    <cellStyle name="20% - Accent3 7 17 7" xfId="8560"/>
    <cellStyle name="20% - Accent3 7 17 8" xfId="8561"/>
    <cellStyle name="20% - Accent3 7 18" xfId="8562"/>
    <cellStyle name="20% - Accent3 7 18 2" xfId="8563"/>
    <cellStyle name="20% - Accent3 7 18 2 2" xfId="8564"/>
    <cellStyle name="20% - Accent3 7 18 2 3" xfId="8565"/>
    <cellStyle name="20% - Accent3 7 18 3" xfId="8566"/>
    <cellStyle name="20% - Accent3 7 18 3 2" xfId="8567"/>
    <cellStyle name="20% - Accent3 7 18 3 3" xfId="8568"/>
    <cellStyle name="20% - Accent3 7 18 4" xfId="8569"/>
    <cellStyle name="20% - Accent3 7 18 4 2" xfId="8570"/>
    <cellStyle name="20% - Accent3 7 18 4 3" xfId="8571"/>
    <cellStyle name="20% - Accent3 7 18 5" xfId="8572"/>
    <cellStyle name="20% - Accent3 7 18 5 2" xfId="8573"/>
    <cellStyle name="20% - Accent3 7 18 5 3" xfId="8574"/>
    <cellStyle name="20% - Accent3 7 18 6" xfId="8575"/>
    <cellStyle name="20% - Accent3 7 18 6 2" xfId="8576"/>
    <cellStyle name="20% - Accent3 7 18 7" xfId="8577"/>
    <cellStyle name="20% - Accent3 7 18 8" xfId="8578"/>
    <cellStyle name="20% - Accent3 7 19" xfId="8579"/>
    <cellStyle name="20% - Accent3 7 19 2" xfId="8580"/>
    <cellStyle name="20% - Accent3 7 19 2 2" xfId="8581"/>
    <cellStyle name="20% - Accent3 7 19 2 3" xfId="8582"/>
    <cellStyle name="20% - Accent3 7 19 3" xfId="8583"/>
    <cellStyle name="20% - Accent3 7 19 3 2" xfId="8584"/>
    <cellStyle name="20% - Accent3 7 19 3 3" xfId="8585"/>
    <cellStyle name="20% - Accent3 7 19 4" xfId="8586"/>
    <cellStyle name="20% - Accent3 7 19 4 2" xfId="8587"/>
    <cellStyle name="20% - Accent3 7 19 4 3" xfId="8588"/>
    <cellStyle name="20% - Accent3 7 19 5" xfId="8589"/>
    <cellStyle name="20% - Accent3 7 19 5 2" xfId="8590"/>
    <cellStyle name="20% - Accent3 7 19 5 3" xfId="8591"/>
    <cellStyle name="20% - Accent3 7 19 6" xfId="8592"/>
    <cellStyle name="20% - Accent3 7 19 6 2" xfId="8593"/>
    <cellStyle name="20% - Accent3 7 19 7" xfId="8594"/>
    <cellStyle name="20% - Accent3 7 19 8" xfId="8595"/>
    <cellStyle name="20% - Accent3 7 2" xfId="8596"/>
    <cellStyle name="20% - Accent3 7 2 2" xfId="8597"/>
    <cellStyle name="20% - Accent3 7 2 2 2" xfId="8598"/>
    <cellStyle name="20% - Accent3 7 2 2 3" xfId="8599"/>
    <cellStyle name="20% - Accent3 7 2 3" xfId="8600"/>
    <cellStyle name="20% - Accent3 7 2 3 2" xfId="8601"/>
    <cellStyle name="20% - Accent3 7 2 3 3" xfId="8602"/>
    <cellStyle name="20% - Accent3 7 2 4" xfId="8603"/>
    <cellStyle name="20% - Accent3 7 2 4 2" xfId="8604"/>
    <cellStyle name="20% - Accent3 7 2 4 3" xfId="8605"/>
    <cellStyle name="20% - Accent3 7 2 5" xfId="8606"/>
    <cellStyle name="20% - Accent3 7 2 5 2" xfId="8607"/>
    <cellStyle name="20% - Accent3 7 2 5 3" xfId="8608"/>
    <cellStyle name="20% - Accent3 7 2 6" xfId="8609"/>
    <cellStyle name="20% - Accent3 7 2 6 2" xfId="8610"/>
    <cellStyle name="20% - Accent3 7 2 7" xfId="8611"/>
    <cellStyle name="20% - Accent3 7 2 8" xfId="8612"/>
    <cellStyle name="20% - Accent3 7 20" xfId="8613"/>
    <cellStyle name="20% - Accent3 7 20 2" xfId="8614"/>
    <cellStyle name="20% - Accent3 7 20 2 2" xfId="8615"/>
    <cellStyle name="20% - Accent3 7 20 2 3" xfId="8616"/>
    <cellStyle name="20% - Accent3 7 20 3" xfId="8617"/>
    <cellStyle name="20% - Accent3 7 20 3 2" xfId="8618"/>
    <cellStyle name="20% - Accent3 7 20 3 3" xfId="8619"/>
    <cellStyle name="20% - Accent3 7 20 4" xfId="8620"/>
    <cellStyle name="20% - Accent3 7 20 4 2" xfId="8621"/>
    <cellStyle name="20% - Accent3 7 20 4 3" xfId="8622"/>
    <cellStyle name="20% - Accent3 7 20 5" xfId="8623"/>
    <cellStyle name="20% - Accent3 7 20 5 2" xfId="8624"/>
    <cellStyle name="20% - Accent3 7 20 5 3" xfId="8625"/>
    <cellStyle name="20% - Accent3 7 20 6" xfId="8626"/>
    <cellStyle name="20% - Accent3 7 20 6 2" xfId="8627"/>
    <cellStyle name="20% - Accent3 7 20 7" xfId="8628"/>
    <cellStyle name="20% - Accent3 7 20 8" xfId="8629"/>
    <cellStyle name="20% - Accent3 7 21" xfId="8630"/>
    <cellStyle name="20% - Accent3 7 21 2" xfId="8631"/>
    <cellStyle name="20% - Accent3 7 21 2 2" xfId="8632"/>
    <cellStyle name="20% - Accent3 7 21 2 3" xfId="8633"/>
    <cellStyle name="20% - Accent3 7 21 3" xfId="8634"/>
    <cellStyle name="20% - Accent3 7 21 3 2" xfId="8635"/>
    <cellStyle name="20% - Accent3 7 21 3 3" xfId="8636"/>
    <cellStyle name="20% - Accent3 7 21 4" xfId="8637"/>
    <cellStyle name="20% - Accent3 7 21 4 2" xfId="8638"/>
    <cellStyle name="20% - Accent3 7 21 4 3" xfId="8639"/>
    <cellStyle name="20% - Accent3 7 21 5" xfId="8640"/>
    <cellStyle name="20% - Accent3 7 21 5 2" xfId="8641"/>
    <cellStyle name="20% - Accent3 7 21 5 3" xfId="8642"/>
    <cellStyle name="20% - Accent3 7 21 6" xfId="8643"/>
    <cellStyle name="20% - Accent3 7 21 6 2" xfId="8644"/>
    <cellStyle name="20% - Accent3 7 21 7" xfId="8645"/>
    <cellStyle name="20% - Accent3 7 21 8" xfId="8646"/>
    <cellStyle name="20% - Accent3 7 22" xfId="8647"/>
    <cellStyle name="20% - Accent3 7 22 2" xfId="8648"/>
    <cellStyle name="20% - Accent3 7 22 3" xfId="8649"/>
    <cellStyle name="20% - Accent3 7 23" xfId="8650"/>
    <cellStyle name="20% - Accent3 7 23 2" xfId="8651"/>
    <cellStyle name="20% - Accent3 7 23 3" xfId="8652"/>
    <cellStyle name="20% - Accent3 7 24" xfId="8653"/>
    <cellStyle name="20% - Accent3 7 24 2" xfId="8654"/>
    <cellStyle name="20% - Accent3 7 24 3" xfId="8655"/>
    <cellStyle name="20% - Accent3 7 25" xfId="8656"/>
    <cellStyle name="20% - Accent3 7 25 2" xfId="8657"/>
    <cellStyle name="20% - Accent3 7 25 3" xfId="8658"/>
    <cellStyle name="20% - Accent3 7 26" xfId="8659"/>
    <cellStyle name="20% - Accent3 7 26 2" xfId="8660"/>
    <cellStyle name="20% - Accent3 7 27" xfId="8661"/>
    <cellStyle name="20% - Accent3 7 28" xfId="8662"/>
    <cellStyle name="20% - Accent3 7 3" xfId="8663"/>
    <cellStyle name="20% - Accent3 7 3 2" xfId="8664"/>
    <cellStyle name="20% - Accent3 7 3 2 2" xfId="8665"/>
    <cellStyle name="20% - Accent3 7 3 2 3" xfId="8666"/>
    <cellStyle name="20% - Accent3 7 3 3" xfId="8667"/>
    <cellStyle name="20% - Accent3 7 3 3 2" xfId="8668"/>
    <cellStyle name="20% - Accent3 7 3 3 3" xfId="8669"/>
    <cellStyle name="20% - Accent3 7 3 4" xfId="8670"/>
    <cellStyle name="20% - Accent3 7 3 4 2" xfId="8671"/>
    <cellStyle name="20% - Accent3 7 3 4 3" xfId="8672"/>
    <cellStyle name="20% - Accent3 7 3 5" xfId="8673"/>
    <cellStyle name="20% - Accent3 7 3 5 2" xfId="8674"/>
    <cellStyle name="20% - Accent3 7 3 5 3" xfId="8675"/>
    <cellStyle name="20% - Accent3 7 3 6" xfId="8676"/>
    <cellStyle name="20% - Accent3 7 3 6 2" xfId="8677"/>
    <cellStyle name="20% - Accent3 7 3 7" xfId="8678"/>
    <cellStyle name="20% - Accent3 7 3 8" xfId="8679"/>
    <cellStyle name="20% - Accent3 7 4" xfId="8680"/>
    <cellStyle name="20% - Accent3 7 4 2" xfId="8681"/>
    <cellStyle name="20% - Accent3 7 4 2 2" xfId="8682"/>
    <cellStyle name="20% - Accent3 7 4 2 3" xfId="8683"/>
    <cellStyle name="20% - Accent3 7 4 3" xfId="8684"/>
    <cellStyle name="20% - Accent3 7 4 3 2" xfId="8685"/>
    <cellStyle name="20% - Accent3 7 4 3 3" xfId="8686"/>
    <cellStyle name="20% - Accent3 7 4 4" xfId="8687"/>
    <cellStyle name="20% - Accent3 7 4 4 2" xfId="8688"/>
    <cellStyle name="20% - Accent3 7 4 4 3" xfId="8689"/>
    <cellStyle name="20% - Accent3 7 4 5" xfId="8690"/>
    <cellStyle name="20% - Accent3 7 4 5 2" xfId="8691"/>
    <cellStyle name="20% - Accent3 7 4 5 3" xfId="8692"/>
    <cellStyle name="20% - Accent3 7 4 6" xfId="8693"/>
    <cellStyle name="20% - Accent3 7 4 6 2" xfId="8694"/>
    <cellStyle name="20% - Accent3 7 4 7" xfId="8695"/>
    <cellStyle name="20% - Accent3 7 4 8" xfId="8696"/>
    <cellStyle name="20% - Accent3 7 5" xfId="8697"/>
    <cellStyle name="20% - Accent3 7 5 2" xfId="8698"/>
    <cellStyle name="20% - Accent3 7 5 2 2" xfId="8699"/>
    <cellStyle name="20% - Accent3 7 5 2 3" xfId="8700"/>
    <cellStyle name="20% - Accent3 7 5 3" xfId="8701"/>
    <cellStyle name="20% - Accent3 7 5 3 2" xfId="8702"/>
    <cellStyle name="20% - Accent3 7 5 3 3" xfId="8703"/>
    <cellStyle name="20% - Accent3 7 5 4" xfId="8704"/>
    <cellStyle name="20% - Accent3 7 5 4 2" xfId="8705"/>
    <cellStyle name="20% - Accent3 7 5 4 3" xfId="8706"/>
    <cellStyle name="20% - Accent3 7 5 5" xfId="8707"/>
    <cellStyle name="20% - Accent3 7 5 5 2" xfId="8708"/>
    <cellStyle name="20% - Accent3 7 5 5 3" xfId="8709"/>
    <cellStyle name="20% - Accent3 7 5 6" xfId="8710"/>
    <cellStyle name="20% - Accent3 7 5 6 2" xfId="8711"/>
    <cellStyle name="20% - Accent3 7 5 7" xfId="8712"/>
    <cellStyle name="20% - Accent3 7 5 8" xfId="8713"/>
    <cellStyle name="20% - Accent3 7 6" xfId="8714"/>
    <cellStyle name="20% - Accent3 7 6 2" xfId="8715"/>
    <cellStyle name="20% - Accent3 7 6 2 2" xfId="8716"/>
    <cellStyle name="20% - Accent3 7 6 2 3" xfId="8717"/>
    <cellStyle name="20% - Accent3 7 6 3" xfId="8718"/>
    <cellStyle name="20% - Accent3 7 6 3 2" xfId="8719"/>
    <cellStyle name="20% - Accent3 7 6 3 3" xfId="8720"/>
    <cellStyle name="20% - Accent3 7 6 4" xfId="8721"/>
    <cellStyle name="20% - Accent3 7 6 4 2" xfId="8722"/>
    <cellStyle name="20% - Accent3 7 6 4 3" xfId="8723"/>
    <cellStyle name="20% - Accent3 7 6 5" xfId="8724"/>
    <cellStyle name="20% - Accent3 7 6 5 2" xfId="8725"/>
    <cellStyle name="20% - Accent3 7 6 5 3" xfId="8726"/>
    <cellStyle name="20% - Accent3 7 6 6" xfId="8727"/>
    <cellStyle name="20% - Accent3 7 6 6 2" xfId="8728"/>
    <cellStyle name="20% - Accent3 7 6 7" xfId="8729"/>
    <cellStyle name="20% - Accent3 7 6 8" xfId="8730"/>
    <cellStyle name="20% - Accent3 7 7" xfId="8731"/>
    <cellStyle name="20% - Accent3 7 7 2" xfId="8732"/>
    <cellStyle name="20% - Accent3 7 7 2 2" xfId="8733"/>
    <cellStyle name="20% - Accent3 7 7 2 3" xfId="8734"/>
    <cellStyle name="20% - Accent3 7 7 3" xfId="8735"/>
    <cellStyle name="20% - Accent3 7 7 3 2" xfId="8736"/>
    <cellStyle name="20% - Accent3 7 7 3 3" xfId="8737"/>
    <cellStyle name="20% - Accent3 7 7 4" xfId="8738"/>
    <cellStyle name="20% - Accent3 7 7 4 2" xfId="8739"/>
    <cellStyle name="20% - Accent3 7 7 4 3" xfId="8740"/>
    <cellStyle name="20% - Accent3 7 7 5" xfId="8741"/>
    <cellStyle name="20% - Accent3 7 7 5 2" xfId="8742"/>
    <cellStyle name="20% - Accent3 7 7 5 3" xfId="8743"/>
    <cellStyle name="20% - Accent3 7 7 6" xfId="8744"/>
    <cellStyle name="20% - Accent3 7 7 6 2" xfId="8745"/>
    <cellStyle name="20% - Accent3 7 7 7" xfId="8746"/>
    <cellStyle name="20% - Accent3 7 7 8" xfId="8747"/>
    <cellStyle name="20% - Accent3 7 8" xfId="8748"/>
    <cellStyle name="20% - Accent3 7 8 2" xfId="8749"/>
    <cellStyle name="20% - Accent3 7 8 2 2" xfId="8750"/>
    <cellStyle name="20% - Accent3 7 8 2 3" xfId="8751"/>
    <cellStyle name="20% - Accent3 7 8 3" xfId="8752"/>
    <cellStyle name="20% - Accent3 7 8 3 2" xfId="8753"/>
    <cellStyle name="20% - Accent3 7 8 3 3" xfId="8754"/>
    <cellStyle name="20% - Accent3 7 8 4" xfId="8755"/>
    <cellStyle name="20% - Accent3 7 8 4 2" xfId="8756"/>
    <cellStyle name="20% - Accent3 7 8 4 3" xfId="8757"/>
    <cellStyle name="20% - Accent3 7 8 5" xfId="8758"/>
    <cellStyle name="20% - Accent3 7 8 5 2" xfId="8759"/>
    <cellStyle name="20% - Accent3 7 8 5 3" xfId="8760"/>
    <cellStyle name="20% - Accent3 7 8 6" xfId="8761"/>
    <cellStyle name="20% - Accent3 7 8 6 2" xfId="8762"/>
    <cellStyle name="20% - Accent3 7 8 7" xfId="8763"/>
    <cellStyle name="20% - Accent3 7 8 8" xfId="8764"/>
    <cellStyle name="20% - Accent3 7 9" xfId="8765"/>
    <cellStyle name="20% - Accent3 7 9 2" xfId="8766"/>
    <cellStyle name="20% - Accent3 7 9 2 2" xfId="8767"/>
    <cellStyle name="20% - Accent3 7 9 2 3" xfId="8768"/>
    <cellStyle name="20% - Accent3 7 9 3" xfId="8769"/>
    <cellStyle name="20% - Accent3 7 9 3 2" xfId="8770"/>
    <cellStyle name="20% - Accent3 7 9 3 3" xfId="8771"/>
    <cellStyle name="20% - Accent3 7 9 4" xfId="8772"/>
    <cellStyle name="20% - Accent3 7 9 4 2" xfId="8773"/>
    <cellStyle name="20% - Accent3 7 9 4 3" xfId="8774"/>
    <cellStyle name="20% - Accent3 7 9 5" xfId="8775"/>
    <cellStyle name="20% - Accent3 7 9 5 2" xfId="8776"/>
    <cellStyle name="20% - Accent3 7 9 5 3" xfId="8777"/>
    <cellStyle name="20% - Accent3 7 9 6" xfId="8778"/>
    <cellStyle name="20% - Accent3 7 9 6 2" xfId="8779"/>
    <cellStyle name="20% - Accent3 7 9 7" xfId="8780"/>
    <cellStyle name="20% - Accent3 7 9 8" xfId="8781"/>
    <cellStyle name="20% - Accent3 8" xfId="8782"/>
    <cellStyle name="20% - Accent3 8 10" xfId="8783"/>
    <cellStyle name="20% - Accent3 8 10 2" xfId="8784"/>
    <cellStyle name="20% - Accent3 8 10 2 2" xfId="8785"/>
    <cellStyle name="20% - Accent3 8 10 2 3" xfId="8786"/>
    <cellStyle name="20% - Accent3 8 10 3" xfId="8787"/>
    <cellStyle name="20% - Accent3 8 10 3 2" xfId="8788"/>
    <cellStyle name="20% - Accent3 8 10 3 3" xfId="8789"/>
    <cellStyle name="20% - Accent3 8 10 4" xfId="8790"/>
    <cellStyle name="20% - Accent3 8 10 4 2" xfId="8791"/>
    <cellStyle name="20% - Accent3 8 10 4 3" xfId="8792"/>
    <cellStyle name="20% - Accent3 8 10 5" xfId="8793"/>
    <cellStyle name="20% - Accent3 8 10 5 2" xfId="8794"/>
    <cellStyle name="20% - Accent3 8 10 5 3" xfId="8795"/>
    <cellStyle name="20% - Accent3 8 10 6" xfId="8796"/>
    <cellStyle name="20% - Accent3 8 10 6 2" xfId="8797"/>
    <cellStyle name="20% - Accent3 8 10 7" xfId="8798"/>
    <cellStyle name="20% - Accent3 8 10 8" xfId="8799"/>
    <cellStyle name="20% - Accent3 8 11" xfId="8800"/>
    <cellStyle name="20% - Accent3 8 11 2" xfId="8801"/>
    <cellStyle name="20% - Accent3 8 11 2 2" xfId="8802"/>
    <cellStyle name="20% - Accent3 8 11 2 3" xfId="8803"/>
    <cellStyle name="20% - Accent3 8 11 3" xfId="8804"/>
    <cellStyle name="20% - Accent3 8 11 3 2" xfId="8805"/>
    <cellStyle name="20% - Accent3 8 11 3 3" xfId="8806"/>
    <cellStyle name="20% - Accent3 8 11 4" xfId="8807"/>
    <cellStyle name="20% - Accent3 8 11 4 2" xfId="8808"/>
    <cellStyle name="20% - Accent3 8 11 4 3" xfId="8809"/>
    <cellStyle name="20% - Accent3 8 11 5" xfId="8810"/>
    <cellStyle name="20% - Accent3 8 11 5 2" xfId="8811"/>
    <cellStyle name="20% - Accent3 8 11 5 3" xfId="8812"/>
    <cellStyle name="20% - Accent3 8 11 6" xfId="8813"/>
    <cellStyle name="20% - Accent3 8 11 6 2" xfId="8814"/>
    <cellStyle name="20% - Accent3 8 11 7" xfId="8815"/>
    <cellStyle name="20% - Accent3 8 11 8" xfId="8816"/>
    <cellStyle name="20% - Accent3 8 12" xfId="8817"/>
    <cellStyle name="20% - Accent3 8 12 2" xfId="8818"/>
    <cellStyle name="20% - Accent3 8 12 2 2" xfId="8819"/>
    <cellStyle name="20% - Accent3 8 12 2 3" xfId="8820"/>
    <cellStyle name="20% - Accent3 8 12 3" xfId="8821"/>
    <cellStyle name="20% - Accent3 8 12 3 2" xfId="8822"/>
    <cellStyle name="20% - Accent3 8 12 3 3" xfId="8823"/>
    <cellStyle name="20% - Accent3 8 12 4" xfId="8824"/>
    <cellStyle name="20% - Accent3 8 12 4 2" xfId="8825"/>
    <cellStyle name="20% - Accent3 8 12 4 3" xfId="8826"/>
    <cellStyle name="20% - Accent3 8 12 5" xfId="8827"/>
    <cellStyle name="20% - Accent3 8 12 5 2" xfId="8828"/>
    <cellStyle name="20% - Accent3 8 12 5 3" xfId="8829"/>
    <cellStyle name="20% - Accent3 8 12 6" xfId="8830"/>
    <cellStyle name="20% - Accent3 8 12 6 2" xfId="8831"/>
    <cellStyle name="20% - Accent3 8 12 7" xfId="8832"/>
    <cellStyle name="20% - Accent3 8 12 8" xfId="8833"/>
    <cellStyle name="20% - Accent3 8 13" xfId="8834"/>
    <cellStyle name="20% - Accent3 8 13 2" xfId="8835"/>
    <cellStyle name="20% - Accent3 8 13 2 2" xfId="8836"/>
    <cellStyle name="20% - Accent3 8 13 2 3" xfId="8837"/>
    <cellStyle name="20% - Accent3 8 13 3" xfId="8838"/>
    <cellStyle name="20% - Accent3 8 13 3 2" xfId="8839"/>
    <cellStyle name="20% - Accent3 8 13 3 3" xfId="8840"/>
    <cellStyle name="20% - Accent3 8 13 4" xfId="8841"/>
    <cellStyle name="20% - Accent3 8 13 4 2" xfId="8842"/>
    <cellStyle name="20% - Accent3 8 13 4 3" xfId="8843"/>
    <cellStyle name="20% - Accent3 8 13 5" xfId="8844"/>
    <cellStyle name="20% - Accent3 8 13 5 2" xfId="8845"/>
    <cellStyle name="20% - Accent3 8 13 5 3" xfId="8846"/>
    <cellStyle name="20% - Accent3 8 13 6" xfId="8847"/>
    <cellStyle name="20% - Accent3 8 13 6 2" xfId="8848"/>
    <cellStyle name="20% - Accent3 8 13 7" xfId="8849"/>
    <cellStyle name="20% - Accent3 8 13 8" xfId="8850"/>
    <cellStyle name="20% - Accent3 8 14" xfId="8851"/>
    <cellStyle name="20% - Accent3 8 14 2" xfId="8852"/>
    <cellStyle name="20% - Accent3 8 14 2 2" xfId="8853"/>
    <cellStyle name="20% - Accent3 8 14 2 3" xfId="8854"/>
    <cellStyle name="20% - Accent3 8 14 3" xfId="8855"/>
    <cellStyle name="20% - Accent3 8 14 3 2" xfId="8856"/>
    <cellStyle name="20% - Accent3 8 14 3 3" xfId="8857"/>
    <cellStyle name="20% - Accent3 8 14 4" xfId="8858"/>
    <cellStyle name="20% - Accent3 8 14 4 2" xfId="8859"/>
    <cellStyle name="20% - Accent3 8 14 4 3" xfId="8860"/>
    <cellStyle name="20% - Accent3 8 14 5" xfId="8861"/>
    <cellStyle name="20% - Accent3 8 14 5 2" xfId="8862"/>
    <cellStyle name="20% - Accent3 8 14 5 3" xfId="8863"/>
    <cellStyle name="20% - Accent3 8 14 6" xfId="8864"/>
    <cellStyle name="20% - Accent3 8 14 6 2" xfId="8865"/>
    <cellStyle name="20% - Accent3 8 14 7" xfId="8866"/>
    <cellStyle name="20% - Accent3 8 14 8" xfId="8867"/>
    <cellStyle name="20% - Accent3 8 15" xfId="8868"/>
    <cellStyle name="20% - Accent3 8 15 2" xfId="8869"/>
    <cellStyle name="20% - Accent3 8 15 2 2" xfId="8870"/>
    <cellStyle name="20% - Accent3 8 15 2 3" xfId="8871"/>
    <cellStyle name="20% - Accent3 8 15 3" xfId="8872"/>
    <cellStyle name="20% - Accent3 8 15 3 2" xfId="8873"/>
    <cellStyle name="20% - Accent3 8 15 3 3" xfId="8874"/>
    <cellStyle name="20% - Accent3 8 15 4" xfId="8875"/>
    <cellStyle name="20% - Accent3 8 15 4 2" xfId="8876"/>
    <cellStyle name="20% - Accent3 8 15 4 3" xfId="8877"/>
    <cellStyle name="20% - Accent3 8 15 5" xfId="8878"/>
    <cellStyle name="20% - Accent3 8 15 5 2" xfId="8879"/>
    <cellStyle name="20% - Accent3 8 15 5 3" xfId="8880"/>
    <cellStyle name="20% - Accent3 8 15 6" xfId="8881"/>
    <cellStyle name="20% - Accent3 8 15 6 2" xfId="8882"/>
    <cellStyle name="20% - Accent3 8 15 7" xfId="8883"/>
    <cellStyle name="20% - Accent3 8 15 8" xfId="8884"/>
    <cellStyle name="20% - Accent3 8 16" xfId="8885"/>
    <cellStyle name="20% - Accent3 8 16 2" xfId="8886"/>
    <cellStyle name="20% - Accent3 8 16 2 2" xfId="8887"/>
    <cellStyle name="20% - Accent3 8 16 2 3" xfId="8888"/>
    <cellStyle name="20% - Accent3 8 16 3" xfId="8889"/>
    <cellStyle name="20% - Accent3 8 16 3 2" xfId="8890"/>
    <cellStyle name="20% - Accent3 8 16 3 3" xfId="8891"/>
    <cellStyle name="20% - Accent3 8 16 4" xfId="8892"/>
    <cellStyle name="20% - Accent3 8 16 4 2" xfId="8893"/>
    <cellStyle name="20% - Accent3 8 16 4 3" xfId="8894"/>
    <cellStyle name="20% - Accent3 8 16 5" xfId="8895"/>
    <cellStyle name="20% - Accent3 8 16 5 2" xfId="8896"/>
    <cellStyle name="20% - Accent3 8 16 5 3" xfId="8897"/>
    <cellStyle name="20% - Accent3 8 16 6" xfId="8898"/>
    <cellStyle name="20% - Accent3 8 16 6 2" xfId="8899"/>
    <cellStyle name="20% - Accent3 8 16 7" xfId="8900"/>
    <cellStyle name="20% - Accent3 8 16 8" xfId="8901"/>
    <cellStyle name="20% - Accent3 8 17" xfId="8902"/>
    <cellStyle name="20% - Accent3 8 17 2" xfId="8903"/>
    <cellStyle name="20% - Accent3 8 17 2 2" xfId="8904"/>
    <cellStyle name="20% - Accent3 8 17 2 3" xfId="8905"/>
    <cellStyle name="20% - Accent3 8 17 3" xfId="8906"/>
    <cellStyle name="20% - Accent3 8 17 3 2" xfId="8907"/>
    <cellStyle name="20% - Accent3 8 17 3 3" xfId="8908"/>
    <cellStyle name="20% - Accent3 8 17 4" xfId="8909"/>
    <cellStyle name="20% - Accent3 8 17 4 2" xfId="8910"/>
    <cellStyle name="20% - Accent3 8 17 4 3" xfId="8911"/>
    <cellStyle name="20% - Accent3 8 17 5" xfId="8912"/>
    <cellStyle name="20% - Accent3 8 17 5 2" xfId="8913"/>
    <cellStyle name="20% - Accent3 8 17 5 3" xfId="8914"/>
    <cellStyle name="20% - Accent3 8 17 6" xfId="8915"/>
    <cellStyle name="20% - Accent3 8 17 6 2" xfId="8916"/>
    <cellStyle name="20% - Accent3 8 17 7" xfId="8917"/>
    <cellStyle name="20% - Accent3 8 17 8" xfId="8918"/>
    <cellStyle name="20% - Accent3 8 18" xfId="8919"/>
    <cellStyle name="20% - Accent3 8 18 2" xfId="8920"/>
    <cellStyle name="20% - Accent3 8 18 2 2" xfId="8921"/>
    <cellStyle name="20% - Accent3 8 18 2 3" xfId="8922"/>
    <cellStyle name="20% - Accent3 8 18 3" xfId="8923"/>
    <cellStyle name="20% - Accent3 8 18 3 2" xfId="8924"/>
    <cellStyle name="20% - Accent3 8 18 3 3" xfId="8925"/>
    <cellStyle name="20% - Accent3 8 18 4" xfId="8926"/>
    <cellStyle name="20% - Accent3 8 18 4 2" xfId="8927"/>
    <cellStyle name="20% - Accent3 8 18 4 3" xfId="8928"/>
    <cellStyle name="20% - Accent3 8 18 5" xfId="8929"/>
    <cellStyle name="20% - Accent3 8 18 5 2" xfId="8930"/>
    <cellStyle name="20% - Accent3 8 18 5 3" xfId="8931"/>
    <cellStyle name="20% - Accent3 8 18 6" xfId="8932"/>
    <cellStyle name="20% - Accent3 8 18 6 2" xfId="8933"/>
    <cellStyle name="20% - Accent3 8 18 7" xfId="8934"/>
    <cellStyle name="20% - Accent3 8 18 8" xfId="8935"/>
    <cellStyle name="20% - Accent3 8 19" xfId="8936"/>
    <cellStyle name="20% - Accent3 8 19 2" xfId="8937"/>
    <cellStyle name="20% - Accent3 8 19 2 2" xfId="8938"/>
    <cellStyle name="20% - Accent3 8 19 2 3" xfId="8939"/>
    <cellStyle name="20% - Accent3 8 19 3" xfId="8940"/>
    <cellStyle name="20% - Accent3 8 19 3 2" xfId="8941"/>
    <cellStyle name="20% - Accent3 8 19 3 3" xfId="8942"/>
    <cellStyle name="20% - Accent3 8 19 4" xfId="8943"/>
    <cellStyle name="20% - Accent3 8 19 4 2" xfId="8944"/>
    <cellStyle name="20% - Accent3 8 19 4 3" xfId="8945"/>
    <cellStyle name="20% - Accent3 8 19 5" xfId="8946"/>
    <cellStyle name="20% - Accent3 8 19 5 2" xfId="8947"/>
    <cellStyle name="20% - Accent3 8 19 5 3" xfId="8948"/>
    <cellStyle name="20% - Accent3 8 19 6" xfId="8949"/>
    <cellStyle name="20% - Accent3 8 19 6 2" xfId="8950"/>
    <cellStyle name="20% - Accent3 8 19 7" xfId="8951"/>
    <cellStyle name="20% - Accent3 8 19 8" xfId="8952"/>
    <cellStyle name="20% - Accent3 8 2" xfId="8953"/>
    <cellStyle name="20% - Accent3 8 2 2" xfId="8954"/>
    <cellStyle name="20% - Accent3 8 2 2 2" xfId="8955"/>
    <cellStyle name="20% - Accent3 8 2 2 3" xfId="8956"/>
    <cellStyle name="20% - Accent3 8 2 3" xfId="8957"/>
    <cellStyle name="20% - Accent3 8 2 3 2" xfId="8958"/>
    <cellStyle name="20% - Accent3 8 2 3 3" xfId="8959"/>
    <cellStyle name="20% - Accent3 8 2 4" xfId="8960"/>
    <cellStyle name="20% - Accent3 8 2 4 2" xfId="8961"/>
    <cellStyle name="20% - Accent3 8 2 4 3" xfId="8962"/>
    <cellStyle name="20% - Accent3 8 2 5" xfId="8963"/>
    <cellStyle name="20% - Accent3 8 2 5 2" xfId="8964"/>
    <cellStyle name="20% - Accent3 8 2 5 3" xfId="8965"/>
    <cellStyle name="20% - Accent3 8 2 6" xfId="8966"/>
    <cellStyle name="20% - Accent3 8 2 6 2" xfId="8967"/>
    <cellStyle name="20% - Accent3 8 2 7" xfId="8968"/>
    <cellStyle name="20% - Accent3 8 2 8" xfId="8969"/>
    <cellStyle name="20% - Accent3 8 20" xfId="8970"/>
    <cellStyle name="20% - Accent3 8 20 2" xfId="8971"/>
    <cellStyle name="20% - Accent3 8 20 3" xfId="8972"/>
    <cellStyle name="20% - Accent3 8 21" xfId="8973"/>
    <cellStyle name="20% - Accent3 8 21 2" xfId="8974"/>
    <cellStyle name="20% - Accent3 8 21 3" xfId="8975"/>
    <cellStyle name="20% - Accent3 8 22" xfId="8976"/>
    <cellStyle name="20% - Accent3 8 22 2" xfId="8977"/>
    <cellStyle name="20% - Accent3 8 22 3" xfId="8978"/>
    <cellStyle name="20% - Accent3 8 23" xfId="8979"/>
    <cellStyle name="20% - Accent3 8 23 2" xfId="8980"/>
    <cellStyle name="20% - Accent3 8 23 3" xfId="8981"/>
    <cellStyle name="20% - Accent3 8 24" xfId="8982"/>
    <cellStyle name="20% - Accent3 8 24 2" xfId="8983"/>
    <cellStyle name="20% - Accent3 8 25" xfId="8984"/>
    <cellStyle name="20% - Accent3 8 26" xfId="8985"/>
    <cellStyle name="20% - Accent3 8 3" xfId="8986"/>
    <cellStyle name="20% - Accent3 8 3 2" xfId="8987"/>
    <cellStyle name="20% - Accent3 8 3 2 2" xfId="8988"/>
    <cellStyle name="20% - Accent3 8 3 2 3" xfId="8989"/>
    <cellStyle name="20% - Accent3 8 3 3" xfId="8990"/>
    <cellStyle name="20% - Accent3 8 3 3 2" xfId="8991"/>
    <cellStyle name="20% - Accent3 8 3 3 3" xfId="8992"/>
    <cellStyle name="20% - Accent3 8 3 4" xfId="8993"/>
    <cellStyle name="20% - Accent3 8 3 4 2" xfId="8994"/>
    <cellStyle name="20% - Accent3 8 3 4 3" xfId="8995"/>
    <cellStyle name="20% - Accent3 8 3 5" xfId="8996"/>
    <cellStyle name="20% - Accent3 8 3 5 2" xfId="8997"/>
    <cellStyle name="20% - Accent3 8 3 5 3" xfId="8998"/>
    <cellStyle name="20% - Accent3 8 3 6" xfId="8999"/>
    <cellStyle name="20% - Accent3 8 3 6 2" xfId="9000"/>
    <cellStyle name="20% - Accent3 8 3 7" xfId="9001"/>
    <cellStyle name="20% - Accent3 8 3 8" xfId="9002"/>
    <cellStyle name="20% - Accent3 8 4" xfId="9003"/>
    <cellStyle name="20% - Accent3 8 4 2" xfId="9004"/>
    <cellStyle name="20% - Accent3 8 4 2 2" xfId="9005"/>
    <cellStyle name="20% - Accent3 8 4 2 3" xfId="9006"/>
    <cellStyle name="20% - Accent3 8 4 3" xfId="9007"/>
    <cellStyle name="20% - Accent3 8 4 3 2" xfId="9008"/>
    <cellStyle name="20% - Accent3 8 4 3 3" xfId="9009"/>
    <cellStyle name="20% - Accent3 8 4 4" xfId="9010"/>
    <cellStyle name="20% - Accent3 8 4 4 2" xfId="9011"/>
    <cellStyle name="20% - Accent3 8 4 4 3" xfId="9012"/>
    <cellStyle name="20% - Accent3 8 4 5" xfId="9013"/>
    <cellStyle name="20% - Accent3 8 4 5 2" xfId="9014"/>
    <cellStyle name="20% - Accent3 8 4 5 3" xfId="9015"/>
    <cellStyle name="20% - Accent3 8 4 6" xfId="9016"/>
    <cellStyle name="20% - Accent3 8 4 6 2" xfId="9017"/>
    <cellStyle name="20% - Accent3 8 4 7" xfId="9018"/>
    <cellStyle name="20% - Accent3 8 4 8" xfId="9019"/>
    <cellStyle name="20% - Accent3 8 5" xfId="9020"/>
    <cellStyle name="20% - Accent3 8 5 2" xfId="9021"/>
    <cellStyle name="20% - Accent3 8 5 2 2" xfId="9022"/>
    <cellStyle name="20% - Accent3 8 5 2 3" xfId="9023"/>
    <cellStyle name="20% - Accent3 8 5 3" xfId="9024"/>
    <cellStyle name="20% - Accent3 8 5 3 2" xfId="9025"/>
    <cellStyle name="20% - Accent3 8 5 3 3" xfId="9026"/>
    <cellStyle name="20% - Accent3 8 5 4" xfId="9027"/>
    <cellStyle name="20% - Accent3 8 5 4 2" xfId="9028"/>
    <cellStyle name="20% - Accent3 8 5 4 3" xfId="9029"/>
    <cellStyle name="20% - Accent3 8 5 5" xfId="9030"/>
    <cellStyle name="20% - Accent3 8 5 5 2" xfId="9031"/>
    <cellStyle name="20% - Accent3 8 5 5 3" xfId="9032"/>
    <cellStyle name="20% - Accent3 8 5 6" xfId="9033"/>
    <cellStyle name="20% - Accent3 8 5 6 2" xfId="9034"/>
    <cellStyle name="20% - Accent3 8 5 7" xfId="9035"/>
    <cellStyle name="20% - Accent3 8 5 8" xfId="9036"/>
    <cellStyle name="20% - Accent3 8 6" xfId="9037"/>
    <cellStyle name="20% - Accent3 8 6 2" xfId="9038"/>
    <cellStyle name="20% - Accent3 8 6 2 2" xfId="9039"/>
    <cellStyle name="20% - Accent3 8 6 2 3" xfId="9040"/>
    <cellStyle name="20% - Accent3 8 6 3" xfId="9041"/>
    <cellStyle name="20% - Accent3 8 6 3 2" xfId="9042"/>
    <cellStyle name="20% - Accent3 8 6 3 3" xfId="9043"/>
    <cellStyle name="20% - Accent3 8 6 4" xfId="9044"/>
    <cellStyle name="20% - Accent3 8 6 4 2" xfId="9045"/>
    <cellStyle name="20% - Accent3 8 6 4 3" xfId="9046"/>
    <cellStyle name="20% - Accent3 8 6 5" xfId="9047"/>
    <cellStyle name="20% - Accent3 8 6 5 2" xfId="9048"/>
    <cellStyle name="20% - Accent3 8 6 5 3" xfId="9049"/>
    <cellStyle name="20% - Accent3 8 6 6" xfId="9050"/>
    <cellStyle name="20% - Accent3 8 6 6 2" xfId="9051"/>
    <cellStyle name="20% - Accent3 8 6 7" xfId="9052"/>
    <cellStyle name="20% - Accent3 8 6 8" xfId="9053"/>
    <cellStyle name="20% - Accent3 8 7" xfId="9054"/>
    <cellStyle name="20% - Accent3 8 7 2" xfId="9055"/>
    <cellStyle name="20% - Accent3 8 7 2 2" xfId="9056"/>
    <cellStyle name="20% - Accent3 8 7 2 3" xfId="9057"/>
    <cellStyle name="20% - Accent3 8 7 3" xfId="9058"/>
    <cellStyle name="20% - Accent3 8 7 3 2" xfId="9059"/>
    <cellStyle name="20% - Accent3 8 7 3 3" xfId="9060"/>
    <cellStyle name="20% - Accent3 8 7 4" xfId="9061"/>
    <cellStyle name="20% - Accent3 8 7 4 2" xfId="9062"/>
    <cellStyle name="20% - Accent3 8 7 4 3" xfId="9063"/>
    <cellStyle name="20% - Accent3 8 7 5" xfId="9064"/>
    <cellStyle name="20% - Accent3 8 7 5 2" xfId="9065"/>
    <cellStyle name="20% - Accent3 8 7 5 3" xfId="9066"/>
    <cellStyle name="20% - Accent3 8 7 6" xfId="9067"/>
    <cellStyle name="20% - Accent3 8 7 6 2" xfId="9068"/>
    <cellStyle name="20% - Accent3 8 7 7" xfId="9069"/>
    <cellStyle name="20% - Accent3 8 7 8" xfId="9070"/>
    <cellStyle name="20% - Accent3 8 8" xfId="9071"/>
    <cellStyle name="20% - Accent3 8 8 2" xfId="9072"/>
    <cellStyle name="20% - Accent3 8 8 2 2" xfId="9073"/>
    <cellStyle name="20% - Accent3 8 8 2 3" xfId="9074"/>
    <cellStyle name="20% - Accent3 8 8 3" xfId="9075"/>
    <cellStyle name="20% - Accent3 8 8 3 2" xfId="9076"/>
    <cellStyle name="20% - Accent3 8 8 3 3" xfId="9077"/>
    <cellStyle name="20% - Accent3 8 8 4" xfId="9078"/>
    <cellStyle name="20% - Accent3 8 8 4 2" xfId="9079"/>
    <cellStyle name="20% - Accent3 8 8 4 3" xfId="9080"/>
    <cellStyle name="20% - Accent3 8 8 5" xfId="9081"/>
    <cellStyle name="20% - Accent3 8 8 5 2" xfId="9082"/>
    <cellStyle name="20% - Accent3 8 8 5 3" xfId="9083"/>
    <cellStyle name="20% - Accent3 8 8 6" xfId="9084"/>
    <cellStyle name="20% - Accent3 8 8 6 2" xfId="9085"/>
    <cellStyle name="20% - Accent3 8 8 7" xfId="9086"/>
    <cellStyle name="20% - Accent3 8 8 8" xfId="9087"/>
    <cellStyle name="20% - Accent3 8 9" xfId="9088"/>
    <cellStyle name="20% - Accent3 8 9 2" xfId="9089"/>
    <cellStyle name="20% - Accent3 8 9 2 2" xfId="9090"/>
    <cellStyle name="20% - Accent3 8 9 2 3" xfId="9091"/>
    <cellStyle name="20% - Accent3 8 9 3" xfId="9092"/>
    <cellStyle name="20% - Accent3 8 9 3 2" xfId="9093"/>
    <cellStyle name="20% - Accent3 8 9 3 3" xfId="9094"/>
    <cellStyle name="20% - Accent3 8 9 4" xfId="9095"/>
    <cellStyle name="20% - Accent3 8 9 4 2" xfId="9096"/>
    <cellStyle name="20% - Accent3 8 9 4 3" xfId="9097"/>
    <cellStyle name="20% - Accent3 8 9 5" xfId="9098"/>
    <cellStyle name="20% - Accent3 8 9 5 2" xfId="9099"/>
    <cellStyle name="20% - Accent3 8 9 5 3" xfId="9100"/>
    <cellStyle name="20% - Accent3 8 9 6" xfId="9101"/>
    <cellStyle name="20% - Accent3 8 9 6 2" xfId="9102"/>
    <cellStyle name="20% - Accent3 8 9 7" xfId="9103"/>
    <cellStyle name="20% - Accent3 8 9 8" xfId="9104"/>
    <cellStyle name="20% - Accent3 9" xfId="9105"/>
    <cellStyle name="20% - Accent3 9 10" xfId="9106"/>
    <cellStyle name="20% - Accent3 9 10 2" xfId="9107"/>
    <cellStyle name="20% - Accent3 9 10 2 2" xfId="9108"/>
    <cellStyle name="20% - Accent3 9 10 2 3" xfId="9109"/>
    <cellStyle name="20% - Accent3 9 10 3" xfId="9110"/>
    <cellStyle name="20% - Accent3 9 10 3 2" xfId="9111"/>
    <cellStyle name="20% - Accent3 9 10 3 3" xfId="9112"/>
    <cellStyle name="20% - Accent3 9 10 4" xfId="9113"/>
    <cellStyle name="20% - Accent3 9 10 4 2" xfId="9114"/>
    <cellStyle name="20% - Accent3 9 10 4 3" xfId="9115"/>
    <cellStyle name="20% - Accent3 9 10 5" xfId="9116"/>
    <cellStyle name="20% - Accent3 9 10 5 2" xfId="9117"/>
    <cellStyle name="20% - Accent3 9 10 5 3" xfId="9118"/>
    <cellStyle name="20% - Accent3 9 10 6" xfId="9119"/>
    <cellStyle name="20% - Accent3 9 10 6 2" xfId="9120"/>
    <cellStyle name="20% - Accent3 9 10 7" xfId="9121"/>
    <cellStyle name="20% - Accent3 9 10 8" xfId="9122"/>
    <cellStyle name="20% - Accent3 9 11" xfId="9123"/>
    <cellStyle name="20% - Accent3 9 11 2" xfId="9124"/>
    <cellStyle name="20% - Accent3 9 11 2 2" xfId="9125"/>
    <cellStyle name="20% - Accent3 9 11 2 3" xfId="9126"/>
    <cellStyle name="20% - Accent3 9 11 3" xfId="9127"/>
    <cellStyle name="20% - Accent3 9 11 3 2" xfId="9128"/>
    <cellStyle name="20% - Accent3 9 11 3 3" xfId="9129"/>
    <cellStyle name="20% - Accent3 9 11 4" xfId="9130"/>
    <cellStyle name="20% - Accent3 9 11 4 2" xfId="9131"/>
    <cellStyle name="20% - Accent3 9 11 4 3" xfId="9132"/>
    <cellStyle name="20% - Accent3 9 11 5" xfId="9133"/>
    <cellStyle name="20% - Accent3 9 11 5 2" xfId="9134"/>
    <cellStyle name="20% - Accent3 9 11 5 3" xfId="9135"/>
    <cellStyle name="20% - Accent3 9 11 6" xfId="9136"/>
    <cellStyle name="20% - Accent3 9 11 6 2" xfId="9137"/>
    <cellStyle name="20% - Accent3 9 11 7" xfId="9138"/>
    <cellStyle name="20% - Accent3 9 11 8" xfId="9139"/>
    <cellStyle name="20% - Accent3 9 12" xfId="9140"/>
    <cellStyle name="20% - Accent3 9 12 2" xfId="9141"/>
    <cellStyle name="20% - Accent3 9 12 2 2" xfId="9142"/>
    <cellStyle name="20% - Accent3 9 12 2 3" xfId="9143"/>
    <cellStyle name="20% - Accent3 9 12 3" xfId="9144"/>
    <cellStyle name="20% - Accent3 9 12 3 2" xfId="9145"/>
    <cellStyle name="20% - Accent3 9 12 3 3" xfId="9146"/>
    <cellStyle name="20% - Accent3 9 12 4" xfId="9147"/>
    <cellStyle name="20% - Accent3 9 12 4 2" xfId="9148"/>
    <cellStyle name="20% - Accent3 9 12 4 3" xfId="9149"/>
    <cellStyle name="20% - Accent3 9 12 5" xfId="9150"/>
    <cellStyle name="20% - Accent3 9 12 5 2" xfId="9151"/>
    <cellStyle name="20% - Accent3 9 12 5 3" xfId="9152"/>
    <cellStyle name="20% - Accent3 9 12 6" xfId="9153"/>
    <cellStyle name="20% - Accent3 9 12 6 2" xfId="9154"/>
    <cellStyle name="20% - Accent3 9 12 7" xfId="9155"/>
    <cellStyle name="20% - Accent3 9 12 8" xfId="9156"/>
    <cellStyle name="20% - Accent3 9 13" xfId="9157"/>
    <cellStyle name="20% - Accent3 9 13 2" xfId="9158"/>
    <cellStyle name="20% - Accent3 9 13 2 2" xfId="9159"/>
    <cellStyle name="20% - Accent3 9 13 2 3" xfId="9160"/>
    <cellStyle name="20% - Accent3 9 13 3" xfId="9161"/>
    <cellStyle name="20% - Accent3 9 13 3 2" xfId="9162"/>
    <cellStyle name="20% - Accent3 9 13 3 3" xfId="9163"/>
    <cellStyle name="20% - Accent3 9 13 4" xfId="9164"/>
    <cellStyle name="20% - Accent3 9 13 4 2" xfId="9165"/>
    <cellStyle name="20% - Accent3 9 13 4 3" xfId="9166"/>
    <cellStyle name="20% - Accent3 9 13 5" xfId="9167"/>
    <cellStyle name="20% - Accent3 9 13 5 2" xfId="9168"/>
    <cellStyle name="20% - Accent3 9 13 5 3" xfId="9169"/>
    <cellStyle name="20% - Accent3 9 13 6" xfId="9170"/>
    <cellStyle name="20% - Accent3 9 13 6 2" xfId="9171"/>
    <cellStyle name="20% - Accent3 9 13 7" xfId="9172"/>
    <cellStyle name="20% - Accent3 9 13 8" xfId="9173"/>
    <cellStyle name="20% - Accent3 9 14" xfId="9174"/>
    <cellStyle name="20% - Accent3 9 14 2" xfId="9175"/>
    <cellStyle name="20% - Accent3 9 14 2 2" xfId="9176"/>
    <cellStyle name="20% - Accent3 9 14 2 3" xfId="9177"/>
    <cellStyle name="20% - Accent3 9 14 3" xfId="9178"/>
    <cellStyle name="20% - Accent3 9 14 3 2" xfId="9179"/>
    <cellStyle name="20% - Accent3 9 14 3 3" xfId="9180"/>
    <cellStyle name="20% - Accent3 9 14 4" xfId="9181"/>
    <cellStyle name="20% - Accent3 9 14 4 2" xfId="9182"/>
    <cellStyle name="20% - Accent3 9 14 4 3" xfId="9183"/>
    <cellStyle name="20% - Accent3 9 14 5" xfId="9184"/>
    <cellStyle name="20% - Accent3 9 14 5 2" xfId="9185"/>
    <cellStyle name="20% - Accent3 9 14 5 3" xfId="9186"/>
    <cellStyle name="20% - Accent3 9 14 6" xfId="9187"/>
    <cellStyle name="20% - Accent3 9 14 6 2" xfId="9188"/>
    <cellStyle name="20% - Accent3 9 14 7" xfId="9189"/>
    <cellStyle name="20% - Accent3 9 14 8" xfId="9190"/>
    <cellStyle name="20% - Accent3 9 15" xfId="9191"/>
    <cellStyle name="20% - Accent3 9 15 2" xfId="9192"/>
    <cellStyle name="20% - Accent3 9 15 2 2" xfId="9193"/>
    <cellStyle name="20% - Accent3 9 15 2 3" xfId="9194"/>
    <cellStyle name="20% - Accent3 9 15 3" xfId="9195"/>
    <cellStyle name="20% - Accent3 9 15 3 2" xfId="9196"/>
    <cellStyle name="20% - Accent3 9 15 3 3" xfId="9197"/>
    <cellStyle name="20% - Accent3 9 15 4" xfId="9198"/>
    <cellStyle name="20% - Accent3 9 15 4 2" xfId="9199"/>
    <cellStyle name="20% - Accent3 9 15 4 3" xfId="9200"/>
    <cellStyle name="20% - Accent3 9 15 5" xfId="9201"/>
    <cellStyle name="20% - Accent3 9 15 5 2" xfId="9202"/>
    <cellStyle name="20% - Accent3 9 15 5 3" xfId="9203"/>
    <cellStyle name="20% - Accent3 9 15 6" xfId="9204"/>
    <cellStyle name="20% - Accent3 9 15 6 2" xfId="9205"/>
    <cellStyle name="20% - Accent3 9 15 7" xfId="9206"/>
    <cellStyle name="20% - Accent3 9 15 8" xfId="9207"/>
    <cellStyle name="20% - Accent3 9 16" xfId="9208"/>
    <cellStyle name="20% - Accent3 9 16 2" xfId="9209"/>
    <cellStyle name="20% - Accent3 9 16 2 2" xfId="9210"/>
    <cellStyle name="20% - Accent3 9 16 2 3" xfId="9211"/>
    <cellStyle name="20% - Accent3 9 16 3" xfId="9212"/>
    <cellStyle name="20% - Accent3 9 16 3 2" xfId="9213"/>
    <cellStyle name="20% - Accent3 9 16 3 3" xfId="9214"/>
    <cellStyle name="20% - Accent3 9 16 4" xfId="9215"/>
    <cellStyle name="20% - Accent3 9 16 4 2" xfId="9216"/>
    <cellStyle name="20% - Accent3 9 16 4 3" xfId="9217"/>
    <cellStyle name="20% - Accent3 9 16 5" xfId="9218"/>
    <cellStyle name="20% - Accent3 9 16 5 2" xfId="9219"/>
    <cellStyle name="20% - Accent3 9 16 5 3" xfId="9220"/>
    <cellStyle name="20% - Accent3 9 16 6" xfId="9221"/>
    <cellStyle name="20% - Accent3 9 16 6 2" xfId="9222"/>
    <cellStyle name="20% - Accent3 9 16 7" xfId="9223"/>
    <cellStyle name="20% - Accent3 9 16 8" xfId="9224"/>
    <cellStyle name="20% - Accent3 9 17" xfId="9225"/>
    <cellStyle name="20% - Accent3 9 17 2" xfId="9226"/>
    <cellStyle name="20% - Accent3 9 17 2 2" xfId="9227"/>
    <cellStyle name="20% - Accent3 9 17 2 3" xfId="9228"/>
    <cellStyle name="20% - Accent3 9 17 3" xfId="9229"/>
    <cellStyle name="20% - Accent3 9 17 3 2" xfId="9230"/>
    <cellStyle name="20% - Accent3 9 17 3 3" xfId="9231"/>
    <cellStyle name="20% - Accent3 9 17 4" xfId="9232"/>
    <cellStyle name="20% - Accent3 9 17 4 2" xfId="9233"/>
    <cellStyle name="20% - Accent3 9 17 4 3" xfId="9234"/>
    <cellStyle name="20% - Accent3 9 17 5" xfId="9235"/>
    <cellStyle name="20% - Accent3 9 17 5 2" xfId="9236"/>
    <cellStyle name="20% - Accent3 9 17 5 3" xfId="9237"/>
    <cellStyle name="20% - Accent3 9 17 6" xfId="9238"/>
    <cellStyle name="20% - Accent3 9 17 6 2" xfId="9239"/>
    <cellStyle name="20% - Accent3 9 17 7" xfId="9240"/>
    <cellStyle name="20% - Accent3 9 17 8" xfId="9241"/>
    <cellStyle name="20% - Accent3 9 18" xfId="9242"/>
    <cellStyle name="20% - Accent3 9 18 2" xfId="9243"/>
    <cellStyle name="20% - Accent3 9 18 2 2" xfId="9244"/>
    <cellStyle name="20% - Accent3 9 18 2 3" xfId="9245"/>
    <cellStyle name="20% - Accent3 9 18 3" xfId="9246"/>
    <cellStyle name="20% - Accent3 9 18 3 2" xfId="9247"/>
    <cellStyle name="20% - Accent3 9 18 3 3" xfId="9248"/>
    <cellStyle name="20% - Accent3 9 18 4" xfId="9249"/>
    <cellStyle name="20% - Accent3 9 18 4 2" xfId="9250"/>
    <cellStyle name="20% - Accent3 9 18 4 3" xfId="9251"/>
    <cellStyle name="20% - Accent3 9 18 5" xfId="9252"/>
    <cellStyle name="20% - Accent3 9 18 5 2" xfId="9253"/>
    <cellStyle name="20% - Accent3 9 18 5 3" xfId="9254"/>
    <cellStyle name="20% - Accent3 9 18 6" xfId="9255"/>
    <cellStyle name="20% - Accent3 9 18 6 2" xfId="9256"/>
    <cellStyle name="20% - Accent3 9 18 7" xfId="9257"/>
    <cellStyle name="20% - Accent3 9 18 8" xfId="9258"/>
    <cellStyle name="20% - Accent3 9 19" xfId="9259"/>
    <cellStyle name="20% - Accent3 9 19 2" xfId="9260"/>
    <cellStyle name="20% - Accent3 9 19 2 2" xfId="9261"/>
    <cellStyle name="20% - Accent3 9 19 2 3" xfId="9262"/>
    <cellStyle name="20% - Accent3 9 19 3" xfId="9263"/>
    <cellStyle name="20% - Accent3 9 19 3 2" xfId="9264"/>
    <cellStyle name="20% - Accent3 9 19 3 3" xfId="9265"/>
    <cellStyle name="20% - Accent3 9 19 4" xfId="9266"/>
    <cellStyle name="20% - Accent3 9 19 4 2" xfId="9267"/>
    <cellStyle name="20% - Accent3 9 19 4 3" xfId="9268"/>
    <cellStyle name="20% - Accent3 9 19 5" xfId="9269"/>
    <cellStyle name="20% - Accent3 9 19 5 2" xfId="9270"/>
    <cellStyle name="20% - Accent3 9 19 5 3" xfId="9271"/>
    <cellStyle name="20% - Accent3 9 19 6" xfId="9272"/>
    <cellStyle name="20% - Accent3 9 19 6 2" xfId="9273"/>
    <cellStyle name="20% - Accent3 9 19 7" xfId="9274"/>
    <cellStyle name="20% - Accent3 9 19 8" xfId="9275"/>
    <cellStyle name="20% - Accent3 9 2" xfId="9276"/>
    <cellStyle name="20% - Accent3 9 2 2" xfId="9277"/>
    <cellStyle name="20% - Accent3 9 2 2 2" xfId="9278"/>
    <cellStyle name="20% - Accent3 9 2 2 3" xfId="9279"/>
    <cellStyle name="20% - Accent3 9 2 3" xfId="9280"/>
    <cellStyle name="20% - Accent3 9 2 3 2" xfId="9281"/>
    <cellStyle name="20% - Accent3 9 2 3 3" xfId="9282"/>
    <cellStyle name="20% - Accent3 9 2 4" xfId="9283"/>
    <cellStyle name="20% - Accent3 9 2 4 2" xfId="9284"/>
    <cellStyle name="20% - Accent3 9 2 4 3" xfId="9285"/>
    <cellStyle name="20% - Accent3 9 2 5" xfId="9286"/>
    <cellStyle name="20% - Accent3 9 2 5 2" xfId="9287"/>
    <cellStyle name="20% - Accent3 9 2 5 3" xfId="9288"/>
    <cellStyle name="20% - Accent3 9 2 6" xfId="9289"/>
    <cellStyle name="20% - Accent3 9 2 6 2" xfId="9290"/>
    <cellStyle name="20% - Accent3 9 2 7" xfId="9291"/>
    <cellStyle name="20% - Accent3 9 2 8" xfId="9292"/>
    <cellStyle name="20% - Accent3 9 20" xfId="9293"/>
    <cellStyle name="20% - Accent3 9 20 2" xfId="9294"/>
    <cellStyle name="20% - Accent3 9 20 3" xfId="9295"/>
    <cellStyle name="20% - Accent3 9 21" xfId="9296"/>
    <cellStyle name="20% - Accent3 9 21 2" xfId="9297"/>
    <cellStyle name="20% - Accent3 9 21 3" xfId="9298"/>
    <cellStyle name="20% - Accent3 9 22" xfId="9299"/>
    <cellStyle name="20% - Accent3 9 22 2" xfId="9300"/>
    <cellStyle name="20% - Accent3 9 22 3" xfId="9301"/>
    <cellStyle name="20% - Accent3 9 23" xfId="9302"/>
    <cellStyle name="20% - Accent3 9 23 2" xfId="9303"/>
    <cellStyle name="20% - Accent3 9 23 3" xfId="9304"/>
    <cellStyle name="20% - Accent3 9 24" xfId="9305"/>
    <cellStyle name="20% - Accent3 9 24 2" xfId="9306"/>
    <cellStyle name="20% - Accent3 9 25" xfId="9307"/>
    <cellStyle name="20% - Accent3 9 26" xfId="9308"/>
    <cellStyle name="20% - Accent3 9 3" xfId="9309"/>
    <cellStyle name="20% - Accent3 9 3 2" xfId="9310"/>
    <cellStyle name="20% - Accent3 9 3 2 2" xfId="9311"/>
    <cellStyle name="20% - Accent3 9 3 2 3" xfId="9312"/>
    <cellStyle name="20% - Accent3 9 3 3" xfId="9313"/>
    <cellStyle name="20% - Accent3 9 3 3 2" xfId="9314"/>
    <cellStyle name="20% - Accent3 9 3 3 3" xfId="9315"/>
    <cellStyle name="20% - Accent3 9 3 4" xfId="9316"/>
    <cellStyle name="20% - Accent3 9 3 4 2" xfId="9317"/>
    <cellStyle name="20% - Accent3 9 3 4 3" xfId="9318"/>
    <cellStyle name="20% - Accent3 9 3 5" xfId="9319"/>
    <cellStyle name="20% - Accent3 9 3 5 2" xfId="9320"/>
    <cellStyle name="20% - Accent3 9 3 5 3" xfId="9321"/>
    <cellStyle name="20% - Accent3 9 3 6" xfId="9322"/>
    <cellStyle name="20% - Accent3 9 3 6 2" xfId="9323"/>
    <cellStyle name="20% - Accent3 9 3 7" xfId="9324"/>
    <cellStyle name="20% - Accent3 9 3 8" xfId="9325"/>
    <cellStyle name="20% - Accent3 9 4" xfId="9326"/>
    <cellStyle name="20% - Accent3 9 4 2" xfId="9327"/>
    <cellStyle name="20% - Accent3 9 4 2 2" xfId="9328"/>
    <cellStyle name="20% - Accent3 9 4 2 3" xfId="9329"/>
    <cellStyle name="20% - Accent3 9 4 3" xfId="9330"/>
    <cellStyle name="20% - Accent3 9 4 3 2" xfId="9331"/>
    <cellStyle name="20% - Accent3 9 4 3 3" xfId="9332"/>
    <cellStyle name="20% - Accent3 9 4 4" xfId="9333"/>
    <cellStyle name="20% - Accent3 9 4 4 2" xfId="9334"/>
    <cellStyle name="20% - Accent3 9 4 4 3" xfId="9335"/>
    <cellStyle name="20% - Accent3 9 4 5" xfId="9336"/>
    <cellStyle name="20% - Accent3 9 4 5 2" xfId="9337"/>
    <cellStyle name="20% - Accent3 9 4 5 3" xfId="9338"/>
    <cellStyle name="20% - Accent3 9 4 6" xfId="9339"/>
    <cellStyle name="20% - Accent3 9 4 6 2" xfId="9340"/>
    <cellStyle name="20% - Accent3 9 4 7" xfId="9341"/>
    <cellStyle name="20% - Accent3 9 4 8" xfId="9342"/>
    <cellStyle name="20% - Accent3 9 5" xfId="9343"/>
    <cellStyle name="20% - Accent3 9 5 2" xfId="9344"/>
    <cellStyle name="20% - Accent3 9 5 2 2" xfId="9345"/>
    <cellStyle name="20% - Accent3 9 5 2 3" xfId="9346"/>
    <cellStyle name="20% - Accent3 9 5 3" xfId="9347"/>
    <cellStyle name="20% - Accent3 9 5 3 2" xfId="9348"/>
    <cellStyle name="20% - Accent3 9 5 3 3" xfId="9349"/>
    <cellStyle name="20% - Accent3 9 5 4" xfId="9350"/>
    <cellStyle name="20% - Accent3 9 5 4 2" xfId="9351"/>
    <cellStyle name="20% - Accent3 9 5 4 3" xfId="9352"/>
    <cellStyle name="20% - Accent3 9 5 5" xfId="9353"/>
    <cellStyle name="20% - Accent3 9 5 5 2" xfId="9354"/>
    <cellStyle name="20% - Accent3 9 5 5 3" xfId="9355"/>
    <cellStyle name="20% - Accent3 9 5 6" xfId="9356"/>
    <cellStyle name="20% - Accent3 9 5 6 2" xfId="9357"/>
    <cellStyle name="20% - Accent3 9 5 7" xfId="9358"/>
    <cellStyle name="20% - Accent3 9 5 8" xfId="9359"/>
    <cellStyle name="20% - Accent3 9 6" xfId="9360"/>
    <cellStyle name="20% - Accent3 9 6 2" xfId="9361"/>
    <cellStyle name="20% - Accent3 9 6 2 2" xfId="9362"/>
    <cellStyle name="20% - Accent3 9 6 2 3" xfId="9363"/>
    <cellStyle name="20% - Accent3 9 6 3" xfId="9364"/>
    <cellStyle name="20% - Accent3 9 6 3 2" xfId="9365"/>
    <cellStyle name="20% - Accent3 9 6 3 3" xfId="9366"/>
    <cellStyle name="20% - Accent3 9 6 4" xfId="9367"/>
    <cellStyle name="20% - Accent3 9 6 4 2" xfId="9368"/>
    <cellStyle name="20% - Accent3 9 6 4 3" xfId="9369"/>
    <cellStyle name="20% - Accent3 9 6 5" xfId="9370"/>
    <cellStyle name="20% - Accent3 9 6 5 2" xfId="9371"/>
    <cellStyle name="20% - Accent3 9 6 5 3" xfId="9372"/>
    <cellStyle name="20% - Accent3 9 6 6" xfId="9373"/>
    <cellStyle name="20% - Accent3 9 6 6 2" xfId="9374"/>
    <cellStyle name="20% - Accent3 9 6 7" xfId="9375"/>
    <cellStyle name="20% - Accent3 9 6 8" xfId="9376"/>
    <cellStyle name="20% - Accent3 9 7" xfId="9377"/>
    <cellStyle name="20% - Accent3 9 7 2" xfId="9378"/>
    <cellStyle name="20% - Accent3 9 7 2 2" xfId="9379"/>
    <cellStyle name="20% - Accent3 9 7 2 3" xfId="9380"/>
    <cellStyle name="20% - Accent3 9 7 3" xfId="9381"/>
    <cellStyle name="20% - Accent3 9 7 3 2" xfId="9382"/>
    <cellStyle name="20% - Accent3 9 7 3 3" xfId="9383"/>
    <cellStyle name="20% - Accent3 9 7 4" xfId="9384"/>
    <cellStyle name="20% - Accent3 9 7 4 2" xfId="9385"/>
    <cellStyle name="20% - Accent3 9 7 4 3" xfId="9386"/>
    <cellStyle name="20% - Accent3 9 7 5" xfId="9387"/>
    <cellStyle name="20% - Accent3 9 7 5 2" xfId="9388"/>
    <cellStyle name="20% - Accent3 9 7 5 3" xfId="9389"/>
    <cellStyle name="20% - Accent3 9 7 6" xfId="9390"/>
    <cellStyle name="20% - Accent3 9 7 6 2" xfId="9391"/>
    <cellStyle name="20% - Accent3 9 7 7" xfId="9392"/>
    <cellStyle name="20% - Accent3 9 7 8" xfId="9393"/>
    <cellStyle name="20% - Accent3 9 8" xfId="9394"/>
    <cellStyle name="20% - Accent3 9 8 2" xfId="9395"/>
    <cellStyle name="20% - Accent3 9 8 2 2" xfId="9396"/>
    <cellStyle name="20% - Accent3 9 8 2 3" xfId="9397"/>
    <cellStyle name="20% - Accent3 9 8 3" xfId="9398"/>
    <cellStyle name="20% - Accent3 9 8 3 2" xfId="9399"/>
    <cellStyle name="20% - Accent3 9 8 3 3" xfId="9400"/>
    <cellStyle name="20% - Accent3 9 8 4" xfId="9401"/>
    <cellStyle name="20% - Accent3 9 8 4 2" xfId="9402"/>
    <cellStyle name="20% - Accent3 9 8 4 3" xfId="9403"/>
    <cellStyle name="20% - Accent3 9 8 5" xfId="9404"/>
    <cellStyle name="20% - Accent3 9 8 5 2" xfId="9405"/>
    <cellStyle name="20% - Accent3 9 8 5 3" xfId="9406"/>
    <cellStyle name="20% - Accent3 9 8 6" xfId="9407"/>
    <cellStyle name="20% - Accent3 9 8 6 2" xfId="9408"/>
    <cellStyle name="20% - Accent3 9 8 7" xfId="9409"/>
    <cellStyle name="20% - Accent3 9 8 8" xfId="9410"/>
    <cellStyle name="20% - Accent3 9 9" xfId="9411"/>
    <cellStyle name="20% - Accent3 9 9 2" xfId="9412"/>
    <cellStyle name="20% - Accent3 9 9 2 2" xfId="9413"/>
    <cellStyle name="20% - Accent3 9 9 2 3" xfId="9414"/>
    <cellStyle name="20% - Accent3 9 9 3" xfId="9415"/>
    <cellStyle name="20% - Accent3 9 9 3 2" xfId="9416"/>
    <cellStyle name="20% - Accent3 9 9 3 3" xfId="9417"/>
    <cellStyle name="20% - Accent3 9 9 4" xfId="9418"/>
    <cellStyle name="20% - Accent3 9 9 4 2" xfId="9419"/>
    <cellStyle name="20% - Accent3 9 9 4 3" xfId="9420"/>
    <cellStyle name="20% - Accent3 9 9 5" xfId="9421"/>
    <cellStyle name="20% - Accent3 9 9 5 2" xfId="9422"/>
    <cellStyle name="20% - Accent3 9 9 5 3" xfId="9423"/>
    <cellStyle name="20% - Accent3 9 9 6" xfId="9424"/>
    <cellStyle name="20% - Accent3 9 9 6 2" xfId="9425"/>
    <cellStyle name="20% - Accent3 9 9 7" xfId="9426"/>
    <cellStyle name="20% - Accent3 9 9 8" xfId="9427"/>
    <cellStyle name="20% - Accent4 10" xfId="9428"/>
    <cellStyle name="20% - Accent4 10 2" xfId="9429"/>
    <cellStyle name="20% - Accent4 10 2 2" xfId="9430"/>
    <cellStyle name="20% - Accent4 10 2 3" xfId="9431"/>
    <cellStyle name="20% - Accent4 10 3" xfId="9432"/>
    <cellStyle name="20% - Accent4 10 3 2" xfId="9433"/>
    <cellStyle name="20% - Accent4 10 3 3" xfId="9434"/>
    <cellStyle name="20% - Accent4 10 4" xfId="9435"/>
    <cellStyle name="20% - Accent4 10 4 2" xfId="9436"/>
    <cellStyle name="20% - Accent4 10 4 3" xfId="9437"/>
    <cellStyle name="20% - Accent4 10 5" xfId="9438"/>
    <cellStyle name="20% - Accent4 10 5 2" xfId="9439"/>
    <cellStyle name="20% - Accent4 10 5 3" xfId="9440"/>
    <cellStyle name="20% - Accent4 10 6" xfId="9441"/>
    <cellStyle name="20% - Accent4 10 6 2" xfId="9442"/>
    <cellStyle name="20% - Accent4 10 7" xfId="9443"/>
    <cellStyle name="20% - Accent4 10 8" xfId="9444"/>
    <cellStyle name="20% - Accent4 11" xfId="9445"/>
    <cellStyle name="20% - Accent4 11 2" xfId="9446"/>
    <cellStyle name="20% - Accent4 11 2 2" xfId="9447"/>
    <cellStyle name="20% - Accent4 11 2 3" xfId="9448"/>
    <cellStyle name="20% - Accent4 11 3" xfId="9449"/>
    <cellStyle name="20% - Accent4 11 3 2" xfId="9450"/>
    <cellStyle name="20% - Accent4 11 3 3" xfId="9451"/>
    <cellStyle name="20% - Accent4 11 4" xfId="9452"/>
    <cellStyle name="20% - Accent4 11 4 2" xfId="9453"/>
    <cellStyle name="20% - Accent4 11 4 3" xfId="9454"/>
    <cellStyle name="20% - Accent4 11 5" xfId="9455"/>
    <cellStyle name="20% - Accent4 11 5 2" xfId="9456"/>
    <cellStyle name="20% - Accent4 11 5 3" xfId="9457"/>
    <cellStyle name="20% - Accent4 11 6" xfId="9458"/>
    <cellStyle name="20% - Accent4 11 6 2" xfId="9459"/>
    <cellStyle name="20% - Accent4 11 7" xfId="9460"/>
    <cellStyle name="20% - Accent4 11 8" xfId="9461"/>
    <cellStyle name="20% - Accent4 12" xfId="9462"/>
    <cellStyle name="20% - Accent4 12 2" xfId="9463"/>
    <cellStyle name="20% - Accent4 12 2 2" xfId="9464"/>
    <cellStyle name="20% - Accent4 12 2 3" xfId="9465"/>
    <cellStyle name="20% - Accent4 12 3" xfId="9466"/>
    <cellStyle name="20% - Accent4 12 3 2" xfId="9467"/>
    <cellStyle name="20% - Accent4 12 3 3" xfId="9468"/>
    <cellStyle name="20% - Accent4 12 4" xfId="9469"/>
    <cellStyle name="20% - Accent4 12 4 2" xfId="9470"/>
    <cellStyle name="20% - Accent4 12 4 3" xfId="9471"/>
    <cellStyle name="20% - Accent4 12 5" xfId="9472"/>
    <cellStyle name="20% - Accent4 12 5 2" xfId="9473"/>
    <cellStyle name="20% - Accent4 12 5 3" xfId="9474"/>
    <cellStyle name="20% - Accent4 12 6" xfId="9475"/>
    <cellStyle name="20% - Accent4 12 6 2" xfId="9476"/>
    <cellStyle name="20% - Accent4 12 7" xfId="9477"/>
    <cellStyle name="20% - Accent4 12 8" xfId="9478"/>
    <cellStyle name="20% - Accent4 13" xfId="9479"/>
    <cellStyle name="20% - Accent4 13 2" xfId="9480"/>
    <cellStyle name="20% - Accent4 13 2 2" xfId="9481"/>
    <cellStyle name="20% - Accent4 13 2 3" xfId="9482"/>
    <cellStyle name="20% - Accent4 13 3" xfId="9483"/>
    <cellStyle name="20% - Accent4 13 3 2" xfId="9484"/>
    <cellStyle name="20% - Accent4 13 3 3" xfId="9485"/>
    <cellStyle name="20% - Accent4 13 4" xfId="9486"/>
    <cellStyle name="20% - Accent4 13 4 2" xfId="9487"/>
    <cellStyle name="20% - Accent4 13 4 3" xfId="9488"/>
    <cellStyle name="20% - Accent4 13 5" xfId="9489"/>
    <cellStyle name="20% - Accent4 13 5 2" xfId="9490"/>
    <cellStyle name="20% - Accent4 13 5 3" xfId="9491"/>
    <cellStyle name="20% - Accent4 13 6" xfId="9492"/>
    <cellStyle name="20% - Accent4 13 6 2" xfId="9493"/>
    <cellStyle name="20% - Accent4 13 7" xfId="9494"/>
    <cellStyle name="20% - Accent4 13 8" xfId="9495"/>
    <cellStyle name="20% - Accent4 14" xfId="9496"/>
    <cellStyle name="20% - Accent4 14 2" xfId="9497"/>
    <cellStyle name="20% - Accent4 14 2 2" xfId="9498"/>
    <cellStyle name="20% - Accent4 14 2 3" xfId="9499"/>
    <cellStyle name="20% - Accent4 14 3" xfId="9500"/>
    <cellStyle name="20% - Accent4 14 3 2" xfId="9501"/>
    <cellStyle name="20% - Accent4 14 3 3" xfId="9502"/>
    <cellStyle name="20% - Accent4 14 4" xfId="9503"/>
    <cellStyle name="20% - Accent4 14 4 2" xfId="9504"/>
    <cellStyle name="20% - Accent4 14 4 3" xfId="9505"/>
    <cellStyle name="20% - Accent4 14 5" xfId="9506"/>
    <cellStyle name="20% - Accent4 14 5 2" xfId="9507"/>
    <cellStyle name="20% - Accent4 14 5 3" xfId="9508"/>
    <cellStyle name="20% - Accent4 14 6" xfId="9509"/>
    <cellStyle name="20% - Accent4 14 6 2" xfId="9510"/>
    <cellStyle name="20% - Accent4 14 7" xfId="9511"/>
    <cellStyle name="20% - Accent4 14 8" xfId="9512"/>
    <cellStyle name="20% - Accent4 15" xfId="9513"/>
    <cellStyle name="20% - Accent4 15 2" xfId="9514"/>
    <cellStyle name="20% - Accent4 15 2 2" xfId="9515"/>
    <cellStyle name="20% - Accent4 15 2 3" xfId="9516"/>
    <cellStyle name="20% - Accent4 15 3" xfId="9517"/>
    <cellStyle name="20% - Accent4 15 3 2" xfId="9518"/>
    <cellStyle name="20% - Accent4 15 3 3" xfId="9519"/>
    <cellStyle name="20% - Accent4 15 4" xfId="9520"/>
    <cellStyle name="20% - Accent4 15 4 2" xfId="9521"/>
    <cellStyle name="20% - Accent4 15 4 3" xfId="9522"/>
    <cellStyle name="20% - Accent4 15 5" xfId="9523"/>
    <cellStyle name="20% - Accent4 15 5 2" xfId="9524"/>
    <cellStyle name="20% - Accent4 15 5 3" xfId="9525"/>
    <cellStyle name="20% - Accent4 15 6" xfId="9526"/>
    <cellStyle name="20% - Accent4 15 6 2" xfId="9527"/>
    <cellStyle name="20% - Accent4 15 7" xfId="9528"/>
    <cellStyle name="20% - Accent4 15 8" xfId="9529"/>
    <cellStyle name="20% - Accent4 16" xfId="9530"/>
    <cellStyle name="20% - Accent4 16 2" xfId="9531"/>
    <cellStyle name="20% - Accent4 16 2 2" xfId="9532"/>
    <cellStyle name="20% - Accent4 16 2 3" xfId="9533"/>
    <cellStyle name="20% - Accent4 16 3" xfId="9534"/>
    <cellStyle name="20% - Accent4 16 3 2" xfId="9535"/>
    <cellStyle name="20% - Accent4 16 3 3" xfId="9536"/>
    <cellStyle name="20% - Accent4 16 4" xfId="9537"/>
    <cellStyle name="20% - Accent4 16 4 2" xfId="9538"/>
    <cellStyle name="20% - Accent4 16 4 3" xfId="9539"/>
    <cellStyle name="20% - Accent4 16 5" xfId="9540"/>
    <cellStyle name="20% - Accent4 16 5 2" xfId="9541"/>
    <cellStyle name="20% - Accent4 16 5 3" xfId="9542"/>
    <cellStyle name="20% - Accent4 16 6" xfId="9543"/>
    <cellStyle name="20% - Accent4 16 6 2" xfId="9544"/>
    <cellStyle name="20% - Accent4 16 7" xfId="9545"/>
    <cellStyle name="20% - Accent4 16 8" xfId="9546"/>
    <cellStyle name="20% - Accent4 17" xfId="9547"/>
    <cellStyle name="20% - Accent4 17 2" xfId="9548"/>
    <cellStyle name="20% - Accent4 17 2 2" xfId="9549"/>
    <cellStyle name="20% - Accent4 17 2 3" xfId="9550"/>
    <cellStyle name="20% - Accent4 17 3" xfId="9551"/>
    <cellStyle name="20% - Accent4 17 3 2" xfId="9552"/>
    <cellStyle name="20% - Accent4 17 3 3" xfId="9553"/>
    <cellStyle name="20% - Accent4 17 4" xfId="9554"/>
    <cellStyle name="20% - Accent4 17 4 2" xfId="9555"/>
    <cellStyle name="20% - Accent4 17 4 3" xfId="9556"/>
    <cellStyle name="20% - Accent4 17 5" xfId="9557"/>
    <cellStyle name="20% - Accent4 17 5 2" xfId="9558"/>
    <cellStyle name="20% - Accent4 17 5 3" xfId="9559"/>
    <cellStyle name="20% - Accent4 17 6" xfId="9560"/>
    <cellStyle name="20% - Accent4 17 6 2" xfId="9561"/>
    <cellStyle name="20% - Accent4 17 7" xfId="9562"/>
    <cellStyle name="20% - Accent4 17 8" xfId="9563"/>
    <cellStyle name="20% - Accent4 18" xfId="9564"/>
    <cellStyle name="20% - Accent4 18 2" xfId="9565"/>
    <cellStyle name="20% - Accent4 18 2 2" xfId="9566"/>
    <cellStyle name="20% - Accent4 18 2 3" xfId="9567"/>
    <cellStyle name="20% - Accent4 18 3" xfId="9568"/>
    <cellStyle name="20% - Accent4 18 3 2" xfId="9569"/>
    <cellStyle name="20% - Accent4 18 3 3" xfId="9570"/>
    <cellStyle name="20% - Accent4 18 4" xfId="9571"/>
    <cellStyle name="20% - Accent4 18 4 2" xfId="9572"/>
    <cellStyle name="20% - Accent4 18 4 3" xfId="9573"/>
    <cellStyle name="20% - Accent4 18 5" xfId="9574"/>
    <cellStyle name="20% - Accent4 18 5 2" xfId="9575"/>
    <cellStyle name="20% - Accent4 18 5 3" xfId="9576"/>
    <cellStyle name="20% - Accent4 18 6" xfId="9577"/>
    <cellStyle name="20% - Accent4 18 6 2" xfId="9578"/>
    <cellStyle name="20% - Accent4 18 7" xfId="9579"/>
    <cellStyle name="20% - Accent4 18 8" xfId="9580"/>
    <cellStyle name="20% - Accent4 19" xfId="9581"/>
    <cellStyle name="20% - Accent4 19 2" xfId="9582"/>
    <cellStyle name="20% - Accent4 19 2 2" xfId="9583"/>
    <cellStyle name="20% - Accent4 19 2 3" xfId="9584"/>
    <cellStyle name="20% - Accent4 19 3" xfId="9585"/>
    <cellStyle name="20% - Accent4 19 3 2" xfId="9586"/>
    <cellStyle name="20% - Accent4 19 3 3" xfId="9587"/>
    <cellStyle name="20% - Accent4 19 4" xfId="9588"/>
    <cellStyle name="20% - Accent4 19 4 2" xfId="9589"/>
    <cellStyle name="20% - Accent4 19 4 3" xfId="9590"/>
    <cellStyle name="20% - Accent4 19 5" xfId="9591"/>
    <cellStyle name="20% - Accent4 19 5 2" xfId="9592"/>
    <cellStyle name="20% - Accent4 19 5 3" xfId="9593"/>
    <cellStyle name="20% - Accent4 19 6" xfId="9594"/>
    <cellStyle name="20% - Accent4 19 6 2" xfId="9595"/>
    <cellStyle name="20% - Accent4 19 7" xfId="9596"/>
    <cellStyle name="20% - Accent4 19 8" xfId="9597"/>
    <cellStyle name="20% - Accent4 2" xfId="9598"/>
    <cellStyle name="20% - Accent4 2 10" xfId="9599"/>
    <cellStyle name="20% - Accent4 2 10 2" xfId="9600"/>
    <cellStyle name="20% - Accent4 2 10 2 2" xfId="9601"/>
    <cellStyle name="20% - Accent4 2 10 2 3" xfId="9602"/>
    <cellStyle name="20% - Accent4 2 10 3" xfId="9603"/>
    <cellStyle name="20% - Accent4 2 10 3 2" xfId="9604"/>
    <cellStyle name="20% - Accent4 2 10 3 3" xfId="9605"/>
    <cellStyle name="20% - Accent4 2 10 4" xfId="9606"/>
    <cellStyle name="20% - Accent4 2 10 4 2" xfId="9607"/>
    <cellStyle name="20% - Accent4 2 10 4 3" xfId="9608"/>
    <cellStyle name="20% - Accent4 2 10 5" xfId="9609"/>
    <cellStyle name="20% - Accent4 2 10 5 2" xfId="9610"/>
    <cellStyle name="20% - Accent4 2 10 5 3" xfId="9611"/>
    <cellStyle name="20% - Accent4 2 10 6" xfId="9612"/>
    <cellStyle name="20% - Accent4 2 10 6 2" xfId="9613"/>
    <cellStyle name="20% - Accent4 2 10 7" xfId="9614"/>
    <cellStyle name="20% - Accent4 2 10 8" xfId="9615"/>
    <cellStyle name="20% - Accent4 2 11" xfId="9616"/>
    <cellStyle name="20% - Accent4 2 11 2" xfId="9617"/>
    <cellStyle name="20% - Accent4 2 11 2 2" xfId="9618"/>
    <cellStyle name="20% - Accent4 2 11 2 3" xfId="9619"/>
    <cellStyle name="20% - Accent4 2 11 3" xfId="9620"/>
    <cellStyle name="20% - Accent4 2 11 3 2" xfId="9621"/>
    <cellStyle name="20% - Accent4 2 11 3 3" xfId="9622"/>
    <cellStyle name="20% - Accent4 2 11 4" xfId="9623"/>
    <cellStyle name="20% - Accent4 2 11 4 2" xfId="9624"/>
    <cellStyle name="20% - Accent4 2 11 4 3" xfId="9625"/>
    <cellStyle name="20% - Accent4 2 11 5" xfId="9626"/>
    <cellStyle name="20% - Accent4 2 11 5 2" xfId="9627"/>
    <cellStyle name="20% - Accent4 2 11 5 3" xfId="9628"/>
    <cellStyle name="20% - Accent4 2 11 6" xfId="9629"/>
    <cellStyle name="20% - Accent4 2 11 6 2" xfId="9630"/>
    <cellStyle name="20% - Accent4 2 11 7" xfId="9631"/>
    <cellStyle name="20% - Accent4 2 11 8" xfId="9632"/>
    <cellStyle name="20% - Accent4 2 12" xfId="9633"/>
    <cellStyle name="20% - Accent4 2 12 2" xfId="9634"/>
    <cellStyle name="20% - Accent4 2 12 2 2" xfId="9635"/>
    <cellStyle name="20% - Accent4 2 12 2 3" xfId="9636"/>
    <cellStyle name="20% - Accent4 2 12 3" xfId="9637"/>
    <cellStyle name="20% - Accent4 2 12 3 2" xfId="9638"/>
    <cellStyle name="20% - Accent4 2 12 3 3" xfId="9639"/>
    <cellStyle name="20% - Accent4 2 12 4" xfId="9640"/>
    <cellStyle name="20% - Accent4 2 12 4 2" xfId="9641"/>
    <cellStyle name="20% - Accent4 2 12 4 3" xfId="9642"/>
    <cellStyle name="20% - Accent4 2 12 5" xfId="9643"/>
    <cellStyle name="20% - Accent4 2 12 5 2" xfId="9644"/>
    <cellStyle name="20% - Accent4 2 12 5 3" xfId="9645"/>
    <cellStyle name="20% - Accent4 2 12 6" xfId="9646"/>
    <cellStyle name="20% - Accent4 2 12 6 2" xfId="9647"/>
    <cellStyle name="20% - Accent4 2 12 7" xfId="9648"/>
    <cellStyle name="20% - Accent4 2 12 8" xfId="9649"/>
    <cellStyle name="20% - Accent4 2 13" xfId="9650"/>
    <cellStyle name="20% - Accent4 2 13 2" xfId="9651"/>
    <cellStyle name="20% - Accent4 2 13 2 2" xfId="9652"/>
    <cellStyle name="20% - Accent4 2 13 2 3" xfId="9653"/>
    <cellStyle name="20% - Accent4 2 13 3" xfId="9654"/>
    <cellStyle name="20% - Accent4 2 13 3 2" xfId="9655"/>
    <cellStyle name="20% - Accent4 2 13 3 3" xfId="9656"/>
    <cellStyle name="20% - Accent4 2 13 4" xfId="9657"/>
    <cellStyle name="20% - Accent4 2 13 4 2" xfId="9658"/>
    <cellStyle name="20% - Accent4 2 13 4 3" xfId="9659"/>
    <cellStyle name="20% - Accent4 2 13 5" xfId="9660"/>
    <cellStyle name="20% - Accent4 2 13 5 2" xfId="9661"/>
    <cellStyle name="20% - Accent4 2 13 5 3" xfId="9662"/>
    <cellStyle name="20% - Accent4 2 13 6" xfId="9663"/>
    <cellStyle name="20% - Accent4 2 13 6 2" xfId="9664"/>
    <cellStyle name="20% - Accent4 2 13 7" xfId="9665"/>
    <cellStyle name="20% - Accent4 2 13 8" xfId="9666"/>
    <cellStyle name="20% - Accent4 2 14" xfId="9667"/>
    <cellStyle name="20% - Accent4 2 14 2" xfId="9668"/>
    <cellStyle name="20% - Accent4 2 14 2 2" xfId="9669"/>
    <cellStyle name="20% - Accent4 2 14 2 3" xfId="9670"/>
    <cellStyle name="20% - Accent4 2 14 3" xfId="9671"/>
    <cellStyle name="20% - Accent4 2 14 3 2" xfId="9672"/>
    <cellStyle name="20% - Accent4 2 14 3 3" xfId="9673"/>
    <cellStyle name="20% - Accent4 2 14 4" xfId="9674"/>
    <cellStyle name="20% - Accent4 2 14 4 2" xfId="9675"/>
    <cellStyle name="20% - Accent4 2 14 4 3" xfId="9676"/>
    <cellStyle name="20% - Accent4 2 14 5" xfId="9677"/>
    <cellStyle name="20% - Accent4 2 14 5 2" xfId="9678"/>
    <cellStyle name="20% - Accent4 2 14 5 3" xfId="9679"/>
    <cellStyle name="20% - Accent4 2 14 6" xfId="9680"/>
    <cellStyle name="20% - Accent4 2 14 6 2" xfId="9681"/>
    <cellStyle name="20% - Accent4 2 14 7" xfId="9682"/>
    <cellStyle name="20% - Accent4 2 14 8" xfId="9683"/>
    <cellStyle name="20% - Accent4 2 15" xfId="9684"/>
    <cellStyle name="20% - Accent4 2 15 2" xfId="9685"/>
    <cellStyle name="20% - Accent4 2 15 2 2" xfId="9686"/>
    <cellStyle name="20% - Accent4 2 15 2 3" xfId="9687"/>
    <cellStyle name="20% - Accent4 2 15 3" xfId="9688"/>
    <cellStyle name="20% - Accent4 2 15 3 2" xfId="9689"/>
    <cellStyle name="20% - Accent4 2 15 3 3" xfId="9690"/>
    <cellStyle name="20% - Accent4 2 15 4" xfId="9691"/>
    <cellStyle name="20% - Accent4 2 15 4 2" xfId="9692"/>
    <cellStyle name="20% - Accent4 2 15 4 3" xfId="9693"/>
    <cellStyle name="20% - Accent4 2 15 5" xfId="9694"/>
    <cellStyle name="20% - Accent4 2 15 5 2" xfId="9695"/>
    <cellStyle name="20% - Accent4 2 15 5 3" xfId="9696"/>
    <cellStyle name="20% - Accent4 2 15 6" xfId="9697"/>
    <cellStyle name="20% - Accent4 2 15 6 2" xfId="9698"/>
    <cellStyle name="20% - Accent4 2 15 7" xfId="9699"/>
    <cellStyle name="20% - Accent4 2 15 8" xfId="9700"/>
    <cellStyle name="20% - Accent4 2 16" xfId="9701"/>
    <cellStyle name="20% - Accent4 2 16 2" xfId="9702"/>
    <cellStyle name="20% - Accent4 2 16 2 2" xfId="9703"/>
    <cellStyle name="20% - Accent4 2 16 2 3" xfId="9704"/>
    <cellStyle name="20% - Accent4 2 16 3" xfId="9705"/>
    <cellStyle name="20% - Accent4 2 16 3 2" xfId="9706"/>
    <cellStyle name="20% - Accent4 2 16 3 3" xfId="9707"/>
    <cellStyle name="20% - Accent4 2 16 4" xfId="9708"/>
    <cellStyle name="20% - Accent4 2 16 4 2" xfId="9709"/>
    <cellStyle name="20% - Accent4 2 16 4 3" xfId="9710"/>
    <cellStyle name="20% - Accent4 2 16 5" xfId="9711"/>
    <cellStyle name="20% - Accent4 2 16 5 2" xfId="9712"/>
    <cellStyle name="20% - Accent4 2 16 5 3" xfId="9713"/>
    <cellStyle name="20% - Accent4 2 16 6" xfId="9714"/>
    <cellStyle name="20% - Accent4 2 16 6 2" xfId="9715"/>
    <cellStyle name="20% - Accent4 2 16 7" xfId="9716"/>
    <cellStyle name="20% - Accent4 2 16 8" xfId="9717"/>
    <cellStyle name="20% - Accent4 2 17" xfId="9718"/>
    <cellStyle name="20% - Accent4 2 17 2" xfId="9719"/>
    <cellStyle name="20% - Accent4 2 17 2 2" xfId="9720"/>
    <cellStyle name="20% - Accent4 2 17 2 3" xfId="9721"/>
    <cellStyle name="20% - Accent4 2 17 3" xfId="9722"/>
    <cellStyle name="20% - Accent4 2 17 3 2" xfId="9723"/>
    <cellStyle name="20% - Accent4 2 17 3 3" xfId="9724"/>
    <cellStyle name="20% - Accent4 2 17 4" xfId="9725"/>
    <cellStyle name="20% - Accent4 2 17 4 2" xfId="9726"/>
    <cellStyle name="20% - Accent4 2 17 4 3" xfId="9727"/>
    <cellStyle name="20% - Accent4 2 17 5" xfId="9728"/>
    <cellStyle name="20% - Accent4 2 17 5 2" xfId="9729"/>
    <cellStyle name="20% - Accent4 2 17 5 3" xfId="9730"/>
    <cellStyle name="20% - Accent4 2 17 6" xfId="9731"/>
    <cellStyle name="20% - Accent4 2 17 6 2" xfId="9732"/>
    <cellStyle name="20% - Accent4 2 17 7" xfId="9733"/>
    <cellStyle name="20% - Accent4 2 17 8" xfId="9734"/>
    <cellStyle name="20% - Accent4 2 18" xfId="9735"/>
    <cellStyle name="20% - Accent4 2 18 2" xfId="9736"/>
    <cellStyle name="20% - Accent4 2 18 2 2" xfId="9737"/>
    <cellStyle name="20% - Accent4 2 18 2 3" xfId="9738"/>
    <cellStyle name="20% - Accent4 2 18 3" xfId="9739"/>
    <cellStyle name="20% - Accent4 2 18 3 2" xfId="9740"/>
    <cellStyle name="20% - Accent4 2 18 3 3" xfId="9741"/>
    <cellStyle name="20% - Accent4 2 18 4" xfId="9742"/>
    <cellStyle name="20% - Accent4 2 18 4 2" xfId="9743"/>
    <cellStyle name="20% - Accent4 2 18 4 3" xfId="9744"/>
    <cellStyle name="20% - Accent4 2 18 5" xfId="9745"/>
    <cellStyle name="20% - Accent4 2 18 5 2" xfId="9746"/>
    <cellStyle name="20% - Accent4 2 18 5 3" xfId="9747"/>
    <cellStyle name="20% - Accent4 2 18 6" xfId="9748"/>
    <cellStyle name="20% - Accent4 2 18 6 2" xfId="9749"/>
    <cellStyle name="20% - Accent4 2 18 7" xfId="9750"/>
    <cellStyle name="20% - Accent4 2 18 8" xfId="9751"/>
    <cellStyle name="20% - Accent4 2 19" xfId="9752"/>
    <cellStyle name="20% - Accent4 2 19 2" xfId="9753"/>
    <cellStyle name="20% - Accent4 2 19 2 2" xfId="9754"/>
    <cellStyle name="20% - Accent4 2 19 2 3" xfId="9755"/>
    <cellStyle name="20% - Accent4 2 19 3" xfId="9756"/>
    <cellStyle name="20% - Accent4 2 19 3 2" xfId="9757"/>
    <cellStyle name="20% - Accent4 2 19 3 3" xfId="9758"/>
    <cellStyle name="20% - Accent4 2 19 4" xfId="9759"/>
    <cellStyle name="20% - Accent4 2 19 4 2" xfId="9760"/>
    <cellStyle name="20% - Accent4 2 19 4 3" xfId="9761"/>
    <cellStyle name="20% - Accent4 2 19 5" xfId="9762"/>
    <cellStyle name="20% - Accent4 2 19 5 2" xfId="9763"/>
    <cellStyle name="20% - Accent4 2 19 5 3" xfId="9764"/>
    <cellStyle name="20% - Accent4 2 19 6" xfId="9765"/>
    <cellStyle name="20% - Accent4 2 19 6 2" xfId="9766"/>
    <cellStyle name="20% - Accent4 2 19 7" xfId="9767"/>
    <cellStyle name="20% - Accent4 2 19 8" xfId="9768"/>
    <cellStyle name="20% - Accent4 2 2" xfId="9769"/>
    <cellStyle name="20% - Accent4 2 2 2" xfId="9770"/>
    <cellStyle name="20% - Accent4 2 2 2 2" xfId="9771"/>
    <cellStyle name="20% - Accent4 2 2 2 3" xfId="9772"/>
    <cellStyle name="20% - Accent4 2 2 3" xfId="9773"/>
    <cellStyle name="20% - Accent4 2 2 3 2" xfId="9774"/>
    <cellStyle name="20% - Accent4 2 2 3 3" xfId="9775"/>
    <cellStyle name="20% - Accent4 2 2 4" xfId="9776"/>
    <cellStyle name="20% - Accent4 2 2 4 2" xfId="9777"/>
    <cellStyle name="20% - Accent4 2 2 4 3" xfId="9778"/>
    <cellStyle name="20% - Accent4 2 2 5" xfId="9779"/>
    <cellStyle name="20% - Accent4 2 2 5 2" xfId="9780"/>
    <cellStyle name="20% - Accent4 2 2 5 3" xfId="9781"/>
    <cellStyle name="20% - Accent4 2 2 6" xfId="9782"/>
    <cellStyle name="20% - Accent4 2 2 6 2" xfId="9783"/>
    <cellStyle name="20% - Accent4 2 2 7" xfId="9784"/>
    <cellStyle name="20% - Accent4 2 2 8" xfId="9785"/>
    <cellStyle name="20% - Accent4 2 20" xfId="9786"/>
    <cellStyle name="20% - Accent4 2 20 2" xfId="9787"/>
    <cellStyle name="20% - Accent4 2 20 2 2" xfId="9788"/>
    <cellStyle name="20% - Accent4 2 20 2 3" xfId="9789"/>
    <cellStyle name="20% - Accent4 2 20 3" xfId="9790"/>
    <cellStyle name="20% - Accent4 2 20 3 2" xfId="9791"/>
    <cellStyle name="20% - Accent4 2 20 3 3" xfId="9792"/>
    <cellStyle name="20% - Accent4 2 20 4" xfId="9793"/>
    <cellStyle name="20% - Accent4 2 20 4 2" xfId="9794"/>
    <cellStyle name="20% - Accent4 2 20 4 3" xfId="9795"/>
    <cellStyle name="20% - Accent4 2 20 5" xfId="9796"/>
    <cellStyle name="20% - Accent4 2 20 5 2" xfId="9797"/>
    <cellStyle name="20% - Accent4 2 20 5 3" xfId="9798"/>
    <cellStyle name="20% - Accent4 2 20 6" xfId="9799"/>
    <cellStyle name="20% - Accent4 2 20 6 2" xfId="9800"/>
    <cellStyle name="20% - Accent4 2 20 7" xfId="9801"/>
    <cellStyle name="20% - Accent4 2 20 8" xfId="9802"/>
    <cellStyle name="20% - Accent4 2 21" xfId="9803"/>
    <cellStyle name="20% - Accent4 2 21 2" xfId="9804"/>
    <cellStyle name="20% - Accent4 2 21 2 2" xfId="9805"/>
    <cellStyle name="20% - Accent4 2 21 2 3" xfId="9806"/>
    <cellStyle name="20% - Accent4 2 21 3" xfId="9807"/>
    <cellStyle name="20% - Accent4 2 21 3 2" xfId="9808"/>
    <cellStyle name="20% - Accent4 2 21 3 3" xfId="9809"/>
    <cellStyle name="20% - Accent4 2 21 4" xfId="9810"/>
    <cellStyle name="20% - Accent4 2 21 4 2" xfId="9811"/>
    <cellStyle name="20% - Accent4 2 21 4 3" xfId="9812"/>
    <cellStyle name="20% - Accent4 2 21 5" xfId="9813"/>
    <cellStyle name="20% - Accent4 2 21 5 2" xfId="9814"/>
    <cellStyle name="20% - Accent4 2 21 5 3" xfId="9815"/>
    <cellStyle name="20% - Accent4 2 21 6" xfId="9816"/>
    <cellStyle name="20% - Accent4 2 21 6 2" xfId="9817"/>
    <cellStyle name="20% - Accent4 2 21 7" xfId="9818"/>
    <cellStyle name="20% - Accent4 2 21 8" xfId="9819"/>
    <cellStyle name="20% - Accent4 2 22" xfId="9820"/>
    <cellStyle name="20% - Accent4 2 22 2" xfId="9821"/>
    <cellStyle name="20% - Accent4 2 22 3" xfId="9822"/>
    <cellStyle name="20% - Accent4 2 23" xfId="9823"/>
    <cellStyle name="20% - Accent4 2 23 2" xfId="9824"/>
    <cellStyle name="20% - Accent4 2 23 3" xfId="9825"/>
    <cellStyle name="20% - Accent4 2 24" xfId="9826"/>
    <cellStyle name="20% - Accent4 2 24 2" xfId="9827"/>
    <cellStyle name="20% - Accent4 2 24 3" xfId="9828"/>
    <cellStyle name="20% - Accent4 2 25" xfId="9829"/>
    <cellStyle name="20% - Accent4 2 25 2" xfId="9830"/>
    <cellStyle name="20% - Accent4 2 25 3" xfId="9831"/>
    <cellStyle name="20% - Accent4 2 26" xfId="9832"/>
    <cellStyle name="20% - Accent4 2 26 2" xfId="9833"/>
    <cellStyle name="20% - Accent4 2 27" xfId="9834"/>
    <cellStyle name="20% - Accent4 2 28" xfId="9835"/>
    <cellStyle name="20% - Accent4 2 3" xfId="9836"/>
    <cellStyle name="20% - Accent4 2 3 2" xfId="9837"/>
    <cellStyle name="20% - Accent4 2 3 2 2" xfId="9838"/>
    <cellStyle name="20% - Accent4 2 3 2 3" xfId="9839"/>
    <cellStyle name="20% - Accent4 2 3 3" xfId="9840"/>
    <cellStyle name="20% - Accent4 2 3 3 2" xfId="9841"/>
    <cellStyle name="20% - Accent4 2 3 3 3" xfId="9842"/>
    <cellStyle name="20% - Accent4 2 3 4" xfId="9843"/>
    <cellStyle name="20% - Accent4 2 3 4 2" xfId="9844"/>
    <cellStyle name="20% - Accent4 2 3 4 3" xfId="9845"/>
    <cellStyle name="20% - Accent4 2 3 5" xfId="9846"/>
    <cellStyle name="20% - Accent4 2 3 5 2" xfId="9847"/>
    <cellStyle name="20% - Accent4 2 3 5 3" xfId="9848"/>
    <cellStyle name="20% - Accent4 2 3 6" xfId="9849"/>
    <cellStyle name="20% - Accent4 2 3 6 2" xfId="9850"/>
    <cellStyle name="20% - Accent4 2 3 7" xfId="9851"/>
    <cellStyle name="20% - Accent4 2 3 8" xfId="9852"/>
    <cellStyle name="20% - Accent4 2 4" xfId="9853"/>
    <cellStyle name="20% - Accent4 2 4 2" xfId="9854"/>
    <cellStyle name="20% - Accent4 2 4 2 2" xfId="9855"/>
    <cellStyle name="20% - Accent4 2 4 2 3" xfId="9856"/>
    <cellStyle name="20% - Accent4 2 4 3" xfId="9857"/>
    <cellStyle name="20% - Accent4 2 4 3 2" xfId="9858"/>
    <cellStyle name="20% - Accent4 2 4 3 3" xfId="9859"/>
    <cellStyle name="20% - Accent4 2 4 4" xfId="9860"/>
    <cellStyle name="20% - Accent4 2 4 4 2" xfId="9861"/>
    <cellStyle name="20% - Accent4 2 4 4 3" xfId="9862"/>
    <cellStyle name="20% - Accent4 2 4 5" xfId="9863"/>
    <cellStyle name="20% - Accent4 2 4 5 2" xfId="9864"/>
    <cellStyle name="20% - Accent4 2 4 5 3" xfId="9865"/>
    <cellStyle name="20% - Accent4 2 4 6" xfId="9866"/>
    <cellStyle name="20% - Accent4 2 4 6 2" xfId="9867"/>
    <cellStyle name="20% - Accent4 2 4 7" xfId="9868"/>
    <cellStyle name="20% - Accent4 2 4 8" xfId="9869"/>
    <cellStyle name="20% - Accent4 2 5" xfId="9870"/>
    <cellStyle name="20% - Accent4 2 5 2" xfId="9871"/>
    <cellStyle name="20% - Accent4 2 5 2 2" xfId="9872"/>
    <cellStyle name="20% - Accent4 2 5 2 3" xfId="9873"/>
    <cellStyle name="20% - Accent4 2 5 3" xfId="9874"/>
    <cellStyle name="20% - Accent4 2 5 3 2" xfId="9875"/>
    <cellStyle name="20% - Accent4 2 5 3 3" xfId="9876"/>
    <cellStyle name="20% - Accent4 2 5 4" xfId="9877"/>
    <cellStyle name="20% - Accent4 2 5 4 2" xfId="9878"/>
    <cellStyle name="20% - Accent4 2 5 4 3" xfId="9879"/>
    <cellStyle name="20% - Accent4 2 5 5" xfId="9880"/>
    <cellStyle name="20% - Accent4 2 5 5 2" xfId="9881"/>
    <cellStyle name="20% - Accent4 2 5 5 3" xfId="9882"/>
    <cellStyle name="20% - Accent4 2 5 6" xfId="9883"/>
    <cellStyle name="20% - Accent4 2 5 6 2" xfId="9884"/>
    <cellStyle name="20% - Accent4 2 5 7" xfId="9885"/>
    <cellStyle name="20% - Accent4 2 5 8" xfId="9886"/>
    <cellStyle name="20% - Accent4 2 6" xfId="9887"/>
    <cellStyle name="20% - Accent4 2 6 2" xfId="9888"/>
    <cellStyle name="20% - Accent4 2 6 2 2" xfId="9889"/>
    <cellStyle name="20% - Accent4 2 6 2 3" xfId="9890"/>
    <cellStyle name="20% - Accent4 2 6 3" xfId="9891"/>
    <cellStyle name="20% - Accent4 2 6 3 2" xfId="9892"/>
    <cellStyle name="20% - Accent4 2 6 3 3" xfId="9893"/>
    <cellStyle name="20% - Accent4 2 6 4" xfId="9894"/>
    <cellStyle name="20% - Accent4 2 6 4 2" xfId="9895"/>
    <cellStyle name="20% - Accent4 2 6 4 3" xfId="9896"/>
    <cellStyle name="20% - Accent4 2 6 5" xfId="9897"/>
    <cellStyle name="20% - Accent4 2 6 5 2" xfId="9898"/>
    <cellStyle name="20% - Accent4 2 6 5 3" xfId="9899"/>
    <cellStyle name="20% - Accent4 2 6 6" xfId="9900"/>
    <cellStyle name="20% - Accent4 2 6 6 2" xfId="9901"/>
    <cellStyle name="20% - Accent4 2 6 7" xfId="9902"/>
    <cellStyle name="20% - Accent4 2 6 8" xfId="9903"/>
    <cellStyle name="20% - Accent4 2 7" xfId="9904"/>
    <cellStyle name="20% - Accent4 2 7 2" xfId="9905"/>
    <cellStyle name="20% - Accent4 2 7 2 2" xfId="9906"/>
    <cellStyle name="20% - Accent4 2 7 2 3" xfId="9907"/>
    <cellStyle name="20% - Accent4 2 7 3" xfId="9908"/>
    <cellStyle name="20% - Accent4 2 7 3 2" xfId="9909"/>
    <cellStyle name="20% - Accent4 2 7 3 3" xfId="9910"/>
    <cellStyle name="20% - Accent4 2 7 4" xfId="9911"/>
    <cellStyle name="20% - Accent4 2 7 4 2" xfId="9912"/>
    <cellStyle name="20% - Accent4 2 7 4 3" xfId="9913"/>
    <cellStyle name="20% - Accent4 2 7 5" xfId="9914"/>
    <cellStyle name="20% - Accent4 2 7 5 2" xfId="9915"/>
    <cellStyle name="20% - Accent4 2 7 5 3" xfId="9916"/>
    <cellStyle name="20% - Accent4 2 7 6" xfId="9917"/>
    <cellStyle name="20% - Accent4 2 7 6 2" xfId="9918"/>
    <cellStyle name="20% - Accent4 2 7 7" xfId="9919"/>
    <cellStyle name="20% - Accent4 2 7 8" xfId="9920"/>
    <cellStyle name="20% - Accent4 2 8" xfId="9921"/>
    <cellStyle name="20% - Accent4 2 8 2" xfId="9922"/>
    <cellStyle name="20% - Accent4 2 8 2 2" xfId="9923"/>
    <cellStyle name="20% - Accent4 2 8 2 3" xfId="9924"/>
    <cellStyle name="20% - Accent4 2 8 3" xfId="9925"/>
    <cellStyle name="20% - Accent4 2 8 3 2" xfId="9926"/>
    <cellStyle name="20% - Accent4 2 8 3 3" xfId="9927"/>
    <cellStyle name="20% - Accent4 2 8 4" xfId="9928"/>
    <cellStyle name="20% - Accent4 2 8 4 2" xfId="9929"/>
    <cellStyle name="20% - Accent4 2 8 4 3" xfId="9930"/>
    <cellStyle name="20% - Accent4 2 8 5" xfId="9931"/>
    <cellStyle name="20% - Accent4 2 8 5 2" xfId="9932"/>
    <cellStyle name="20% - Accent4 2 8 5 3" xfId="9933"/>
    <cellStyle name="20% - Accent4 2 8 6" xfId="9934"/>
    <cellStyle name="20% - Accent4 2 8 6 2" xfId="9935"/>
    <cellStyle name="20% - Accent4 2 8 7" xfId="9936"/>
    <cellStyle name="20% - Accent4 2 8 8" xfId="9937"/>
    <cellStyle name="20% - Accent4 2 9" xfId="9938"/>
    <cellStyle name="20% - Accent4 2 9 2" xfId="9939"/>
    <cellStyle name="20% - Accent4 2 9 2 2" xfId="9940"/>
    <cellStyle name="20% - Accent4 2 9 2 3" xfId="9941"/>
    <cellStyle name="20% - Accent4 2 9 3" xfId="9942"/>
    <cellStyle name="20% - Accent4 2 9 3 2" xfId="9943"/>
    <cellStyle name="20% - Accent4 2 9 3 3" xfId="9944"/>
    <cellStyle name="20% - Accent4 2 9 4" xfId="9945"/>
    <cellStyle name="20% - Accent4 2 9 4 2" xfId="9946"/>
    <cellStyle name="20% - Accent4 2 9 4 3" xfId="9947"/>
    <cellStyle name="20% - Accent4 2 9 5" xfId="9948"/>
    <cellStyle name="20% - Accent4 2 9 5 2" xfId="9949"/>
    <cellStyle name="20% - Accent4 2 9 5 3" xfId="9950"/>
    <cellStyle name="20% - Accent4 2 9 6" xfId="9951"/>
    <cellStyle name="20% - Accent4 2 9 6 2" xfId="9952"/>
    <cellStyle name="20% - Accent4 2 9 7" xfId="9953"/>
    <cellStyle name="20% - Accent4 2 9 8" xfId="9954"/>
    <cellStyle name="20% - Accent4 20" xfId="9955"/>
    <cellStyle name="20% - Accent4 20 2" xfId="9956"/>
    <cellStyle name="20% - Accent4 20 2 2" xfId="9957"/>
    <cellStyle name="20% - Accent4 20 2 3" xfId="9958"/>
    <cellStyle name="20% - Accent4 20 3" xfId="9959"/>
    <cellStyle name="20% - Accent4 20 3 2" xfId="9960"/>
    <cellStyle name="20% - Accent4 20 3 3" xfId="9961"/>
    <cellStyle name="20% - Accent4 20 4" xfId="9962"/>
    <cellStyle name="20% - Accent4 20 4 2" xfId="9963"/>
    <cellStyle name="20% - Accent4 20 4 3" xfId="9964"/>
    <cellStyle name="20% - Accent4 20 5" xfId="9965"/>
    <cellStyle name="20% - Accent4 20 5 2" xfId="9966"/>
    <cellStyle name="20% - Accent4 20 5 3" xfId="9967"/>
    <cellStyle name="20% - Accent4 20 6" xfId="9968"/>
    <cellStyle name="20% - Accent4 20 6 2" xfId="9969"/>
    <cellStyle name="20% - Accent4 20 7" xfId="9970"/>
    <cellStyle name="20% - Accent4 20 8" xfId="9971"/>
    <cellStyle name="20% - Accent4 21" xfId="9972"/>
    <cellStyle name="20% - Accent4 21 2" xfId="9973"/>
    <cellStyle name="20% - Accent4 21 2 2" xfId="9974"/>
    <cellStyle name="20% - Accent4 21 2 3" xfId="9975"/>
    <cellStyle name="20% - Accent4 21 3" xfId="9976"/>
    <cellStyle name="20% - Accent4 21 3 2" xfId="9977"/>
    <cellStyle name="20% - Accent4 21 3 3" xfId="9978"/>
    <cellStyle name="20% - Accent4 21 4" xfId="9979"/>
    <cellStyle name="20% - Accent4 21 4 2" xfId="9980"/>
    <cellStyle name="20% - Accent4 21 4 3" xfId="9981"/>
    <cellStyle name="20% - Accent4 21 5" xfId="9982"/>
    <cellStyle name="20% - Accent4 21 5 2" xfId="9983"/>
    <cellStyle name="20% - Accent4 21 5 3" xfId="9984"/>
    <cellStyle name="20% - Accent4 21 6" xfId="9985"/>
    <cellStyle name="20% - Accent4 21 6 2" xfId="9986"/>
    <cellStyle name="20% - Accent4 21 7" xfId="9987"/>
    <cellStyle name="20% - Accent4 21 8" xfId="9988"/>
    <cellStyle name="20% - Accent4 22" xfId="9989"/>
    <cellStyle name="20% - Accent4 22 2" xfId="9990"/>
    <cellStyle name="20% - Accent4 22 2 2" xfId="9991"/>
    <cellStyle name="20% - Accent4 22 2 3" xfId="9992"/>
    <cellStyle name="20% - Accent4 22 3" xfId="9993"/>
    <cellStyle name="20% - Accent4 22 3 2" xfId="9994"/>
    <cellStyle name="20% - Accent4 22 3 3" xfId="9995"/>
    <cellStyle name="20% - Accent4 22 4" xfId="9996"/>
    <cellStyle name="20% - Accent4 22 4 2" xfId="9997"/>
    <cellStyle name="20% - Accent4 22 4 3" xfId="9998"/>
    <cellStyle name="20% - Accent4 22 5" xfId="9999"/>
    <cellStyle name="20% - Accent4 22 5 2" xfId="10000"/>
    <cellStyle name="20% - Accent4 22 5 3" xfId="10001"/>
    <cellStyle name="20% - Accent4 22 6" xfId="10002"/>
    <cellStyle name="20% - Accent4 22 6 2" xfId="10003"/>
    <cellStyle name="20% - Accent4 22 7" xfId="10004"/>
    <cellStyle name="20% - Accent4 22 8" xfId="10005"/>
    <cellStyle name="20% - Accent4 23" xfId="10006"/>
    <cellStyle name="20% - Accent4 23 2" xfId="10007"/>
    <cellStyle name="20% - Accent4 23 2 2" xfId="10008"/>
    <cellStyle name="20% - Accent4 23 2 3" xfId="10009"/>
    <cellStyle name="20% - Accent4 23 3" xfId="10010"/>
    <cellStyle name="20% - Accent4 23 3 2" xfId="10011"/>
    <cellStyle name="20% - Accent4 23 3 3" xfId="10012"/>
    <cellStyle name="20% - Accent4 23 4" xfId="10013"/>
    <cellStyle name="20% - Accent4 23 4 2" xfId="10014"/>
    <cellStyle name="20% - Accent4 23 4 3" xfId="10015"/>
    <cellStyle name="20% - Accent4 23 5" xfId="10016"/>
    <cellStyle name="20% - Accent4 23 5 2" xfId="10017"/>
    <cellStyle name="20% - Accent4 23 5 3" xfId="10018"/>
    <cellStyle name="20% - Accent4 23 6" xfId="10019"/>
    <cellStyle name="20% - Accent4 23 6 2" xfId="10020"/>
    <cellStyle name="20% - Accent4 23 7" xfId="10021"/>
    <cellStyle name="20% - Accent4 23 8" xfId="10022"/>
    <cellStyle name="20% - Accent4 24" xfId="10023"/>
    <cellStyle name="20% - Accent4 24 2" xfId="10024"/>
    <cellStyle name="20% - Accent4 24 2 2" xfId="10025"/>
    <cellStyle name="20% - Accent4 24 2 3" xfId="10026"/>
    <cellStyle name="20% - Accent4 24 3" xfId="10027"/>
    <cellStyle name="20% - Accent4 24 3 2" xfId="10028"/>
    <cellStyle name="20% - Accent4 24 3 3" xfId="10029"/>
    <cellStyle name="20% - Accent4 24 4" xfId="10030"/>
    <cellStyle name="20% - Accent4 24 4 2" xfId="10031"/>
    <cellStyle name="20% - Accent4 24 4 3" xfId="10032"/>
    <cellStyle name="20% - Accent4 24 5" xfId="10033"/>
    <cellStyle name="20% - Accent4 24 5 2" xfId="10034"/>
    <cellStyle name="20% - Accent4 24 5 3" xfId="10035"/>
    <cellStyle name="20% - Accent4 24 6" xfId="10036"/>
    <cellStyle name="20% - Accent4 24 6 2" xfId="10037"/>
    <cellStyle name="20% - Accent4 24 7" xfId="10038"/>
    <cellStyle name="20% - Accent4 24 8" xfId="10039"/>
    <cellStyle name="20% - Accent4 25" xfId="10040"/>
    <cellStyle name="20% - Accent4 25 2" xfId="10041"/>
    <cellStyle name="20% - Accent4 25 2 2" xfId="10042"/>
    <cellStyle name="20% - Accent4 25 2 3" xfId="10043"/>
    <cellStyle name="20% - Accent4 25 3" xfId="10044"/>
    <cellStyle name="20% - Accent4 25 3 2" xfId="10045"/>
    <cellStyle name="20% - Accent4 25 3 3" xfId="10046"/>
    <cellStyle name="20% - Accent4 25 4" xfId="10047"/>
    <cellStyle name="20% - Accent4 25 4 2" xfId="10048"/>
    <cellStyle name="20% - Accent4 25 4 3" xfId="10049"/>
    <cellStyle name="20% - Accent4 25 5" xfId="10050"/>
    <cellStyle name="20% - Accent4 25 5 2" xfId="10051"/>
    <cellStyle name="20% - Accent4 25 5 3" xfId="10052"/>
    <cellStyle name="20% - Accent4 25 6" xfId="10053"/>
    <cellStyle name="20% - Accent4 25 6 2" xfId="10054"/>
    <cellStyle name="20% - Accent4 25 7" xfId="10055"/>
    <cellStyle name="20% - Accent4 25 8" xfId="10056"/>
    <cellStyle name="20% - Accent4 26" xfId="10057"/>
    <cellStyle name="20% - Accent4 26 2" xfId="10058"/>
    <cellStyle name="20% - Accent4 26 2 2" xfId="10059"/>
    <cellStyle name="20% - Accent4 26 2 3" xfId="10060"/>
    <cellStyle name="20% - Accent4 26 3" xfId="10061"/>
    <cellStyle name="20% - Accent4 26 3 2" xfId="10062"/>
    <cellStyle name="20% - Accent4 26 3 3" xfId="10063"/>
    <cellStyle name="20% - Accent4 26 4" xfId="10064"/>
    <cellStyle name="20% - Accent4 26 4 2" xfId="10065"/>
    <cellStyle name="20% - Accent4 26 4 3" xfId="10066"/>
    <cellStyle name="20% - Accent4 26 5" xfId="10067"/>
    <cellStyle name="20% - Accent4 26 5 2" xfId="10068"/>
    <cellStyle name="20% - Accent4 26 5 3" xfId="10069"/>
    <cellStyle name="20% - Accent4 26 6" xfId="10070"/>
    <cellStyle name="20% - Accent4 26 6 2" xfId="10071"/>
    <cellStyle name="20% - Accent4 26 7" xfId="10072"/>
    <cellStyle name="20% - Accent4 26 8" xfId="10073"/>
    <cellStyle name="20% - Accent4 27" xfId="10074"/>
    <cellStyle name="20% - Accent4 27 2" xfId="10075"/>
    <cellStyle name="20% - Accent4 27 2 2" xfId="10076"/>
    <cellStyle name="20% - Accent4 27 2 3" xfId="10077"/>
    <cellStyle name="20% - Accent4 27 3" xfId="10078"/>
    <cellStyle name="20% - Accent4 27 3 2" xfId="10079"/>
    <cellStyle name="20% - Accent4 27 3 3" xfId="10080"/>
    <cellStyle name="20% - Accent4 27 4" xfId="10081"/>
    <cellStyle name="20% - Accent4 27 4 2" xfId="10082"/>
    <cellStyle name="20% - Accent4 27 4 3" xfId="10083"/>
    <cellStyle name="20% - Accent4 27 5" xfId="10084"/>
    <cellStyle name="20% - Accent4 27 5 2" xfId="10085"/>
    <cellStyle name="20% - Accent4 27 5 3" xfId="10086"/>
    <cellStyle name="20% - Accent4 27 6" xfId="10087"/>
    <cellStyle name="20% - Accent4 27 6 2" xfId="10088"/>
    <cellStyle name="20% - Accent4 27 7" xfId="10089"/>
    <cellStyle name="20% - Accent4 27 8" xfId="10090"/>
    <cellStyle name="20% - Accent4 28" xfId="10091"/>
    <cellStyle name="20% - Accent4 28 2" xfId="10092"/>
    <cellStyle name="20% - Accent4 28 3" xfId="10093"/>
    <cellStyle name="20% - Accent4 29" xfId="10094"/>
    <cellStyle name="20% - Accent4 29 2" xfId="10095"/>
    <cellStyle name="20% - Accent4 29 3" xfId="10096"/>
    <cellStyle name="20% - Accent4 3" xfId="10097"/>
    <cellStyle name="20% - Accent4 3 10" xfId="10098"/>
    <cellStyle name="20% - Accent4 3 10 2" xfId="10099"/>
    <cellStyle name="20% - Accent4 3 10 2 2" xfId="10100"/>
    <cellStyle name="20% - Accent4 3 10 2 3" xfId="10101"/>
    <cellStyle name="20% - Accent4 3 10 3" xfId="10102"/>
    <cellStyle name="20% - Accent4 3 10 3 2" xfId="10103"/>
    <cellStyle name="20% - Accent4 3 10 3 3" xfId="10104"/>
    <cellStyle name="20% - Accent4 3 10 4" xfId="10105"/>
    <cellStyle name="20% - Accent4 3 10 4 2" xfId="10106"/>
    <cellStyle name="20% - Accent4 3 10 4 3" xfId="10107"/>
    <cellStyle name="20% - Accent4 3 10 5" xfId="10108"/>
    <cellStyle name="20% - Accent4 3 10 5 2" xfId="10109"/>
    <cellStyle name="20% - Accent4 3 10 5 3" xfId="10110"/>
    <cellStyle name="20% - Accent4 3 10 6" xfId="10111"/>
    <cellStyle name="20% - Accent4 3 10 6 2" xfId="10112"/>
    <cellStyle name="20% - Accent4 3 10 7" xfId="10113"/>
    <cellStyle name="20% - Accent4 3 10 8" xfId="10114"/>
    <cellStyle name="20% - Accent4 3 11" xfId="10115"/>
    <cellStyle name="20% - Accent4 3 11 2" xfId="10116"/>
    <cellStyle name="20% - Accent4 3 11 2 2" xfId="10117"/>
    <cellStyle name="20% - Accent4 3 11 2 3" xfId="10118"/>
    <cellStyle name="20% - Accent4 3 11 3" xfId="10119"/>
    <cellStyle name="20% - Accent4 3 11 3 2" xfId="10120"/>
    <cellStyle name="20% - Accent4 3 11 3 3" xfId="10121"/>
    <cellStyle name="20% - Accent4 3 11 4" xfId="10122"/>
    <cellStyle name="20% - Accent4 3 11 4 2" xfId="10123"/>
    <cellStyle name="20% - Accent4 3 11 4 3" xfId="10124"/>
    <cellStyle name="20% - Accent4 3 11 5" xfId="10125"/>
    <cellStyle name="20% - Accent4 3 11 5 2" xfId="10126"/>
    <cellStyle name="20% - Accent4 3 11 5 3" xfId="10127"/>
    <cellStyle name="20% - Accent4 3 11 6" xfId="10128"/>
    <cellStyle name="20% - Accent4 3 11 6 2" xfId="10129"/>
    <cellStyle name="20% - Accent4 3 11 7" xfId="10130"/>
    <cellStyle name="20% - Accent4 3 11 8" xfId="10131"/>
    <cellStyle name="20% - Accent4 3 12" xfId="10132"/>
    <cellStyle name="20% - Accent4 3 12 2" xfId="10133"/>
    <cellStyle name="20% - Accent4 3 12 2 2" xfId="10134"/>
    <cellStyle name="20% - Accent4 3 12 2 3" xfId="10135"/>
    <cellStyle name="20% - Accent4 3 12 3" xfId="10136"/>
    <cellStyle name="20% - Accent4 3 12 3 2" xfId="10137"/>
    <cellStyle name="20% - Accent4 3 12 3 3" xfId="10138"/>
    <cellStyle name="20% - Accent4 3 12 4" xfId="10139"/>
    <cellStyle name="20% - Accent4 3 12 4 2" xfId="10140"/>
    <cellStyle name="20% - Accent4 3 12 4 3" xfId="10141"/>
    <cellStyle name="20% - Accent4 3 12 5" xfId="10142"/>
    <cellStyle name="20% - Accent4 3 12 5 2" xfId="10143"/>
    <cellStyle name="20% - Accent4 3 12 5 3" xfId="10144"/>
    <cellStyle name="20% - Accent4 3 12 6" xfId="10145"/>
    <cellStyle name="20% - Accent4 3 12 6 2" xfId="10146"/>
    <cellStyle name="20% - Accent4 3 12 7" xfId="10147"/>
    <cellStyle name="20% - Accent4 3 12 8" xfId="10148"/>
    <cellStyle name="20% - Accent4 3 13" xfId="10149"/>
    <cellStyle name="20% - Accent4 3 13 2" xfId="10150"/>
    <cellStyle name="20% - Accent4 3 13 2 2" xfId="10151"/>
    <cellStyle name="20% - Accent4 3 13 2 3" xfId="10152"/>
    <cellStyle name="20% - Accent4 3 13 3" xfId="10153"/>
    <cellStyle name="20% - Accent4 3 13 3 2" xfId="10154"/>
    <cellStyle name="20% - Accent4 3 13 3 3" xfId="10155"/>
    <cellStyle name="20% - Accent4 3 13 4" xfId="10156"/>
    <cellStyle name="20% - Accent4 3 13 4 2" xfId="10157"/>
    <cellStyle name="20% - Accent4 3 13 4 3" xfId="10158"/>
    <cellStyle name="20% - Accent4 3 13 5" xfId="10159"/>
    <cellStyle name="20% - Accent4 3 13 5 2" xfId="10160"/>
    <cellStyle name="20% - Accent4 3 13 5 3" xfId="10161"/>
    <cellStyle name="20% - Accent4 3 13 6" xfId="10162"/>
    <cellStyle name="20% - Accent4 3 13 6 2" xfId="10163"/>
    <cellStyle name="20% - Accent4 3 13 7" xfId="10164"/>
    <cellStyle name="20% - Accent4 3 13 8" xfId="10165"/>
    <cellStyle name="20% - Accent4 3 14" xfId="10166"/>
    <cellStyle name="20% - Accent4 3 14 2" xfId="10167"/>
    <cellStyle name="20% - Accent4 3 14 2 2" xfId="10168"/>
    <cellStyle name="20% - Accent4 3 14 2 3" xfId="10169"/>
    <cellStyle name="20% - Accent4 3 14 3" xfId="10170"/>
    <cellStyle name="20% - Accent4 3 14 3 2" xfId="10171"/>
    <cellStyle name="20% - Accent4 3 14 3 3" xfId="10172"/>
    <cellStyle name="20% - Accent4 3 14 4" xfId="10173"/>
    <cellStyle name="20% - Accent4 3 14 4 2" xfId="10174"/>
    <cellStyle name="20% - Accent4 3 14 4 3" xfId="10175"/>
    <cellStyle name="20% - Accent4 3 14 5" xfId="10176"/>
    <cellStyle name="20% - Accent4 3 14 5 2" xfId="10177"/>
    <cellStyle name="20% - Accent4 3 14 5 3" xfId="10178"/>
    <cellStyle name="20% - Accent4 3 14 6" xfId="10179"/>
    <cellStyle name="20% - Accent4 3 14 6 2" xfId="10180"/>
    <cellStyle name="20% - Accent4 3 14 7" xfId="10181"/>
    <cellStyle name="20% - Accent4 3 14 8" xfId="10182"/>
    <cellStyle name="20% - Accent4 3 15" xfId="10183"/>
    <cellStyle name="20% - Accent4 3 15 2" xfId="10184"/>
    <cellStyle name="20% - Accent4 3 15 2 2" xfId="10185"/>
    <cellStyle name="20% - Accent4 3 15 2 3" xfId="10186"/>
    <cellStyle name="20% - Accent4 3 15 3" xfId="10187"/>
    <cellStyle name="20% - Accent4 3 15 3 2" xfId="10188"/>
    <cellStyle name="20% - Accent4 3 15 3 3" xfId="10189"/>
    <cellStyle name="20% - Accent4 3 15 4" xfId="10190"/>
    <cellStyle name="20% - Accent4 3 15 4 2" xfId="10191"/>
    <cellStyle name="20% - Accent4 3 15 4 3" xfId="10192"/>
    <cellStyle name="20% - Accent4 3 15 5" xfId="10193"/>
    <cellStyle name="20% - Accent4 3 15 5 2" xfId="10194"/>
    <cellStyle name="20% - Accent4 3 15 5 3" xfId="10195"/>
    <cellStyle name="20% - Accent4 3 15 6" xfId="10196"/>
    <cellStyle name="20% - Accent4 3 15 6 2" xfId="10197"/>
    <cellStyle name="20% - Accent4 3 15 7" xfId="10198"/>
    <cellStyle name="20% - Accent4 3 15 8" xfId="10199"/>
    <cellStyle name="20% - Accent4 3 16" xfId="10200"/>
    <cellStyle name="20% - Accent4 3 16 2" xfId="10201"/>
    <cellStyle name="20% - Accent4 3 16 2 2" xfId="10202"/>
    <cellStyle name="20% - Accent4 3 16 2 3" xfId="10203"/>
    <cellStyle name="20% - Accent4 3 16 3" xfId="10204"/>
    <cellStyle name="20% - Accent4 3 16 3 2" xfId="10205"/>
    <cellStyle name="20% - Accent4 3 16 3 3" xfId="10206"/>
    <cellStyle name="20% - Accent4 3 16 4" xfId="10207"/>
    <cellStyle name="20% - Accent4 3 16 4 2" xfId="10208"/>
    <cellStyle name="20% - Accent4 3 16 4 3" xfId="10209"/>
    <cellStyle name="20% - Accent4 3 16 5" xfId="10210"/>
    <cellStyle name="20% - Accent4 3 16 5 2" xfId="10211"/>
    <cellStyle name="20% - Accent4 3 16 5 3" xfId="10212"/>
    <cellStyle name="20% - Accent4 3 16 6" xfId="10213"/>
    <cellStyle name="20% - Accent4 3 16 6 2" xfId="10214"/>
    <cellStyle name="20% - Accent4 3 16 7" xfId="10215"/>
    <cellStyle name="20% - Accent4 3 16 8" xfId="10216"/>
    <cellStyle name="20% - Accent4 3 17" xfId="10217"/>
    <cellStyle name="20% - Accent4 3 17 2" xfId="10218"/>
    <cellStyle name="20% - Accent4 3 17 2 2" xfId="10219"/>
    <cellStyle name="20% - Accent4 3 17 2 3" xfId="10220"/>
    <cellStyle name="20% - Accent4 3 17 3" xfId="10221"/>
    <cellStyle name="20% - Accent4 3 17 3 2" xfId="10222"/>
    <cellStyle name="20% - Accent4 3 17 3 3" xfId="10223"/>
    <cellStyle name="20% - Accent4 3 17 4" xfId="10224"/>
    <cellStyle name="20% - Accent4 3 17 4 2" xfId="10225"/>
    <cellStyle name="20% - Accent4 3 17 4 3" xfId="10226"/>
    <cellStyle name="20% - Accent4 3 17 5" xfId="10227"/>
    <cellStyle name="20% - Accent4 3 17 5 2" xfId="10228"/>
    <cellStyle name="20% - Accent4 3 17 5 3" xfId="10229"/>
    <cellStyle name="20% - Accent4 3 17 6" xfId="10230"/>
    <cellStyle name="20% - Accent4 3 17 6 2" xfId="10231"/>
    <cellStyle name="20% - Accent4 3 17 7" xfId="10232"/>
    <cellStyle name="20% - Accent4 3 17 8" xfId="10233"/>
    <cellStyle name="20% - Accent4 3 18" xfId="10234"/>
    <cellStyle name="20% - Accent4 3 18 2" xfId="10235"/>
    <cellStyle name="20% - Accent4 3 18 2 2" xfId="10236"/>
    <cellStyle name="20% - Accent4 3 18 2 3" xfId="10237"/>
    <cellStyle name="20% - Accent4 3 18 3" xfId="10238"/>
    <cellStyle name="20% - Accent4 3 18 3 2" xfId="10239"/>
    <cellStyle name="20% - Accent4 3 18 3 3" xfId="10240"/>
    <cellStyle name="20% - Accent4 3 18 4" xfId="10241"/>
    <cellStyle name="20% - Accent4 3 18 4 2" xfId="10242"/>
    <cellStyle name="20% - Accent4 3 18 4 3" xfId="10243"/>
    <cellStyle name="20% - Accent4 3 18 5" xfId="10244"/>
    <cellStyle name="20% - Accent4 3 18 5 2" xfId="10245"/>
    <cellStyle name="20% - Accent4 3 18 5 3" xfId="10246"/>
    <cellStyle name="20% - Accent4 3 18 6" xfId="10247"/>
    <cellStyle name="20% - Accent4 3 18 6 2" xfId="10248"/>
    <cellStyle name="20% - Accent4 3 18 7" xfId="10249"/>
    <cellStyle name="20% - Accent4 3 18 8" xfId="10250"/>
    <cellStyle name="20% - Accent4 3 19" xfId="10251"/>
    <cellStyle name="20% - Accent4 3 19 2" xfId="10252"/>
    <cellStyle name="20% - Accent4 3 19 2 2" xfId="10253"/>
    <cellStyle name="20% - Accent4 3 19 2 3" xfId="10254"/>
    <cellStyle name="20% - Accent4 3 19 3" xfId="10255"/>
    <cellStyle name="20% - Accent4 3 19 3 2" xfId="10256"/>
    <cellStyle name="20% - Accent4 3 19 3 3" xfId="10257"/>
    <cellStyle name="20% - Accent4 3 19 4" xfId="10258"/>
    <cellStyle name="20% - Accent4 3 19 4 2" xfId="10259"/>
    <cellStyle name="20% - Accent4 3 19 4 3" xfId="10260"/>
    <cellStyle name="20% - Accent4 3 19 5" xfId="10261"/>
    <cellStyle name="20% - Accent4 3 19 5 2" xfId="10262"/>
    <cellStyle name="20% - Accent4 3 19 5 3" xfId="10263"/>
    <cellStyle name="20% - Accent4 3 19 6" xfId="10264"/>
    <cellStyle name="20% - Accent4 3 19 6 2" xfId="10265"/>
    <cellStyle name="20% - Accent4 3 19 7" xfId="10266"/>
    <cellStyle name="20% - Accent4 3 19 8" xfId="10267"/>
    <cellStyle name="20% - Accent4 3 2" xfId="10268"/>
    <cellStyle name="20% - Accent4 3 2 2" xfId="10269"/>
    <cellStyle name="20% - Accent4 3 2 2 2" xfId="10270"/>
    <cellStyle name="20% - Accent4 3 2 2 3" xfId="10271"/>
    <cellStyle name="20% - Accent4 3 2 3" xfId="10272"/>
    <cellStyle name="20% - Accent4 3 2 3 2" xfId="10273"/>
    <cellStyle name="20% - Accent4 3 2 3 3" xfId="10274"/>
    <cellStyle name="20% - Accent4 3 2 4" xfId="10275"/>
    <cellStyle name="20% - Accent4 3 2 4 2" xfId="10276"/>
    <cellStyle name="20% - Accent4 3 2 4 3" xfId="10277"/>
    <cellStyle name="20% - Accent4 3 2 5" xfId="10278"/>
    <cellStyle name="20% - Accent4 3 2 5 2" xfId="10279"/>
    <cellStyle name="20% - Accent4 3 2 5 3" xfId="10280"/>
    <cellStyle name="20% - Accent4 3 2 6" xfId="10281"/>
    <cellStyle name="20% - Accent4 3 2 6 2" xfId="10282"/>
    <cellStyle name="20% - Accent4 3 2 7" xfId="10283"/>
    <cellStyle name="20% - Accent4 3 2 8" xfId="10284"/>
    <cellStyle name="20% - Accent4 3 20" xfId="10285"/>
    <cellStyle name="20% - Accent4 3 20 2" xfId="10286"/>
    <cellStyle name="20% - Accent4 3 20 2 2" xfId="10287"/>
    <cellStyle name="20% - Accent4 3 20 2 3" xfId="10288"/>
    <cellStyle name="20% - Accent4 3 20 3" xfId="10289"/>
    <cellStyle name="20% - Accent4 3 20 3 2" xfId="10290"/>
    <cellStyle name="20% - Accent4 3 20 3 3" xfId="10291"/>
    <cellStyle name="20% - Accent4 3 20 4" xfId="10292"/>
    <cellStyle name="20% - Accent4 3 20 4 2" xfId="10293"/>
    <cellStyle name="20% - Accent4 3 20 4 3" xfId="10294"/>
    <cellStyle name="20% - Accent4 3 20 5" xfId="10295"/>
    <cellStyle name="20% - Accent4 3 20 5 2" xfId="10296"/>
    <cellStyle name="20% - Accent4 3 20 5 3" xfId="10297"/>
    <cellStyle name="20% - Accent4 3 20 6" xfId="10298"/>
    <cellStyle name="20% - Accent4 3 20 6 2" xfId="10299"/>
    <cellStyle name="20% - Accent4 3 20 7" xfId="10300"/>
    <cellStyle name="20% - Accent4 3 20 8" xfId="10301"/>
    <cellStyle name="20% - Accent4 3 21" xfId="10302"/>
    <cellStyle name="20% - Accent4 3 21 2" xfId="10303"/>
    <cellStyle name="20% - Accent4 3 21 2 2" xfId="10304"/>
    <cellStyle name="20% - Accent4 3 21 2 3" xfId="10305"/>
    <cellStyle name="20% - Accent4 3 21 3" xfId="10306"/>
    <cellStyle name="20% - Accent4 3 21 3 2" xfId="10307"/>
    <cellStyle name="20% - Accent4 3 21 3 3" xfId="10308"/>
    <cellStyle name="20% - Accent4 3 21 4" xfId="10309"/>
    <cellStyle name="20% - Accent4 3 21 4 2" xfId="10310"/>
    <cellStyle name="20% - Accent4 3 21 4 3" xfId="10311"/>
    <cellStyle name="20% - Accent4 3 21 5" xfId="10312"/>
    <cellStyle name="20% - Accent4 3 21 5 2" xfId="10313"/>
    <cellStyle name="20% - Accent4 3 21 5 3" xfId="10314"/>
    <cellStyle name="20% - Accent4 3 21 6" xfId="10315"/>
    <cellStyle name="20% - Accent4 3 21 6 2" xfId="10316"/>
    <cellStyle name="20% - Accent4 3 21 7" xfId="10317"/>
    <cellStyle name="20% - Accent4 3 21 8" xfId="10318"/>
    <cellStyle name="20% - Accent4 3 22" xfId="10319"/>
    <cellStyle name="20% - Accent4 3 22 2" xfId="10320"/>
    <cellStyle name="20% - Accent4 3 22 3" xfId="10321"/>
    <cellStyle name="20% - Accent4 3 23" xfId="10322"/>
    <cellStyle name="20% - Accent4 3 23 2" xfId="10323"/>
    <cellStyle name="20% - Accent4 3 23 3" xfId="10324"/>
    <cellStyle name="20% - Accent4 3 24" xfId="10325"/>
    <cellStyle name="20% - Accent4 3 24 2" xfId="10326"/>
    <cellStyle name="20% - Accent4 3 24 3" xfId="10327"/>
    <cellStyle name="20% - Accent4 3 25" xfId="10328"/>
    <cellStyle name="20% - Accent4 3 25 2" xfId="10329"/>
    <cellStyle name="20% - Accent4 3 25 3" xfId="10330"/>
    <cellStyle name="20% - Accent4 3 26" xfId="10331"/>
    <cellStyle name="20% - Accent4 3 26 2" xfId="10332"/>
    <cellStyle name="20% - Accent4 3 27" xfId="10333"/>
    <cellStyle name="20% - Accent4 3 28" xfId="10334"/>
    <cellStyle name="20% - Accent4 3 3" xfId="10335"/>
    <cellStyle name="20% - Accent4 3 3 2" xfId="10336"/>
    <cellStyle name="20% - Accent4 3 3 2 2" xfId="10337"/>
    <cellStyle name="20% - Accent4 3 3 2 3" xfId="10338"/>
    <cellStyle name="20% - Accent4 3 3 3" xfId="10339"/>
    <cellStyle name="20% - Accent4 3 3 3 2" xfId="10340"/>
    <cellStyle name="20% - Accent4 3 3 3 3" xfId="10341"/>
    <cellStyle name="20% - Accent4 3 3 4" xfId="10342"/>
    <cellStyle name="20% - Accent4 3 3 4 2" xfId="10343"/>
    <cellStyle name="20% - Accent4 3 3 4 3" xfId="10344"/>
    <cellStyle name="20% - Accent4 3 3 5" xfId="10345"/>
    <cellStyle name="20% - Accent4 3 3 5 2" xfId="10346"/>
    <cellStyle name="20% - Accent4 3 3 5 3" xfId="10347"/>
    <cellStyle name="20% - Accent4 3 3 6" xfId="10348"/>
    <cellStyle name="20% - Accent4 3 3 6 2" xfId="10349"/>
    <cellStyle name="20% - Accent4 3 3 7" xfId="10350"/>
    <cellStyle name="20% - Accent4 3 3 8" xfId="10351"/>
    <cellStyle name="20% - Accent4 3 4" xfId="10352"/>
    <cellStyle name="20% - Accent4 3 4 2" xfId="10353"/>
    <cellStyle name="20% - Accent4 3 4 2 2" xfId="10354"/>
    <cellStyle name="20% - Accent4 3 4 2 3" xfId="10355"/>
    <cellStyle name="20% - Accent4 3 4 3" xfId="10356"/>
    <cellStyle name="20% - Accent4 3 4 3 2" xfId="10357"/>
    <cellStyle name="20% - Accent4 3 4 3 3" xfId="10358"/>
    <cellStyle name="20% - Accent4 3 4 4" xfId="10359"/>
    <cellStyle name="20% - Accent4 3 4 4 2" xfId="10360"/>
    <cellStyle name="20% - Accent4 3 4 4 3" xfId="10361"/>
    <cellStyle name="20% - Accent4 3 4 5" xfId="10362"/>
    <cellStyle name="20% - Accent4 3 4 5 2" xfId="10363"/>
    <cellStyle name="20% - Accent4 3 4 5 3" xfId="10364"/>
    <cellStyle name="20% - Accent4 3 4 6" xfId="10365"/>
    <cellStyle name="20% - Accent4 3 4 6 2" xfId="10366"/>
    <cellStyle name="20% - Accent4 3 4 7" xfId="10367"/>
    <cellStyle name="20% - Accent4 3 4 8" xfId="10368"/>
    <cellStyle name="20% - Accent4 3 5" xfId="10369"/>
    <cellStyle name="20% - Accent4 3 5 2" xfId="10370"/>
    <cellStyle name="20% - Accent4 3 5 2 2" xfId="10371"/>
    <cellStyle name="20% - Accent4 3 5 2 3" xfId="10372"/>
    <cellStyle name="20% - Accent4 3 5 3" xfId="10373"/>
    <cellStyle name="20% - Accent4 3 5 3 2" xfId="10374"/>
    <cellStyle name="20% - Accent4 3 5 3 3" xfId="10375"/>
    <cellStyle name="20% - Accent4 3 5 4" xfId="10376"/>
    <cellStyle name="20% - Accent4 3 5 4 2" xfId="10377"/>
    <cellStyle name="20% - Accent4 3 5 4 3" xfId="10378"/>
    <cellStyle name="20% - Accent4 3 5 5" xfId="10379"/>
    <cellStyle name="20% - Accent4 3 5 5 2" xfId="10380"/>
    <cellStyle name="20% - Accent4 3 5 5 3" xfId="10381"/>
    <cellStyle name="20% - Accent4 3 5 6" xfId="10382"/>
    <cellStyle name="20% - Accent4 3 5 6 2" xfId="10383"/>
    <cellStyle name="20% - Accent4 3 5 7" xfId="10384"/>
    <cellStyle name="20% - Accent4 3 5 8" xfId="10385"/>
    <cellStyle name="20% - Accent4 3 6" xfId="10386"/>
    <cellStyle name="20% - Accent4 3 6 2" xfId="10387"/>
    <cellStyle name="20% - Accent4 3 6 2 2" xfId="10388"/>
    <cellStyle name="20% - Accent4 3 6 2 3" xfId="10389"/>
    <cellStyle name="20% - Accent4 3 6 3" xfId="10390"/>
    <cellStyle name="20% - Accent4 3 6 3 2" xfId="10391"/>
    <cellStyle name="20% - Accent4 3 6 3 3" xfId="10392"/>
    <cellStyle name="20% - Accent4 3 6 4" xfId="10393"/>
    <cellStyle name="20% - Accent4 3 6 4 2" xfId="10394"/>
    <cellStyle name="20% - Accent4 3 6 4 3" xfId="10395"/>
    <cellStyle name="20% - Accent4 3 6 5" xfId="10396"/>
    <cellStyle name="20% - Accent4 3 6 5 2" xfId="10397"/>
    <cellStyle name="20% - Accent4 3 6 5 3" xfId="10398"/>
    <cellStyle name="20% - Accent4 3 6 6" xfId="10399"/>
    <cellStyle name="20% - Accent4 3 6 6 2" xfId="10400"/>
    <cellStyle name="20% - Accent4 3 6 7" xfId="10401"/>
    <cellStyle name="20% - Accent4 3 6 8" xfId="10402"/>
    <cellStyle name="20% - Accent4 3 7" xfId="10403"/>
    <cellStyle name="20% - Accent4 3 7 2" xfId="10404"/>
    <cellStyle name="20% - Accent4 3 7 2 2" xfId="10405"/>
    <cellStyle name="20% - Accent4 3 7 2 3" xfId="10406"/>
    <cellStyle name="20% - Accent4 3 7 3" xfId="10407"/>
    <cellStyle name="20% - Accent4 3 7 3 2" xfId="10408"/>
    <cellStyle name="20% - Accent4 3 7 3 3" xfId="10409"/>
    <cellStyle name="20% - Accent4 3 7 4" xfId="10410"/>
    <cellStyle name="20% - Accent4 3 7 4 2" xfId="10411"/>
    <cellStyle name="20% - Accent4 3 7 4 3" xfId="10412"/>
    <cellStyle name="20% - Accent4 3 7 5" xfId="10413"/>
    <cellStyle name="20% - Accent4 3 7 5 2" xfId="10414"/>
    <cellStyle name="20% - Accent4 3 7 5 3" xfId="10415"/>
    <cellStyle name="20% - Accent4 3 7 6" xfId="10416"/>
    <cellStyle name="20% - Accent4 3 7 6 2" xfId="10417"/>
    <cellStyle name="20% - Accent4 3 7 7" xfId="10418"/>
    <cellStyle name="20% - Accent4 3 7 8" xfId="10419"/>
    <cellStyle name="20% - Accent4 3 8" xfId="10420"/>
    <cellStyle name="20% - Accent4 3 8 2" xfId="10421"/>
    <cellStyle name="20% - Accent4 3 8 2 2" xfId="10422"/>
    <cellStyle name="20% - Accent4 3 8 2 3" xfId="10423"/>
    <cellStyle name="20% - Accent4 3 8 3" xfId="10424"/>
    <cellStyle name="20% - Accent4 3 8 3 2" xfId="10425"/>
    <cellStyle name="20% - Accent4 3 8 3 3" xfId="10426"/>
    <cellStyle name="20% - Accent4 3 8 4" xfId="10427"/>
    <cellStyle name="20% - Accent4 3 8 4 2" xfId="10428"/>
    <cellStyle name="20% - Accent4 3 8 4 3" xfId="10429"/>
    <cellStyle name="20% - Accent4 3 8 5" xfId="10430"/>
    <cellStyle name="20% - Accent4 3 8 5 2" xfId="10431"/>
    <cellStyle name="20% - Accent4 3 8 5 3" xfId="10432"/>
    <cellStyle name="20% - Accent4 3 8 6" xfId="10433"/>
    <cellStyle name="20% - Accent4 3 8 6 2" xfId="10434"/>
    <cellStyle name="20% - Accent4 3 8 7" xfId="10435"/>
    <cellStyle name="20% - Accent4 3 8 8" xfId="10436"/>
    <cellStyle name="20% - Accent4 3 9" xfId="10437"/>
    <cellStyle name="20% - Accent4 3 9 2" xfId="10438"/>
    <cellStyle name="20% - Accent4 3 9 2 2" xfId="10439"/>
    <cellStyle name="20% - Accent4 3 9 2 3" xfId="10440"/>
    <cellStyle name="20% - Accent4 3 9 3" xfId="10441"/>
    <cellStyle name="20% - Accent4 3 9 3 2" xfId="10442"/>
    <cellStyle name="20% - Accent4 3 9 3 3" xfId="10443"/>
    <cellStyle name="20% - Accent4 3 9 4" xfId="10444"/>
    <cellStyle name="20% - Accent4 3 9 4 2" xfId="10445"/>
    <cellStyle name="20% - Accent4 3 9 4 3" xfId="10446"/>
    <cellStyle name="20% - Accent4 3 9 5" xfId="10447"/>
    <cellStyle name="20% - Accent4 3 9 5 2" xfId="10448"/>
    <cellStyle name="20% - Accent4 3 9 5 3" xfId="10449"/>
    <cellStyle name="20% - Accent4 3 9 6" xfId="10450"/>
    <cellStyle name="20% - Accent4 3 9 6 2" xfId="10451"/>
    <cellStyle name="20% - Accent4 3 9 7" xfId="10452"/>
    <cellStyle name="20% - Accent4 3 9 8" xfId="10453"/>
    <cellStyle name="20% - Accent4 30" xfId="10454"/>
    <cellStyle name="20% - Accent4 30 2" xfId="10455"/>
    <cellStyle name="20% - Accent4 30 3" xfId="10456"/>
    <cellStyle name="20% - Accent4 31" xfId="10457"/>
    <cellStyle name="20% - Accent4 31 2" xfId="10458"/>
    <cellStyle name="20% - Accent4 31 3" xfId="10459"/>
    <cellStyle name="20% - Accent4 32" xfId="10460"/>
    <cellStyle name="20% - Accent4 32 2" xfId="10461"/>
    <cellStyle name="20% - Accent4 32 3" xfId="10462"/>
    <cellStyle name="20% - Accent4 33" xfId="10463"/>
    <cellStyle name="20% - Accent4 33 2" xfId="10464"/>
    <cellStyle name="20% - Accent4 33 3" xfId="10465"/>
    <cellStyle name="20% - Accent4 34" xfId="10466"/>
    <cellStyle name="20% - Accent4 34 2" xfId="10467"/>
    <cellStyle name="20% - Accent4 34 3" xfId="10468"/>
    <cellStyle name="20% - Accent4 35" xfId="10469"/>
    <cellStyle name="20% - Accent4 35 2" xfId="10470"/>
    <cellStyle name="20% - Accent4 36" xfId="10471"/>
    <cellStyle name="20% - Accent4 36 2" xfId="10472"/>
    <cellStyle name="20% - Accent4 37" xfId="10473"/>
    <cellStyle name="20% - Accent4 37 2" xfId="10474"/>
    <cellStyle name="20% - Accent4 38" xfId="10475"/>
    <cellStyle name="20% - Accent4 38 2" xfId="10476"/>
    <cellStyle name="20% - Accent4 39" xfId="10477"/>
    <cellStyle name="20% - Accent4 4" xfId="10478"/>
    <cellStyle name="20% - Accent4 4 10" xfId="10479"/>
    <cellStyle name="20% - Accent4 4 10 2" xfId="10480"/>
    <cellStyle name="20% - Accent4 4 10 2 2" xfId="10481"/>
    <cellStyle name="20% - Accent4 4 10 2 3" xfId="10482"/>
    <cellStyle name="20% - Accent4 4 10 3" xfId="10483"/>
    <cellStyle name="20% - Accent4 4 10 3 2" xfId="10484"/>
    <cellStyle name="20% - Accent4 4 10 3 3" xfId="10485"/>
    <cellStyle name="20% - Accent4 4 10 4" xfId="10486"/>
    <cellStyle name="20% - Accent4 4 10 4 2" xfId="10487"/>
    <cellStyle name="20% - Accent4 4 10 4 3" xfId="10488"/>
    <cellStyle name="20% - Accent4 4 10 5" xfId="10489"/>
    <cellStyle name="20% - Accent4 4 10 5 2" xfId="10490"/>
    <cellStyle name="20% - Accent4 4 10 5 3" xfId="10491"/>
    <cellStyle name="20% - Accent4 4 10 6" xfId="10492"/>
    <cellStyle name="20% - Accent4 4 10 6 2" xfId="10493"/>
    <cellStyle name="20% - Accent4 4 10 7" xfId="10494"/>
    <cellStyle name="20% - Accent4 4 10 8" xfId="10495"/>
    <cellStyle name="20% - Accent4 4 11" xfId="10496"/>
    <cellStyle name="20% - Accent4 4 11 2" xfId="10497"/>
    <cellStyle name="20% - Accent4 4 11 2 2" xfId="10498"/>
    <cellStyle name="20% - Accent4 4 11 2 3" xfId="10499"/>
    <cellStyle name="20% - Accent4 4 11 3" xfId="10500"/>
    <cellStyle name="20% - Accent4 4 11 3 2" xfId="10501"/>
    <cellStyle name="20% - Accent4 4 11 3 3" xfId="10502"/>
    <cellStyle name="20% - Accent4 4 11 4" xfId="10503"/>
    <cellStyle name="20% - Accent4 4 11 4 2" xfId="10504"/>
    <cellStyle name="20% - Accent4 4 11 4 3" xfId="10505"/>
    <cellStyle name="20% - Accent4 4 11 5" xfId="10506"/>
    <cellStyle name="20% - Accent4 4 11 5 2" xfId="10507"/>
    <cellStyle name="20% - Accent4 4 11 5 3" xfId="10508"/>
    <cellStyle name="20% - Accent4 4 11 6" xfId="10509"/>
    <cellStyle name="20% - Accent4 4 11 6 2" xfId="10510"/>
    <cellStyle name="20% - Accent4 4 11 7" xfId="10511"/>
    <cellStyle name="20% - Accent4 4 11 8" xfId="10512"/>
    <cellStyle name="20% - Accent4 4 12" xfId="10513"/>
    <cellStyle name="20% - Accent4 4 12 2" xfId="10514"/>
    <cellStyle name="20% - Accent4 4 12 2 2" xfId="10515"/>
    <cellStyle name="20% - Accent4 4 12 2 3" xfId="10516"/>
    <cellStyle name="20% - Accent4 4 12 3" xfId="10517"/>
    <cellStyle name="20% - Accent4 4 12 3 2" xfId="10518"/>
    <cellStyle name="20% - Accent4 4 12 3 3" xfId="10519"/>
    <cellStyle name="20% - Accent4 4 12 4" xfId="10520"/>
    <cellStyle name="20% - Accent4 4 12 4 2" xfId="10521"/>
    <cellStyle name="20% - Accent4 4 12 4 3" xfId="10522"/>
    <cellStyle name="20% - Accent4 4 12 5" xfId="10523"/>
    <cellStyle name="20% - Accent4 4 12 5 2" xfId="10524"/>
    <cellStyle name="20% - Accent4 4 12 5 3" xfId="10525"/>
    <cellStyle name="20% - Accent4 4 12 6" xfId="10526"/>
    <cellStyle name="20% - Accent4 4 12 6 2" xfId="10527"/>
    <cellStyle name="20% - Accent4 4 12 7" xfId="10528"/>
    <cellStyle name="20% - Accent4 4 12 8" xfId="10529"/>
    <cellStyle name="20% - Accent4 4 13" xfId="10530"/>
    <cellStyle name="20% - Accent4 4 13 2" xfId="10531"/>
    <cellStyle name="20% - Accent4 4 13 2 2" xfId="10532"/>
    <cellStyle name="20% - Accent4 4 13 2 3" xfId="10533"/>
    <cellStyle name="20% - Accent4 4 13 3" xfId="10534"/>
    <cellStyle name="20% - Accent4 4 13 3 2" xfId="10535"/>
    <cellStyle name="20% - Accent4 4 13 3 3" xfId="10536"/>
    <cellStyle name="20% - Accent4 4 13 4" xfId="10537"/>
    <cellStyle name="20% - Accent4 4 13 4 2" xfId="10538"/>
    <cellStyle name="20% - Accent4 4 13 4 3" xfId="10539"/>
    <cellStyle name="20% - Accent4 4 13 5" xfId="10540"/>
    <cellStyle name="20% - Accent4 4 13 5 2" xfId="10541"/>
    <cellStyle name="20% - Accent4 4 13 5 3" xfId="10542"/>
    <cellStyle name="20% - Accent4 4 13 6" xfId="10543"/>
    <cellStyle name="20% - Accent4 4 13 6 2" xfId="10544"/>
    <cellStyle name="20% - Accent4 4 13 7" xfId="10545"/>
    <cellStyle name="20% - Accent4 4 13 8" xfId="10546"/>
    <cellStyle name="20% - Accent4 4 14" xfId="10547"/>
    <cellStyle name="20% - Accent4 4 14 2" xfId="10548"/>
    <cellStyle name="20% - Accent4 4 14 2 2" xfId="10549"/>
    <cellStyle name="20% - Accent4 4 14 2 3" xfId="10550"/>
    <cellStyle name="20% - Accent4 4 14 3" xfId="10551"/>
    <cellStyle name="20% - Accent4 4 14 3 2" xfId="10552"/>
    <cellStyle name="20% - Accent4 4 14 3 3" xfId="10553"/>
    <cellStyle name="20% - Accent4 4 14 4" xfId="10554"/>
    <cellStyle name="20% - Accent4 4 14 4 2" xfId="10555"/>
    <cellStyle name="20% - Accent4 4 14 4 3" xfId="10556"/>
    <cellStyle name="20% - Accent4 4 14 5" xfId="10557"/>
    <cellStyle name="20% - Accent4 4 14 5 2" xfId="10558"/>
    <cellStyle name="20% - Accent4 4 14 5 3" xfId="10559"/>
    <cellStyle name="20% - Accent4 4 14 6" xfId="10560"/>
    <cellStyle name="20% - Accent4 4 14 6 2" xfId="10561"/>
    <cellStyle name="20% - Accent4 4 14 7" xfId="10562"/>
    <cellStyle name="20% - Accent4 4 14 8" xfId="10563"/>
    <cellStyle name="20% - Accent4 4 15" xfId="10564"/>
    <cellStyle name="20% - Accent4 4 15 2" xfId="10565"/>
    <cellStyle name="20% - Accent4 4 15 2 2" xfId="10566"/>
    <cellStyle name="20% - Accent4 4 15 2 3" xfId="10567"/>
    <cellStyle name="20% - Accent4 4 15 3" xfId="10568"/>
    <cellStyle name="20% - Accent4 4 15 3 2" xfId="10569"/>
    <cellStyle name="20% - Accent4 4 15 3 3" xfId="10570"/>
    <cellStyle name="20% - Accent4 4 15 4" xfId="10571"/>
    <cellStyle name="20% - Accent4 4 15 4 2" xfId="10572"/>
    <cellStyle name="20% - Accent4 4 15 4 3" xfId="10573"/>
    <cellStyle name="20% - Accent4 4 15 5" xfId="10574"/>
    <cellStyle name="20% - Accent4 4 15 5 2" xfId="10575"/>
    <cellStyle name="20% - Accent4 4 15 5 3" xfId="10576"/>
    <cellStyle name="20% - Accent4 4 15 6" xfId="10577"/>
    <cellStyle name="20% - Accent4 4 15 6 2" xfId="10578"/>
    <cellStyle name="20% - Accent4 4 15 7" xfId="10579"/>
    <cellStyle name="20% - Accent4 4 15 8" xfId="10580"/>
    <cellStyle name="20% - Accent4 4 16" xfId="10581"/>
    <cellStyle name="20% - Accent4 4 16 2" xfId="10582"/>
    <cellStyle name="20% - Accent4 4 16 2 2" xfId="10583"/>
    <cellStyle name="20% - Accent4 4 16 2 3" xfId="10584"/>
    <cellStyle name="20% - Accent4 4 16 3" xfId="10585"/>
    <cellStyle name="20% - Accent4 4 16 3 2" xfId="10586"/>
    <cellStyle name="20% - Accent4 4 16 3 3" xfId="10587"/>
    <cellStyle name="20% - Accent4 4 16 4" xfId="10588"/>
    <cellStyle name="20% - Accent4 4 16 4 2" xfId="10589"/>
    <cellStyle name="20% - Accent4 4 16 4 3" xfId="10590"/>
    <cellStyle name="20% - Accent4 4 16 5" xfId="10591"/>
    <cellStyle name="20% - Accent4 4 16 5 2" xfId="10592"/>
    <cellStyle name="20% - Accent4 4 16 5 3" xfId="10593"/>
    <cellStyle name="20% - Accent4 4 16 6" xfId="10594"/>
    <cellStyle name="20% - Accent4 4 16 6 2" xfId="10595"/>
    <cellStyle name="20% - Accent4 4 16 7" xfId="10596"/>
    <cellStyle name="20% - Accent4 4 16 8" xfId="10597"/>
    <cellStyle name="20% - Accent4 4 17" xfId="10598"/>
    <cellStyle name="20% - Accent4 4 17 2" xfId="10599"/>
    <cellStyle name="20% - Accent4 4 17 2 2" xfId="10600"/>
    <cellStyle name="20% - Accent4 4 17 2 3" xfId="10601"/>
    <cellStyle name="20% - Accent4 4 17 3" xfId="10602"/>
    <cellStyle name="20% - Accent4 4 17 3 2" xfId="10603"/>
    <cellStyle name="20% - Accent4 4 17 3 3" xfId="10604"/>
    <cellStyle name="20% - Accent4 4 17 4" xfId="10605"/>
    <cellStyle name="20% - Accent4 4 17 4 2" xfId="10606"/>
    <cellStyle name="20% - Accent4 4 17 4 3" xfId="10607"/>
    <cellStyle name="20% - Accent4 4 17 5" xfId="10608"/>
    <cellStyle name="20% - Accent4 4 17 5 2" xfId="10609"/>
    <cellStyle name="20% - Accent4 4 17 5 3" xfId="10610"/>
    <cellStyle name="20% - Accent4 4 17 6" xfId="10611"/>
    <cellStyle name="20% - Accent4 4 17 6 2" xfId="10612"/>
    <cellStyle name="20% - Accent4 4 17 7" xfId="10613"/>
    <cellStyle name="20% - Accent4 4 17 8" xfId="10614"/>
    <cellStyle name="20% - Accent4 4 18" xfId="10615"/>
    <cellStyle name="20% - Accent4 4 18 2" xfId="10616"/>
    <cellStyle name="20% - Accent4 4 18 2 2" xfId="10617"/>
    <cellStyle name="20% - Accent4 4 18 2 3" xfId="10618"/>
    <cellStyle name="20% - Accent4 4 18 3" xfId="10619"/>
    <cellStyle name="20% - Accent4 4 18 3 2" xfId="10620"/>
    <cellStyle name="20% - Accent4 4 18 3 3" xfId="10621"/>
    <cellStyle name="20% - Accent4 4 18 4" xfId="10622"/>
    <cellStyle name="20% - Accent4 4 18 4 2" xfId="10623"/>
    <cellStyle name="20% - Accent4 4 18 4 3" xfId="10624"/>
    <cellStyle name="20% - Accent4 4 18 5" xfId="10625"/>
    <cellStyle name="20% - Accent4 4 18 5 2" xfId="10626"/>
    <cellStyle name="20% - Accent4 4 18 5 3" xfId="10627"/>
    <cellStyle name="20% - Accent4 4 18 6" xfId="10628"/>
    <cellStyle name="20% - Accent4 4 18 6 2" xfId="10629"/>
    <cellStyle name="20% - Accent4 4 18 7" xfId="10630"/>
    <cellStyle name="20% - Accent4 4 18 8" xfId="10631"/>
    <cellStyle name="20% - Accent4 4 19" xfId="10632"/>
    <cellStyle name="20% - Accent4 4 19 2" xfId="10633"/>
    <cellStyle name="20% - Accent4 4 19 2 2" xfId="10634"/>
    <cellStyle name="20% - Accent4 4 19 2 3" xfId="10635"/>
    <cellStyle name="20% - Accent4 4 19 3" xfId="10636"/>
    <cellStyle name="20% - Accent4 4 19 3 2" xfId="10637"/>
    <cellStyle name="20% - Accent4 4 19 3 3" xfId="10638"/>
    <cellStyle name="20% - Accent4 4 19 4" xfId="10639"/>
    <cellStyle name="20% - Accent4 4 19 4 2" xfId="10640"/>
    <cellStyle name="20% - Accent4 4 19 4 3" xfId="10641"/>
    <cellStyle name="20% - Accent4 4 19 5" xfId="10642"/>
    <cellStyle name="20% - Accent4 4 19 5 2" xfId="10643"/>
    <cellStyle name="20% - Accent4 4 19 5 3" xfId="10644"/>
    <cellStyle name="20% - Accent4 4 19 6" xfId="10645"/>
    <cellStyle name="20% - Accent4 4 19 6 2" xfId="10646"/>
    <cellStyle name="20% - Accent4 4 19 7" xfId="10647"/>
    <cellStyle name="20% - Accent4 4 19 8" xfId="10648"/>
    <cellStyle name="20% - Accent4 4 2" xfId="10649"/>
    <cellStyle name="20% - Accent4 4 2 2" xfId="10650"/>
    <cellStyle name="20% - Accent4 4 2 2 2" xfId="10651"/>
    <cellStyle name="20% - Accent4 4 2 2 3" xfId="10652"/>
    <cellStyle name="20% - Accent4 4 2 3" xfId="10653"/>
    <cellStyle name="20% - Accent4 4 2 3 2" xfId="10654"/>
    <cellStyle name="20% - Accent4 4 2 3 3" xfId="10655"/>
    <cellStyle name="20% - Accent4 4 2 4" xfId="10656"/>
    <cellStyle name="20% - Accent4 4 2 4 2" xfId="10657"/>
    <cellStyle name="20% - Accent4 4 2 4 3" xfId="10658"/>
    <cellStyle name="20% - Accent4 4 2 5" xfId="10659"/>
    <cellStyle name="20% - Accent4 4 2 5 2" xfId="10660"/>
    <cellStyle name="20% - Accent4 4 2 5 3" xfId="10661"/>
    <cellStyle name="20% - Accent4 4 2 6" xfId="10662"/>
    <cellStyle name="20% - Accent4 4 2 6 2" xfId="10663"/>
    <cellStyle name="20% - Accent4 4 2 7" xfId="10664"/>
    <cellStyle name="20% - Accent4 4 2 8" xfId="10665"/>
    <cellStyle name="20% - Accent4 4 20" xfId="10666"/>
    <cellStyle name="20% - Accent4 4 20 2" xfId="10667"/>
    <cellStyle name="20% - Accent4 4 20 2 2" xfId="10668"/>
    <cellStyle name="20% - Accent4 4 20 2 3" xfId="10669"/>
    <cellStyle name="20% - Accent4 4 20 3" xfId="10670"/>
    <cellStyle name="20% - Accent4 4 20 3 2" xfId="10671"/>
    <cellStyle name="20% - Accent4 4 20 3 3" xfId="10672"/>
    <cellStyle name="20% - Accent4 4 20 4" xfId="10673"/>
    <cellStyle name="20% - Accent4 4 20 4 2" xfId="10674"/>
    <cellStyle name="20% - Accent4 4 20 4 3" xfId="10675"/>
    <cellStyle name="20% - Accent4 4 20 5" xfId="10676"/>
    <cellStyle name="20% - Accent4 4 20 5 2" xfId="10677"/>
    <cellStyle name="20% - Accent4 4 20 5 3" xfId="10678"/>
    <cellStyle name="20% - Accent4 4 20 6" xfId="10679"/>
    <cellStyle name="20% - Accent4 4 20 6 2" xfId="10680"/>
    <cellStyle name="20% - Accent4 4 20 7" xfId="10681"/>
    <cellStyle name="20% - Accent4 4 20 8" xfId="10682"/>
    <cellStyle name="20% - Accent4 4 21" xfId="10683"/>
    <cellStyle name="20% - Accent4 4 21 2" xfId="10684"/>
    <cellStyle name="20% - Accent4 4 21 2 2" xfId="10685"/>
    <cellStyle name="20% - Accent4 4 21 2 3" xfId="10686"/>
    <cellStyle name="20% - Accent4 4 21 3" xfId="10687"/>
    <cellStyle name="20% - Accent4 4 21 3 2" xfId="10688"/>
    <cellStyle name="20% - Accent4 4 21 3 3" xfId="10689"/>
    <cellStyle name="20% - Accent4 4 21 4" xfId="10690"/>
    <cellStyle name="20% - Accent4 4 21 4 2" xfId="10691"/>
    <cellStyle name="20% - Accent4 4 21 4 3" xfId="10692"/>
    <cellStyle name="20% - Accent4 4 21 5" xfId="10693"/>
    <cellStyle name="20% - Accent4 4 21 5 2" xfId="10694"/>
    <cellStyle name="20% - Accent4 4 21 5 3" xfId="10695"/>
    <cellStyle name="20% - Accent4 4 21 6" xfId="10696"/>
    <cellStyle name="20% - Accent4 4 21 6 2" xfId="10697"/>
    <cellStyle name="20% - Accent4 4 21 7" xfId="10698"/>
    <cellStyle name="20% - Accent4 4 21 8" xfId="10699"/>
    <cellStyle name="20% - Accent4 4 22" xfId="10700"/>
    <cellStyle name="20% - Accent4 4 22 2" xfId="10701"/>
    <cellStyle name="20% - Accent4 4 22 3" xfId="10702"/>
    <cellStyle name="20% - Accent4 4 23" xfId="10703"/>
    <cellStyle name="20% - Accent4 4 23 2" xfId="10704"/>
    <cellStyle name="20% - Accent4 4 23 3" xfId="10705"/>
    <cellStyle name="20% - Accent4 4 24" xfId="10706"/>
    <cellStyle name="20% - Accent4 4 24 2" xfId="10707"/>
    <cellStyle name="20% - Accent4 4 24 3" xfId="10708"/>
    <cellStyle name="20% - Accent4 4 25" xfId="10709"/>
    <cellStyle name="20% - Accent4 4 25 2" xfId="10710"/>
    <cellStyle name="20% - Accent4 4 25 3" xfId="10711"/>
    <cellStyle name="20% - Accent4 4 26" xfId="10712"/>
    <cellStyle name="20% - Accent4 4 26 2" xfId="10713"/>
    <cellStyle name="20% - Accent4 4 27" xfId="10714"/>
    <cellStyle name="20% - Accent4 4 28" xfId="10715"/>
    <cellStyle name="20% - Accent4 4 3" xfId="10716"/>
    <cellStyle name="20% - Accent4 4 3 2" xfId="10717"/>
    <cellStyle name="20% - Accent4 4 3 2 2" xfId="10718"/>
    <cellStyle name="20% - Accent4 4 3 2 3" xfId="10719"/>
    <cellStyle name="20% - Accent4 4 3 3" xfId="10720"/>
    <cellStyle name="20% - Accent4 4 3 3 2" xfId="10721"/>
    <cellStyle name="20% - Accent4 4 3 3 3" xfId="10722"/>
    <cellStyle name="20% - Accent4 4 3 4" xfId="10723"/>
    <cellStyle name="20% - Accent4 4 3 4 2" xfId="10724"/>
    <cellStyle name="20% - Accent4 4 3 4 3" xfId="10725"/>
    <cellStyle name="20% - Accent4 4 3 5" xfId="10726"/>
    <cellStyle name="20% - Accent4 4 3 5 2" xfId="10727"/>
    <cellStyle name="20% - Accent4 4 3 5 3" xfId="10728"/>
    <cellStyle name="20% - Accent4 4 3 6" xfId="10729"/>
    <cellStyle name="20% - Accent4 4 3 6 2" xfId="10730"/>
    <cellStyle name="20% - Accent4 4 3 7" xfId="10731"/>
    <cellStyle name="20% - Accent4 4 3 8" xfId="10732"/>
    <cellStyle name="20% - Accent4 4 4" xfId="10733"/>
    <cellStyle name="20% - Accent4 4 4 2" xfId="10734"/>
    <cellStyle name="20% - Accent4 4 4 2 2" xfId="10735"/>
    <cellStyle name="20% - Accent4 4 4 2 3" xfId="10736"/>
    <cellStyle name="20% - Accent4 4 4 3" xfId="10737"/>
    <cellStyle name="20% - Accent4 4 4 3 2" xfId="10738"/>
    <cellStyle name="20% - Accent4 4 4 3 3" xfId="10739"/>
    <cellStyle name="20% - Accent4 4 4 4" xfId="10740"/>
    <cellStyle name="20% - Accent4 4 4 4 2" xfId="10741"/>
    <cellStyle name="20% - Accent4 4 4 4 3" xfId="10742"/>
    <cellStyle name="20% - Accent4 4 4 5" xfId="10743"/>
    <cellStyle name="20% - Accent4 4 4 5 2" xfId="10744"/>
    <cellStyle name="20% - Accent4 4 4 5 3" xfId="10745"/>
    <cellStyle name="20% - Accent4 4 4 6" xfId="10746"/>
    <cellStyle name="20% - Accent4 4 4 6 2" xfId="10747"/>
    <cellStyle name="20% - Accent4 4 4 7" xfId="10748"/>
    <cellStyle name="20% - Accent4 4 4 8" xfId="10749"/>
    <cellStyle name="20% - Accent4 4 5" xfId="10750"/>
    <cellStyle name="20% - Accent4 4 5 2" xfId="10751"/>
    <cellStyle name="20% - Accent4 4 5 2 2" xfId="10752"/>
    <cellStyle name="20% - Accent4 4 5 2 3" xfId="10753"/>
    <cellStyle name="20% - Accent4 4 5 3" xfId="10754"/>
    <cellStyle name="20% - Accent4 4 5 3 2" xfId="10755"/>
    <cellStyle name="20% - Accent4 4 5 3 3" xfId="10756"/>
    <cellStyle name="20% - Accent4 4 5 4" xfId="10757"/>
    <cellStyle name="20% - Accent4 4 5 4 2" xfId="10758"/>
    <cellStyle name="20% - Accent4 4 5 4 3" xfId="10759"/>
    <cellStyle name="20% - Accent4 4 5 5" xfId="10760"/>
    <cellStyle name="20% - Accent4 4 5 5 2" xfId="10761"/>
    <cellStyle name="20% - Accent4 4 5 5 3" xfId="10762"/>
    <cellStyle name="20% - Accent4 4 5 6" xfId="10763"/>
    <cellStyle name="20% - Accent4 4 5 6 2" xfId="10764"/>
    <cellStyle name="20% - Accent4 4 5 7" xfId="10765"/>
    <cellStyle name="20% - Accent4 4 5 8" xfId="10766"/>
    <cellStyle name="20% - Accent4 4 6" xfId="10767"/>
    <cellStyle name="20% - Accent4 4 6 2" xfId="10768"/>
    <cellStyle name="20% - Accent4 4 6 2 2" xfId="10769"/>
    <cellStyle name="20% - Accent4 4 6 2 3" xfId="10770"/>
    <cellStyle name="20% - Accent4 4 6 3" xfId="10771"/>
    <cellStyle name="20% - Accent4 4 6 3 2" xfId="10772"/>
    <cellStyle name="20% - Accent4 4 6 3 3" xfId="10773"/>
    <cellStyle name="20% - Accent4 4 6 4" xfId="10774"/>
    <cellStyle name="20% - Accent4 4 6 4 2" xfId="10775"/>
    <cellStyle name="20% - Accent4 4 6 4 3" xfId="10776"/>
    <cellStyle name="20% - Accent4 4 6 5" xfId="10777"/>
    <cellStyle name="20% - Accent4 4 6 5 2" xfId="10778"/>
    <cellStyle name="20% - Accent4 4 6 5 3" xfId="10779"/>
    <cellStyle name="20% - Accent4 4 6 6" xfId="10780"/>
    <cellStyle name="20% - Accent4 4 6 6 2" xfId="10781"/>
    <cellStyle name="20% - Accent4 4 6 7" xfId="10782"/>
    <cellStyle name="20% - Accent4 4 6 8" xfId="10783"/>
    <cellStyle name="20% - Accent4 4 7" xfId="10784"/>
    <cellStyle name="20% - Accent4 4 7 2" xfId="10785"/>
    <cellStyle name="20% - Accent4 4 7 2 2" xfId="10786"/>
    <cellStyle name="20% - Accent4 4 7 2 3" xfId="10787"/>
    <cellStyle name="20% - Accent4 4 7 3" xfId="10788"/>
    <cellStyle name="20% - Accent4 4 7 3 2" xfId="10789"/>
    <cellStyle name="20% - Accent4 4 7 3 3" xfId="10790"/>
    <cellStyle name="20% - Accent4 4 7 4" xfId="10791"/>
    <cellStyle name="20% - Accent4 4 7 4 2" xfId="10792"/>
    <cellStyle name="20% - Accent4 4 7 4 3" xfId="10793"/>
    <cellStyle name="20% - Accent4 4 7 5" xfId="10794"/>
    <cellStyle name="20% - Accent4 4 7 5 2" xfId="10795"/>
    <cellStyle name="20% - Accent4 4 7 5 3" xfId="10796"/>
    <cellStyle name="20% - Accent4 4 7 6" xfId="10797"/>
    <cellStyle name="20% - Accent4 4 7 6 2" xfId="10798"/>
    <cellStyle name="20% - Accent4 4 7 7" xfId="10799"/>
    <cellStyle name="20% - Accent4 4 7 8" xfId="10800"/>
    <cellStyle name="20% - Accent4 4 8" xfId="10801"/>
    <cellStyle name="20% - Accent4 4 8 2" xfId="10802"/>
    <cellStyle name="20% - Accent4 4 8 2 2" xfId="10803"/>
    <cellStyle name="20% - Accent4 4 8 2 3" xfId="10804"/>
    <cellStyle name="20% - Accent4 4 8 3" xfId="10805"/>
    <cellStyle name="20% - Accent4 4 8 3 2" xfId="10806"/>
    <cellStyle name="20% - Accent4 4 8 3 3" xfId="10807"/>
    <cellStyle name="20% - Accent4 4 8 4" xfId="10808"/>
    <cellStyle name="20% - Accent4 4 8 4 2" xfId="10809"/>
    <cellStyle name="20% - Accent4 4 8 4 3" xfId="10810"/>
    <cellStyle name="20% - Accent4 4 8 5" xfId="10811"/>
    <cellStyle name="20% - Accent4 4 8 5 2" xfId="10812"/>
    <cellStyle name="20% - Accent4 4 8 5 3" xfId="10813"/>
    <cellStyle name="20% - Accent4 4 8 6" xfId="10814"/>
    <cellStyle name="20% - Accent4 4 8 6 2" xfId="10815"/>
    <cellStyle name="20% - Accent4 4 8 7" xfId="10816"/>
    <cellStyle name="20% - Accent4 4 8 8" xfId="10817"/>
    <cellStyle name="20% - Accent4 4 9" xfId="10818"/>
    <cellStyle name="20% - Accent4 4 9 2" xfId="10819"/>
    <cellStyle name="20% - Accent4 4 9 2 2" xfId="10820"/>
    <cellStyle name="20% - Accent4 4 9 2 3" xfId="10821"/>
    <cellStyle name="20% - Accent4 4 9 3" xfId="10822"/>
    <cellStyle name="20% - Accent4 4 9 3 2" xfId="10823"/>
    <cellStyle name="20% - Accent4 4 9 3 3" xfId="10824"/>
    <cellStyle name="20% - Accent4 4 9 4" xfId="10825"/>
    <cellStyle name="20% - Accent4 4 9 4 2" xfId="10826"/>
    <cellStyle name="20% - Accent4 4 9 4 3" xfId="10827"/>
    <cellStyle name="20% - Accent4 4 9 5" xfId="10828"/>
    <cellStyle name="20% - Accent4 4 9 5 2" xfId="10829"/>
    <cellStyle name="20% - Accent4 4 9 5 3" xfId="10830"/>
    <cellStyle name="20% - Accent4 4 9 6" xfId="10831"/>
    <cellStyle name="20% - Accent4 4 9 6 2" xfId="10832"/>
    <cellStyle name="20% - Accent4 4 9 7" xfId="10833"/>
    <cellStyle name="20% - Accent4 4 9 8" xfId="10834"/>
    <cellStyle name="20% - Accent4 40" xfId="10835"/>
    <cellStyle name="20% - Accent4 41" xfId="10836"/>
    <cellStyle name="20% - Accent4 42" xfId="10837"/>
    <cellStyle name="20% - Accent4 5" xfId="10838"/>
    <cellStyle name="20% - Accent4 5 10" xfId="10839"/>
    <cellStyle name="20% - Accent4 5 10 2" xfId="10840"/>
    <cellStyle name="20% - Accent4 5 10 2 2" xfId="10841"/>
    <cellStyle name="20% - Accent4 5 10 2 3" xfId="10842"/>
    <cellStyle name="20% - Accent4 5 10 3" xfId="10843"/>
    <cellStyle name="20% - Accent4 5 10 3 2" xfId="10844"/>
    <cellStyle name="20% - Accent4 5 10 3 3" xfId="10845"/>
    <cellStyle name="20% - Accent4 5 10 4" xfId="10846"/>
    <cellStyle name="20% - Accent4 5 10 4 2" xfId="10847"/>
    <cellStyle name="20% - Accent4 5 10 4 3" xfId="10848"/>
    <cellStyle name="20% - Accent4 5 10 5" xfId="10849"/>
    <cellStyle name="20% - Accent4 5 10 5 2" xfId="10850"/>
    <cellStyle name="20% - Accent4 5 10 5 3" xfId="10851"/>
    <cellStyle name="20% - Accent4 5 10 6" xfId="10852"/>
    <cellStyle name="20% - Accent4 5 10 6 2" xfId="10853"/>
    <cellStyle name="20% - Accent4 5 10 7" xfId="10854"/>
    <cellStyle name="20% - Accent4 5 10 8" xfId="10855"/>
    <cellStyle name="20% - Accent4 5 11" xfId="10856"/>
    <cellStyle name="20% - Accent4 5 11 2" xfId="10857"/>
    <cellStyle name="20% - Accent4 5 11 2 2" xfId="10858"/>
    <cellStyle name="20% - Accent4 5 11 2 3" xfId="10859"/>
    <cellStyle name="20% - Accent4 5 11 3" xfId="10860"/>
    <cellStyle name="20% - Accent4 5 11 3 2" xfId="10861"/>
    <cellStyle name="20% - Accent4 5 11 3 3" xfId="10862"/>
    <cellStyle name="20% - Accent4 5 11 4" xfId="10863"/>
    <cellStyle name="20% - Accent4 5 11 4 2" xfId="10864"/>
    <cellStyle name="20% - Accent4 5 11 4 3" xfId="10865"/>
    <cellStyle name="20% - Accent4 5 11 5" xfId="10866"/>
    <cellStyle name="20% - Accent4 5 11 5 2" xfId="10867"/>
    <cellStyle name="20% - Accent4 5 11 5 3" xfId="10868"/>
    <cellStyle name="20% - Accent4 5 11 6" xfId="10869"/>
    <cellStyle name="20% - Accent4 5 11 6 2" xfId="10870"/>
    <cellStyle name="20% - Accent4 5 11 7" xfId="10871"/>
    <cellStyle name="20% - Accent4 5 11 8" xfId="10872"/>
    <cellStyle name="20% - Accent4 5 12" xfId="10873"/>
    <cellStyle name="20% - Accent4 5 12 2" xfId="10874"/>
    <cellStyle name="20% - Accent4 5 12 2 2" xfId="10875"/>
    <cellStyle name="20% - Accent4 5 12 2 3" xfId="10876"/>
    <cellStyle name="20% - Accent4 5 12 3" xfId="10877"/>
    <cellStyle name="20% - Accent4 5 12 3 2" xfId="10878"/>
    <cellStyle name="20% - Accent4 5 12 3 3" xfId="10879"/>
    <cellStyle name="20% - Accent4 5 12 4" xfId="10880"/>
    <cellStyle name="20% - Accent4 5 12 4 2" xfId="10881"/>
    <cellStyle name="20% - Accent4 5 12 4 3" xfId="10882"/>
    <cellStyle name="20% - Accent4 5 12 5" xfId="10883"/>
    <cellStyle name="20% - Accent4 5 12 5 2" xfId="10884"/>
    <cellStyle name="20% - Accent4 5 12 5 3" xfId="10885"/>
    <cellStyle name="20% - Accent4 5 12 6" xfId="10886"/>
    <cellStyle name="20% - Accent4 5 12 6 2" xfId="10887"/>
    <cellStyle name="20% - Accent4 5 12 7" xfId="10888"/>
    <cellStyle name="20% - Accent4 5 12 8" xfId="10889"/>
    <cellStyle name="20% - Accent4 5 13" xfId="10890"/>
    <cellStyle name="20% - Accent4 5 13 2" xfId="10891"/>
    <cellStyle name="20% - Accent4 5 13 2 2" xfId="10892"/>
    <cellStyle name="20% - Accent4 5 13 2 3" xfId="10893"/>
    <cellStyle name="20% - Accent4 5 13 3" xfId="10894"/>
    <cellStyle name="20% - Accent4 5 13 3 2" xfId="10895"/>
    <cellStyle name="20% - Accent4 5 13 3 3" xfId="10896"/>
    <cellStyle name="20% - Accent4 5 13 4" xfId="10897"/>
    <cellStyle name="20% - Accent4 5 13 4 2" xfId="10898"/>
    <cellStyle name="20% - Accent4 5 13 4 3" xfId="10899"/>
    <cellStyle name="20% - Accent4 5 13 5" xfId="10900"/>
    <cellStyle name="20% - Accent4 5 13 5 2" xfId="10901"/>
    <cellStyle name="20% - Accent4 5 13 5 3" xfId="10902"/>
    <cellStyle name="20% - Accent4 5 13 6" xfId="10903"/>
    <cellStyle name="20% - Accent4 5 13 6 2" xfId="10904"/>
    <cellStyle name="20% - Accent4 5 13 7" xfId="10905"/>
    <cellStyle name="20% - Accent4 5 13 8" xfId="10906"/>
    <cellStyle name="20% - Accent4 5 14" xfId="10907"/>
    <cellStyle name="20% - Accent4 5 14 2" xfId="10908"/>
    <cellStyle name="20% - Accent4 5 14 2 2" xfId="10909"/>
    <cellStyle name="20% - Accent4 5 14 2 3" xfId="10910"/>
    <cellStyle name="20% - Accent4 5 14 3" xfId="10911"/>
    <cellStyle name="20% - Accent4 5 14 3 2" xfId="10912"/>
    <cellStyle name="20% - Accent4 5 14 3 3" xfId="10913"/>
    <cellStyle name="20% - Accent4 5 14 4" xfId="10914"/>
    <cellStyle name="20% - Accent4 5 14 4 2" xfId="10915"/>
    <cellStyle name="20% - Accent4 5 14 4 3" xfId="10916"/>
    <cellStyle name="20% - Accent4 5 14 5" xfId="10917"/>
    <cellStyle name="20% - Accent4 5 14 5 2" xfId="10918"/>
    <cellStyle name="20% - Accent4 5 14 5 3" xfId="10919"/>
    <cellStyle name="20% - Accent4 5 14 6" xfId="10920"/>
    <cellStyle name="20% - Accent4 5 14 6 2" xfId="10921"/>
    <cellStyle name="20% - Accent4 5 14 7" xfId="10922"/>
    <cellStyle name="20% - Accent4 5 14 8" xfId="10923"/>
    <cellStyle name="20% - Accent4 5 15" xfId="10924"/>
    <cellStyle name="20% - Accent4 5 15 2" xfId="10925"/>
    <cellStyle name="20% - Accent4 5 15 2 2" xfId="10926"/>
    <cellStyle name="20% - Accent4 5 15 2 3" xfId="10927"/>
    <cellStyle name="20% - Accent4 5 15 3" xfId="10928"/>
    <cellStyle name="20% - Accent4 5 15 3 2" xfId="10929"/>
    <cellStyle name="20% - Accent4 5 15 3 3" xfId="10930"/>
    <cellStyle name="20% - Accent4 5 15 4" xfId="10931"/>
    <cellStyle name="20% - Accent4 5 15 4 2" xfId="10932"/>
    <cellStyle name="20% - Accent4 5 15 4 3" xfId="10933"/>
    <cellStyle name="20% - Accent4 5 15 5" xfId="10934"/>
    <cellStyle name="20% - Accent4 5 15 5 2" xfId="10935"/>
    <cellStyle name="20% - Accent4 5 15 5 3" xfId="10936"/>
    <cellStyle name="20% - Accent4 5 15 6" xfId="10937"/>
    <cellStyle name="20% - Accent4 5 15 6 2" xfId="10938"/>
    <cellStyle name="20% - Accent4 5 15 7" xfId="10939"/>
    <cellStyle name="20% - Accent4 5 15 8" xfId="10940"/>
    <cellStyle name="20% - Accent4 5 16" xfId="10941"/>
    <cellStyle name="20% - Accent4 5 16 2" xfId="10942"/>
    <cellStyle name="20% - Accent4 5 16 2 2" xfId="10943"/>
    <cellStyle name="20% - Accent4 5 16 2 3" xfId="10944"/>
    <cellStyle name="20% - Accent4 5 16 3" xfId="10945"/>
    <cellStyle name="20% - Accent4 5 16 3 2" xfId="10946"/>
    <cellStyle name="20% - Accent4 5 16 3 3" xfId="10947"/>
    <cellStyle name="20% - Accent4 5 16 4" xfId="10948"/>
    <cellStyle name="20% - Accent4 5 16 4 2" xfId="10949"/>
    <cellStyle name="20% - Accent4 5 16 4 3" xfId="10950"/>
    <cellStyle name="20% - Accent4 5 16 5" xfId="10951"/>
    <cellStyle name="20% - Accent4 5 16 5 2" xfId="10952"/>
    <cellStyle name="20% - Accent4 5 16 5 3" xfId="10953"/>
    <cellStyle name="20% - Accent4 5 16 6" xfId="10954"/>
    <cellStyle name="20% - Accent4 5 16 6 2" xfId="10955"/>
    <cellStyle name="20% - Accent4 5 16 7" xfId="10956"/>
    <cellStyle name="20% - Accent4 5 16 8" xfId="10957"/>
    <cellStyle name="20% - Accent4 5 17" xfId="10958"/>
    <cellStyle name="20% - Accent4 5 17 2" xfId="10959"/>
    <cellStyle name="20% - Accent4 5 17 2 2" xfId="10960"/>
    <cellStyle name="20% - Accent4 5 17 2 3" xfId="10961"/>
    <cellStyle name="20% - Accent4 5 17 3" xfId="10962"/>
    <cellStyle name="20% - Accent4 5 17 3 2" xfId="10963"/>
    <cellStyle name="20% - Accent4 5 17 3 3" xfId="10964"/>
    <cellStyle name="20% - Accent4 5 17 4" xfId="10965"/>
    <cellStyle name="20% - Accent4 5 17 4 2" xfId="10966"/>
    <cellStyle name="20% - Accent4 5 17 4 3" xfId="10967"/>
    <cellStyle name="20% - Accent4 5 17 5" xfId="10968"/>
    <cellStyle name="20% - Accent4 5 17 5 2" xfId="10969"/>
    <cellStyle name="20% - Accent4 5 17 5 3" xfId="10970"/>
    <cellStyle name="20% - Accent4 5 17 6" xfId="10971"/>
    <cellStyle name="20% - Accent4 5 17 6 2" xfId="10972"/>
    <cellStyle name="20% - Accent4 5 17 7" xfId="10973"/>
    <cellStyle name="20% - Accent4 5 17 8" xfId="10974"/>
    <cellStyle name="20% - Accent4 5 18" xfId="10975"/>
    <cellStyle name="20% - Accent4 5 18 2" xfId="10976"/>
    <cellStyle name="20% - Accent4 5 18 2 2" xfId="10977"/>
    <cellStyle name="20% - Accent4 5 18 2 3" xfId="10978"/>
    <cellStyle name="20% - Accent4 5 18 3" xfId="10979"/>
    <cellStyle name="20% - Accent4 5 18 3 2" xfId="10980"/>
    <cellStyle name="20% - Accent4 5 18 3 3" xfId="10981"/>
    <cellStyle name="20% - Accent4 5 18 4" xfId="10982"/>
    <cellStyle name="20% - Accent4 5 18 4 2" xfId="10983"/>
    <cellStyle name="20% - Accent4 5 18 4 3" xfId="10984"/>
    <cellStyle name="20% - Accent4 5 18 5" xfId="10985"/>
    <cellStyle name="20% - Accent4 5 18 5 2" xfId="10986"/>
    <cellStyle name="20% - Accent4 5 18 5 3" xfId="10987"/>
    <cellStyle name="20% - Accent4 5 18 6" xfId="10988"/>
    <cellStyle name="20% - Accent4 5 18 6 2" xfId="10989"/>
    <cellStyle name="20% - Accent4 5 18 7" xfId="10990"/>
    <cellStyle name="20% - Accent4 5 18 8" xfId="10991"/>
    <cellStyle name="20% - Accent4 5 19" xfId="10992"/>
    <cellStyle name="20% - Accent4 5 19 2" xfId="10993"/>
    <cellStyle name="20% - Accent4 5 19 2 2" xfId="10994"/>
    <cellStyle name="20% - Accent4 5 19 2 3" xfId="10995"/>
    <cellStyle name="20% - Accent4 5 19 3" xfId="10996"/>
    <cellStyle name="20% - Accent4 5 19 3 2" xfId="10997"/>
    <cellStyle name="20% - Accent4 5 19 3 3" xfId="10998"/>
    <cellStyle name="20% - Accent4 5 19 4" xfId="10999"/>
    <cellStyle name="20% - Accent4 5 19 4 2" xfId="11000"/>
    <cellStyle name="20% - Accent4 5 19 4 3" xfId="11001"/>
    <cellStyle name="20% - Accent4 5 19 5" xfId="11002"/>
    <cellStyle name="20% - Accent4 5 19 5 2" xfId="11003"/>
    <cellStyle name="20% - Accent4 5 19 5 3" xfId="11004"/>
    <cellStyle name="20% - Accent4 5 19 6" xfId="11005"/>
    <cellStyle name="20% - Accent4 5 19 6 2" xfId="11006"/>
    <cellStyle name="20% - Accent4 5 19 7" xfId="11007"/>
    <cellStyle name="20% - Accent4 5 19 8" xfId="11008"/>
    <cellStyle name="20% - Accent4 5 2" xfId="11009"/>
    <cellStyle name="20% - Accent4 5 2 2" xfId="11010"/>
    <cellStyle name="20% - Accent4 5 2 2 2" xfId="11011"/>
    <cellStyle name="20% - Accent4 5 2 2 3" xfId="11012"/>
    <cellStyle name="20% - Accent4 5 2 3" xfId="11013"/>
    <cellStyle name="20% - Accent4 5 2 3 2" xfId="11014"/>
    <cellStyle name="20% - Accent4 5 2 3 3" xfId="11015"/>
    <cellStyle name="20% - Accent4 5 2 4" xfId="11016"/>
    <cellStyle name="20% - Accent4 5 2 4 2" xfId="11017"/>
    <cellStyle name="20% - Accent4 5 2 4 3" xfId="11018"/>
    <cellStyle name="20% - Accent4 5 2 5" xfId="11019"/>
    <cellStyle name="20% - Accent4 5 2 5 2" xfId="11020"/>
    <cellStyle name="20% - Accent4 5 2 5 3" xfId="11021"/>
    <cellStyle name="20% - Accent4 5 2 6" xfId="11022"/>
    <cellStyle name="20% - Accent4 5 2 6 2" xfId="11023"/>
    <cellStyle name="20% - Accent4 5 2 7" xfId="11024"/>
    <cellStyle name="20% - Accent4 5 2 8" xfId="11025"/>
    <cellStyle name="20% - Accent4 5 20" xfId="11026"/>
    <cellStyle name="20% - Accent4 5 20 2" xfId="11027"/>
    <cellStyle name="20% - Accent4 5 20 2 2" xfId="11028"/>
    <cellStyle name="20% - Accent4 5 20 2 3" xfId="11029"/>
    <cellStyle name="20% - Accent4 5 20 3" xfId="11030"/>
    <cellStyle name="20% - Accent4 5 20 3 2" xfId="11031"/>
    <cellStyle name="20% - Accent4 5 20 3 3" xfId="11032"/>
    <cellStyle name="20% - Accent4 5 20 4" xfId="11033"/>
    <cellStyle name="20% - Accent4 5 20 4 2" xfId="11034"/>
    <cellStyle name="20% - Accent4 5 20 4 3" xfId="11035"/>
    <cellStyle name="20% - Accent4 5 20 5" xfId="11036"/>
    <cellStyle name="20% - Accent4 5 20 5 2" xfId="11037"/>
    <cellStyle name="20% - Accent4 5 20 5 3" xfId="11038"/>
    <cellStyle name="20% - Accent4 5 20 6" xfId="11039"/>
    <cellStyle name="20% - Accent4 5 20 6 2" xfId="11040"/>
    <cellStyle name="20% - Accent4 5 20 7" xfId="11041"/>
    <cellStyle name="20% - Accent4 5 20 8" xfId="11042"/>
    <cellStyle name="20% - Accent4 5 21" xfId="11043"/>
    <cellStyle name="20% - Accent4 5 21 2" xfId="11044"/>
    <cellStyle name="20% - Accent4 5 21 2 2" xfId="11045"/>
    <cellStyle name="20% - Accent4 5 21 2 3" xfId="11046"/>
    <cellStyle name="20% - Accent4 5 21 3" xfId="11047"/>
    <cellStyle name="20% - Accent4 5 21 3 2" xfId="11048"/>
    <cellStyle name="20% - Accent4 5 21 3 3" xfId="11049"/>
    <cellStyle name="20% - Accent4 5 21 4" xfId="11050"/>
    <cellStyle name="20% - Accent4 5 21 4 2" xfId="11051"/>
    <cellStyle name="20% - Accent4 5 21 4 3" xfId="11052"/>
    <cellStyle name="20% - Accent4 5 21 5" xfId="11053"/>
    <cellStyle name="20% - Accent4 5 21 5 2" xfId="11054"/>
    <cellStyle name="20% - Accent4 5 21 5 3" xfId="11055"/>
    <cellStyle name="20% - Accent4 5 21 6" xfId="11056"/>
    <cellStyle name="20% - Accent4 5 21 6 2" xfId="11057"/>
    <cellStyle name="20% - Accent4 5 21 7" xfId="11058"/>
    <cellStyle name="20% - Accent4 5 21 8" xfId="11059"/>
    <cellStyle name="20% - Accent4 5 22" xfId="11060"/>
    <cellStyle name="20% - Accent4 5 22 2" xfId="11061"/>
    <cellStyle name="20% - Accent4 5 22 3" xfId="11062"/>
    <cellStyle name="20% - Accent4 5 23" xfId="11063"/>
    <cellStyle name="20% - Accent4 5 23 2" xfId="11064"/>
    <cellStyle name="20% - Accent4 5 23 3" xfId="11065"/>
    <cellStyle name="20% - Accent4 5 24" xfId="11066"/>
    <cellStyle name="20% - Accent4 5 24 2" xfId="11067"/>
    <cellStyle name="20% - Accent4 5 24 3" xfId="11068"/>
    <cellStyle name="20% - Accent4 5 25" xfId="11069"/>
    <cellStyle name="20% - Accent4 5 25 2" xfId="11070"/>
    <cellStyle name="20% - Accent4 5 25 3" xfId="11071"/>
    <cellStyle name="20% - Accent4 5 26" xfId="11072"/>
    <cellStyle name="20% - Accent4 5 26 2" xfId="11073"/>
    <cellStyle name="20% - Accent4 5 27" xfId="11074"/>
    <cellStyle name="20% - Accent4 5 28" xfId="11075"/>
    <cellStyle name="20% - Accent4 5 3" xfId="11076"/>
    <cellStyle name="20% - Accent4 5 3 2" xfId="11077"/>
    <cellStyle name="20% - Accent4 5 3 2 2" xfId="11078"/>
    <cellStyle name="20% - Accent4 5 3 2 3" xfId="11079"/>
    <cellStyle name="20% - Accent4 5 3 3" xfId="11080"/>
    <cellStyle name="20% - Accent4 5 3 3 2" xfId="11081"/>
    <cellStyle name="20% - Accent4 5 3 3 3" xfId="11082"/>
    <cellStyle name="20% - Accent4 5 3 4" xfId="11083"/>
    <cellStyle name="20% - Accent4 5 3 4 2" xfId="11084"/>
    <cellStyle name="20% - Accent4 5 3 4 3" xfId="11085"/>
    <cellStyle name="20% - Accent4 5 3 5" xfId="11086"/>
    <cellStyle name="20% - Accent4 5 3 5 2" xfId="11087"/>
    <cellStyle name="20% - Accent4 5 3 5 3" xfId="11088"/>
    <cellStyle name="20% - Accent4 5 3 6" xfId="11089"/>
    <cellStyle name="20% - Accent4 5 3 6 2" xfId="11090"/>
    <cellStyle name="20% - Accent4 5 3 7" xfId="11091"/>
    <cellStyle name="20% - Accent4 5 3 8" xfId="11092"/>
    <cellStyle name="20% - Accent4 5 4" xfId="11093"/>
    <cellStyle name="20% - Accent4 5 4 2" xfId="11094"/>
    <cellStyle name="20% - Accent4 5 4 2 2" xfId="11095"/>
    <cellStyle name="20% - Accent4 5 4 2 3" xfId="11096"/>
    <cellStyle name="20% - Accent4 5 4 3" xfId="11097"/>
    <cellStyle name="20% - Accent4 5 4 3 2" xfId="11098"/>
    <cellStyle name="20% - Accent4 5 4 3 3" xfId="11099"/>
    <cellStyle name="20% - Accent4 5 4 4" xfId="11100"/>
    <cellStyle name="20% - Accent4 5 4 4 2" xfId="11101"/>
    <cellStyle name="20% - Accent4 5 4 4 3" xfId="11102"/>
    <cellStyle name="20% - Accent4 5 4 5" xfId="11103"/>
    <cellStyle name="20% - Accent4 5 4 5 2" xfId="11104"/>
    <cellStyle name="20% - Accent4 5 4 5 3" xfId="11105"/>
    <cellStyle name="20% - Accent4 5 4 6" xfId="11106"/>
    <cellStyle name="20% - Accent4 5 4 6 2" xfId="11107"/>
    <cellStyle name="20% - Accent4 5 4 7" xfId="11108"/>
    <cellStyle name="20% - Accent4 5 4 8" xfId="11109"/>
    <cellStyle name="20% - Accent4 5 5" xfId="11110"/>
    <cellStyle name="20% - Accent4 5 5 2" xfId="11111"/>
    <cellStyle name="20% - Accent4 5 5 2 2" xfId="11112"/>
    <cellStyle name="20% - Accent4 5 5 2 3" xfId="11113"/>
    <cellStyle name="20% - Accent4 5 5 3" xfId="11114"/>
    <cellStyle name="20% - Accent4 5 5 3 2" xfId="11115"/>
    <cellStyle name="20% - Accent4 5 5 3 3" xfId="11116"/>
    <cellStyle name="20% - Accent4 5 5 4" xfId="11117"/>
    <cellStyle name="20% - Accent4 5 5 4 2" xfId="11118"/>
    <cellStyle name="20% - Accent4 5 5 4 3" xfId="11119"/>
    <cellStyle name="20% - Accent4 5 5 5" xfId="11120"/>
    <cellStyle name="20% - Accent4 5 5 5 2" xfId="11121"/>
    <cellStyle name="20% - Accent4 5 5 5 3" xfId="11122"/>
    <cellStyle name="20% - Accent4 5 5 6" xfId="11123"/>
    <cellStyle name="20% - Accent4 5 5 6 2" xfId="11124"/>
    <cellStyle name="20% - Accent4 5 5 7" xfId="11125"/>
    <cellStyle name="20% - Accent4 5 5 8" xfId="11126"/>
    <cellStyle name="20% - Accent4 5 6" xfId="11127"/>
    <cellStyle name="20% - Accent4 5 6 2" xfId="11128"/>
    <cellStyle name="20% - Accent4 5 6 2 2" xfId="11129"/>
    <cellStyle name="20% - Accent4 5 6 2 3" xfId="11130"/>
    <cellStyle name="20% - Accent4 5 6 3" xfId="11131"/>
    <cellStyle name="20% - Accent4 5 6 3 2" xfId="11132"/>
    <cellStyle name="20% - Accent4 5 6 3 3" xfId="11133"/>
    <cellStyle name="20% - Accent4 5 6 4" xfId="11134"/>
    <cellStyle name="20% - Accent4 5 6 4 2" xfId="11135"/>
    <cellStyle name="20% - Accent4 5 6 4 3" xfId="11136"/>
    <cellStyle name="20% - Accent4 5 6 5" xfId="11137"/>
    <cellStyle name="20% - Accent4 5 6 5 2" xfId="11138"/>
    <cellStyle name="20% - Accent4 5 6 5 3" xfId="11139"/>
    <cellStyle name="20% - Accent4 5 6 6" xfId="11140"/>
    <cellStyle name="20% - Accent4 5 6 6 2" xfId="11141"/>
    <cellStyle name="20% - Accent4 5 6 7" xfId="11142"/>
    <cellStyle name="20% - Accent4 5 6 8" xfId="11143"/>
    <cellStyle name="20% - Accent4 5 7" xfId="11144"/>
    <cellStyle name="20% - Accent4 5 7 2" xfId="11145"/>
    <cellStyle name="20% - Accent4 5 7 2 2" xfId="11146"/>
    <cellStyle name="20% - Accent4 5 7 2 3" xfId="11147"/>
    <cellStyle name="20% - Accent4 5 7 3" xfId="11148"/>
    <cellStyle name="20% - Accent4 5 7 3 2" xfId="11149"/>
    <cellStyle name="20% - Accent4 5 7 3 3" xfId="11150"/>
    <cellStyle name="20% - Accent4 5 7 4" xfId="11151"/>
    <cellStyle name="20% - Accent4 5 7 4 2" xfId="11152"/>
    <cellStyle name="20% - Accent4 5 7 4 3" xfId="11153"/>
    <cellStyle name="20% - Accent4 5 7 5" xfId="11154"/>
    <cellStyle name="20% - Accent4 5 7 5 2" xfId="11155"/>
    <cellStyle name="20% - Accent4 5 7 5 3" xfId="11156"/>
    <cellStyle name="20% - Accent4 5 7 6" xfId="11157"/>
    <cellStyle name="20% - Accent4 5 7 6 2" xfId="11158"/>
    <cellStyle name="20% - Accent4 5 7 7" xfId="11159"/>
    <cellStyle name="20% - Accent4 5 7 8" xfId="11160"/>
    <cellStyle name="20% - Accent4 5 8" xfId="11161"/>
    <cellStyle name="20% - Accent4 5 8 2" xfId="11162"/>
    <cellStyle name="20% - Accent4 5 8 2 2" xfId="11163"/>
    <cellStyle name="20% - Accent4 5 8 2 3" xfId="11164"/>
    <cellStyle name="20% - Accent4 5 8 3" xfId="11165"/>
    <cellStyle name="20% - Accent4 5 8 3 2" xfId="11166"/>
    <cellStyle name="20% - Accent4 5 8 3 3" xfId="11167"/>
    <cellStyle name="20% - Accent4 5 8 4" xfId="11168"/>
    <cellStyle name="20% - Accent4 5 8 4 2" xfId="11169"/>
    <cellStyle name="20% - Accent4 5 8 4 3" xfId="11170"/>
    <cellStyle name="20% - Accent4 5 8 5" xfId="11171"/>
    <cellStyle name="20% - Accent4 5 8 5 2" xfId="11172"/>
    <cellStyle name="20% - Accent4 5 8 5 3" xfId="11173"/>
    <cellStyle name="20% - Accent4 5 8 6" xfId="11174"/>
    <cellStyle name="20% - Accent4 5 8 6 2" xfId="11175"/>
    <cellStyle name="20% - Accent4 5 8 7" xfId="11176"/>
    <cellStyle name="20% - Accent4 5 8 8" xfId="11177"/>
    <cellStyle name="20% - Accent4 5 9" xfId="11178"/>
    <cellStyle name="20% - Accent4 5 9 2" xfId="11179"/>
    <cellStyle name="20% - Accent4 5 9 2 2" xfId="11180"/>
    <cellStyle name="20% - Accent4 5 9 2 3" xfId="11181"/>
    <cellStyle name="20% - Accent4 5 9 3" xfId="11182"/>
    <cellStyle name="20% - Accent4 5 9 3 2" xfId="11183"/>
    <cellStyle name="20% - Accent4 5 9 3 3" xfId="11184"/>
    <cellStyle name="20% - Accent4 5 9 4" xfId="11185"/>
    <cellStyle name="20% - Accent4 5 9 4 2" xfId="11186"/>
    <cellStyle name="20% - Accent4 5 9 4 3" xfId="11187"/>
    <cellStyle name="20% - Accent4 5 9 5" xfId="11188"/>
    <cellStyle name="20% - Accent4 5 9 5 2" xfId="11189"/>
    <cellStyle name="20% - Accent4 5 9 5 3" xfId="11190"/>
    <cellStyle name="20% - Accent4 5 9 6" xfId="11191"/>
    <cellStyle name="20% - Accent4 5 9 6 2" xfId="11192"/>
    <cellStyle name="20% - Accent4 5 9 7" xfId="11193"/>
    <cellStyle name="20% - Accent4 5 9 8" xfId="11194"/>
    <cellStyle name="20% - Accent4 6" xfId="11195"/>
    <cellStyle name="20% - Accent4 6 10" xfId="11196"/>
    <cellStyle name="20% - Accent4 6 10 2" xfId="11197"/>
    <cellStyle name="20% - Accent4 6 10 2 2" xfId="11198"/>
    <cellStyle name="20% - Accent4 6 10 2 3" xfId="11199"/>
    <cellStyle name="20% - Accent4 6 10 3" xfId="11200"/>
    <cellStyle name="20% - Accent4 6 10 3 2" xfId="11201"/>
    <cellStyle name="20% - Accent4 6 10 3 3" xfId="11202"/>
    <cellStyle name="20% - Accent4 6 10 4" xfId="11203"/>
    <cellStyle name="20% - Accent4 6 10 4 2" xfId="11204"/>
    <cellStyle name="20% - Accent4 6 10 4 3" xfId="11205"/>
    <cellStyle name="20% - Accent4 6 10 5" xfId="11206"/>
    <cellStyle name="20% - Accent4 6 10 5 2" xfId="11207"/>
    <cellStyle name="20% - Accent4 6 10 5 3" xfId="11208"/>
    <cellStyle name="20% - Accent4 6 10 6" xfId="11209"/>
    <cellStyle name="20% - Accent4 6 10 6 2" xfId="11210"/>
    <cellStyle name="20% - Accent4 6 10 7" xfId="11211"/>
    <cellStyle name="20% - Accent4 6 10 8" xfId="11212"/>
    <cellStyle name="20% - Accent4 6 11" xfId="11213"/>
    <cellStyle name="20% - Accent4 6 11 2" xfId="11214"/>
    <cellStyle name="20% - Accent4 6 11 2 2" xfId="11215"/>
    <cellStyle name="20% - Accent4 6 11 2 3" xfId="11216"/>
    <cellStyle name="20% - Accent4 6 11 3" xfId="11217"/>
    <cellStyle name="20% - Accent4 6 11 3 2" xfId="11218"/>
    <cellStyle name="20% - Accent4 6 11 3 3" xfId="11219"/>
    <cellStyle name="20% - Accent4 6 11 4" xfId="11220"/>
    <cellStyle name="20% - Accent4 6 11 4 2" xfId="11221"/>
    <cellStyle name="20% - Accent4 6 11 4 3" xfId="11222"/>
    <cellStyle name="20% - Accent4 6 11 5" xfId="11223"/>
    <cellStyle name="20% - Accent4 6 11 5 2" xfId="11224"/>
    <cellStyle name="20% - Accent4 6 11 5 3" xfId="11225"/>
    <cellStyle name="20% - Accent4 6 11 6" xfId="11226"/>
    <cellStyle name="20% - Accent4 6 11 6 2" xfId="11227"/>
    <cellStyle name="20% - Accent4 6 11 7" xfId="11228"/>
    <cellStyle name="20% - Accent4 6 11 8" xfId="11229"/>
    <cellStyle name="20% - Accent4 6 12" xfId="11230"/>
    <cellStyle name="20% - Accent4 6 12 2" xfId="11231"/>
    <cellStyle name="20% - Accent4 6 12 2 2" xfId="11232"/>
    <cellStyle name="20% - Accent4 6 12 2 3" xfId="11233"/>
    <cellStyle name="20% - Accent4 6 12 3" xfId="11234"/>
    <cellStyle name="20% - Accent4 6 12 3 2" xfId="11235"/>
    <cellStyle name="20% - Accent4 6 12 3 3" xfId="11236"/>
    <cellStyle name="20% - Accent4 6 12 4" xfId="11237"/>
    <cellStyle name="20% - Accent4 6 12 4 2" xfId="11238"/>
    <cellStyle name="20% - Accent4 6 12 4 3" xfId="11239"/>
    <cellStyle name="20% - Accent4 6 12 5" xfId="11240"/>
    <cellStyle name="20% - Accent4 6 12 5 2" xfId="11241"/>
    <cellStyle name="20% - Accent4 6 12 5 3" xfId="11242"/>
    <cellStyle name="20% - Accent4 6 12 6" xfId="11243"/>
    <cellStyle name="20% - Accent4 6 12 6 2" xfId="11244"/>
    <cellStyle name="20% - Accent4 6 12 7" xfId="11245"/>
    <cellStyle name="20% - Accent4 6 12 8" xfId="11246"/>
    <cellStyle name="20% - Accent4 6 13" xfId="11247"/>
    <cellStyle name="20% - Accent4 6 13 2" xfId="11248"/>
    <cellStyle name="20% - Accent4 6 13 2 2" xfId="11249"/>
    <cellStyle name="20% - Accent4 6 13 2 3" xfId="11250"/>
    <cellStyle name="20% - Accent4 6 13 3" xfId="11251"/>
    <cellStyle name="20% - Accent4 6 13 3 2" xfId="11252"/>
    <cellStyle name="20% - Accent4 6 13 3 3" xfId="11253"/>
    <cellStyle name="20% - Accent4 6 13 4" xfId="11254"/>
    <cellStyle name="20% - Accent4 6 13 4 2" xfId="11255"/>
    <cellStyle name="20% - Accent4 6 13 4 3" xfId="11256"/>
    <cellStyle name="20% - Accent4 6 13 5" xfId="11257"/>
    <cellStyle name="20% - Accent4 6 13 5 2" xfId="11258"/>
    <cellStyle name="20% - Accent4 6 13 5 3" xfId="11259"/>
    <cellStyle name="20% - Accent4 6 13 6" xfId="11260"/>
    <cellStyle name="20% - Accent4 6 13 6 2" xfId="11261"/>
    <cellStyle name="20% - Accent4 6 13 7" xfId="11262"/>
    <cellStyle name="20% - Accent4 6 13 8" xfId="11263"/>
    <cellStyle name="20% - Accent4 6 14" xfId="11264"/>
    <cellStyle name="20% - Accent4 6 14 2" xfId="11265"/>
    <cellStyle name="20% - Accent4 6 14 2 2" xfId="11266"/>
    <cellStyle name="20% - Accent4 6 14 2 3" xfId="11267"/>
    <cellStyle name="20% - Accent4 6 14 3" xfId="11268"/>
    <cellStyle name="20% - Accent4 6 14 3 2" xfId="11269"/>
    <cellStyle name="20% - Accent4 6 14 3 3" xfId="11270"/>
    <cellStyle name="20% - Accent4 6 14 4" xfId="11271"/>
    <cellStyle name="20% - Accent4 6 14 4 2" xfId="11272"/>
    <cellStyle name="20% - Accent4 6 14 4 3" xfId="11273"/>
    <cellStyle name="20% - Accent4 6 14 5" xfId="11274"/>
    <cellStyle name="20% - Accent4 6 14 5 2" xfId="11275"/>
    <cellStyle name="20% - Accent4 6 14 5 3" xfId="11276"/>
    <cellStyle name="20% - Accent4 6 14 6" xfId="11277"/>
    <cellStyle name="20% - Accent4 6 14 6 2" xfId="11278"/>
    <cellStyle name="20% - Accent4 6 14 7" xfId="11279"/>
    <cellStyle name="20% - Accent4 6 14 8" xfId="11280"/>
    <cellStyle name="20% - Accent4 6 15" xfId="11281"/>
    <cellStyle name="20% - Accent4 6 15 2" xfId="11282"/>
    <cellStyle name="20% - Accent4 6 15 2 2" xfId="11283"/>
    <cellStyle name="20% - Accent4 6 15 2 3" xfId="11284"/>
    <cellStyle name="20% - Accent4 6 15 3" xfId="11285"/>
    <cellStyle name="20% - Accent4 6 15 3 2" xfId="11286"/>
    <cellStyle name="20% - Accent4 6 15 3 3" xfId="11287"/>
    <cellStyle name="20% - Accent4 6 15 4" xfId="11288"/>
    <cellStyle name="20% - Accent4 6 15 4 2" xfId="11289"/>
    <cellStyle name="20% - Accent4 6 15 4 3" xfId="11290"/>
    <cellStyle name="20% - Accent4 6 15 5" xfId="11291"/>
    <cellStyle name="20% - Accent4 6 15 5 2" xfId="11292"/>
    <cellStyle name="20% - Accent4 6 15 5 3" xfId="11293"/>
    <cellStyle name="20% - Accent4 6 15 6" xfId="11294"/>
    <cellStyle name="20% - Accent4 6 15 6 2" xfId="11295"/>
    <cellStyle name="20% - Accent4 6 15 7" xfId="11296"/>
    <cellStyle name="20% - Accent4 6 15 8" xfId="11297"/>
    <cellStyle name="20% - Accent4 6 16" xfId="11298"/>
    <cellStyle name="20% - Accent4 6 16 2" xfId="11299"/>
    <cellStyle name="20% - Accent4 6 16 2 2" xfId="11300"/>
    <cellStyle name="20% - Accent4 6 16 2 3" xfId="11301"/>
    <cellStyle name="20% - Accent4 6 16 3" xfId="11302"/>
    <cellStyle name="20% - Accent4 6 16 3 2" xfId="11303"/>
    <cellStyle name="20% - Accent4 6 16 3 3" xfId="11304"/>
    <cellStyle name="20% - Accent4 6 16 4" xfId="11305"/>
    <cellStyle name="20% - Accent4 6 16 4 2" xfId="11306"/>
    <cellStyle name="20% - Accent4 6 16 4 3" xfId="11307"/>
    <cellStyle name="20% - Accent4 6 16 5" xfId="11308"/>
    <cellStyle name="20% - Accent4 6 16 5 2" xfId="11309"/>
    <cellStyle name="20% - Accent4 6 16 5 3" xfId="11310"/>
    <cellStyle name="20% - Accent4 6 16 6" xfId="11311"/>
    <cellStyle name="20% - Accent4 6 16 6 2" xfId="11312"/>
    <cellStyle name="20% - Accent4 6 16 7" xfId="11313"/>
    <cellStyle name="20% - Accent4 6 16 8" xfId="11314"/>
    <cellStyle name="20% - Accent4 6 17" xfId="11315"/>
    <cellStyle name="20% - Accent4 6 17 2" xfId="11316"/>
    <cellStyle name="20% - Accent4 6 17 2 2" xfId="11317"/>
    <cellStyle name="20% - Accent4 6 17 2 3" xfId="11318"/>
    <cellStyle name="20% - Accent4 6 17 3" xfId="11319"/>
    <cellStyle name="20% - Accent4 6 17 3 2" xfId="11320"/>
    <cellStyle name="20% - Accent4 6 17 3 3" xfId="11321"/>
    <cellStyle name="20% - Accent4 6 17 4" xfId="11322"/>
    <cellStyle name="20% - Accent4 6 17 4 2" xfId="11323"/>
    <cellStyle name="20% - Accent4 6 17 4 3" xfId="11324"/>
    <cellStyle name="20% - Accent4 6 17 5" xfId="11325"/>
    <cellStyle name="20% - Accent4 6 17 5 2" xfId="11326"/>
    <cellStyle name="20% - Accent4 6 17 5 3" xfId="11327"/>
    <cellStyle name="20% - Accent4 6 17 6" xfId="11328"/>
    <cellStyle name="20% - Accent4 6 17 6 2" xfId="11329"/>
    <cellStyle name="20% - Accent4 6 17 7" xfId="11330"/>
    <cellStyle name="20% - Accent4 6 17 8" xfId="11331"/>
    <cellStyle name="20% - Accent4 6 18" xfId="11332"/>
    <cellStyle name="20% - Accent4 6 18 2" xfId="11333"/>
    <cellStyle name="20% - Accent4 6 18 2 2" xfId="11334"/>
    <cellStyle name="20% - Accent4 6 18 2 3" xfId="11335"/>
    <cellStyle name="20% - Accent4 6 18 3" xfId="11336"/>
    <cellStyle name="20% - Accent4 6 18 3 2" xfId="11337"/>
    <cellStyle name="20% - Accent4 6 18 3 3" xfId="11338"/>
    <cellStyle name="20% - Accent4 6 18 4" xfId="11339"/>
    <cellStyle name="20% - Accent4 6 18 4 2" xfId="11340"/>
    <cellStyle name="20% - Accent4 6 18 4 3" xfId="11341"/>
    <cellStyle name="20% - Accent4 6 18 5" xfId="11342"/>
    <cellStyle name="20% - Accent4 6 18 5 2" xfId="11343"/>
    <cellStyle name="20% - Accent4 6 18 5 3" xfId="11344"/>
    <cellStyle name="20% - Accent4 6 18 6" xfId="11345"/>
    <cellStyle name="20% - Accent4 6 18 6 2" xfId="11346"/>
    <cellStyle name="20% - Accent4 6 18 7" xfId="11347"/>
    <cellStyle name="20% - Accent4 6 18 8" xfId="11348"/>
    <cellStyle name="20% - Accent4 6 19" xfId="11349"/>
    <cellStyle name="20% - Accent4 6 19 2" xfId="11350"/>
    <cellStyle name="20% - Accent4 6 19 2 2" xfId="11351"/>
    <cellStyle name="20% - Accent4 6 19 2 3" xfId="11352"/>
    <cellStyle name="20% - Accent4 6 19 3" xfId="11353"/>
    <cellStyle name="20% - Accent4 6 19 3 2" xfId="11354"/>
    <cellStyle name="20% - Accent4 6 19 3 3" xfId="11355"/>
    <cellStyle name="20% - Accent4 6 19 4" xfId="11356"/>
    <cellStyle name="20% - Accent4 6 19 4 2" xfId="11357"/>
    <cellStyle name="20% - Accent4 6 19 4 3" xfId="11358"/>
    <cellStyle name="20% - Accent4 6 19 5" xfId="11359"/>
    <cellStyle name="20% - Accent4 6 19 5 2" xfId="11360"/>
    <cellStyle name="20% - Accent4 6 19 5 3" xfId="11361"/>
    <cellStyle name="20% - Accent4 6 19 6" xfId="11362"/>
    <cellStyle name="20% - Accent4 6 19 6 2" xfId="11363"/>
    <cellStyle name="20% - Accent4 6 19 7" xfId="11364"/>
    <cellStyle name="20% - Accent4 6 19 8" xfId="11365"/>
    <cellStyle name="20% - Accent4 6 2" xfId="11366"/>
    <cellStyle name="20% - Accent4 6 2 2" xfId="11367"/>
    <cellStyle name="20% - Accent4 6 2 2 2" xfId="11368"/>
    <cellStyle name="20% - Accent4 6 2 2 3" xfId="11369"/>
    <cellStyle name="20% - Accent4 6 2 3" xfId="11370"/>
    <cellStyle name="20% - Accent4 6 2 3 2" xfId="11371"/>
    <cellStyle name="20% - Accent4 6 2 3 3" xfId="11372"/>
    <cellStyle name="20% - Accent4 6 2 4" xfId="11373"/>
    <cellStyle name="20% - Accent4 6 2 4 2" xfId="11374"/>
    <cellStyle name="20% - Accent4 6 2 4 3" xfId="11375"/>
    <cellStyle name="20% - Accent4 6 2 5" xfId="11376"/>
    <cellStyle name="20% - Accent4 6 2 5 2" xfId="11377"/>
    <cellStyle name="20% - Accent4 6 2 5 3" xfId="11378"/>
    <cellStyle name="20% - Accent4 6 2 6" xfId="11379"/>
    <cellStyle name="20% - Accent4 6 2 6 2" xfId="11380"/>
    <cellStyle name="20% - Accent4 6 2 7" xfId="11381"/>
    <cellStyle name="20% - Accent4 6 2 8" xfId="11382"/>
    <cellStyle name="20% - Accent4 6 20" xfId="11383"/>
    <cellStyle name="20% - Accent4 6 20 2" xfId="11384"/>
    <cellStyle name="20% - Accent4 6 20 2 2" xfId="11385"/>
    <cellStyle name="20% - Accent4 6 20 2 3" xfId="11386"/>
    <cellStyle name="20% - Accent4 6 20 3" xfId="11387"/>
    <cellStyle name="20% - Accent4 6 20 3 2" xfId="11388"/>
    <cellStyle name="20% - Accent4 6 20 3 3" xfId="11389"/>
    <cellStyle name="20% - Accent4 6 20 4" xfId="11390"/>
    <cellStyle name="20% - Accent4 6 20 4 2" xfId="11391"/>
    <cellStyle name="20% - Accent4 6 20 4 3" xfId="11392"/>
    <cellStyle name="20% - Accent4 6 20 5" xfId="11393"/>
    <cellStyle name="20% - Accent4 6 20 5 2" xfId="11394"/>
    <cellStyle name="20% - Accent4 6 20 5 3" xfId="11395"/>
    <cellStyle name="20% - Accent4 6 20 6" xfId="11396"/>
    <cellStyle name="20% - Accent4 6 20 6 2" xfId="11397"/>
    <cellStyle name="20% - Accent4 6 20 7" xfId="11398"/>
    <cellStyle name="20% - Accent4 6 20 8" xfId="11399"/>
    <cellStyle name="20% - Accent4 6 21" xfId="11400"/>
    <cellStyle name="20% - Accent4 6 21 2" xfId="11401"/>
    <cellStyle name="20% - Accent4 6 21 2 2" xfId="11402"/>
    <cellStyle name="20% - Accent4 6 21 2 3" xfId="11403"/>
    <cellStyle name="20% - Accent4 6 21 3" xfId="11404"/>
    <cellStyle name="20% - Accent4 6 21 3 2" xfId="11405"/>
    <cellStyle name="20% - Accent4 6 21 3 3" xfId="11406"/>
    <cellStyle name="20% - Accent4 6 21 4" xfId="11407"/>
    <cellStyle name="20% - Accent4 6 21 4 2" xfId="11408"/>
    <cellStyle name="20% - Accent4 6 21 4 3" xfId="11409"/>
    <cellStyle name="20% - Accent4 6 21 5" xfId="11410"/>
    <cellStyle name="20% - Accent4 6 21 5 2" xfId="11411"/>
    <cellStyle name="20% - Accent4 6 21 5 3" xfId="11412"/>
    <cellStyle name="20% - Accent4 6 21 6" xfId="11413"/>
    <cellStyle name="20% - Accent4 6 21 6 2" xfId="11414"/>
    <cellStyle name="20% - Accent4 6 21 7" xfId="11415"/>
    <cellStyle name="20% - Accent4 6 21 8" xfId="11416"/>
    <cellStyle name="20% - Accent4 6 22" xfId="11417"/>
    <cellStyle name="20% - Accent4 6 22 2" xfId="11418"/>
    <cellStyle name="20% - Accent4 6 22 3" xfId="11419"/>
    <cellStyle name="20% - Accent4 6 23" xfId="11420"/>
    <cellStyle name="20% - Accent4 6 23 2" xfId="11421"/>
    <cellStyle name="20% - Accent4 6 23 3" xfId="11422"/>
    <cellStyle name="20% - Accent4 6 24" xfId="11423"/>
    <cellStyle name="20% - Accent4 6 24 2" xfId="11424"/>
    <cellStyle name="20% - Accent4 6 24 3" xfId="11425"/>
    <cellStyle name="20% - Accent4 6 25" xfId="11426"/>
    <cellStyle name="20% - Accent4 6 25 2" xfId="11427"/>
    <cellStyle name="20% - Accent4 6 25 3" xfId="11428"/>
    <cellStyle name="20% - Accent4 6 26" xfId="11429"/>
    <cellStyle name="20% - Accent4 6 26 2" xfId="11430"/>
    <cellStyle name="20% - Accent4 6 27" xfId="11431"/>
    <cellStyle name="20% - Accent4 6 28" xfId="11432"/>
    <cellStyle name="20% - Accent4 6 3" xfId="11433"/>
    <cellStyle name="20% - Accent4 6 3 2" xfId="11434"/>
    <cellStyle name="20% - Accent4 6 3 2 2" xfId="11435"/>
    <cellStyle name="20% - Accent4 6 3 2 3" xfId="11436"/>
    <cellStyle name="20% - Accent4 6 3 3" xfId="11437"/>
    <cellStyle name="20% - Accent4 6 3 3 2" xfId="11438"/>
    <cellStyle name="20% - Accent4 6 3 3 3" xfId="11439"/>
    <cellStyle name="20% - Accent4 6 3 4" xfId="11440"/>
    <cellStyle name="20% - Accent4 6 3 4 2" xfId="11441"/>
    <cellStyle name="20% - Accent4 6 3 4 3" xfId="11442"/>
    <cellStyle name="20% - Accent4 6 3 5" xfId="11443"/>
    <cellStyle name="20% - Accent4 6 3 5 2" xfId="11444"/>
    <cellStyle name="20% - Accent4 6 3 5 3" xfId="11445"/>
    <cellStyle name="20% - Accent4 6 3 6" xfId="11446"/>
    <cellStyle name="20% - Accent4 6 3 6 2" xfId="11447"/>
    <cellStyle name="20% - Accent4 6 3 7" xfId="11448"/>
    <cellStyle name="20% - Accent4 6 3 8" xfId="11449"/>
    <cellStyle name="20% - Accent4 6 4" xfId="11450"/>
    <cellStyle name="20% - Accent4 6 4 2" xfId="11451"/>
    <cellStyle name="20% - Accent4 6 4 2 2" xfId="11452"/>
    <cellStyle name="20% - Accent4 6 4 2 3" xfId="11453"/>
    <cellStyle name="20% - Accent4 6 4 3" xfId="11454"/>
    <cellStyle name="20% - Accent4 6 4 3 2" xfId="11455"/>
    <cellStyle name="20% - Accent4 6 4 3 3" xfId="11456"/>
    <cellStyle name="20% - Accent4 6 4 4" xfId="11457"/>
    <cellStyle name="20% - Accent4 6 4 4 2" xfId="11458"/>
    <cellStyle name="20% - Accent4 6 4 4 3" xfId="11459"/>
    <cellStyle name="20% - Accent4 6 4 5" xfId="11460"/>
    <cellStyle name="20% - Accent4 6 4 5 2" xfId="11461"/>
    <cellStyle name="20% - Accent4 6 4 5 3" xfId="11462"/>
    <cellStyle name="20% - Accent4 6 4 6" xfId="11463"/>
    <cellStyle name="20% - Accent4 6 4 6 2" xfId="11464"/>
    <cellStyle name="20% - Accent4 6 4 7" xfId="11465"/>
    <cellStyle name="20% - Accent4 6 4 8" xfId="11466"/>
    <cellStyle name="20% - Accent4 6 5" xfId="11467"/>
    <cellStyle name="20% - Accent4 6 5 2" xfId="11468"/>
    <cellStyle name="20% - Accent4 6 5 2 2" xfId="11469"/>
    <cellStyle name="20% - Accent4 6 5 2 3" xfId="11470"/>
    <cellStyle name="20% - Accent4 6 5 3" xfId="11471"/>
    <cellStyle name="20% - Accent4 6 5 3 2" xfId="11472"/>
    <cellStyle name="20% - Accent4 6 5 3 3" xfId="11473"/>
    <cellStyle name="20% - Accent4 6 5 4" xfId="11474"/>
    <cellStyle name="20% - Accent4 6 5 4 2" xfId="11475"/>
    <cellStyle name="20% - Accent4 6 5 4 3" xfId="11476"/>
    <cellStyle name="20% - Accent4 6 5 5" xfId="11477"/>
    <cellStyle name="20% - Accent4 6 5 5 2" xfId="11478"/>
    <cellStyle name="20% - Accent4 6 5 5 3" xfId="11479"/>
    <cellStyle name="20% - Accent4 6 5 6" xfId="11480"/>
    <cellStyle name="20% - Accent4 6 5 6 2" xfId="11481"/>
    <cellStyle name="20% - Accent4 6 5 7" xfId="11482"/>
    <cellStyle name="20% - Accent4 6 5 8" xfId="11483"/>
    <cellStyle name="20% - Accent4 6 6" xfId="11484"/>
    <cellStyle name="20% - Accent4 6 6 2" xfId="11485"/>
    <cellStyle name="20% - Accent4 6 6 2 2" xfId="11486"/>
    <cellStyle name="20% - Accent4 6 6 2 3" xfId="11487"/>
    <cellStyle name="20% - Accent4 6 6 3" xfId="11488"/>
    <cellStyle name="20% - Accent4 6 6 3 2" xfId="11489"/>
    <cellStyle name="20% - Accent4 6 6 3 3" xfId="11490"/>
    <cellStyle name="20% - Accent4 6 6 4" xfId="11491"/>
    <cellStyle name="20% - Accent4 6 6 4 2" xfId="11492"/>
    <cellStyle name="20% - Accent4 6 6 4 3" xfId="11493"/>
    <cellStyle name="20% - Accent4 6 6 5" xfId="11494"/>
    <cellStyle name="20% - Accent4 6 6 5 2" xfId="11495"/>
    <cellStyle name="20% - Accent4 6 6 5 3" xfId="11496"/>
    <cellStyle name="20% - Accent4 6 6 6" xfId="11497"/>
    <cellStyle name="20% - Accent4 6 6 6 2" xfId="11498"/>
    <cellStyle name="20% - Accent4 6 6 7" xfId="11499"/>
    <cellStyle name="20% - Accent4 6 6 8" xfId="11500"/>
    <cellStyle name="20% - Accent4 6 7" xfId="11501"/>
    <cellStyle name="20% - Accent4 6 7 2" xfId="11502"/>
    <cellStyle name="20% - Accent4 6 7 2 2" xfId="11503"/>
    <cellStyle name="20% - Accent4 6 7 2 3" xfId="11504"/>
    <cellStyle name="20% - Accent4 6 7 3" xfId="11505"/>
    <cellStyle name="20% - Accent4 6 7 3 2" xfId="11506"/>
    <cellStyle name="20% - Accent4 6 7 3 3" xfId="11507"/>
    <cellStyle name="20% - Accent4 6 7 4" xfId="11508"/>
    <cellStyle name="20% - Accent4 6 7 4 2" xfId="11509"/>
    <cellStyle name="20% - Accent4 6 7 4 3" xfId="11510"/>
    <cellStyle name="20% - Accent4 6 7 5" xfId="11511"/>
    <cellStyle name="20% - Accent4 6 7 5 2" xfId="11512"/>
    <cellStyle name="20% - Accent4 6 7 5 3" xfId="11513"/>
    <cellStyle name="20% - Accent4 6 7 6" xfId="11514"/>
    <cellStyle name="20% - Accent4 6 7 6 2" xfId="11515"/>
    <cellStyle name="20% - Accent4 6 7 7" xfId="11516"/>
    <cellStyle name="20% - Accent4 6 7 8" xfId="11517"/>
    <cellStyle name="20% - Accent4 6 8" xfId="11518"/>
    <cellStyle name="20% - Accent4 6 8 2" xfId="11519"/>
    <cellStyle name="20% - Accent4 6 8 2 2" xfId="11520"/>
    <cellStyle name="20% - Accent4 6 8 2 3" xfId="11521"/>
    <cellStyle name="20% - Accent4 6 8 3" xfId="11522"/>
    <cellStyle name="20% - Accent4 6 8 3 2" xfId="11523"/>
    <cellStyle name="20% - Accent4 6 8 3 3" xfId="11524"/>
    <cellStyle name="20% - Accent4 6 8 4" xfId="11525"/>
    <cellStyle name="20% - Accent4 6 8 4 2" xfId="11526"/>
    <cellStyle name="20% - Accent4 6 8 4 3" xfId="11527"/>
    <cellStyle name="20% - Accent4 6 8 5" xfId="11528"/>
    <cellStyle name="20% - Accent4 6 8 5 2" xfId="11529"/>
    <cellStyle name="20% - Accent4 6 8 5 3" xfId="11530"/>
    <cellStyle name="20% - Accent4 6 8 6" xfId="11531"/>
    <cellStyle name="20% - Accent4 6 8 6 2" xfId="11532"/>
    <cellStyle name="20% - Accent4 6 8 7" xfId="11533"/>
    <cellStyle name="20% - Accent4 6 8 8" xfId="11534"/>
    <cellStyle name="20% - Accent4 6 9" xfId="11535"/>
    <cellStyle name="20% - Accent4 6 9 2" xfId="11536"/>
    <cellStyle name="20% - Accent4 6 9 2 2" xfId="11537"/>
    <cellStyle name="20% - Accent4 6 9 2 3" xfId="11538"/>
    <cellStyle name="20% - Accent4 6 9 3" xfId="11539"/>
    <cellStyle name="20% - Accent4 6 9 3 2" xfId="11540"/>
    <cellStyle name="20% - Accent4 6 9 3 3" xfId="11541"/>
    <cellStyle name="20% - Accent4 6 9 4" xfId="11542"/>
    <cellStyle name="20% - Accent4 6 9 4 2" xfId="11543"/>
    <cellStyle name="20% - Accent4 6 9 4 3" xfId="11544"/>
    <cellStyle name="20% - Accent4 6 9 5" xfId="11545"/>
    <cellStyle name="20% - Accent4 6 9 5 2" xfId="11546"/>
    <cellStyle name="20% - Accent4 6 9 5 3" xfId="11547"/>
    <cellStyle name="20% - Accent4 6 9 6" xfId="11548"/>
    <cellStyle name="20% - Accent4 6 9 6 2" xfId="11549"/>
    <cellStyle name="20% - Accent4 6 9 7" xfId="11550"/>
    <cellStyle name="20% - Accent4 6 9 8" xfId="11551"/>
    <cellStyle name="20% - Accent4 7" xfId="11552"/>
    <cellStyle name="20% - Accent4 7 10" xfId="11553"/>
    <cellStyle name="20% - Accent4 7 10 2" xfId="11554"/>
    <cellStyle name="20% - Accent4 7 10 2 2" xfId="11555"/>
    <cellStyle name="20% - Accent4 7 10 2 3" xfId="11556"/>
    <cellStyle name="20% - Accent4 7 10 3" xfId="11557"/>
    <cellStyle name="20% - Accent4 7 10 3 2" xfId="11558"/>
    <cellStyle name="20% - Accent4 7 10 3 3" xfId="11559"/>
    <cellStyle name="20% - Accent4 7 10 4" xfId="11560"/>
    <cellStyle name="20% - Accent4 7 10 4 2" xfId="11561"/>
    <cellStyle name="20% - Accent4 7 10 4 3" xfId="11562"/>
    <cellStyle name="20% - Accent4 7 10 5" xfId="11563"/>
    <cellStyle name="20% - Accent4 7 10 5 2" xfId="11564"/>
    <cellStyle name="20% - Accent4 7 10 5 3" xfId="11565"/>
    <cellStyle name="20% - Accent4 7 10 6" xfId="11566"/>
    <cellStyle name="20% - Accent4 7 10 6 2" xfId="11567"/>
    <cellStyle name="20% - Accent4 7 10 7" xfId="11568"/>
    <cellStyle name="20% - Accent4 7 10 8" xfId="11569"/>
    <cellStyle name="20% - Accent4 7 11" xfId="11570"/>
    <cellStyle name="20% - Accent4 7 11 2" xfId="11571"/>
    <cellStyle name="20% - Accent4 7 11 2 2" xfId="11572"/>
    <cellStyle name="20% - Accent4 7 11 2 3" xfId="11573"/>
    <cellStyle name="20% - Accent4 7 11 3" xfId="11574"/>
    <cellStyle name="20% - Accent4 7 11 3 2" xfId="11575"/>
    <cellStyle name="20% - Accent4 7 11 3 3" xfId="11576"/>
    <cellStyle name="20% - Accent4 7 11 4" xfId="11577"/>
    <cellStyle name="20% - Accent4 7 11 4 2" xfId="11578"/>
    <cellStyle name="20% - Accent4 7 11 4 3" xfId="11579"/>
    <cellStyle name="20% - Accent4 7 11 5" xfId="11580"/>
    <cellStyle name="20% - Accent4 7 11 5 2" xfId="11581"/>
    <cellStyle name="20% - Accent4 7 11 5 3" xfId="11582"/>
    <cellStyle name="20% - Accent4 7 11 6" xfId="11583"/>
    <cellStyle name="20% - Accent4 7 11 6 2" xfId="11584"/>
    <cellStyle name="20% - Accent4 7 11 7" xfId="11585"/>
    <cellStyle name="20% - Accent4 7 11 8" xfId="11586"/>
    <cellStyle name="20% - Accent4 7 12" xfId="11587"/>
    <cellStyle name="20% - Accent4 7 12 2" xfId="11588"/>
    <cellStyle name="20% - Accent4 7 12 2 2" xfId="11589"/>
    <cellStyle name="20% - Accent4 7 12 2 3" xfId="11590"/>
    <cellStyle name="20% - Accent4 7 12 3" xfId="11591"/>
    <cellStyle name="20% - Accent4 7 12 3 2" xfId="11592"/>
    <cellStyle name="20% - Accent4 7 12 3 3" xfId="11593"/>
    <cellStyle name="20% - Accent4 7 12 4" xfId="11594"/>
    <cellStyle name="20% - Accent4 7 12 4 2" xfId="11595"/>
    <cellStyle name="20% - Accent4 7 12 4 3" xfId="11596"/>
    <cellStyle name="20% - Accent4 7 12 5" xfId="11597"/>
    <cellStyle name="20% - Accent4 7 12 5 2" xfId="11598"/>
    <cellStyle name="20% - Accent4 7 12 5 3" xfId="11599"/>
    <cellStyle name="20% - Accent4 7 12 6" xfId="11600"/>
    <cellStyle name="20% - Accent4 7 12 6 2" xfId="11601"/>
    <cellStyle name="20% - Accent4 7 12 7" xfId="11602"/>
    <cellStyle name="20% - Accent4 7 12 8" xfId="11603"/>
    <cellStyle name="20% - Accent4 7 13" xfId="11604"/>
    <cellStyle name="20% - Accent4 7 13 2" xfId="11605"/>
    <cellStyle name="20% - Accent4 7 13 2 2" xfId="11606"/>
    <cellStyle name="20% - Accent4 7 13 2 3" xfId="11607"/>
    <cellStyle name="20% - Accent4 7 13 3" xfId="11608"/>
    <cellStyle name="20% - Accent4 7 13 3 2" xfId="11609"/>
    <cellStyle name="20% - Accent4 7 13 3 3" xfId="11610"/>
    <cellStyle name="20% - Accent4 7 13 4" xfId="11611"/>
    <cellStyle name="20% - Accent4 7 13 4 2" xfId="11612"/>
    <cellStyle name="20% - Accent4 7 13 4 3" xfId="11613"/>
    <cellStyle name="20% - Accent4 7 13 5" xfId="11614"/>
    <cellStyle name="20% - Accent4 7 13 5 2" xfId="11615"/>
    <cellStyle name="20% - Accent4 7 13 5 3" xfId="11616"/>
    <cellStyle name="20% - Accent4 7 13 6" xfId="11617"/>
    <cellStyle name="20% - Accent4 7 13 6 2" xfId="11618"/>
    <cellStyle name="20% - Accent4 7 13 7" xfId="11619"/>
    <cellStyle name="20% - Accent4 7 13 8" xfId="11620"/>
    <cellStyle name="20% - Accent4 7 14" xfId="11621"/>
    <cellStyle name="20% - Accent4 7 14 2" xfId="11622"/>
    <cellStyle name="20% - Accent4 7 14 2 2" xfId="11623"/>
    <cellStyle name="20% - Accent4 7 14 2 3" xfId="11624"/>
    <cellStyle name="20% - Accent4 7 14 3" xfId="11625"/>
    <cellStyle name="20% - Accent4 7 14 3 2" xfId="11626"/>
    <cellStyle name="20% - Accent4 7 14 3 3" xfId="11627"/>
    <cellStyle name="20% - Accent4 7 14 4" xfId="11628"/>
    <cellStyle name="20% - Accent4 7 14 4 2" xfId="11629"/>
    <cellStyle name="20% - Accent4 7 14 4 3" xfId="11630"/>
    <cellStyle name="20% - Accent4 7 14 5" xfId="11631"/>
    <cellStyle name="20% - Accent4 7 14 5 2" xfId="11632"/>
    <cellStyle name="20% - Accent4 7 14 5 3" xfId="11633"/>
    <cellStyle name="20% - Accent4 7 14 6" xfId="11634"/>
    <cellStyle name="20% - Accent4 7 14 6 2" xfId="11635"/>
    <cellStyle name="20% - Accent4 7 14 7" xfId="11636"/>
    <cellStyle name="20% - Accent4 7 14 8" xfId="11637"/>
    <cellStyle name="20% - Accent4 7 15" xfId="11638"/>
    <cellStyle name="20% - Accent4 7 15 2" xfId="11639"/>
    <cellStyle name="20% - Accent4 7 15 2 2" xfId="11640"/>
    <cellStyle name="20% - Accent4 7 15 2 3" xfId="11641"/>
    <cellStyle name="20% - Accent4 7 15 3" xfId="11642"/>
    <cellStyle name="20% - Accent4 7 15 3 2" xfId="11643"/>
    <cellStyle name="20% - Accent4 7 15 3 3" xfId="11644"/>
    <cellStyle name="20% - Accent4 7 15 4" xfId="11645"/>
    <cellStyle name="20% - Accent4 7 15 4 2" xfId="11646"/>
    <cellStyle name="20% - Accent4 7 15 4 3" xfId="11647"/>
    <cellStyle name="20% - Accent4 7 15 5" xfId="11648"/>
    <cellStyle name="20% - Accent4 7 15 5 2" xfId="11649"/>
    <cellStyle name="20% - Accent4 7 15 5 3" xfId="11650"/>
    <cellStyle name="20% - Accent4 7 15 6" xfId="11651"/>
    <cellStyle name="20% - Accent4 7 15 6 2" xfId="11652"/>
    <cellStyle name="20% - Accent4 7 15 7" xfId="11653"/>
    <cellStyle name="20% - Accent4 7 15 8" xfId="11654"/>
    <cellStyle name="20% - Accent4 7 16" xfId="11655"/>
    <cellStyle name="20% - Accent4 7 16 2" xfId="11656"/>
    <cellStyle name="20% - Accent4 7 16 2 2" xfId="11657"/>
    <cellStyle name="20% - Accent4 7 16 2 3" xfId="11658"/>
    <cellStyle name="20% - Accent4 7 16 3" xfId="11659"/>
    <cellStyle name="20% - Accent4 7 16 3 2" xfId="11660"/>
    <cellStyle name="20% - Accent4 7 16 3 3" xfId="11661"/>
    <cellStyle name="20% - Accent4 7 16 4" xfId="11662"/>
    <cellStyle name="20% - Accent4 7 16 4 2" xfId="11663"/>
    <cellStyle name="20% - Accent4 7 16 4 3" xfId="11664"/>
    <cellStyle name="20% - Accent4 7 16 5" xfId="11665"/>
    <cellStyle name="20% - Accent4 7 16 5 2" xfId="11666"/>
    <cellStyle name="20% - Accent4 7 16 5 3" xfId="11667"/>
    <cellStyle name="20% - Accent4 7 16 6" xfId="11668"/>
    <cellStyle name="20% - Accent4 7 16 6 2" xfId="11669"/>
    <cellStyle name="20% - Accent4 7 16 7" xfId="11670"/>
    <cellStyle name="20% - Accent4 7 16 8" xfId="11671"/>
    <cellStyle name="20% - Accent4 7 17" xfId="11672"/>
    <cellStyle name="20% - Accent4 7 17 2" xfId="11673"/>
    <cellStyle name="20% - Accent4 7 17 2 2" xfId="11674"/>
    <cellStyle name="20% - Accent4 7 17 2 3" xfId="11675"/>
    <cellStyle name="20% - Accent4 7 17 3" xfId="11676"/>
    <cellStyle name="20% - Accent4 7 17 3 2" xfId="11677"/>
    <cellStyle name="20% - Accent4 7 17 3 3" xfId="11678"/>
    <cellStyle name="20% - Accent4 7 17 4" xfId="11679"/>
    <cellStyle name="20% - Accent4 7 17 4 2" xfId="11680"/>
    <cellStyle name="20% - Accent4 7 17 4 3" xfId="11681"/>
    <cellStyle name="20% - Accent4 7 17 5" xfId="11682"/>
    <cellStyle name="20% - Accent4 7 17 5 2" xfId="11683"/>
    <cellStyle name="20% - Accent4 7 17 5 3" xfId="11684"/>
    <cellStyle name="20% - Accent4 7 17 6" xfId="11685"/>
    <cellStyle name="20% - Accent4 7 17 6 2" xfId="11686"/>
    <cellStyle name="20% - Accent4 7 17 7" xfId="11687"/>
    <cellStyle name="20% - Accent4 7 17 8" xfId="11688"/>
    <cellStyle name="20% - Accent4 7 18" xfId="11689"/>
    <cellStyle name="20% - Accent4 7 18 2" xfId="11690"/>
    <cellStyle name="20% - Accent4 7 18 2 2" xfId="11691"/>
    <cellStyle name="20% - Accent4 7 18 2 3" xfId="11692"/>
    <cellStyle name="20% - Accent4 7 18 3" xfId="11693"/>
    <cellStyle name="20% - Accent4 7 18 3 2" xfId="11694"/>
    <cellStyle name="20% - Accent4 7 18 3 3" xfId="11695"/>
    <cellStyle name="20% - Accent4 7 18 4" xfId="11696"/>
    <cellStyle name="20% - Accent4 7 18 4 2" xfId="11697"/>
    <cellStyle name="20% - Accent4 7 18 4 3" xfId="11698"/>
    <cellStyle name="20% - Accent4 7 18 5" xfId="11699"/>
    <cellStyle name="20% - Accent4 7 18 5 2" xfId="11700"/>
    <cellStyle name="20% - Accent4 7 18 5 3" xfId="11701"/>
    <cellStyle name="20% - Accent4 7 18 6" xfId="11702"/>
    <cellStyle name="20% - Accent4 7 18 6 2" xfId="11703"/>
    <cellStyle name="20% - Accent4 7 18 7" xfId="11704"/>
    <cellStyle name="20% - Accent4 7 18 8" xfId="11705"/>
    <cellStyle name="20% - Accent4 7 19" xfId="11706"/>
    <cellStyle name="20% - Accent4 7 19 2" xfId="11707"/>
    <cellStyle name="20% - Accent4 7 19 2 2" xfId="11708"/>
    <cellStyle name="20% - Accent4 7 19 2 3" xfId="11709"/>
    <cellStyle name="20% - Accent4 7 19 3" xfId="11710"/>
    <cellStyle name="20% - Accent4 7 19 3 2" xfId="11711"/>
    <cellStyle name="20% - Accent4 7 19 3 3" xfId="11712"/>
    <cellStyle name="20% - Accent4 7 19 4" xfId="11713"/>
    <cellStyle name="20% - Accent4 7 19 4 2" xfId="11714"/>
    <cellStyle name="20% - Accent4 7 19 4 3" xfId="11715"/>
    <cellStyle name="20% - Accent4 7 19 5" xfId="11716"/>
    <cellStyle name="20% - Accent4 7 19 5 2" xfId="11717"/>
    <cellStyle name="20% - Accent4 7 19 5 3" xfId="11718"/>
    <cellStyle name="20% - Accent4 7 19 6" xfId="11719"/>
    <cellStyle name="20% - Accent4 7 19 6 2" xfId="11720"/>
    <cellStyle name="20% - Accent4 7 19 7" xfId="11721"/>
    <cellStyle name="20% - Accent4 7 19 8" xfId="11722"/>
    <cellStyle name="20% - Accent4 7 2" xfId="11723"/>
    <cellStyle name="20% - Accent4 7 2 2" xfId="11724"/>
    <cellStyle name="20% - Accent4 7 2 2 2" xfId="11725"/>
    <cellStyle name="20% - Accent4 7 2 2 3" xfId="11726"/>
    <cellStyle name="20% - Accent4 7 2 3" xfId="11727"/>
    <cellStyle name="20% - Accent4 7 2 3 2" xfId="11728"/>
    <cellStyle name="20% - Accent4 7 2 3 3" xfId="11729"/>
    <cellStyle name="20% - Accent4 7 2 4" xfId="11730"/>
    <cellStyle name="20% - Accent4 7 2 4 2" xfId="11731"/>
    <cellStyle name="20% - Accent4 7 2 4 3" xfId="11732"/>
    <cellStyle name="20% - Accent4 7 2 5" xfId="11733"/>
    <cellStyle name="20% - Accent4 7 2 5 2" xfId="11734"/>
    <cellStyle name="20% - Accent4 7 2 5 3" xfId="11735"/>
    <cellStyle name="20% - Accent4 7 2 6" xfId="11736"/>
    <cellStyle name="20% - Accent4 7 2 6 2" xfId="11737"/>
    <cellStyle name="20% - Accent4 7 2 7" xfId="11738"/>
    <cellStyle name="20% - Accent4 7 2 8" xfId="11739"/>
    <cellStyle name="20% - Accent4 7 20" xfId="11740"/>
    <cellStyle name="20% - Accent4 7 20 2" xfId="11741"/>
    <cellStyle name="20% - Accent4 7 20 2 2" xfId="11742"/>
    <cellStyle name="20% - Accent4 7 20 2 3" xfId="11743"/>
    <cellStyle name="20% - Accent4 7 20 3" xfId="11744"/>
    <cellStyle name="20% - Accent4 7 20 3 2" xfId="11745"/>
    <cellStyle name="20% - Accent4 7 20 3 3" xfId="11746"/>
    <cellStyle name="20% - Accent4 7 20 4" xfId="11747"/>
    <cellStyle name="20% - Accent4 7 20 4 2" xfId="11748"/>
    <cellStyle name="20% - Accent4 7 20 4 3" xfId="11749"/>
    <cellStyle name="20% - Accent4 7 20 5" xfId="11750"/>
    <cellStyle name="20% - Accent4 7 20 5 2" xfId="11751"/>
    <cellStyle name="20% - Accent4 7 20 5 3" xfId="11752"/>
    <cellStyle name="20% - Accent4 7 20 6" xfId="11753"/>
    <cellStyle name="20% - Accent4 7 20 6 2" xfId="11754"/>
    <cellStyle name="20% - Accent4 7 20 7" xfId="11755"/>
    <cellStyle name="20% - Accent4 7 20 8" xfId="11756"/>
    <cellStyle name="20% - Accent4 7 21" xfId="11757"/>
    <cellStyle name="20% - Accent4 7 21 2" xfId="11758"/>
    <cellStyle name="20% - Accent4 7 21 2 2" xfId="11759"/>
    <cellStyle name="20% - Accent4 7 21 2 3" xfId="11760"/>
    <cellStyle name="20% - Accent4 7 21 3" xfId="11761"/>
    <cellStyle name="20% - Accent4 7 21 3 2" xfId="11762"/>
    <cellStyle name="20% - Accent4 7 21 3 3" xfId="11763"/>
    <cellStyle name="20% - Accent4 7 21 4" xfId="11764"/>
    <cellStyle name="20% - Accent4 7 21 4 2" xfId="11765"/>
    <cellStyle name="20% - Accent4 7 21 4 3" xfId="11766"/>
    <cellStyle name="20% - Accent4 7 21 5" xfId="11767"/>
    <cellStyle name="20% - Accent4 7 21 5 2" xfId="11768"/>
    <cellStyle name="20% - Accent4 7 21 5 3" xfId="11769"/>
    <cellStyle name="20% - Accent4 7 21 6" xfId="11770"/>
    <cellStyle name="20% - Accent4 7 21 6 2" xfId="11771"/>
    <cellStyle name="20% - Accent4 7 21 7" xfId="11772"/>
    <cellStyle name="20% - Accent4 7 21 8" xfId="11773"/>
    <cellStyle name="20% - Accent4 7 22" xfId="11774"/>
    <cellStyle name="20% - Accent4 7 22 2" xfId="11775"/>
    <cellStyle name="20% - Accent4 7 22 3" xfId="11776"/>
    <cellStyle name="20% - Accent4 7 23" xfId="11777"/>
    <cellStyle name="20% - Accent4 7 23 2" xfId="11778"/>
    <cellStyle name="20% - Accent4 7 23 3" xfId="11779"/>
    <cellStyle name="20% - Accent4 7 24" xfId="11780"/>
    <cellStyle name="20% - Accent4 7 24 2" xfId="11781"/>
    <cellStyle name="20% - Accent4 7 24 3" xfId="11782"/>
    <cellStyle name="20% - Accent4 7 25" xfId="11783"/>
    <cellStyle name="20% - Accent4 7 25 2" xfId="11784"/>
    <cellStyle name="20% - Accent4 7 25 3" xfId="11785"/>
    <cellStyle name="20% - Accent4 7 26" xfId="11786"/>
    <cellStyle name="20% - Accent4 7 26 2" xfId="11787"/>
    <cellStyle name="20% - Accent4 7 27" xfId="11788"/>
    <cellStyle name="20% - Accent4 7 28" xfId="11789"/>
    <cellStyle name="20% - Accent4 7 3" xfId="11790"/>
    <cellStyle name="20% - Accent4 7 3 2" xfId="11791"/>
    <cellStyle name="20% - Accent4 7 3 2 2" xfId="11792"/>
    <cellStyle name="20% - Accent4 7 3 2 3" xfId="11793"/>
    <cellStyle name="20% - Accent4 7 3 3" xfId="11794"/>
    <cellStyle name="20% - Accent4 7 3 3 2" xfId="11795"/>
    <cellStyle name="20% - Accent4 7 3 3 3" xfId="11796"/>
    <cellStyle name="20% - Accent4 7 3 4" xfId="11797"/>
    <cellStyle name="20% - Accent4 7 3 4 2" xfId="11798"/>
    <cellStyle name="20% - Accent4 7 3 4 3" xfId="11799"/>
    <cellStyle name="20% - Accent4 7 3 5" xfId="11800"/>
    <cellStyle name="20% - Accent4 7 3 5 2" xfId="11801"/>
    <cellStyle name="20% - Accent4 7 3 5 3" xfId="11802"/>
    <cellStyle name="20% - Accent4 7 3 6" xfId="11803"/>
    <cellStyle name="20% - Accent4 7 3 6 2" xfId="11804"/>
    <cellStyle name="20% - Accent4 7 3 7" xfId="11805"/>
    <cellStyle name="20% - Accent4 7 3 8" xfId="11806"/>
    <cellStyle name="20% - Accent4 7 4" xfId="11807"/>
    <cellStyle name="20% - Accent4 7 4 2" xfId="11808"/>
    <cellStyle name="20% - Accent4 7 4 2 2" xfId="11809"/>
    <cellStyle name="20% - Accent4 7 4 2 3" xfId="11810"/>
    <cellStyle name="20% - Accent4 7 4 3" xfId="11811"/>
    <cellStyle name="20% - Accent4 7 4 3 2" xfId="11812"/>
    <cellStyle name="20% - Accent4 7 4 3 3" xfId="11813"/>
    <cellStyle name="20% - Accent4 7 4 4" xfId="11814"/>
    <cellStyle name="20% - Accent4 7 4 4 2" xfId="11815"/>
    <cellStyle name="20% - Accent4 7 4 4 3" xfId="11816"/>
    <cellStyle name="20% - Accent4 7 4 5" xfId="11817"/>
    <cellStyle name="20% - Accent4 7 4 5 2" xfId="11818"/>
    <cellStyle name="20% - Accent4 7 4 5 3" xfId="11819"/>
    <cellStyle name="20% - Accent4 7 4 6" xfId="11820"/>
    <cellStyle name="20% - Accent4 7 4 6 2" xfId="11821"/>
    <cellStyle name="20% - Accent4 7 4 7" xfId="11822"/>
    <cellStyle name="20% - Accent4 7 4 8" xfId="11823"/>
    <cellStyle name="20% - Accent4 7 5" xfId="11824"/>
    <cellStyle name="20% - Accent4 7 5 2" xfId="11825"/>
    <cellStyle name="20% - Accent4 7 5 2 2" xfId="11826"/>
    <cellStyle name="20% - Accent4 7 5 2 3" xfId="11827"/>
    <cellStyle name="20% - Accent4 7 5 3" xfId="11828"/>
    <cellStyle name="20% - Accent4 7 5 3 2" xfId="11829"/>
    <cellStyle name="20% - Accent4 7 5 3 3" xfId="11830"/>
    <cellStyle name="20% - Accent4 7 5 4" xfId="11831"/>
    <cellStyle name="20% - Accent4 7 5 4 2" xfId="11832"/>
    <cellStyle name="20% - Accent4 7 5 4 3" xfId="11833"/>
    <cellStyle name="20% - Accent4 7 5 5" xfId="11834"/>
    <cellStyle name="20% - Accent4 7 5 5 2" xfId="11835"/>
    <cellStyle name="20% - Accent4 7 5 5 3" xfId="11836"/>
    <cellStyle name="20% - Accent4 7 5 6" xfId="11837"/>
    <cellStyle name="20% - Accent4 7 5 6 2" xfId="11838"/>
    <cellStyle name="20% - Accent4 7 5 7" xfId="11839"/>
    <cellStyle name="20% - Accent4 7 5 8" xfId="11840"/>
    <cellStyle name="20% - Accent4 7 6" xfId="11841"/>
    <cellStyle name="20% - Accent4 7 6 2" xfId="11842"/>
    <cellStyle name="20% - Accent4 7 6 2 2" xfId="11843"/>
    <cellStyle name="20% - Accent4 7 6 2 3" xfId="11844"/>
    <cellStyle name="20% - Accent4 7 6 3" xfId="11845"/>
    <cellStyle name="20% - Accent4 7 6 3 2" xfId="11846"/>
    <cellStyle name="20% - Accent4 7 6 3 3" xfId="11847"/>
    <cellStyle name="20% - Accent4 7 6 4" xfId="11848"/>
    <cellStyle name="20% - Accent4 7 6 4 2" xfId="11849"/>
    <cellStyle name="20% - Accent4 7 6 4 3" xfId="11850"/>
    <cellStyle name="20% - Accent4 7 6 5" xfId="11851"/>
    <cellStyle name="20% - Accent4 7 6 5 2" xfId="11852"/>
    <cellStyle name="20% - Accent4 7 6 5 3" xfId="11853"/>
    <cellStyle name="20% - Accent4 7 6 6" xfId="11854"/>
    <cellStyle name="20% - Accent4 7 6 6 2" xfId="11855"/>
    <cellStyle name="20% - Accent4 7 6 7" xfId="11856"/>
    <cellStyle name="20% - Accent4 7 6 8" xfId="11857"/>
    <cellStyle name="20% - Accent4 7 7" xfId="11858"/>
    <cellStyle name="20% - Accent4 7 7 2" xfId="11859"/>
    <cellStyle name="20% - Accent4 7 7 2 2" xfId="11860"/>
    <cellStyle name="20% - Accent4 7 7 2 3" xfId="11861"/>
    <cellStyle name="20% - Accent4 7 7 3" xfId="11862"/>
    <cellStyle name="20% - Accent4 7 7 3 2" xfId="11863"/>
    <cellStyle name="20% - Accent4 7 7 3 3" xfId="11864"/>
    <cellStyle name="20% - Accent4 7 7 4" xfId="11865"/>
    <cellStyle name="20% - Accent4 7 7 4 2" xfId="11866"/>
    <cellStyle name="20% - Accent4 7 7 4 3" xfId="11867"/>
    <cellStyle name="20% - Accent4 7 7 5" xfId="11868"/>
    <cellStyle name="20% - Accent4 7 7 5 2" xfId="11869"/>
    <cellStyle name="20% - Accent4 7 7 5 3" xfId="11870"/>
    <cellStyle name="20% - Accent4 7 7 6" xfId="11871"/>
    <cellStyle name="20% - Accent4 7 7 6 2" xfId="11872"/>
    <cellStyle name="20% - Accent4 7 7 7" xfId="11873"/>
    <cellStyle name="20% - Accent4 7 7 8" xfId="11874"/>
    <cellStyle name="20% - Accent4 7 8" xfId="11875"/>
    <cellStyle name="20% - Accent4 7 8 2" xfId="11876"/>
    <cellStyle name="20% - Accent4 7 8 2 2" xfId="11877"/>
    <cellStyle name="20% - Accent4 7 8 2 3" xfId="11878"/>
    <cellStyle name="20% - Accent4 7 8 3" xfId="11879"/>
    <cellStyle name="20% - Accent4 7 8 3 2" xfId="11880"/>
    <cellStyle name="20% - Accent4 7 8 3 3" xfId="11881"/>
    <cellStyle name="20% - Accent4 7 8 4" xfId="11882"/>
    <cellStyle name="20% - Accent4 7 8 4 2" xfId="11883"/>
    <cellStyle name="20% - Accent4 7 8 4 3" xfId="11884"/>
    <cellStyle name="20% - Accent4 7 8 5" xfId="11885"/>
    <cellStyle name="20% - Accent4 7 8 5 2" xfId="11886"/>
    <cellStyle name="20% - Accent4 7 8 5 3" xfId="11887"/>
    <cellStyle name="20% - Accent4 7 8 6" xfId="11888"/>
    <cellStyle name="20% - Accent4 7 8 6 2" xfId="11889"/>
    <cellStyle name="20% - Accent4 7 8 7" xfId="11890"/>
    <cellStyle name="20% - Accent4 7 8 8" xfId="11891"/>
    <cellStyle name="20% - Accent4 7 9" xfId="11892"/>
    <cellStyle name="20% - Accent4 7 9 2" xfId="11893"/>
    <cellStyle name="20% - Accent4 7 9 2 2" xfId="11894"/>
    <cellStyle name="20% - Accent4 7 9 2 3" xfId="11895"/>
    <cellStyle name="20% - Accent4 7 9 3" xfId="11896"/>
    <cellStyle name="20% - Accent4 7 9 3 2" xfId="11897"/>
    <cellStyle name="20% - Accent4 7 9 3 3" xfId="11898"/>
    <cellStyle name="20% - Accent4 7 9 4" xfId="11899"/>
    <cellStyle name="20% - Accent4 7 9 4 2" xfId="11900"/>
    <cellStyle name="20% - Accent4 7 9 4 3" xfId="11901"/>
    <cellStyle name="20% - Accent4 7 9 5" xfId="11902"/>
    <cellStyle name="20% - Accent4 7 9 5 2" xfId="11903"/>
    <cellStyle name="20% - Accent4 7 9 5 3" xfId="11904"/>
    <cellStyle name="20% - Accent4 7 9 6" xfId="11905"/>
    <cellStyle name="20% - Accent4 7 9 6 2" xfId="11906"/>
    <cellStyle name="20% - Accent4 7 9 7" xfId="11907"/>
    <cellStyle name="20% - Accent4 7 9 8" xfId="11908"/>
    <cellStyle name="20% - Accent4 8" xfId="11909"/>
    <cellStyle name="20% - Accent4 8 10" xfId="11910"/>
    <cellStyle name="20% - Accent4 8 10 2" xfId="11911"/>
    <cellStyle name="20% - Accent4 8 10 2 2" xfId="11912"/>
    <cellStyle name="20% - Accent4 8 10 2 3" xfId="11913"/>
    <cellStyle name="20% - Accent4 8 10 3" xfId="11914"/>
    <cellStyle name="20% - Accent4 8 10 3 2" xfId="11915"/>
    <cellStyle name="20% - Accent4 8 10 3 3" xfId="11916"/>
    <cellStyle name="20% - Accent4 8 10 4" xfId="11917"/>
    <cellStyle name="20% - Accent4 8 10 4 2" xfId="11918"/>
    <cellStyle name="20% - Accent4 8 10 4 3" xfId="11919"/>
    <cellStyle name="20% - Accent4 8 10 5" xfId="11920"/>
    <cellStyle name="20% - Accent4 8 10 5 2" xfId="11921"/>
    <cellStyle name="20% - Accent4 8 10 5 3" xfId="11922"/>
    <cellStyle name="20% - Accent4 8 10 6" xfId="11923"/>
    <cellStyle name="20% - Accent4 8 10 6 2" xfId="11924"/>
    <cellStyle name="20% - Accent4 8 10 7" xfId="11925"/>
    <cellStyle name="20% - Accent4 8 10 8" xfId="11926"/>
    <cellStyle name="20% - Accent4 8 11" xfId="11927"/>
    <cellStyle name="20% - Accent4 8 11 2" xfId="11928"/>
    <cellStyle name="20% - Accent4 8 11 2 2" xfId="11929"/>
    <cellStyle name="20% - Accent4 8 11 2 3" xfId="11930"/>
    <cellStyle name="20% - Accent4 8 11 3" xfId="11931"/>
    <cellStyle name="20% - Accent4 8 11 3 2" xfId="11932"/>
    <cellStyle name="20% - Accent4 8 11 3 3" xfId="11933"/>
    <cellStyle name="20% - Accent4 8 11 4" xfId="11934"/>
    <cellStyle name="20% - Accent4 8 11 4 2" xfId="11935"/>
    <cellStyle name="20% - Accent4 8 11 4 3" xfId="11936"/>
    <cellStyle name="20% - Accent4 8 11 5" xfId="11937"/>
    <cellStyle name="20% - Accent4 8 11 5 2" xfId="11938"/>
    <cellStyle name="20% - Accent4 8 11 5 3" xfId="11939"/>
    <cellStyle name="20% - Accent4 8 11 6" xfId="11940"/>
    <cellStyle name="20% - Accent4 8 11 6 2" xfId="11941"/>
    <cellStyle name="20% - Accent4 8 11 7" xfId="11942"/>
    <cellStyle name="20% - Accent4 8 11 8" xfId="11943"/>
    <cellStyle name="20% - Accent4 8 12" xfId="11944"/>
    <cellStyle name="20% - Accent4 8 12 2" xfId="11945"/>
    <cellStyle name="20% - Accent4 8 12 2 2" xfId="11946"/>
    <cellStyle name="20% - Accent4 8 12 2 3" xfId="11947"/>
    <cellStyle name="20% - Accent4 8 12 3" xfId="11948"/>
    <cellStyle name="20% - Accent4 8 12 3 2" xfId="11949"/>
    <cellStyle name="20% - Accent4 8 12 3 3" xfId="11950"/>
    <cellStyle name="20% - Accent4 8 12 4" xfId="11951"/>
    <cellStyle name="20% - Accent4 8 12 4 2" xfId="11952"/>
    <cellStyle name="20% - Accent4 8 12 4 3" xfId="11953"/>
    <cellStyle name="20% - Accent4 8 12 5" xfId="11954"/>
    <cellStyle name="20% - Accent4 8 12 5 2" xfId="11955"/>
    <cellStyle name="20% - Accent4 8 12 5 3" xfId="11956"/>
    <cellStyle name="20% - Accent4 8 12 6" xfId="11957"/>
    <cellStyle name="20% - Accent4 8 12 6 2" xfId="11958"/>
    <cellStyle name="20% - Accent4 8 12 7" xfId="11959"/>
    <cellStyle name="20% - Accent4 8 12 8" xfId="11960"/>
    <cellStyle name="20% - Accent4 8 13" xfId="11961"/>
    <cellStyle name="20% - Accent4 8 13 2" xfId="11962"/>
    <cellStyle name="20% - Accent4 8 13 2 2" xfId="11963"/>
    <cellStyle name="20% - Accent4 8 13 2 3" xfId="11964"/>
    <cellStyle name="20% - Accent4 8 13 3" xfId="11965"/>
    <cellStyle name="20% - Accent4 8 13 3 2" xfId="11966"/>
    <cellStyle name="20% - Accent4 8 13 3 3" xfId="11967"/>
    <cellStyle name="20% - Accent4 8 13 4" xfId="11968"/>
    <cellStyle name="20% - Accent4 8 13 4 2" xfId="11969"/>
    <cellStyle name="20% - Accent4 8 13 4 3" xfId="11970"/>
    <cellStyle name="20% - Accent4 8 13 5" xfId="11971"/>
    <cellStyle name="20% - Accent4 8 13 5 2" xfId="11972"/>
    <cellStyle name="20% - Accent4 8 13 5 3" xfId="11973"/>
    <cellStyle name="20% - Accent4 8 13 6" xfId="11974"/>
    <cellStyle name="20% - Accent4 8 13 6 2" xfId="11975"/>
    <cellStyle name="20% - Accent4 8 13 7" xfId="11976"/>
    <cellStyle name="20% - Accent4 8 13 8" xfId="11977"/>
    <cellStyle name="20% - Accent4 8 14" xfId="11978"/>
    <cellStyle name="20% - Accent4 8 14 2" xfId="11979"/>
    <cellStyle name="20% - Accent4 8 14 2 2" xfId="11980"/>
    <cellStyle name="20% - Accent4 8 14 2 3" xfId="11981"/>
    <cellStyle name="20% - Accent4 8 14 3" xfId="11982"/>
    <cellStyle name="20% - Accent4 8 14 3 2" xfId="11983"/>
    <cellStyle name="20% - Accent4 8 14 3 3" xfId="11984"/>
    <cellStyle name="20% - Accent4 8 14 4" xfId="11985"/>
    <cellStyle name="20% - Accent4 8 14 4 2" xfId="11986"/>
    <cellStyle name="20% - Accent4 8 14 4 3" xfId="11987"/>
    <cellStyle name="20% - Accent4 8 14 5" xfId="11988"/>
    <cellStyle name="20% - Accent4 8 14 5 2" xfId="11989"/>
    <cellStyle name="20% - Accent4 8 14 5 3" xfId="11990"/>
    <cellStyle name="20% - Accent4 8 14 6" xfId="11991"/>
    <cellStyle name="20% - Accent4 8 14 6 2" xfId="11992"/>
    <cellStyle name="20% - Accent4 8 14 7" xfId="11993"/>
    <cellStyle name="20% - Accent4 8 14 8" xfId="11994"/>
    <cellStyle name="20% - Accent4 8 15" xfId="11995"/>
    <cellStyle name="20% - Accent4 8 15 2" xfId="11996"/>
    <cellStyle name="20% - Accent4 8 15 2 2" xfId="11997"/>
    <cellStyle name="20% - Accent4 8 15 2 3" xfId="11998"/>
    <cellStyle name="20% - Accent4 8 15 3" xfId="11999"/>
    <cellStyle name="20% - Accent4 8 15 3 2" xfId="12000"/>
    <cellStyle name="20% - Accent4 8 15 3 3" xfId="12001"/>
    <cellStyle name="20% - Accent4 8 15 4" xfId="12002"/>
    <cellStyle name="20% - Accent4 8 15 4 2" xfId="12003"/>
    <cellStyle name="20% - Accent4 8 15 4 3" xfId="12004"/>
    <cellStyle name="20% - Accent4 8 15 5" xfId="12005"/>
    <cellStyle name="20% - Accent4 8 15 5 2" xfId="12006"/>
    <cellStyle name="20% - Accent4 8 15 5 3" xfId="12007"/>
    <cellStyle name="20% - Accent4 8 15 6" xfId="12008"/>
    <cellStyle name="20% - Accent4 8 15 6 2" xfId="12009"/>
    <cellStyle name="20% - Accent4 8 15 7" xfId="12010"/>
    <cellStyle name="20% - Accent4 8 15 8" xfId="12011"/>
    <cellStyle name="20% - Accent4 8 16" xfId="12012"/>
    <cellStyle name="20% - Accent4 8 16 2" xfId="12013"/>
    <cellStyle name="20% - Accent4 8 16 2 2" xfId="12014"/>
    <cellStyle name="20% - Accent4 8 16 2 3" xfId="12015"/>
    <cellStyle name="20% - Accent4 8 16 3" xfId="12016"/>
    <cellStyle name="20% - Accent4 8 16 3 2" xfId="12017"/>
    <cellStyle name="20% - Accent4 8 16 3 3" xfId="12018"/>
    <cellStyle name="20% - Accent4 8 16 4" xfId="12019"/>
    <cellStyle name="20% - Accent4 8 16 4 2" xfId="12020"/>
    <cellStyle name="20% - Accent4 8 16 4 3" xfId="12021"/>
    <cellStyle name="20% - Accent4 8 16 5" xfId="12022"/>
    <cellStyle name="20% - Accent4 8 16 5 2" xfId="12023"/>
    <cellStyle name="20% - Accent4 8 16 5 3" xfId="12024"/>
    <cellStyle name="20% - Accent4 8 16 6" xfId="12025"/>
    <cellStyle name="20% - Accent4 8 16 6 2" xfId="12026"/>
    <cellStyle name="20% - Accent4 8 16 7" xfId="12027"/>
    <cellStyle name="20% - Accent4 8 16 8" xfId="12028"/>
    <cellStyle name="20% - Accent4 8 17" xfId="12029"/>
    <cellStyle name="20% - Accent4 8 17 2" xfId="12030"/>
    <cellStyle name="20% - Accent4 8 17 2 2" xfId="12031"/>
    <cellStyle name="20% - Accent4 8 17 2 3" xfId="12032"/>
    <cellStyle name="20% - Accent4 8 17 3" xfId="12033"/>
    <cellStyle name="20% - Accent4 8 17 3 2" xfId="12034"/>
    <cellStyle name="20% - Accent4 8 17 3 3" xfId="12035"/>
    <cellStyle name="20% - Accent4 8 17 4" xfId="12036"/>
    <cellStyle name="20% - Accent4 8 17 4 2" xfId="12037"/>
    <cellStyle name="20% - Accent4 8 17 4 3" xfId="12038"/>
    <cellStyle name="20% - Accent4 8 17 5" xfId="12039"/>
    <cellStyle name="20% - Accent4 8 17 5 2" xfId="12040"/>
    <cellStyle name="20% - Accent4 8 17 5 3" xfId="12041"/>
    <cellStyle name="20% - Accent4 8 17 6" xfId="12042"/>
    <cellStyle name="20% - Accent4 8 17 6 2" xfId="12043"/>
    <cellStyle name="20% - Accent4 8 17 7" xfId="12044"/>
    <cellStyle name="20% - Accent4 8 17 8" xfId="12045"/>
    <cellStyle name="20% - Accent4 8 18" xfId="12046"/>
    <cellStyle name="20% - Accent4 8 18 2" xfId="12047"/>
    <cellStyle name="20% - Accent4 8 18 2 2" xfId="12048"/>
    <cellStyle name="20% - Accent4 8 18 2 3" xfId="12049"/>
    <cellStyle name="20% - Accent4 8 18 3" xfId="12050"/>
    <cellStyle name="20% - Accent4 8 18 3 2" xfId="12051"/>
    <cellStyle name="20% - Accent4 8 18 3 3" xfId="12052"/>
    <cellStyle name="20% - Accent4 8 18 4" xfId="12053"/>
    <cellStyle name="20% - Accent4 8 18 4 2" xfId="12054"/>
    <cellStyle name="20% - Accent4 8 18 4 3" xfId="12055"/>
    <cellStyle name="20% - Accent4 8 18 5" xfId="12056"/>
    <cellStyle name="20% - Accent4 8 18 5 2" xfId="12057"/>
    <cellStyle name="20% - Accent4 8 18 5 3" xfId="12058"/>
    <cellStyle name="20% - Accent4 8 18 6" xfId="12059"/>
    <cellStyle name="20% - Accent4 8 18 6 2" xfId="12060"/>
    <cellStyle name="20% - Accent4 8 18 7" xfId="12061"/>
    <cellStyle name="20% - Accent4 8 18 8" xfId="12062"/>
    <cellStyle name="20% - Accent4 8 19" xfId="12063"/>
    <cellStyle name="20% - Accent4 8 19 2" xfId="12064"/>
    <cellStyle name="20% - Accent4 8 19 2 2" xfId="12065"/>
    <cellStyle name="20% - Accent4 8 19 2 3" xfId="12066"/>
    <cellStyle name="20% - Accent4 8 19 3" xfId="12067"/>
    <cellStyle name="20% - Accent4 8 19 3 2" xfId="12068"/>
    <cellStyle name="20% - Accent4 8 19 3 3" xfId="12069"/>
    <cellStyle name="20% - Accent4 8 19 4" xfId="12070"/>
    <cellStyle name="20% - Accent4 8 19 4 2" xfId="12071"/>
    <cellStyle name="20% - Accent4 8 19 4 3" xfId="12072"/>
    <cellStyle name="20% - Accent4 8 19 5" xfId="12073"/>
    <cellStyle name="20% - Accent4 8 19 5 2" xfId="12074"/>
    <cellStyle name="20% - Accent4 8 19 5 3" xfId="12075"/>
    <cellStyle name="20% - Accent4 8 19 6" xfId="12076"/>
    <cellStyle name="20% - Accent4 8 19 6 2" xfId="12077"/>
    <cellStyle name="20% - Accent4 8 19 7" xfId="12078"/>
    <cellStyle name="20% - Accent4 8 19 8" xfId="12079"/>
    <cellStyle name="20% - Accent4 8 2" xfId="12080"/>
    <cellStyle name="20% - Accent4 8 2 2" xfId="12081"/>
    <cellStyle name="20% - Accent4 8 2 2 2" xfId="12082"/>
    <cellStyle name="20% - Accent4 8 2 2 3" xfId="12083"/>
    <cellStyle name="20% - Accent4 8 2 3" xfId="12084"/>
    <cellStyle name="20% - Accent4 8 2 3 2" xfId="12085"/>
    <cellStyle name="20% - Accent4 8 2 3 3" xfId="12086"/>
    <cellStyle name="20% - Accent4 8 2 4" xfId="12087"/>
    <cellStyle name="20% - Accent4 8 2 4 2" xfId="12088"/>
    <cellStyle name="20% - Accent4 8 2 4 3" xfId="12089"/>
    <cellStyle name="20% - Accent4 8 2 5" xfId="12090"/>
    <cellStyle name="20% - Accent4 8 2 5 2" xfId="12091"/>
    <cellStyle name="20% - Accent4 8 2 5 3" xfId="12092"/>
    <cellStyle name="20% - Accent4 8 2 6" xfId="12093"/>
    <cellStyle name="20% - Accent4 8 2 6 2" xfId="12094"/>
    <cellStyle name="20% - Accent4 8 2 7" xfId="12095"/>
    <cellStyle name="20% - Accent4 8 2 8" xfId="12096"/>
    <cellStyle name="20% - Accent4 8 20" xfId="12097"/>
    <cellStyle name="20% - Accent4 8 20 2" xfId="12098"/>
    <cellStyle name="20% - Accent4 8 20 3" xfId="12099"/>
    <cellStyle name="20% - Accent4 8 21" xfId="12100"/>
    <cellStyle name="20% - Accent4 8 21 2" xfId="12101"/>
    <cellStyle name="20% - Accent4 8 21 3" xfId="12102"/>
    <cellStyle name="20% - Accent4 8 22" xfId="12103"/>
    <cellStyle name="20% - Accent4 8 22 2" xfId="12104"/>
    <cellStyle name="20% - Accent4 8 22 3" xfId="12105"/>
    <cellStyle name="20% - Accent4 8 23" xfId="12106"/>
    <cellStyle name="20% - Accent4 8 23 2" xfId="12107"/>
    <cellStyle name="20% - Accent4 8 23 3" xfId="12108"/>
    <cellStyle name="20% - Accent4 8 24" xfId="12109"/>
    <cellStyle name="20% - Accent4 8 24 2" xfId="12110"/>
    <cellStyle name="20% - Accent4 8 25" xfId="12111"/>
    <cellStyle name="20% - Accent4 8 26" xfId="12112"/>
    <cellStyle name="20% - Accent4 8 3" xfId="12113"/>
    <cellStyle name="20% - Accent4 8 3 2" xfId="12114"/>
    <cellStyle name="20% - Accent4 8 3 2 2" xfId="12115"/>
    <cellStyle name="20% - Accent4 8 3 2 3" xfId="12116"/>
    <cellStyle name="20% - Accent4 8 3 3" xfId="12117"/>
    <cellStyle name="20% - Accent4 8 3 3 2" xfId="12118"/>
    <cellStyle name="20% - Accent4 8 3 3 3" xfId="12119"/>
    <cellStyle name="20% - Accent4 8 3 4" xfId="12120"/>
    <cellStyle name="20% - Accent4 8 3 4 2" xfId="12121"/>
    <cellStyle name="20% - Accent4 8 3 4 3" xfId="12122"/>
    <cellStyle name="20% - Accent4 8 3 5" xfId="12123"/>
    <cellStyle name="20% - Accent4 8 3 5 2" xfId="12124"/>
    <cellStyle name="20% - Accent4 8 3 5 3" xfId="12125"/>
    <cellStyle name="20% - Accent4 8 3 6" xfId="12126"/>
    <cellStyle name="20% - Accent4 8 3 6 2" xfId="12127"/>
    <cellStyle name="20% - Accent4 8 3 7" xfId="12128"/>
    <cellStyle name="20% - Accent4 8 3 8" xfId="12129"/>
    <cellStyle name="20% - Accent4 8 4" xfId="12130"/>
    <cellStyle name="20% - Accent4 8 4 2" xfId="12131"/>
    <cellStyle name="20% - Accent4 8 4 2 2" xfId="12132"/>
    <cellStyle name="20% - Accent4 8 4 2 3" xfId="12133"/>
    <cellStyle name="20% - Accent4 8 4 3" xfId="12134"/>
    <cellStyle name="20% - Accent4 8 4 3 2" xfId="12135"/>
    <cellStyle name="20% - Accent4 8 4 3 3" xfId="12136"/>
    <cellStyle name="20% - Accent4 8 4 4" xfId="12137"/>
    <cellStyle name="20% - Accent4 8 4 4 2" xfId="12138"/>
    <cellStyle name="20% - Accent4 8 4 4 3" xfId="12139"/>
    <cellStyle name="20% - Accent4 8 4 5" xfId="12140"/>
    <cellStyle name="20% - Accent4 8 4 5 2" xfId="12141"/>
    <cellStyle name="20% - Accent4 8 4 5 3" xfId="12142"/>
    <cellStyle name="20% - Accent4 8 4 6" xfId="12143"/>
    <cellStyle name="20% - Accent4 8 4 6 2" xfId="12144"/>
    <cellStyle name="20% - Accent4 8 4 7" xfId="12145"/>
    <cellStyle name="20% - Accent4 8 4 8" xfId="12146"/>
    <cellStyle name="20% - Accent4 8 5" xfId="12147"/>
    <cellStyle name="20% - Accent4 8 5 2" xfId="12148"/>
    <cellStyle name="20% - Accent4 8 5 2 2" xfId="12149"/>
    <cellStyle name="20% - Accent4 8 5 2 3" xfId="12150"/>
    <cellStyle name="20% - Accent4 8 5 3" xfId="12151"/>
    <cellStyle name="20% - Accent4 8 5 3 2" xfId="12152"/>
    <cellStyle name="20% - Accent4 8 5 3 3" xfId="12153"/>
    <cellStyle name="20% - Accent4 8 5 4" xfId="12154"/>
    <cellStyle name="20% - Accent4 8 5 4 2" xfId="12155"/>
    <cellStyle name="20% - Accent4 8 5 4 3" xfId="12156"/>
    <cellStyle name="20% - Accent4 8 5 5" xfId="12157"/>
    <cellStyle name="20% - Accent4 8 5 5 2" xfId="12158"/>
    <cellStyle name="20% - Accent4 8 5 5 3" xfId="12159"/>
    <cellStyle name="20% - Accent4 8 5 6" xfId="12160"/>
    <cellStyle name="20% - Accent4 8 5 6 2" xfId="12161"/>
    <cellStyle name="20% - Accent4 8 5 7" xfId="12162"/>
    <cellStyle name="20% - Accent4 8 5 8" xfId="12163"/>
    <cellStyle name="20% - Accent4 8 6" xfId="12164"/>
    <cellStyle name="20% - Accent4 8 6 2" xfId="12165"/>
    <cellStyle name="20% - Accent4 8 6 2 2" xfId="12166"/>
    <cellStyle name="20% - Accent4 8 6 2 3" xfId="12167"/>
    <cellStyle name="20% - Accent4 8 6 3" xfId="12168"/>
    <cellStyle name="20% - Accent4 8 6 3 2" xfId="12169"/>
    <cellStyle name="20% - Accent4 8 6 3 3" xfId="12170"/>
    <cellStyle name="20% - Accent4 8 6 4" xfId="12171"/>
    <cellStyle name="20% - Accent4 8 6 4 2" xfId="12172"/>
    <cellStyle name="20% - Accent4 8 6 4 3" xfId="12173"/>
    <cellStyle name="20% - Accent4 8 6 5" xfId="12174"/>
    <cellStyle name="20% - Accent4 8 6 5 2" xfId="12175"/>
    <cellStyle name="20% - Accent4 8 6 5 3" xfId="12176"/>
    <cellStyle name="20% - Accent4 8 6 6" xfId="12177"/>
    <cellStyle name="20% - Accent4 8 6 6 2" xfId="12178"/>
    <cellStyle name="20% - Accent4 8 6 7" xfId="12179"/>
    <cellStyle name="20% - Accent4 8 6 8" xfId="12180"/>
    <cellStyle name="20% - Accent4 8 7" xfId="12181"/>
    <cellStyle name="20% - Accent4 8 7 2" xfId="12182"/>
    <cellStyle name="20% - Accent4 8 7 2 2" xfId="12183"/>
    <cellStyle name="20% - Accent4 8 7 2 3" xfId="12184"/>
    <cellStyle name="20% - Accent4 8 7 3" xfId="12185"/>
    <cellStyle name="20% - Accent4 8 7 3 2" xfId="12186"/>
    <cellStyle name="20% - Accent4 8 7 3 3" xfId="12187"/>
    <cellStyle name="20% - Accent4 8 7 4" xfId="12188"/>
    <cellStyle name="20% - Accent4 8 7 4 2" xfId="12189"/>
    <cellStyle name="20% - Accent4 8 7 4 3" xfId="12190"/>
    <cellStyle name="20% - Accent4 8 7 5" xfId="12191"/>
    <cellStyle name="20% - Accent4 8 7 5 2" xfId="12192"/>
    <cellStyle name="20% - Accent4 8 7 5 3" xfId="12193"/>
    <cellStyle name="20% - Accent4 8 7 6" xfId="12194"/>
    <cellStyle name="20% - Accent4 8 7 6 2" xfId="12195"/>
    <cellStyle name="20% - Accent4 8 7 7" xfId="12196"/>
    <cellStyle name="20% - Accent4 8 7 8" xfId="12197"/>
    <cellStyle name="20% - Accent4 8 8" xfId="12198"/>
    <cellStyle name="20% - Accent4 8 8 2" xfId="12199"/>
    <cellStyle name="20% - Accent4 8 8 2 2" xfId="12200"/>
    <cellStyle name="20% - Accent4 8 8 2 3" xfId="12201"/>
    <cellStyle name="20% - Accent4 8 8 3" xfId="12202"/>
    <cellStyle name="20% - Accent4 8 8 3 2" xfId="12203"/>
    <cellStyle name="20% - Accent4 8 8 3 3" xfId="12204"/>
    <cellStyle name="20% - Accent4 8 8 4" xfId="12205"/>
    <cellStyle name="20% - Accent4 8 8 4 2" xfId="12206"/>
    <cellStyle name="20% - Accent4 8 8 4 3" xfId="12207"/>
    <cellStyle name="20% - Accent4 8 8 5" xfId="12208"/>
    <cellStyle name="20% - Accent4 8 8 5 2" xfId="12209"/>
    <cellStyle name="20% - Accent4 8 8 5 3" xfId="12210"/>
    <cellStyle name="20% - Accent4 8 8 6" xfId="12211"/>
    <cellStyle name="20% - Accent4 8 8 6 2" xfId="12212"/>
    <cellStyle name="20% - Accent4 8 8 7" xfId="12213"/>
    <cellStyle name="20% - Accent4 8 8 8" xfId="12214"/>
    <cellStyle name="20% - Accent4 8 9" xfId="12215"/>
    <cellStyle name="20% - Accent4 8 9 2" xfId="12216"/>
    <cellStyle name="20% - Accent4 8 9 2 2" xfId="12217"/>
    <cellStyle name="20% - Accent4 8 9 2 3" xfId="12218"/>
    <cellStyle name="20% - Accent4 8 9 3" xfId="12219"/>
    <cellStyle name="20% - Accent4 8 9 3 2" xfId="12220"/>
    <cellStyle name="20% - Accent4 8 9 3 3" xfId="12221"/>
    <cellStyle name="20% - Accent4 8 9 4" xfId="12222"/>
    <cellStyle name="20% - Accent4 8 9 4 2" xfId="12223"/>
    <cellStyle name="20% - Accent4 8 9 4 3" xfId="12224"/>
    <cellStyle name="20% - Accent4 8 9 5" xfId="12225"/>
    <cellStyle name="20% - Accent4 8 9 5 2" xfId="12226"/>
    <cellStyle name="20% - Accent4 8 9 5 3" xfId="12227"/>
    <cellStyle name="20% - Accent4 8 9 6" xfId="12228"/>
    <cellStyle name="20% - Accent4 8 9 6 2" xfId="12229"/>
    <cellStyle name="20% - Accent4 8 9 7" xfId="12230"/>
    <cellStyle name="20% - Accent4 8 9 8" xfId="12231"/>
    <cellStyle name="20% - Accent4 9" xfId="12232"/>
    <cellStyle name="20% - Accent4 9 10" xfId="12233"/>
    <cellStyle name="20% - Accent4 9 10 2" xfId="12234"/>
    <cellStyle name="20% - Accent4 9 10 2 2" xfId="12235"/>
    <cellStyle name="20% - Accent4 9 10 2 3" xfId="12236"/>
    <cellStyle name="20% - Accent4 9 10 3" xfId="12237"/>
    <cellStyle name="20% - Accent4 9 10 3 2" xfId="12238"/>
    <cellStyle name="20% - Accent4 9 10 3 3" xfId="12239"/>
    <cellStyle name="20% - Accent4 9 10 4" xfId="12240"/>
    <cellStyle name="20% - Accent4 9 10 4 2" xfId="12241"/>
    <cellStyle name="20% - Accent4 9 10 4 3" xfId="12242"/>
    <cellStyle name="20% - Accent4 9 10 5" xfId="12243"/>
    <cellStyle name="20% - Accent4 9 10 5 2" xfId="12244"/>
    <cellStyle name="20% - Accent4 9 10 5 3" xfId="12245"/>
    <cellStyle name="20% - Accent4 9 10 6" xfId="12246"/>
    <cellStyle name="20% - Accent4 9 10 6 2" xfId="12247"/>
    <cellStyle name="20% - Accent4 9 10 7" xfId="12248"/>
    <cellStyle name="20% - Accent4 9 10 8" xfId="12249"/>
    <cellStyle name="20% - Accent4 9 11" xfId="12250"/>
    <cellStyle name="20% - Accent4 9 11 2" xfId="12251"/>
    <cellStyle name="20% - Accent4 9 11 2 2" xfId="12252"/>
    <cellStyle name="20% - Accent4 9 11 2 3" xfId="12253"/>
    <cellStyle name="20% - Accent4 9 11 3" xfId="12254"/>
    <cellStyle name="20% - Accent4 9 11 3 2" xfId="12255"/>
    <cellStyle name="20% - Accent4 9 11 3 3" xfId="12256"/>
    <cellStyle name="20% - Accent4 9 11 4" xfId="12257"/>
    <cellStyle name="20% - Accent4 9 11 4 2" xfId="12258"/>
    <cellStyle name="20% - Accent4 9 11 4 3" xfId="12259"/>
    <cellStyle name="20% - Accent4 9 11 5" xfId="12260"/>
    <cellStyle name="20% - Accent4 9 11 5 2" xfId="12261"/>
    <cellStyle name="20% - Accent4 9 11 5 3" xfId="12262"/>
    <cellStyle name="20% - Accent4 9 11 6" xfId="12263"/>
    <cellStyle name="20% - Accent4 9 11 6 2" xfId="12264"/>
    <cellStyle name="20% - Accent4 9 11 7" xfId="12265"/>
    <cellStyle name="20% - Accent4 9 11 8" xfId="12266"/>
    <cellStyle name="20% - Accent4 9 12" xfId="12267"/>
    <cellStyle name="20% - Accent4 9 12 2" xfId="12268"/>
    <cellStyle name="20% - Accent4 9 12 2 2" xfId="12269"/>
    <cellStyle name="20% - Accent4 9 12 2 3" xfId="12270"/>
    <cellStyle name="20% - Accent4 9 12 3" xfId="12271"/>
    <cellStyle name="20% - Accent4 9 12 3 2" xfId="12272"/>
    <cellStyle name="20% - Accent4 9 12 3 3" xfId="12273"/>
    <cellStyle name="20% - Accent4 9 12 4" xfId="12274"/>
    <cellStyle name="20% - Accent4 9 12 4 2" xfId="12275"/>
    <cellStyle name="20% - Accent4 9 12 4 3" xfId="12276"/>
    <cellStyle name="20% - Accent4 9 12 5" xfId="12277"/>
    <cellStyle name="20% - Accent4 9 12 5 2" xfId="12278"/>
    <cellStyle name="20% - Accent4 9 12 5 3" xfId="12279"/>
    <cellStyle name="20% - Accent4 9 12 6" xfId="12280"/>
    <cellStyle name="20% - Accent4 9 12 6 2" xfId="12281"/>
    <cellStyle name="20% - Accent4 9 12 7" xfId="12282"/>
    <cellStyle name="20% - Accent4 9 12 8" xfId="12283"/>
    <cellStyle name="20% - Accent4 9 13" xfId="12284"/>
    <cellStyle name="20% - Accent4 9 13 2" xfId="12285"/>
    <cellStyle name="20% - Accent4 9 13 2 2" xfId="12286"/>
    <cellStyle name="20% - Accent4 9 13 2 3" xfId="12287"/>
    <cellStyle name="20% - Accent4 9 13 3" xfId="12288"/>
    <cellStyle name="20% - Accent4 9 13 3 2" xfId="12289"/>
    <cellStyle name="20% - Accent4 9 13 3 3" xfId="12290"/>
    <cellStyle name="20% - Accent4 9 13 4" xfId="12291"/>
    <cellStyle name="20% - Accent4 9 13 4 2" xfId="12292"/>
    <cellStyle name="20% - Accent4 9 13 4 3" xfId="12293"/>
    <cellStyle name="20% - Accent4 9 13 5" xfId="12294"/>
    <cellStyle name="20% - Accent4 9 13 5 2" xfId="12295"/>
    <cellStyle name="20% - Accent4 9 13 5 3" xfId="12296"/>
    <cellStyle name="20% - Accent4 9 13 6" xfId="12297"/>
    <cellStyle name="20% - Accent4 9 13 6 2" xfId="12298"/>
    <cellStyle name="20% - Accent4 9 13 7" xfId="12299"/>
    <cellStyle name="20% - Accent4 9 13 8" xfId="12300"/>
    <cellStyle name="20% - Accent4 9 14" xfId="12301"/>
    <cellStyle name="20% - Accent4 9 14 2" xfId="12302"/>
    <cellStyle name="20% - Accent4 9 14 2 2" xfId="12303"/>
    <cellStyle name="20% - Accent4 9 14 2 3" xfId="12304"/>
    <cellStyle name="20% - Accent4 9 14 3" xfId="12305"/>
    <cellStyle name="20% - Accent4 9 14 3 2" xfId="12306"/>
    <cellStyle name="20% - Accent4 9 14 3 3" xfId="12307"/>
    <cellStyle name="20% - Accent4 9 14 4" xfId="12308"/>
    <cellStyle name="20% - Accent4 9 14 4 2" xfId="12309"/>
    <cellStyle name="20% - Accent4 9 14 4 3" xfId="12310"/>
    <cellStyle name="20% - Accent4 9 14 5" xfId="12311"/>
    <cellStyle name="20% - Accent4 9 14 5 2" xfId="12312"/>
    <cellStyle name="20% - Accent4 9 14 5 3" xfId="12313"/>
    <cellStyle name="20% - Accent4 9 14 6" xfId="12314"/>
    <cellStyle name="20% - Accent4 9 14 6 2" xfId="12315"/>
    <cellStyle name="20% - Accent4 9 14 7" xfId="12316"/>
    <cellStyle name="20% - Accent4 9 14 8" xfId="12317"/>
    <cellStyle name="20% - Accent4 9 15" xfId="12318"/>
    <cellStyle name="20% - Accent4 9 15 2" xfId="12319"/>
    <cellStyle name="20% - Accent4 9 15 2 2" xfId="12320"/>
    <cellStyle name="20% - Accent4 9 15 2 3" xfId="12321"/>
    <cellStyle name="20% - Accent4 9 15 3" xfId="12322"/>
    <cellStyle name="20% - Accent4 9 15 3 2" xfId="12323"/>
    <cellStyle name="20% - Accent4 9 15 3 3" xfId="12324"/>
    <cellStyle name="20% - Accent4 9 15 4" xfId="12325"/>
    <cellStyle name="20% - Accent4 9 15 4 2" xfId="12326"/>
    <cellStyle name="20% - Accent4 9 15 4 3" xfId="12327"/>
    <cellStyle name="20% - Accent4 9 15 5" xfId="12328"/>
    <cellStyle name="20% - Accent4 9 15 5 2" xfId="12329"/>
    <cellStyle name="20% - Accent4 9 15 5 3" xfId="12330"/>
    <cellStyle name="20% - Accent4 9 15 6" xfId="12331"/>
    <cellStyle name="20% - Accent4 9 15 6 2" xfId="12332"/>
    <cellStyle name="20% - Accent4 9 15 7" xfId="12333"/>
    <cellStyle name="20% - Accent4 9 15 8" xfId="12334"/>
    <cellStyle name="20% - Accent4 9 16" xfId="12335"/>
    <cellStyle name="20% - Accent4 9 16 2" xfId="12336"/>
    <cellStyle name="20% - Accent4 9 16 2 2" xfId="12337"/>
    <cellStyle name="20% - Accent4 9 16 2 3" xfId="12338"/>
    <cellStyle name="20% - Accent4 9 16 3" xfId="12339"/>
    <cellStyle name="20% - Accent4 9 16 3 2" xfId="12340"/>
    <cellStyle name="20% - Accent4 9 16 3 3" xfId="12341"/>
    <cellStyle name="20% - Accent4 9 16 4" xfId="12342"/>
    <cellStyle name="20% - Accent4 9 16 4 2" xfId="12343"/>
    <cellStyle name="20% - Accent4 9 16 4 3" xfId="12344"/>
    <cellStyle name="20% - Accent4 9 16 5" xfId="12345"/>
    <cellStyle name="20% - Accent4 9 16 5 2" xfId="12346"/>
    <cellStyle name="20% - Accent4 9 16 5 3" xfId="12347"/>
    <cellStyle name="20% - Accent4 9 16 6" xfId="12348"/>
    <cellStyle name="20% - Accent4 9 16 6 2" xfId="12349"/>
    <cellStyle name="20% - Accent4 9 16 7" xfId="12350"/>
    <cellStyle name="20% - Accent4 9 16 8" xfId="12351"/>
    <cellStyle name="20% - Accent4 9 17" xfId="12352"/>
    <cellStyle name="20% - Accent4 9 17 2" xfId="12353"/>
    <cellStyle name="20% - Accent4 9 17 2 2" xfId="12354"/>
    <cellStyle name="20% - Accent4 9 17 2 3" xfId="12355"/>
    <cellStyle name="20% - Accent4 9 17 3" xfId="12356"/>
    <cellStyle name="20% - Accent4 9 17 3 2" xfId="12357"/>
    <cellStyle name="20% - Accent4 9 17 3 3" xfId="12358"/>
    <cellStyle name="20% - Accent4 9 17 4" xfId="12359"/>
    <cellStyle name="20% - Accent4 9 17 4 2" xfId="12360"/>
    <cellStyle name="20% - Accent4 9 17 4 3" xfId="12361"/>
    <cellStyle name="20% - Accent4 9 17 5" xfId="12362"/>
    <cellStyle name="20% - Accent4 9 17 5 2" xfId="12363"/>
    <cellStyle name="20% - Accent4 9 17 5 3" xfId="12364"/>
    <cellStyle name="20% - Accent4 9 17 6" xfId="12365"/>
    <cellStyle name="20% - Accent4 9 17 6 2" xfId="12366"/>
    <cellStyle name="20% - Accent4 9 17 7" xfId="12367"/>
    <cellStyle name="20% - Accent4 9 17 8" xfId="12368"/>
    <cellStyle name="20% - Accent4 9 18" xfId="12369"/>
    <cellStyle name="20% - Accent4 9 18 2" xfId="12370"/>
    <cellStyle name="20% - Accent4 9 18 2 2" xfId="12371"/>
    <cellStyle name="20% - Accent4 9 18 2 3" xfId="12372"/>
    <cellStyle name="20% - Accent4 9 18 3" xfId="12373"/>
    <cellStyle name="20% - Accent4 9 18 3 2" xfId="12374"/>
    <cellStyle name="20% - Accent4 9 18 3 3" xfId="12375"/>
    <cellStyle name="20% - Accent4 9 18 4" xfId="12376"/>
    <cellStyle name="20% - Accent4 9 18 4 2" xfId="12377"/>
    <cellStyle name="20% - Accent4 9 18 4 3" xfId="12378"/>
    <cellStyle name="20% - Accent4 9 18 5" xfId="12379"/>
    <cellStyle name="20% - Accent4 9 18 5 2" xfId="12380"/>
    <cellStyle name="20% - Accent4 9 18 5 3" xfId="12381"/>
    <cellStyle name="20% - Accent4 9 18 6" xfId="12382"/>
    <cellStyle name="20% - Accent4 9 18 6 2" xfId="12383"/>
    <cellStyle name="20% - Accent4 9 18 7" xfId="12384"/>
    <cellStyle name="20% - Accent4 9 18 8" xfId="12385"/>
    <cellStyle name="20% - Accent4 9 19" xfId="12386"/>
    <cellStyle name="20% - Accent4 9 19 2" xfId="12387"/>
    <cellStyle name="20% - Accent4 9 19 2 2" xfId="12388"/>
    <cellStyle name="20% - Accent4 9 19 2 3" xfId="12389"/>
    <cellStyle name="20% - Accent4 9 19 3" xfId="12390"/>
    <cellStyle name="20% - Accent4 9 19 3 2" xfId="12391"/>
    <cellStyle name="20% - Accent4 9 19 3 3" xfId="12392"/>
    <cellStyle name="20% - Accent4 9 19 4" xfId="12393"/>
    <cellStyle name="20% - Accent4 9 19 4 2" xfId="12394"/>
    <cellStyle name="20% - Accent4 9 19 4 3" xfId="12395"/>
    <cellStyle name="20% - Accent4 9 19 5" xfId="12396"/>
    <cellStyle name="20% - Accent4 9 19 5 2" xfId="12397"/>
    <cellStyle name="20% - Accent4 9 19 5 3" xfId="12398"/>
    <cellStyle name="20% - Accent4 9 19 6" xfId="12399"/>
    <cellStyle name="20% - Accent4 9 19 6 2" xfId="12400"/>
    <cellStyle name="20% - Accent4 9 19 7" xfId="12401"/>
    <cellStyle name="20% - Accent4 9 19 8" xfId="12402"/>
    <cellStyle name="20% - Accent4 9 2" xfId="12403"/>
    <cellStyle name="20% - Accent4 9 2 2" xfId="12404"/>
    <cellStyle name="20% - Accent4 9 2 2 2" xfId="12405"/>
    <cellStyle name="20% - Accent4 9 2 2 3" xfId="12406"/>
    <cellStyle name="20% - Accent4 9 2 3" xfId="12407"/>
    <cellStyle name="20% - Accent4 9 2 3 2" xfId="12408"/>
    <cellStyle name="20% - Accent4 9 2 3 3" xfId="12409"/>
    <cellStyle name="20% - Accent4 9 2 4" xfId="12410"/>
    <cellStyle name="20% - Accent4 9 2 4 2" xfId="12411"/>
    <cellStyle name="20% - Accent4 9 2 4 3" xfId="12412"/>
    <cellStyle name="20% - Accent4 9 2 5" xfId="12413"/>
    <cellStyle name="20% - Accent4 9 2 5 2" xfId="12414"/>
    <cellStyle name="20% - Accent4 9 2 5 3" xfId="12415"/>
    <cellStyle name="20% - Accent4 9 2 6" xfId="12416"/>
    <cellStyle name="20% - Accent4 9 2 6 2" xfId="12417"/>
    <cellStyle name="20% - Accent4 9 2 7" xfId="12418"/>
    <cellStyle name="20% - Accent4 9 2 8" xfId="12419"/>
    <cellStyle name="20% - Accent4 9 20" xfId="12420"/>
    <cellStyle name="20% - Accent4 9 20 2" xfId="12421"/>
    <cellStyle name="20% - Accent4 9 20 3" xfId="12422"/>
    <cellStyle name="20% - Accent4 9 21" xfId="12423"/>
    <cellStyle name="20% - Accent4 9 21 2" xfId="12424"/>
    <cellStyle name="20% - Accent4 9 21 3" xfId="12425"/>
    <cellStyle name="20% - Accent4 9 22" xfId="12426"/>
    <cellStyle name="20% - Accent4 9 22 2" xfId="12427"/>
    <cellStyle name="20% - Accent4 9 22 3" xfId="12428"/>
    <cellStyle name="20% - Accent4 9 23" xfId="12429"/>
    <cellStyle name="20% - Accent4 9 23 2" xfId="12430"/>
    <cellStyle name="20% - Accent4 9 23 3" xfId="12431"/>
    <cellStyle name="20% - Accent4 9 24" xfId="12432"/>
    <cellStyle name="20% - Accent4 9 24 2" xfId="12433"/>
    <cellStyle name="20% - Accent4 9 25" xfId="12434"/>
    <cellStyle name="20% - Accent4 9 26" xfId="12435"/>
    <cellStyle name="20% - Accent4 9 3" xfId="12436"/>
    <cellStyle name="20% - Accent4 9 3 2" xfId="12437"/>
    <cellStyle name="20% - Accent4 9 3 2 2" xfId="12438"/>
    <cellStyle name="20% - Accent4 9 3 2 3" xfId="12439"/>
    <cellStyle name="20% - Accent4 9 3 3" xfId="12440"/>
    <cellStyle name="20% - Accent4 9 3 3 2" xfId="12441"/>
    <cellStyle name="20% - Accent4 9 3 3 3" xfId="12442"/>
    <cellStyle name="20% - Accent4 9 3 4" xfId="12443"/>
    <cellStyle name="20% - Accent4 9 3 4 2" xfId="12444"/>
    <cellStyle name="20% - Accent4 9 3 4 3" xfId="12445"/>
    <cellStyle name="20% - Accent4 9 3 5" xfId="12446"/>
    <cellStyle name="20% - Accent4 9 3 5 2" xfId="12447"/>
    <cellStyle name="20% - Accent4 9 3 5 3" xfId="12448"/>
    <cellStyle name="20% - Accent4 9 3 6" xfId="12449"/>
    <cellStyle name="20% - Accent4 9 3 6 2" xfId="12450"/>
    <cellStyle name="20% - Accent4 9 3 7" xfId="12451"/>
    <cellStyle name="20% - Accent4 9 3 8" xfId="12452"/>
    <cellStyle name="20% - Accent4 9 4" xfId="12453"/>
    <cellStyle name="20% - Accent4 9 4 2" xfId="12454"/>
    <cellStyle name="20% - Accent4 9 4 2 2" xfId="12455"/>
    <cellStyle name="20% - Accent4 9 4 2 3" xfId="12456"/>
    <cellStyle name="20% - Accent4 9 4 3" xfId="12457"/>
    <cellStyle name="20% - Accent4 9 4 3 2" xfId="12458"/>
    <cellStyle name="20% - Accent4 9 4 3 3" xfId="12459"/>
    <cellStyle name="20% - Accent4 9 4 4" xfId="12460"/>
    <cellStyle name="20% - Accent4 9 4 4 2" xfId="12461"/>
    <cellStyle name="20% - Accent4 9 4 4 3" xfId="12462"/>
    <cellStyle name="20% - Accent4 9 4 5" xfId="12463"/>
    <cellStyle name="20% - Accent4 9 4 5 2" xfId="12464"/>
    <cellStyle name="20% - Accent4 9 4 5 3" xfId="12465"/>
    <cellStyle name="20% - Accent4 9 4 6" xfId="12466"/>
    <cellStyle name="20% - Accent4 9 4 6 2" xfId="12467"/>
    <cellStyle name="20% - Accent4 9 4 7" xfId="12468"/>
    <cellStyle name="20% - Accent4 9 4 8" xfId="12469"/>
    <cellStyle name="20% - Accent4 9 5" xfId="12470"/>
    <cellStyle name="20% - Accent4 9 5 2" xfId="12471"/>
    <cellStyle name="20% - Accent4 9 5 2 2" xfId="12472"/>
    <cellStyle name="20% - Accent4 9 5 2 3" xfId="12473"/>
    <cellStyle name="20% - Accent4 9 5 3" xfId="12474"/>
    <cellStyle name="20% - Accent4 9 5 3 2" xfId="12475"/>
    <cellStyle name="20% - Accent4 9 5 3 3" xfId="12476"/>
    <cellStyle name="20% - Accent4 9 5 4" xfId="12477"/>
    <cellStyle name="20% - Accent4 9 5 4 2" xfId="12478"/>
    <cellStyle name="20% - Accent4 9 5 4 3" xfId="12479"/>
    <cellStyle name="20% - Accent4 9 5 5" xfId="12480"/>
    <cellStyle name="20% - Accent4 9 5 5 2" xfId="12481"/>
    <cellStyle name="20% - Accent4 9 5 5 3" xfId="12482"/>
    <cellStyle name="20% - Accent4 9 5 6" xfId="12483"/>
    <cellStyle name="20% - Accent4 9 5 6 2" xfId="12484"/>
    <cellStyle name="20% - Accent4 9 5 7" xfId="12485"/>
    <cellStyle name="20% - Accent4 9 5 8" xfId="12486"/>
    <cellStyle name="20% - Accent4 9 6" xfId="12487"/>
    <cellStyle name="20% - Accent4 9 6 2" xfId="12488"/>
    <cellStyle name="20% - Accent4 9 6 2 2" xfId="12489"/>
    <cellStyle name="20% - Accent4 9 6 2 3" xfId="12490"/>
    <cellStyle name="20% - Accent4 9 6 3" xfId="12491"/>
    <cellStyle name="20% - Accent4 9 6 3 2" xfId="12492"/>
    <cellStyle name="20% - Accent4 9 6 3 3" xfId="12493"/>
    <cellStyle name="20% - Accent4 9 6 4" xfId="12494"/>
    <cellStyle name="20% - Accent4 9 6 4 2" xfId="12495"/>
    <cellStyle name="20% - Accent4 9 6 4 3" xfId="12496"/>
    <cellStyle name="20% - Accent4 9 6 5" xfId="12497"/>
    <cellStyle name="20% - Accent4 9 6 5 2" xfId="12498"/>
    <cellStyle name="20% - Accent4 9 6 5 3" xfId="12499"/>
    <cellStyle name="20% - Accent4 9 6 6" xfId="12500"/>
    <cellStyle name="20% - Accent4 9 6 6 2" xfId="12501"/>
    <cellStyle name="20% - Accent4 9 6 7" xfId="12502"/>
    <cellStyle name="20% - Accent4 9 6 8" xfId="12503"/>
    <cellStyle name="20% - Accent4 9 7" xfId="12504"/>
    <cellStyle name="20% - Accent4 9 7 2" xfId="12505"/>
    <cellStyle name="20% - Accent4 9 7 2 2" xfId="12506"/>
    <cellStyle name="20% - Accent4 9 7 2 3" xfId="12507"/>
    <cellStyle name="20% - Accent4 9 7 3" xfId="12508"/>
    <cellStyle name="20% - Accent4 9 7 3 2" xfId="12509"/>
    <cellStyle name="20% - Accent4 9 7 3 3" xfId="12510"/>
    <cellStyle name="20% - Accent4 9 7 4" xfId="12511"/>
    <cellStyle name="20% - Accent4 9 7 4 2" xfId="12512"/>
    <cellStyle name="20% - Accent4 9 7 4 3" xfId="12513"/>
    <cellStyle name="20% - Accent4 9 7 5" xfId="12514"/>
    <cellStyle name="20% - Accent4 9 7 5 2" xfId="12515"/>
    <cellStyle name="20% - Accent4 9 7 5 3" xfId="12516"/>
    <cellStyle name="20% - Accent4 9 7 6" xfId="12517"/>
    <cellStyle name="20% - Accent4 9 7 6 2" xfId="12518"/>
    <cellStyle name="20% - Accent4 9 7 7" xfId="12519"/>
    <cellStyle name="20% - Accent4 9 7 8" xfId="12520"/>
    <cellStyle name="20% - Accent4 9 8" xfId="12521"/>
    <cellStyle name="20% - Accent4 9 8 2" xfId="12522"/>
    <cellStyle name="20% - Accent4 9 8 2 2" xfId="12523"/>
    <cellStyle name="20% - Accent4 9 8 2 3" xfId="12524"/>
    <cellStyle name="20% - Accent4 9 8 3" xfId="12525"/>
    <cellStyle name="20% - Accent4 9 8 3 2" xfId="12526"/>
    <cellStyle name="20% - Accent4 9 8 3 3" xfId="12527"/>
    <cellStyle name="20% - Accent4 9 8 4" xfId="12528"/>
    <cellStyle name="20% - Accent4 9 8 4 2" xfId="12529"/>
    <cellStyle name="20% - Accent4 9 8 4 3" xfId="12530"/>
    <cellStyle name="20% - Accent4 9 8 5" xfId="12531"/>
    <cellStyle name="20% - Accent4 9 8 5 2" xfId="12532"/>
    <cellStyle name="20% - Accent4 9 8 5 3" xfId="12533"/>
    <cellStyle name="20% - Accent4 9 8 6" xfId="12534"/>
    <cellStyle name="20% - Accent4 9 8 6 2" xfId="12535"/>
    <cellStyle name="20% - Accent4 9 8 7" xfId="12536"/>
    <cellStyle name="20% - Accent4 9 8 8" xfId="12537"/>
    <cellStyle name="20% - Accent4 9 9" xfId="12538"/>
    <cellStyle name="20% - Accent4 9 9 2" xfId="12539"/>
    <cellStyle name="20% - Accent4 9 9 2 2" xfId="12540"/>
    <cellStyle name="20% - Accent4 9 9 2 3" xfId="12541"/>
    <cellStyle name="20% - Accent4 9 9 3" xfId="12542"/>
    <cellStyle name="20% - Accent4 9 9 3 2" xfId="12543"/>
    <cellStyle name="20% - Accent4 9 9 3 3" xfId="12544"/>
    <cellStyle name="20% - Accent4 9 9 4" xfId="12545"/>
    <cellStyle name="20% - Accent4 9 9 4 2" xfId="12546"/>
    <cellStyle name="20% - Accent4 9 9 4 3" xfId="12547"/>
    <cellStyle name="20% - Accent4 9 9 5" xfId="12548"/>
    <cellStyle name="20% - Accent4 9 9 5 2" xfId="12549"/>
    <cellStyle name="20% - Accent4 9 9 5 3" xfId="12550"/>
    <cellStyle name="20% - Accent4 9 9 6" xfId="12551"/>
    <cellStyle name="20% - Accent4 9 9 6 2" xfId="12552"/>
    <cellStyle name="20% - Accent4 9 9 7" xfId="12553"/>
    <cellStyle name="20% - Accent4 9 9 8" xfId="12554"/>
    <cellStyle name="20% - Accent5 10" xfId="12555"/>
    <cellStyle name="20% - Accent5 10 2" xfId="12556"/>
    <cellStyle name="20% - Accent5 10 2 2" xfId="12557"/>
    <cellStyle name="20% - Accent5 10 2 3" xfId="12558"/>
    <cellStyle name="20% - Accent5 10 3" xfId="12559"/>
    <cellStyle name="20% - Accent5 10 3 2" xfId="12560"/>
    <cellStyle name="20% - Accent5 10 3 3" xfId="12561"/>
    <cellStyle name="20% - Accent5 10 4" xfId="12562"/>
    <cellStyle name="20% - Accent5 10 4 2" xfId="12563"/>
    <cellStyle name="20% - Accent5 10 4 3" xfId="12564"/>
    <cellStyle name="20% - Accent5 10 5" xfId="12565"/>
    <cellStyle name="20% - Accent5 10 5 2" xfId="12566"/>
    <cellStyle name="20% - Accent5 10 5 3" xfId="12567"/>
    <cellStyle name="20% - Accent5 10 6" xfId="12568"/>
    <cellStyle name="20% - Accent5 10 6 2" xfId="12569"/>
    <cellStyle name="20% - Accent5 10 7" xfId="12570"/>
    <cellStyle name="20% - Accent5 10 8" xfId="12571"/>
    <cellStyle name="20% - Accent5 11" xfId="12572"/>
    <cellStyle name="20% - Accent5 11 2" xfId="12573"/>
    <cellStyle name="20% - Accent5 11 2 2" xfId="12574"/>
    <cellStyle name="20% - Accent5 11 2 3" xfId="12575"/>
    <cellStyle name="20% - Accent5 11 3" xfId="12576"/>
    <cellStyle name="20% - Accent5 11 3 2" xfId="12577"/>
    <cellStyle name="20% - Accent5 11 3 3" xfId="12578"/>
    <cellStyle name="20% - Accent5 11 4" xfId="12579"/>
    <cellStyle name="20% - Accent5 11 4 2" xfId="12580"/>
    <cellStyle name="20% - Accent5 11 4 3" xfId="12581"/>
    <cellStyle name="20% - Accent5 11 5" xfId="12582"/>
    <cellStyle name="20% - Accent5 11 5 2" xfId="12583"/>
    <cellStyle name="20% - Accent5 11 5 3" xfId="12584"/>
    <cellStyle name="20% - Accent5 11 6" xfId="12585"/>
    <cellStyle name="20% - Accent5 11 6 2" xfId="12586"/>
    <cellStyle name="20% - Accent5 11 7" xfId="12587"/>
    <cellStyle name="20% - Accent5 11 8" xfId="12588"/>
    <cellStyle name="20% - Accent5 12" xfId="12589"/>
    <cellStyle name="20% - Accent5 12 2" xfId="12590"/>
    <cellStyle name="20% - Accent5 12 2 2" xfId="12591"/>
    <cellStyle name="20% - Accent5 12 2 3" xfId="12592"/>
    <cellStyle name="20% - Accent5 12 3" xfId="12593"/>
    <cellStyle name="20% - Accent5 12 3 2" xfId="12594"/>
    <cellStyle name="20% - Accent5 12 3 3" xfId="12595"/>
    <cellStyle name="20% - Accent5 12 4" xfId="12596"/>
    <cellStyle name="20% - Accent5 12 4 2" xfId="12597"/>
    <cellStyle name="20% - Accent5 12 4 3" xfId="12598"/>
    <cellStyle name="20% - Accent5 12 5" xfId="12599"/>
    <cellStyle name="20% - Accent5 12 5 2" xfId="12600"/>
    <cellStyle name="20% - Accent5 12 5 3" xfId="12601"/>
    <cellStyle name="20% - Accent5 12 6" xfId="12602"/>
    <cellStyle name="20% - Accent5 12 6 2" xfId="12603"/>
    <cellStyle name="20% - Accent5 12 7" xfId="12604"/>
    <cellStyle name="20% - Accent5 12 8" xfId="12605"/>
    <cellStyle name="20% - Accent5 13" xfId="12606"/>
    <cellStyle name="20% - Accent5 13 2" xfId="12607"/>
    <cellStyle name="20% - Accent5 13 2 2" xfId="12608"/>
    <cellStyle name="20% - Accent5 13 2 3" xfId="12609"/>
    <cellStyle name="20% - Accent5 13 3" xfId="12610"/>
    <cellStyle name="20% - Accent5 13 3 2" xfId="12611"/>
    <cellStyle name="20% - Accent5 13 3 3" xfId="12612"/>
    <cellStyle name="20% - Accent5 13 4" xfId="12613"/>
    <cellStyle name="20% - Accent5 13 4 2" xfId="12614"/>
    <cellStyle name="20% - Accent5 13 4 3" xfId="12615"/>
    <cellStyle name="20% - Accent5 13 5" xfId="12616"/>
    <cellStyle name="20% - Accent5 13 5 2" xfId="12617"/>
    <cellStyle name="20% - Accent5 13 5 3" xfId="12618"/>
    <cellStyle name="20% - Accent5 13 6" xfId="12619"/>
    <cellStyle name="20% - Accent5 13 6 2" xfId="12620"/>
    <cellStyle name="20% - Accent5 13 7" xfId="12621"/>
    <cellStyle name="20% - Accent5 13 8" xfId="12622"/>
    <cellStyle name="20% - Accent5 14" xfId="12623"/>
    <cellStyle name="20% - Accent5 14 2" xfId="12624"/>
    <cellStyle name="20% - Accent5 14 2 2" xfId="12625"/>
    <cellStyle name="20% - Accent5 14 2 3" xfId="12626"/>
    <cellStyle name="20% - Accent5 14 3" xfId="12627"/>
    <cellStyle name="20% - Accent5 14 3 2" xfId="12628"/>
    <cellStyle name="20% - Accent5 14 3 3" xfId="12629"/>
    <cellStyle name="20% - Accent5 14 4" xfId="12630"/>
    <cellStyle name="20% - Accent5 14 4 2" xfId="12631"/>
    <cellStyle name="20% - Accent5 14 4 3" xfId="12632"/>
    <cellStyle name="20% - Accent5 14 5" xfId="12633"/>
    <cellStyle name="20% - Accent5 14 5 2" xfId="12634"/>
    <cellStyle name="20% - Accent5 14 5 3" xfId="12635"/>
    <cellStyle name="20% - Accent5 14 6" xfId="12636"/>
    <cellStyle name="20% - Accent5 14 6 2" xfId="12637"/>
    <cellStyle name="20% - Accent5 14 7" xfId="12638"/>
    <cellStyle name="20% - Accent5 14 8" xfId="12639"/>
    <cellStyle name="20% - Accent5 15" xfId="12640"/>
    <cellStyle name="20% - Accent5 15 2" xfId="12641"/>
    <cellStyle name="20% - Accent5 15 2 2" xfId="12642"/>
    <cellStyle name="20% - Accent5 15 2 3" xfId="12643"/>
    <cellStyle name="20% - Accent5 15 3" xfId="12644"/>
    <cellStyle name="20% - Accent5 15 3 2" xfId="12645"/>
    <cellStyle name="20% - Accent5 15 3 3" xfId="12646"/>
    <cellStyle name="20% - Accent5 15 4" xfId="12647"/>
    <cellStyle name="20% - Accent5 15 4 2" xfId="12648"/>
    <cellStyle name="20% - Accent5 15 4 3" xfId="12649"/>
    <cellStyle name="20% - Accent5 15 5" xfId="12650"/>
    <cellStyle name="20% - Accent5 15 5 2" xfId="12651"/>
    <cellStyle name="20% - Accent5 15 5 3" xfId="12652"/>
    <cellStyle name="20% - Accent5 15 6" xfId="12653"/>
    <cellStyle name="20% - Accent5 15 6 2" xfId="12654"/>
    <cellStyle name="20% - Accent5 15 7" xfId="12655"/>
    <cellStyle name="20% - Accent5 15 8" xfId="12656"/>
    <cellStyle name="20% - Accent5 16" xfId="12657"/>
    <cellStyle name="20% - Accent5 16 2" xfId="12658"/>
    <cellStyle name="20% - Accent5 16 2 2" xfId="12659"/>
    <cellStyle name="20% - Accent5 16 2 3" xfId="12660"/>
    <cellStyle name="20% - Accent5 16 3" xfId="12661"/>
    <cellStyle name="20% - Accent5 16 3 2" xfId="12662"/>
    <cellStyle name="20% - Accent5 16 3 3" xfId="12663"/>
    <cellStyle name="20% - Accent5 16 4" xfId="12664"/>
    <cellStyle name="20% - Accent5 16 4 2" xfId="12665"/>
    <cellStyle name="20% - Accent5 16 4 3" xfId="12666"/>
    <cellStyle name="20% - Accent5 16 5" xfId="12667"/>
    <cellStyle name="20% - Accent5 16 5 2" xfId="12668"/>
    <cellStyle name="20% - Accent5 16 5 3" xfId="12669"/>
    <cellStyle name="20% - Accent5 16 6" xfId="12670"/>
    <cellStyle name="20% - Accent5 16 6 2" xfId="12671"/>
    <cellStyle name="20% - Accent5 16 7" xfId="12672"/>
    <cellStyle name="20% - Accent5 16 8" xfId="12673"/>
    <cellStyle name="20% - Accent5 17" xfId="12674"/>
    <cellStyle name="20% - Accent5 17 2" xfId="12675"/>
    <cellStyle name="20% - Accent5 17 2 2" xfId="12676"/>
    <cellStyle name="20% - Accent5 17 2 3" xfId="12677"/>
    <cellStyle name="20% - Accent5 17 3" xfId="12678"/>
    <cellStyle name="20% - Accent5 17 3 2" xfId="12679"/>
    <cellStyle name="20% - Accent5 17 3 3" xfId="12680"/>
    <cellStyle name="20% - Accent5 17 4" xfId="12681"/>
    <cellStyle name="20% - Accent5 17 4 2" xfId="12682"/>
    <cellStyle name="20% - Accent5 17 4 3" xfId="12683"/>
    <cellStyle name="20% - Accent5 17 5" xfId="12684"/>
    <cellStyle name="20% - Accent5 17 5 2" xfId="12685"/>
    <cellStyle name="20% - Accent5 17 5 3" xfId="12686"/>
    <cellStyle name="20% - Accent5 17 6" xfId="12687"/>
    <cellStyle name="20% - Accent5 17 6 2" xfId="12688"/>
    <cellStyle name="20% - Accent5 17 7" xfId="12689"/>
    <cellStyle name="20% - Accent5 17 8" xfId="12690"/>
    <cellStyle name="20% - Accent5 18" xfId="12691"/>
    <cellStyle name="20% - Accent5 18 2" xfId="12692"/>
    <cellStyle name="20% - Accent5 18 2 2" xfId="12693"/>
    <cellStyle name="20% - Accent5 18 2 3" xfId="12694"/>
    <cellStyle name="20% - Accent5 18 3" xfId="12695"/>
    <cellStyle name="20% - Accent5 18 3 2" xfId="12696"/>
    <cellStyle name="20% - Accent5 18 3 3" xfId="12697"/>
    <cellStyle name="20% - Accent5 18 4" xfId="12698"/>
    <cellStyle name="20% - Accent5 18 4 2" xfId="12699"/>
    <cellStyle name="20% - Accent5 18 4 3" xfId="12700"/>
    <cellStyle name="20% - Accent5 18 5" xfId="12701"/>
    <cellStyle name="20% - Accent5 18 5 2" xfId="12702"/>
    <cellStyle name="20% - Accent5 18 5 3" xfId="12703"/>
    <cellStyle name="20% - Accent5 18 6" xfId="12704"/>
    <cellStyle name="20% - Accent5 18 6 2" xfId="12705"/>
    <cellStyle name="20% - Accent5 18 7" xfId="12706"/>
    <cellStyle name="20% - Accent5 18 8" xfId="12707"/>
    <cellStyle name="20% - Accent5 19" xfId="12708"/>
    <cellStyle name="20% - Accent5 19 2" xfId="12709"/>
    <cellStyle name="20% - Accent5 19 2 2" xfId="12710"/>
    <cellStyle name="20% - Accent5 19 2 3" xfId="12711"/>
    <cellStyle name="20% - Accent5 19 3" xfId="12712"/>
    <cellStyle name="20% - Accent5 19 3 2" xfId="12713"/>
    <cellStyle name="20% - Accent5 19 3 3" xfId="12714"/>
    <cellStyle name="20% - Accent5 19 4" xfId="12715"/>
    <cellStyle name="20% - Accent5 19 4 2" xfId="12716"/>
    <cellStyle name="20% - Accent5 19 4 3" xfId="12717"/>
    <cellStyle name="20% - Accent5 19 5" xfId="12718"/>
    <cellStyle name="20% - Accent5 19 5 2" xfId="12719"/>
    <cellStyle name="20% - Accent5 19 5 3" xfId="12720"/>
    <cellStyle name="20% - Accent5 19 6" xfId="12721"/>
    <cellStyle name="20% - Accent5 19 6 2" xfId="12722"/>
    <cellStyle name="20% - Accent5 19 7" xfId="12723"/>
    <cellStyle name="20% - Accent5 19 8" xfId="12724"/>
    <cellStyle name="20% - Accent5 2" xfId="12725"/>
    <cellStyle name="20% - Accent5 2 10" xfId="12726"/>
    <cellStyle name="20% - Accent5 2 10 2" xfId="12727"/>
    <cellStyle name="20% - Accent5 2 10 2 2" xfId="12728"/>
    <cellStyle name="20% - Accent5 2 10 2 3" xfId="12729"/>
    <cellStyle name="20% - Accent5 2 10 3" xfId="12730"/>
    <cellStyle name="20% - Accent5 2 10 3 2" xfId="12731"/>
    <cellStyle name="20% - Accent5 2 10 3 3" xfId="12732"/>
    <cellStyle name="20% - Accent5 2 10 4" xfId="12733"/>
    <cellStyle name="20% - Accent5 2 10 4 2" xfId="12734"/>
    <cellStyle name="20% - Accent5 2 10 4 3" xfId="12735"/>
    <cellStyle name="20% - Accent5 2 10 5" xfId="12736"/>
    <cellStyle name="20% - Accent5 2 10 5 2" xfId="12737"/>
    <cellStyle name="20% - Accent5 2 10 5 3" xfId="12738"/>
    <cellStyle name="20% - Accent5 2 10 6" xfId="12739"/>
    <cellStyle name="20% - Accent5 2 10 6 2" xfId="12740"/>
    <cellStyle name="20% - Accent5 2 10 7" xfId="12741"/>
    <cellStyle name="20% - Accent5 2 10 8" xfId="12742"/>
    <cellStyle name="20% - Accent5 2 11" xfId="12743"/>
    <cellStyle name="20% - Accent5 2 11 2" xfId="12744"/>
    <cellStyle name="20% - Accent5 2 11 2 2" xfId="12745"/>
    <cellStyle name="20% - Accent5 2 11 2 3" xfId="12746"/>
    <cellStyle name="20% - Accent5 2 11 3" xfId="12747"/>
    <cellStyle name="20% - Accent5 2 11 3 2" xfId="12748"/>
    <cellStyle name="20% - Accent5 2 11 3 3" xfId="12749"/>
    <cellStyle name="20% - Accent5 2 11 4" xfId="12750"/>
    <cellStyle name="20% - Accent5 2 11 4 2" xfId="12751"/>
    <cellStyle name="20% - Accent5 2 11 4 3" xfId="12752"/>
    <cellStyle name="20% - Accent5 2 11 5" xfId="12753"/>
    <cellStyle name="20% - Accent5 2 11 5 2" xfId="12754"/>
    <cellStyle name="20% - Accent5 2 11 5 3" xfId="12755"/>
    <cellStyle name="20% - Accent5 2 11 6" xfId="12756"/>
    <cellStyle name="20% - Accent5 2 11 6 2" xfId="12757"/>
    <cellStyle name="20% - Accent5 2 11 7" xfId="12758"/>
    <cellStyle name="20% - Accent5 2 11 8" xfId="12759"/>
    <cellStyle name="20% - Accent5 2 12" xfId="12760"/>
    <cellStyle name="20% - Accent5 2 12 2" xfId="12761"/>
    <cellStyle name="20% - Accent5 2 12 2 2" xfId="12762"/>
    <cellStyle name="20% - Accent5 2 12 2 3" xfId="12763"/>
    <cellStyle name="20% - Accent5 2 12 3" xfId="12764"/>
    <cellStyle name="20% - Accent5 2 12 3 2" xfId="12765"/>
    <cellStyle name="20% - Accent5 2 12 3 3" xfId="12766"/>
    <cellStyle name="20% - Accent5 2 12 4" xfId="12767"/>
    <cellStyle name="20% - Accent5 2 12 4 2" xfId="12768"/>
    <cellStyle name="20% - Accent5 2 12 4 3" xfId="12769"/>
    <cellStyle name="20% - Accent5 2 12 5" xfId="12770"/>
    <cellStyle name="20% - Accent5 2 12 5 2" xfId="12771"/>
    <cellStyle name="20% - Accent5 2 12 5 3" xfId="12772"/>
    <cellStyle name="20% - Accent5 2 12 6" xfId="12773"/>
    <cellStyle name="20% - Accent5 2 12 6 2" xfId="12774"/>
    <cellStyle name="20% - Accent5 2 12 7" xfId="12775"/>
    <cellStyle name="20% - Accent5 2 12 8" xfId="12776"/>
    <cellStyle name="20% - Accent5 2 13" xfId="12777"/>
    <cellStyle name="20% - Accent5 2 13 2" xfId="12778"/>
    <cellStyle name="20% - Accent5 2 13 2 2" xfId="12779"/>
    <cellStyle name="20% - Accent5 2 13 2 3" xfId="12780"/>
    <cellStyle name="20% - Accent5 2 13 3" xfId="12781"/>
    <cellStyle name="20% - Accent5 2 13 3 2" xfId="12782"/>
    <cellStyle name="20% - Accent5 2 13 3 3" xfId="12783"/>
    <cellStyle name="20% - Accent5 2 13 4" xfId="12784"/>
    <cellStyle name="20% - Accent5 2 13 4 2" xfId="12785"/>
    <cellStyle name="20% - Accent5 2 13 4 3" xfId="12786"/>
    <cellStyle name="20% - Accent5 2 13 5" xfId="12787"/>
    <cellStyle name="20% - Accent5 2 13 5 2" xfId="12788"/>
    <cellStyle name="20% - Accent5 2 13 5 3" xfId="12789"/>
    <cellStyle name="20% - Accent5 2 13 6" xfId="12790"/>
    <cellStyle name="20% - Accent5 2 13 6 2" xfId="12791"/>
    <cellStyle name="20% - Accent5 2 13 7" xfId="12792"/>
    <cellStyle name="20% - Accent5 2 13 8" xfId="12793"/>
    <cellStyle name="20% - Accent5 2 14" xfId="12794"/>
    <cellStyle name="20% - Accent5 2 14 2" xfId="12795"/>
    <cellStyle name="20% - Accent5 2 14 2 2" xfId="12796"/>
    <cellStyle name="20% - Accent5 2 14 2 3" xfId="12797"/>
    <cellStyle name="20% - Accent5 2 14 3" xfId="12798"/>
    <cellStyle name="20% - Accent5 2 14 3 2" xfId="12799"/>
    <cellStyle name="20% - Accent5 2 14 3 3" xfId="12800"/>
    <cellStyle name="20% - Accent5 2 14 4" xfId="12801"/>
    <cellStyle name="20% - Accent5 2 14 4 2" xfId="12802"/>
    <cellStyle name="20% - Accent5 2 14 4 3" xfId="12803"/>
    <cellStyle name="20% - Accent5 2 14 5" xfId="12804"/>
    <cellStyle name="20% - Accent5 2 14 5 2" xfId="12805"/>
    <cellStyle name="20% - Accent5 2 14 5 3" xfId="12806"/>
    <cellStyle name="20% - Accent5 2 14 6" xfId="12807"/>
    <cellStyle name="20% - Accent5 2 14 6 2" xfId="12808"/>
    <cellStyle name="20% - Accent5 2 14 7" xfId="12809"/>
    <cellStyle name="20% - Accent5 2 14 8" xfId="12810"/>
    <cellStyle name="20% - Accent5 2 15" xfId="12811"/>
    <cellStyle name="20% - Accent5 2 15 2" xfId="12812"/>
    <cellStyle name="20% - Accent5 2 15 2 2" xfId="12813"/>
    <cellStyle name="20% - Accent5 2 15 2 3" xfId="12814"/>
    <cellStyle name="20% - Accent5 2 15 3" xfId="12815"/>
    <cellStyle name="20% - Accent5 2 15 3 2" xfId="12816"/>
    <cellStyle name="20% - Accent5 2 15 3 3" xfId="12817"/>
    <cellStyle name="20% - Accent5 2 15 4" xfId="12818"/>
    <cellStyle name="20% - Accent5 2 15 4 2" xfId="12819"/>
    <cellStyle name="20% - Accent5 2 15 4 3" xfId="12820"/>
    <cellStyle name="20% - Accent5 2 15 5" xfId="12821"/>
    <cellStyle name="20% - Accent5 2 15 5 2" xfId="12822"/>
    <cellStyle name="20% - Accent5 2 15 5 3" xfId="12823"/>
    <cellStyle name="20% - Accent5 2 15 6" xfId="12824"/>
    <cellStyle name="20% - Accent5 2 15 6 2" xfId="12825"/>
    <cellStyle name="20% - Accent5 2 15 7" xfId="12826"/>
    <cellStyle name="20% - Accent5 2 15 8" xfId="12827"/>
    <cellStyle name="20% - Accent5 2 16" xfId="12828"/>
    <cellStyle name="20% - Accent5 2 16 2" xfId="12829"/>
    <cellStyle name="20% - Accent5 2 16 2 2" xfId="12830"/>
    <cellStyle name="20% - Accent5 2 16 2 3" xfId="12831"/>
    <cellStyle name="20% - Accent5 2 16 3" xfId="12832"/>
    <cellStyle name="20% - Accent5 2 16 3 2" xfId="12833"/>
    <cellStyle name="20% - Accent5 2 16 3 3" xfId="12834"/>
    <cellStyle name="20% - Accent5 2 16 4" xfId="12835"/>
    <cellStyle name="20% - Accent5 2 16 4 2" xfId="12836"/>
    <cellStyle name="20% - Accent5 2 16 4 3" xfId="12837"/>
    <cellStyle name="20% - Accent5 2 16 5" xfId="12838"/>
    <cellStyle name="20% - Accent5 2 16 5 2" xfId="12839"/>
    <cellStyle name="20% - Accent5 2 16 5 3" xfId="12840"/>
    <cellStyle name="20% - Accent5 2 16 6" xfId="12841"/>
    <cellStyle name="20% - Accent5 2 16 6 2" xfId="12842"/>
    <cellStyle name="20% - Accent5 2 16 7" xfId="12843"/>
    <cellStyle name="20% - Accent5 2 16 8" xfId="12844"/>
    <cellStyle name="20% - Accent5 2 17" xfId="12845"/>
    <cellStyle name="20% - Accent5 2 17 2" xfId="12846"/>
    <cellStyle name="20% - Accent5 2 17 2 2" xfId="12847"/>
    <cellStyle name="20% - Accent5 2 17 2 3" xfId="12848"/>
    <cellStyle name="20% - Accent5 2 17 3" xfId="12849"/>
    <cellStyle name="20% - Accent5 2 17 3 2" xfId="12850"/>
    <cellStyle name="20% - Accent5 2 17 3 3" xfId="12851"/>
    <cellStyle name="20% - Accent5 2 17 4" xfId="12852"/>
    <cellStyle name="20% - Accent5 2 17 4 2" xfId="12853"/>
    <cellStyle name="20% - Accent5 2 17 4 3" xfId="12854"/>
    <cellStyle name="20% - Accent5 2 17 5" xfId="12855"/>
    <cellStyle name="20% - Accent5 2 17 5 2" xfId="12856"/>
    <cellStyle name="20% - Accent5 2 17 5 3" xfId="12857"/>
    <cellStyle name="20% - Accent5 2 17 6" xfId="12858"/>
    <cellStyle name="20% - Accent5 2 17 6 2" xfId="12859"/>
    <cellStyle name="20% - Accent5 2 17 7" xfId="12860"/>
    <cellStyle name="20% - Accent5 2 17 8" xfId="12861"/>
    <cellStyle name="20% - Accent5 2 18" xfId="12862"/>
    <cellStyle name="20% - Accent5 2 18 2" xfId="12863"/>
    <cellStyle name="20% - Accent5 2 18 2 2" xfId="12864"/>
    <cellStyle name="20% - Accent5 2 18 2 3" xfId="12865"/>
    <cellStyle name="20% - Accent5 2 18 3" xfId="12866"/>
    <cellStyle name="20% - Accent5 2 18 3 2" xfId="12867"/>
    <cellStyle name="20% - Accent5 2 18 3 3" xfId="12868"/>
    <cellStyle name="20% - Accent5 2 18 4" xfId="12869"/>
    <cellStyle name="20% - Accent5 2 18 4 2" xfId="12870"/>
    <cellStyle name="20% - Accent5 2 18 4 3" xfId="12871"/>
    <cellStyle name="20% - Accent5 2 18 5" xfId="12872"/>
    <cellStyle name="20% - Accent5 2 18 5 2" xfId="12873"/>
    <cellStyle name="20% - Accent5 2 18 5 3" xfId="12874"/>
    <cellStyle name="20% - Accent5 2 18 6" xfId="12875"/>
    <cellStyle name="20% - Accent5 2 18 6 2" xfId="12876"/>
    <cellStyle name="20% - Accent5 2 18 7" xfId="12877"/>
    <cellStyle name="20% - Accent5 2 18 8" xfId="12878"/>
    <cellStyle name="20% - Accent5 2 19" xfId="12879"/>
    <cellStyle name="20% - Accent5 2 19 2" xfId="12880"/>
    <cellStyle name="20% - Accent5 2 19 2 2" xfId="12881"/>
    <cellStyle name="20% - Accent5 2 19 2 3" xfId="12882"/>
    <cellStyle name="20% - Accent5 2 19 3" xfId="12883"/>
    <cellStyle name="20% - Accent5 2 19 3 2" xfId="12884"/>
    <cellStyle name="20% - Accent5 2 19 3 3" xfId="12885"/>
    <cellStyle name="20% - Accent5 2 19 4" xfId="12886"/>
    <cellStyle name="20% - Accent5 2 19 4 2" xfId="12887"/>
    <cellStyle name="20% - Accent5 2 19 4 3" xfId="12888"/>
    <cellStyle name="20% - Accent5 2 19 5" xfId="12889"/>
    <cellStyle name="20% - Accent5 2 19 5 2" xfId="12890"/>
    <cellStyle name="20% - Accent5 2 19 5 3" xfId="12891"/>
    <cellStyle name="20% - Accent5 2 19 6" xfId="12892"/>
    <cellStyle name="20% - Accent5 2 19 6 2" xfId="12893"/>
    <cellStyle name="20% - Accent5 2 19 7" xfId="12894"/>
    <cellStyle name="20% - Accent5 2 19 8" xfId="12895"/>
    <cellStyle name="20% - Accent5 2 2" xfId="12896"/>
    <cellStyle name="20% - Accent5 2 2 2" xfId="12897"/>
    <cellStyle name="20% - Accent5 2 2 2 2" xfId="12898"/>
    <cellStyle name="20% - Accent5 2 2 2 3" xfId="12899"/>
    <cellStyle name="20% - Accent5 2 2 3" xfId="12900"/>
    <cellStyle name="20% - Accent5 2 2 3 2" xfId="12901"/>
    <cellStyle name="20% - Accent5 2 2 3 3" xfId="12902"/>
    <cellStyle name="20% - Accent5 2 2 4" xfId="12903"/>
    <cellStyle name="20% - Accent5 2 2 4 2" xfId="12904"/>
    <cellStyle name="20% - Accent5 2 2 4 3" xfId="12905"/>
    <cellStyle name="20% - Accent5 2 2 5" xfId="12906"/>
    <cellStyle name="20% - Accent5 2 2 5 2" xfId="12907"/>
    <cellStyle name="20% - Accent5 2 2 5 3" xfId="12908"/>
    <cellStyle name="20% - Accent5 2 2 6" xfId="12909"/>
    <cellStyle name="20% - Accent5 2 2 6 2" xfId="12910"/>
    <cellStyle name="20% - Accent5 2 2 7" xfId="12911"/>
    <cellStyle name="20% - Accent5 2 2 8" xfId="12912"/>
    <cellStyle name="20% - Accent5 2 20" xfId="12913"/>
    <cellStyle name="20% - Accent5 2 20 2" xfId="12914"/>
    <cellStyle name="20% - Accent5 2 20 2 2" xfId="12915"/>
    <cellStyle name="20% - Accent5 2 20 2 3" xfId="12916"/>
    <cellStyle name="20% - Accent5 2 20 3" xfId="12917"/>
    <cellStyle name="20% - Accent5 2 20 3 2" xfId="12918"/>
    <cellStyle name="20% - Accent5 2 20 3 3" xfId="12919"/>
    <cellStyle name="20% - Accent5 2 20 4" xfId="12920"/>
    <cellStyle name="20% - Accent5 2 20 4 2" xfId="12921"/>
    <cellStyle name="20% - Accent5 2 20 4 3" xfId="12922"/>
    <cellStyle name="20% - Accent5 2 20 5" xfId="12923"/>
    <cellStyle name="20% - Accent5 2 20 5 2" xfId="12924"/>
    <cellStyle name="20% - Accent5 2 20 5 3" xfId="12925"/>
    <cellStyle name="20% - Accent5 2 20 6" xfId="12926"/>
    <cellStyle name="20% - Accent5 2 20 6 2" xfId="12927"/>
    <cellStyle name="20% - Accent5 2 20 7" xfId="12928"/>
    <cellStyle name="20% - Accent5 2 20 8" xfId="12929"/>
    <cellStyle name="20% - Accent5 2 21" xfId="12930"/>
    <cellStyle name="20% - Accent5 2 21 2" xfId="12931"/>
    <cellStyle name="20% - Accent5 2 21 2 2" xfId="12932"/>
    <cellStyle name="20% - Accent5 2 21 2 3" xfId="12933"/>
    <cellStyle name="20% - Accent5 2 21 3" xfId="12934"/>
    <cellStyle name="20% - Accent5 2 21 3 2" xfId="12935"/>
    <cellStyle name="20% - Accent5 2 21 3 3" xfId="12936"/>
    <cellStyle name="20% - Accent5 2 21 4" xfId="12937"/>
    <cellStyle name="20% - Accent5 2 21 4 2" xfId="12938"/>
    <cellStyle name="20% - Accent5 2 21 4 3" xfId="12939"/>
    <cellStyle name="20% - Accent5 2 21 5" xfId="12940"/>
    <cellStyle name="20% - Accent5 2 21 5 2" xfId="12941"/>
    <cellStyle name="20% - Accent5 2 21 5 3" xfId="12942"/>
    <cellStyle name="20% - Accent5 2 21 6" xfId="12943"/>
    <cellStyle name="20% - Accent5 2 21 6 2" xfId="12944"/>
    <cellStyle name="20% - Accent5 2 21 7" xfId="12945"/>
    <cellStyle name="20% - Accent5 2 21 8" xfId="12946"/>
    <cellStyle name="20% - Accent5 2 22" xfId="12947"/>
    <cellStyle name="20% - Accent5 2 22 2" xfId="12948"/>
    <cellStyle name="20% - Accent5 2 22 3" xfId="12949"/>
    <cellStyle name="20% - Accent5 2 23" xfId="12950"/>
    <cellStyle name="20% - Accent5 2 23 2" xfId="12951"/>
    <cellStyle name="20% - Accent5 2 23 3" xfId="12952"/>
    <cellStyle name="20% - Accent5 2 24" xfId="12953"/>
    <cellStyle name="20% - Accent5 2 24 2" xfId="12954"/>
    <cellStyle name="20% - Accent5 2 24 3" xfId="12955"/>
    <cellStyle name="20% - Accent5 2 25" xfId="12956"/>
    <cellStyle name="20% - Accent5 2 25 2" xfId="12957"/>
    <cellStyle name="20% - Accent5 2 25 3" xfId="12958"/>
    <cellStyle name="20% - Accent5 2 26" xfId="12959"/>
    <cellStyle name="20% - Accent5 2 26 2" xfId="12960"/>
    <cellStyle name="20% - Accent5 2 27" xfId="12961"/>
    <cellStyle name="20% - Accent5 2 28" xfId="12962"/>
    <cellStyle name="20% - Accent5 2 3" xfId="12963"/>
    <cellStyle name="20% - Accent5 2 3 2" xfId="12964"/>
    <cellStyle name="20% - Accent5 2 3 2 2" xfId="12965"/>
    <cellStyle name="20% - Accent5 2 3 2 3" xfId="12966"/>
    <cellStyle name="20% - Accent5 2 3 3" xfId="12967"/>
    <cellStyle name="20% - Accent5 2 3 3 2" xfId="12968"/>
    <cellStyle name="20% - Accent5 2 3 3 3" xfId="12969"/>
    <cellStyle name="20% - Accent5 2 3 4" xfId="12970"/>
    <cellStyle name="20% - Accent5 2 3 4 2" xfId="12971"/>
    <cellStyle name="20% - Accent5 2 3 4 3" xfId="12972"/>
    <cellStyle name="20% - Accent5 2 3 5" xfId="12973"/>
    <cellStyle name="20% - Accent5 2 3 5 2" xfId="12974"/>
    <cellStyle name="20% - Accent5 2 3 5 3" xfId="12975"/>
    <cellStyle name="20% - Accent5 2 3 6" xfId="12976"/>
    <cellStyle name="20% - Accent5 2 3 6 2" xfId="12977"/>
    <cellStyle name="20% - Accent5 2 3 7" xfId="12978"/>
    <cellStyle name="20% - Accent5 2 3 8" xfId="12979"/>
    <cellStyle name="20% - Accent5 2 4" xfId="12980"/>
    <cellStyle name="20% - Accent5 2 4 2" xfId="12981"/>
    <cellStyle name="20% - Accent5 2 4 2 2" xfId="12982"/>
    <cellStyle name="20% - Accent5 2 4 2 3" xfId="12983"/>
    <cellStyle name="20% - Accent5 2 4 3" xfId="12984"/>
    <cellStyle name="20% - Accent5 2 4 3 2" xfId="12985"/>
    <cellStyle name="20% - Accent5 2 4 3 3" xfId="12986"/>
    <cellStyle name="20% - Accent5 2 4 4" xfId="12987"/>
    <cellStyle name="20% - Accent5 2 4 4 2" xfId="12988"/>
    <cellStyle name="20% - Accent5 2 4 4 3" xfId="12989"/>
    <cellStyle name="20% - Accent5 2 4 5" xfId="12990"/>
    <cellStyle name="20% - Accent5 2 4 5 2" xfId="12991"/>
    <cellStyle name="20% - Accent5 2 4 5 3" xfId="12992"/>
    <cellStyle name="20% - Accent5 2 4 6" xfId="12993"/>
    <cellStyle name="20% - Accent5 2 4 6 2" xfId="12994"/>
    <cellStyle name="20% - Accent5 2 4 7" xfId="12995"/>
    <cellStyle name="20% - Accent5 2 4 8" xfId="12996"/>
    <cellStyle name="20% - Accent5 2 5" xfId="12997"/>
    <cellStyle name="20% - Accent5 2 5 2" xfId="12998"/>
    <cellStyle name="20% - Accent5 2 5 2 2" xfId="12999"/>
    <cellStyle name="20% - Accent5 2 5 2 3" xfId="13000"/>
    <cellStyle name="20% - Accent5 2 5 3" xfId="13001"/>
    <cellStyle name="20% - Accent5 2 5 3 2" xfId="13002"/>
    <cellStyle name="20% - Accent5 2 5 3 3" xfId="13003"/>
    <cellStyle name="20% - Accent5 2 5 4" xfId="13004"/>
    <cellStyle name="20% - Accent5 2 5 4 2" xfId="13005"/>
    <cellStyle name="20% - Accent5 2 5 4 3" xfId="13006"/>
    <cellStyle name="20% - Accent5 2 5 5" xfId="13007"/>
    <cellStyle name="20% - Accent5 2 5 5 2" xfId="13008"/>
    <cellStyle name="20% - Accent5 2 5 5 3" xfId="13009"/>
    <cellStyle name="20% - Accent5 2 5 6" xfId="13010"/>
    <cellStyle name="20% - Accent5 2 5 6 2" xfId="13011"/>
    <cellStyle name="20% - Accent5 2 5 7" xfId="13012"/>
    <cellStyle name="20% - Accent5 2 5 8" xfId="13013"/>
    <cellStyle name="20% - Accent5 2 6" xfId="13014"/>
    <cellStyle name="20% - Accent5 2 6 2" xfId="13015"/>
    <cellStyle name="20% - Accent5 2 6 2 2" xfId="13016"/>
    <cellStyle name="20% - Accent5 2 6 2 3" xfId="13017"/>
    <cellStyle name="20% - Accent5 2 6 3" xfId="13018"/>
    <cellStyle name="20% - Accent5 2 6 3 2" xfId="13019"/>
    <cellStyle name="20% - Accent5 2 6 3 3" xfId="13020"/>
    <cellStyle name="20% - Accent5 2 6 4" xfId="13021"/>
    <cellStyle name="20% - Accent5 2 6 4 2" xfId="13022"/>
    <cellStyle name="20% - Accent5 2 6 4 3" xfId="13023"/>
    <cellStyle name="20% - Accent5 2 6 5" xfId="13024"/>
    <cellStyle name="20% - Accent5 2 6 5 2" xfId="13025"/>
    <cellStyle name="20% - Accent5 2 6 5 3" xfId="13026"/>
    <cellStyle name="20% - Accent5 2 6 6" xfId="13027"/>
    <cellStyle name="20% - Accent5 2 6 6 2" xfId="13028"/>
    <cellStyle name="20% - Accent5 2 6 7" xfId="13029"/>
    <cellStyle name="20% - Accent5 2 6 8" xfId="13030"/>
    <cellStyle name="20% - Accent5 2 7" xfId="13031"/>
    <cellStyle name="20% - Accent5 2 7 2" xfId="13032"/>
    <cellStyle name="20% - Accent5 2 7 2 2" xfId="13033"/>
    <cellStyle name="20% - Accent5 2 7 2 3" xfId="13034"/>
    <cellStyle name="20% - Accent5 2 7 3" xfId="13035"/>
    <cellStyle name="20% - Accent5 2 7 3 2" xfId="13036"/>
    <cellStyle name="20% - Accent5 2 7 3 3" xfId="13037"/>
    <cellStyle name="20% - Accent5 2 7 4" xfId="13038"/>
    <cellStyle name="20% - Accent5 2 7 4 2" xfId="13039"/>
    <cellStyle name="20% - Accent5 2 7 4 3" xfId="13040"/>
    <cellStyle name="20% - Accent5 2 7 5" xfId="13041"/>
    <cellStyle name="20% - Accent5 2 7 5 2" xfId="13042"/>
    <cellStyle name="20% - Accent5 2 7 5 3" xfId="13043"/>
    <cellStyle name="20% - Accent5 2 7 6" xfId="13044"/>
    <cellStyle name="20% - Accent5 2 7 6 2" xfId="13045"/>
    <cellStyle name="20% - Accent5 2 7 7" xfId="13046"/>
    <cellStyle name="20% - Accent5 2 7 8" xfId="13047"/>
    <cellStyle name="20% - Accent5 2 8" xfId="13048"/>
    <cellStyle name="20% - Accent5 2 8 2" xfId="13049"/>
    <cellStyle name="20% - Accent5 2 8 2 2" xfId="13050"/>
    <cellStyle name="20% - Accent5 2 8 2 3" xfId="13051"/>
    <cellStyle name="20% - Accent5 2 8 3" xfId="13052"/>
    <cellStyle name="20% - Accent5 2 8 3 2" xfId="13053"/>
    <cellStyle name="20% - Accent5 2 8 3 3" xfId="13054"/>
    <cellStyle name="20% - Accent5 2 8 4" xfId="13055"/>
    <cellStyle name="20% - Accent5 2 8 4 2" xfId="13056"/>
    <cellStyle name="20% - Accent5 2 8 4 3" xfId="13057"/>
    <cellStyle name="20% - Accent5 2 8 5" xfId="13058"/>
    <cellStyle name="20% - Accent5 2 8 5 2" xfId="13059"/>
    <cellStyle name="20% - Accent5 2 8 5 3" xfId="13060"/>
    <cellStyle name="20% - Accent5 2 8 6" xfId="13061"/>
    <cellStyle name="20% - Accent5 2 8 6 2" xfId="13062"/>
    <cellStyle name="20% - Accent5 2 8 7" xfId="13063"/>
    <cellStyle name="20% - Accent5 2 8 8" xfId="13064"/>
    <cellStyle name="20% - Accent5 2 9" xfId="13065"/>
    <cellStyle name="20% - Accent5 2 9 2" xfId="13066"/>
    <cellStyle name="20% - Accent5 2 9 2 2" xfId="13067"/>
    <cellStyle name="20% - Accent5 2 9 2 3" xfId="13068"/>
    <cellStyle name="20% - Accent5 2 9 3" xfId="13069"/>
    <cellStyle name="20% - Accent5 2 9 3 2" xfId="13070"/>
    <cellStyle name="20% - Accent5 2 9 3 3" xfId="13071"/>
    <cellStyle name="20% - Accent5 2 9 4" xfId="13072"/>
    <cellStyle name="20% - Accent5 2 9 4 2" xfId="13073"/>
    <cellStyle name="20% - Accent5 2 9 4 3" xfId="13074"/>
    <cellStyle name="20% - Accent5 2 9 5" xfId="13075"/>
    <cellStyle name="20% - Accent5 2 9 5 2" xfId="13076"/>
    <cellStyle name="20% - Accent5 2 9 5 3" xfId="13077"/>
    <cellStyle name="20% - Accent5 2 9 6" xfId="13078"/>
    <cellStyle name="20% - Accent5 2 9 6 2" xfId="13079"/>
    <cellStyle name="20% - Accent5 2 9 7" xfId="13080"/>
    <cellStyle name="20% - Accent5 2 9 8" xfId="13081"/>
    <cellStyle name="20% - Accent5 20" xfId="13082"/>
    <cellStyle name="20% - Accent5 20 2" xfId="13083"/>
    <cellStyle name="20% - Accent5 20 2 2" xfId="13084"/>
    <cellStyle name="20% - Accent5 20 2 3" xfId="13085"/>
    <cellStyle name="20% - Accent5 20 3" xfId="13086"/>
    <cellStyle name="20% - Accent5 20 3 2" xfId="13087"/>
    <cellStyle name="20% - Accent5 20 3 3" xfId="13088"/>
    <cellStyle name="20% - Accent5 20 4" xfId="13089"/>
    <cellStyle name="20% - Accent5 20 4 2" xfId="13090"/>
    <cellStyle name="20% - Accent5 20 4 3" xfId="13091"/>
    <cellStyle name="20% - Accent5 20 5" xfId="13092"/>
    <cellStyle name="20% - Accent5 20 5 2" xfId="13093"/>
    <cellStyle name="20% - Accent5 20 5 3" xfId="13094"/>
    <cellStyle name="20% - Accent5 20 6" xfId="13095"/>
    <cellStyle name="20% - Accent5 20 6 2" xfId="13096"/>
    <cellStyle name="20% - Accent5 20 7" xfId="13097"/>
    <cellStyle name="20% - Accent5 20 8" xfId="13098"/>
    <cellStyle name="20% - Accent5 21" xfId="13099"/>
    <cellStyle name="20% - Accent5 21 2" xfId="13100"/>
    <cellStyle name="20% - Accent5 21 2 2" xfId="13101"/>
    <cellStyle name="20% - Accent5 21 2 3" xfId="13102"/>
    <cellStyle name="20% - Accent5 21 3" xfId="13103"/>
    <cellStyle name="20% - Accent5 21 3 2" xfId="13104"/>
    <cellStyle name="20% - Accent5 21 3 3" xfId="13105"/>
    <cellStyle name="20% - Accent5 21 4" xfId="13106"/>
    <cellStyle name="20% - Accent5 21 4 2" xfId="13107"/>
    <cellStyle name="20% - Accent5 21 4 3" xfId="13108"/>
    <cellStyle name="20% - Accent5 21 5" xfId="13109"/>
    <cellStyle name="20% - Accent5 21 5 2" xfId="13110"/>
    <cellStyle name="20% - Accent5 21 5 3" xfId="13111"/>
    <cellStyle name="20% - Accent5 21 6" xfId="13112"/>
    <cellStyle name="20% - Accent5 21 6 2" xfId="13113"/>
    <cellStyle name="20% - Accent5 21 7" xfId="13114"/>
    <cellStyle name="20% - Accent5 21 8" xfId="13115"/>
    <cellStyle name="20% - Accent5 22" xfId="13116"/>
    <cellStyle name="20% - Accent5 22 2" xfId="13117"/>
    <cellStyle name="20% - Accent5 22 2 2" xfId="13118"/>
    <cellStyle name="20% - Accent5 22 2 3" xfId="13119"/>
    <cellStyle name="20% - Accent5 22 3" xfId="13120"/>
    <cellStyle name="20% - Accent5 22 3 2" xfId="13121"/>
    <cellStyle name="20% - Accent5 22 3 3" xfId="13122"/>
    <cellStyle name="20% - Accent5 22 4" xfId="13123"/>
    <cellStyle name="20% - Accent5 22 4 2" xfId="13124"/>
    <cellStyle name="20% - Accent5 22 4 3" xfId="13125"/>
    <cellStyle name="20% - Accent5 22 5" xfId="13126"/>
    <cellStyle name="20% - Accent5 22 5 2" xfId="13127"/>
    <cellStyle name="20% - Accent5 22 5 3" xfId="13128"/>
    <cellStyle name="20% - Accent5 22 6" xfId="13129"/>
    <cellStyle name="20% - Accent5 22 6 2" xfId="13130"/>
    <cellStyle name="20% - Accent5 22 7" xfId="13131"/>
    <cellStyle name="20% - Accent5 22 8" xfId="13132"/>
    <cellStyle name="20% - Accent5 23" xfId="13133"/>
    <cellStyle name="20% - Accent5 23 2" xfId="13134"/>
    <cellStyle name="20% - Accent5 23 2 2" xfId="13135"/>
    <cellStyle name="20% - Accent5 23 2 3" xfId="13136"/>
    <cellStyle name="20% - Accent5 23 3" xfId="13137"/>
    <cellStyle name="20% - Accent5 23 3 2" xfId="13138"/>
    <cellStyle name="20% - Accent5 23 3 3" xfId="13139"/>
    <cellStyle name="20% - Accent5 23 4" xfId="13140"/>
    <cellStyle name="20% - Accent5 23 4 2" xfId="13141"/>
    <cellStyle name="20% - Accent5 23 4 3" xfId="13142"/>
    <cellStyle name="20% - Accent5 23 5" xfId="13143"/>
    <cellStyle name="20% - Accent5 23 5 2" xfId="13144"/>
    <cellStyle name="20% - Accent5 23 5 3" xfId="13145"/>
    <cellStyle name="20% - Accent5 23 6" xfId="13146"/>
    <cellStyle name="20% - Accent5 23 6 2" xfId="13147"/>
    <cellStyle name="20% - Accent5 23 7" xfId="13148"/>
    <cellStyle name="20% - Accent5 23 8" xfId="13149"/>
    <cellStyle name="20% - Accent5 24" xfId="13150"/>
    <cellStyle name="20% - Accent5 24 2" xfId="13151"/>
    <cellStyle name="20% - Accent5 24 2 2" xfId="13152"/>
    <cellStyle name="20% - Accent5 24 2 3" xfId="13153"/>
    <cellStyle name="20% - Accent5 24 3" xfId="13154"/>
    <cellStyle name="20% - Accent5 24 3 2" xfId="13155"/>
    <cellStyle name="20% - Accent5 24 3 3" xfId="13156"/>
    <cellStyle name="20% - Accent5 24 4" xfId="13157"/>
    <cellStyle name="20% - Accent5 24 4 2" xfId="13158"/>
    <cellStyle name="20% - Accent5 24 4 3" xfId="13159"/>
    <cellStyle name="20% - Accent5 24 5" xfId="13160"/>
    <cellStyle name="20% - Accent5 24 5 2" xfId="13161"/>
    <cellStyle name="20% - Accent5 24 5 3" xfId="13162"/>
    <cellStyle name="20% - Accent5 24 6" xfId="13163"/>
    <cellStyle name="20% - Accent5 24 6 2" xfId="13164"/>
    <cellStyle name="20% - Accent5 24 7" xfId="13165"/>
    <cellStyle name="20% - Accent5 24 8" xfId="13166"/>
    <cellStyle name="20% - Accent5 25" xfId="13167"/>
    <cellStyle name="20% - Accent5 25 2" xfId="13168"/>
    <cellStyle name="20% - Accent5 25 2 2" xfId="13169"/>
    <cellStyle name="20% - Accent5 25 2 3" xfId="13170"/>
    <cellStyle name="20% - Accent5 25 3" xfId="13171"/>
    <cellStyle name="20% - Accent5 25 3 2" xfId="13172"/>
    <cellStyle name="20% - Accent5 25 3 3" xfId="13173"/>
    <cellStyle name="20% - Accent5 25 4" xfId="13174"/>
    <cellStyle name="20% - Accent5 25 4 2" xfId="13175"/>
    <cellStyle name="20% - Accent5 25 4 3" xfId="13176"/>
    <cellStyle name="20% - Accent5 25 5" xfId="13177"/>
    <cellStyle name="20% - Accent5 25 5 2" xfId="13178"/>
    <cellStyle name="20% - Accent5 25 5 3" xfId="13179"/>
    <cellStyle name="20% - Accent5 25 6" xfId="13180"/>
    <cellStyle name="20% - Accent5 25 6 2" xfId="13181"/>
    <cellStyle name="20% - Accent5 25 7" xfId="13182"/>
    <cellStyle name="20% - Accent5 25 8" xfId="13183"/>
    <cellStyle name="20% - Accent5 26" xfId="13184"/>
    <cellStyle name="20% - Accent5 26 2" xfId="13185"/>
    <cellStyle name="20% - Accent5 26 2 2" xfId="13186"/>
    <cellStyle name="20% - Accent5 26 2 3" xfId="13187"/>
    <cellStyle name="20% - Accent5 26 3" xfId="13188"/>
    <cellStyle name="20% - Accent5 26 3 2" xfId="13189"/>
    <cellStyle name="20% - Accent5 26 3 3" xfId="13190"/>
    <cellStyle name="20% - Accent5 26 4" xfId="13191"/>
    <cellStyle name="20% - Accent5 26 4 2" xfId="13192"/>
    <cellStyle name="20% - Accent5 26 4 3" xfId="13193"/>
    <cellStyle name="20% - Accent5 26 5" xfId="13194"/>
    <cellStyle name="20% - Accent5 26 5 2" xfId="13195"/>
    <cellStyle name="20% - Accent5 26 5 3" xfId="13196"/>
    <cellStyle name="20% - Accent5 26 6" xfId="13197"/>
    <cellStyle name="20% - Accent5 26 6 2" xfId="13198"/>
    <cellStyle name="20% - Accent5 26 7" xfId="13199"/>
    <cellStyle name="20% - Accent5 26 8" xfId="13200"/>
    <cellStyle name="20% - Accent5 27" xfId="13201"/>
    <cellStyle name="20% - Accent5 27 2" xfId="13202"/>
    <cellStyle name="20% - Accent5 27 2 2" xfId="13203"/>
    <cellStyle name="20% - Accent5 27 2 3" xfId="13204"/>
    <cellStyle name="20% - Accent5 27 3" xfId="13205"/>
    <cellStyle name="20% - Accent5 27 3 2" xfId="13206"/>
    <cellStyle name="20% - Accent5 27 3 3" xfId="13207"/>
    <cellStyle name="20% - Accent5 27 4" xfId="13208"/>
    <cellStyle name="20% - Accent5 27 4 2" xfId="13209"/>
    <cellStyle name="20% - Accent5 27 4 3" xfId="13210"/>
    <cellStyle name="20% - Accent5 27 5" xfId="13211"/>
    <cellStyle name="20% - Accent5 27 5 2" xfId="13212"/>
    <cellStyle name="20% - Accent5 27 5 3" xfId="13213"/>
    <cellStyle name="20% - Accent5 27 6" xfId="13214"/>
    <cellStyle name="20% - Accent5 27 6 2" xfId="13215"/>
    <cellStyle name="20% - Accent5 27 7" xfId="13216"/>
    <cellStyle name="20% - Accent5 27 8" xfId="13217"/>
    <cellStyle name="20% - Accent5 28" xfId="13218"/>
    <cellStyle name="20% - Accent5 28 2" xfId="13219"/>
    <cellStyle name="20% - Accent5 28 3" xfId="13220"/>
    <cellStyle name="20% - Accent5 29" xfId="13221"/>
    <cellStyle name="20% - Accent5 29 2" xfId="13222"/>
    <cellStyle name="20% - Accent5 29 3" xfId="13223"/>
    <cellStyle name="20% - Accent5 3" xfId="13224"/>
    <cellStyle name="20% - Accent5 3 10" xfId="13225"/>
    <cellStyle name="20% - Accent5 3 10 2" xfId="13226"/>
    <cellStyle name="20% - Accent5 3 10 2 2" xfId="13227"/>
    <cellStyle name="20% - Accent5 3 10 2 3" xfId="13228"/>
    <cellStyle name="20% - Accent5 3 10 3" xfId="13229"/>
    <cellStyle name="20% - Accent5 3 10 3 2" xfId="13230"/>
    <cellStyle name="20% - Accent5 3 10 3 3" xfId="13231"/>
    <cellStyle name="20% - Accent5 3 10 4" xfId="13232"/>
    <cellStyle name="20% - Accent5 3 10 4 2" xfId="13233"/>
    <cellStyle name="20% - Accent5 3 10 4 3" xfId="13234"/>
    <cellStyle name="20% - Accent5 3 10 5" xfId="13235"/>
    <cellStyle name="20% - Accent5 3 10 5 2" xfId="13236"/>
    <cellStyle name="20% - Accent5 3 10 5 3" xfId="13237"/>
    <cellStyle name="20% - Accent5 3 10 6" xfId="13238"/>
    <cellStyle name="20% - Accent5 3 10 6 2" xfId="13239"/>
    <cellStyle name="20% - Accent5 3 10 7" xfId="13240"/>
    <cellStyle name="20% - Accent5 3 10 8" xfId="13241"/>
    <cellStyle name="20% - Accent5 3 11" xfId="13242"/>
    <cellStyle name="20% - Accent5 3 11 2" xfId="13243"/>
    <cellStyle name="20% - Accent5 3 11 2 2" xfId="13244"/>
    <cellStyle name="20% - Accent5 3 11 2 3" xfId="13245"/>
    <cellStyle name="20% - Accent5 3 11 3" xfId="13246"/>
    <cellStyle name="20% - Accent5 3 11 3 2" xfId="13247"/>
    <cellStyle name="20% - Accent5 3 11 3 3" xfId="13248"/>
    <cellStyle name="20% - Accent5 3 11 4" xfId="13249"/>
    <cellStyle name="20% - Accent5 3 11 4 2" xfId="13250"/>
    <cellStyle name="20% - Accent5 3 11 4 3" xfId="13251"/>
    <cellStyle name="20% - Accent5 3 11 5" xfId="13252"/>
    <cellStyle name="20% - Accent5 3 11 5 2" xfId="13253"/>
    <cellStyle name="20% - Accent5 3 11 5 3" xfId="13254"/>
    <cellStyle name="20% - Accent5 3 11 6" xfId="13255"/>
    <cellStyle name="20% - Accent5 3 11 6 2" xfId="13256"/>
    <cellStyle name="20% - Accent5 3 11 7" xfId="13257"/>
    <cellStyle name="20% - Accent5 3 11 8" xfId="13258"/>
    <cellStyle name="20% - Accent5 3 12" xfId="13259"/>
    <cellStyle name="20% - Accent5 3 12 2" xfId="13260"/>
    <cellStyle name="20% - Accent5 3 12 2 2" xfId="13261"/>
    <cellStyle name="20% - Accent5 3 12 2 3" xfId="13262"/>
    <cellStyle name="20% - Accent5 3 12 3" xfId="13263"/>
    <cellStyle name="20% - Accent5 3 12 3 2" xfId="13264"/>
    <cellStyle name="20% - Accent5 3 12 3 3" xfId="13265"/>
    <cellStyle name="20% - Accent5 3 12 4" xfId="13266"/>
    <cellStyle name="20% - Accent5 3 12 4 2" xfId="13267"/>
    <cellStyle name="20% - Accent5 3 12 4 3" xfId="13268"/>
    <cellStyle name="20% - Accent5 3 12 5" xfId="13269"/>
    <cellStyle name="20% - Accent5 3 12 5 2" xfId="13270"/>
    <cellStyle name="20% - Accent5 3 12 5 3" xfId="13271"/>
    <cellStyle name="20% - Accent5 3 12 6" xfId="13272"/>
    <cellStyle name="20% - Accent5 3 12 6 2" xfId="13273"/>
    <cellStyle name="20% - Accent5 3 12 7" xfId="13274"/>
    <cellStyle name="20% - Accent5 3 12 8" xfId="13275"/>
    <cellStyle name="20% - Accent5 3 13" xfId="13276"/>
    <cellStyle name="20% - Accent5 3 13 2" xfId="13277"/>
    <cellStyle name="20% - Accent5 3 13 2 2" xfId="13278"/>
    <cellStyle name="20% - Accent5 3 13 2 3" xfId="13279"/>
    <cellStyle name="20% - Accent5 3 13 3" xfId="13280"/>
    <cellStyle name="20% - Accent5 3 13 3 2" xfId="13281"/>
    <cellStyle name="20% - Accent5 3 13 3 3" xfId="13282"/>
    <cellStyle name="20% - Accent5 3 13 4" xfId="13283"/>
    <cellStyle name="20% - Accent5 3 13 4 2" xfId="13284"/>
    <cellStyle name="20% - Accent5 3 13 4 3" xfId="13285"/>
    <cellStyle name="20% - Accent5 3 13 5" xfId="13286"/>
    <cellStyle name="20% - Accent5 3 13 5 2" xfId="13287"/>
    <cellStyle name="20% - Accent5 3 13 5 3" xfId="13288"/>
    <cellStyle name="20% - Accent5 3 13 6" xfId="13289"/>
    <cellStyle name="20% - Accent5 3 13 6 2" xfId="13290"/>
    <cellStyle name="20% - Accent5 3 13 7" xfId="13291"/>
    <cellStyle name="20% - Accent5 3 13 8" xfId="13292"/>
    <cellStyle name="20% - Accent5 3 14" xfId="13293"/>
    <cellStyle name="20% - Accent5 3 14 2" xfId="13294"/>
    <cellStyle name="20% - Accent5 3 14 2 2" xfId="13295"/>
    <cellStyle name="20% - Accent5 3 14 2 3" xfId="13296"/>
    <cellStyle name="20% - Accent5 3 14 3" xfId="13297"/>
    <cellStyle name="20% - Accent5 3 14 3 2" xfId="13298"/>
    <cellStyle name="20% - Accent5 3 14 3 3" xfId="13299"/>
    <cellStyle name="20% - Accent5 3 14 4" xfId="13300"/>
    <cellStyle name="20% - Accent5 3 14 4 2" xfId="13301"/>
    <cellStyle name="20% - Accent5 3 14 4 3" xfId="13302"/>
    <cellStyle name="20% - Accent5 3 14 5" xfId="13303"/>
    <cellStyle name="20% - Accent5 3 14 5 2" xfId="13304"/>
    <cellStyle name="20% - Accent5 3 14 5 3" xfId="13305"/>
    <cellStyle name="20% - Accent5 3 14 6" xfId="13306"/>
    <cellStyle name="20% - Accent5 3 14 6 2" xfId="13307"/>
    <cellStyle name="20% - Accent5 3 14 7" xfId="13308"/>
    <cellStyle name="20% - Accent5 3 14 8" xfId="13309"/>
    <cellStyle name="20% - Accent5 3 15" xfId="13310"/>
    <cellStyle name="20% - Accent5 3 15 2" xfId="13311"/>
    <cellStyle name="20% - Accent5 3 15 2 2" xfId="13312"/>
    <cellStyle name="20% - Accent5 3 15 2 3" xfId="13313"/>
    <cellStyle name="20% - Accent5 3 15 3" xfId="13314"/>
    <cellStyle name="20% - Accent5 3 15 3 2" xfId="13315"/>
    <cellStyle name="20% - Accent5 3 15 3 3" xfId="13316"/>
    <cellStyle name="20% - Accent5 3 15 4" xfId="13317"/>
    <cellStyle name="20% - Accent5 3 15 4 2" xfId="13318"/>
    <cellStyle name="20% - Accent5 3 15 4 3" xfId="13319"/>
    <cellStyle name="20% - Accent5 3 15 5" xfId="13320"/>
    <cellStyle name="20% - Accent5 3 15 5 2" xfId="13321"/>
    <cellStyle name="20% - Accent5 3 15 5 3" xfId="13322"/>
    <cellStyle name="20% - Accent5 3 15 6" xfId="13323"/>
    <cellStyle name="20% - Accent5 3 15 6 2" xfId="13324"/>
    <cellStyle name="20% - Accent5 3 15 7" xfId="13325"/>
    <cellStyle name="20% - Accent5 3 15 8" xfId="13326"/>
    <cellStyle name="20% - Accent5 3 16" xfId="13327"/>
    <cellStyle name="20% - Accent5 3 16 2" xfId="13328"/>
    <cellStyle name="20% - Accent5 3 16 2 2" xfId="13329"/>
    <cellStyle name="20% - Accent5 3 16 2 3" xfId="13330"/>
    <cellStyle name="20% - Accent5 3 16 3" xfId="13331"/>
    <cellStyle name="20% - Accent5 3 16 3 2" xfId="13332"/>
    <cellStyle name="20% - Accent5 3 16 3 3" xfId="13333"/>
    <cellStyle name="20% - Accent5 3 16 4" xfId="13334"/>
    <cellStyle name="20% - Accent5 3 16 4 2" xfId="13335"/>
    <cellStyle name="20% - Accent5 3 16 4 3" xfId="13336"/>
    <cellStyle name="20% - Accent5 3 16 5" xfId="13337"/>
    <cellStyle name="20% - Accent5 3 16 5 2" xfId="13338"/>
    <cellStyle name="20% - Accent5 3 16 5 3" xfId="13339"/>
    <cellStyle name="20% - Accent5 3 16 6" xfId="13340"/>
    <cellStyle name="20% - Accent5 3 16 6 2" xfId="13341"/>
    <cellStyle name="20% - Accent5 3 16 7" xfId="13342"/>
    <cellStyle name="20% - Accent5 3 16 8" xfId="13343"/>
    <cellStyle name="20% - Accent5 3 17" xfId="13344"/>
    <cellStyle name="20% - Accent5 3 17 2" xfId="13345"/>
    <cellStyle name="20% - Accent5 3 17 2 2" xfId="13346"/>
    <cellStyle name="20% - Accent5 3 17 2 3" xfId="13347"/>
    <cellStyle name="20% - Accent5 3 17 3" xfId="13348"/>
    <cellStyle name="20% - Accent5 3 17 3 2" xfId="13349"/>
    <cellStyle name="20% - Accent5 3 17 3 3" xfId="13350"/>
    <cellStyle name="20% - Accent5 3 17 4" xfId="13351"/>
    <cellStyle name="20% - Accent5 3 17 4 2" xfId="13352"/>
    <cellStyle name="20% - Accent5 3 17 4 3" xfId="13353"/>
    <cellStyle name="20% - Accent5 3 17 5" xfId="13354"/>
    <cellStyle name="20% - Accent5 3 17 5 2" xfId="13355"/>
    <cellStyle name="20% - Accent5 3 17 5 3" xfId="13356"/>
    <cellStyle name="20% - Accent5 3 17 6" xfId="13357"/>
    <cellStyle name="20% - Accent5 3 17 6 2" xfId="13358"/>
    <cellStyle name="20% - Accent5 3 17 7" xfId="13359"/>
    <cellStyle name="20% - Accent5 3 17 8" xfId="13360"/>
    <cellStyle name="20% - Accent5 3 18" xfId="13361"/>
    <cellStyle name="20% - Accent5 3 18 2" xfId="13362"/>
    <cellStyle name="20% - Accent5 3 18 2 2" xfId="13363"/>
    <cellStyle name="20% - Accent5 3 18 2 3" xfId="13364"/>
    <cellStyle name="20% - Accent5 3 18 3" xfId="13365"/>
    <cellStyle name="20% - Accent5 3 18 3 2" xfId="13366"/>
    <cellStyle name="20% - Accent5 3 18 3 3" xfId="13367"/>
    <cellStyle name="20% - Accent5 3 18 4" xfId="13368"/>
    <cellStyle name="20% - Accent5 3 18 4 2" xfId="13369"/>
    <cellStyle name="20% - Accent5 3 18 4 3" xfId="13370"/>
    <cellStyle name="20% - Accent5 3 18 5" xfId="13371"/>
    <cellStyle name="20% - Accent5 3 18 5 2" xfId="13372"/>
    <cellStyle name="20% - Accent5 3 18 5 3" xfId="13373"/>
    <cellStyle name="20% - Accent5 3 18 6" xfId="13374"/>
    <cellStyle name="20% - Accent5 3 18 6 2" xfId="13375"/>
    <cellStyle name="20% - Accent5 3 18 7" xfId="13376"/>
    <cellStyle name="20% - Accent5 3 18 8" xfId="13377"/>
    <cellStyle name="20% - Accent5 3 19" xfId="13378"/>
    <cellStyle name="20% - Accent5 3 19 2" xfId="13379"/>
    <cellStyle name="20% - Accent5 3 19 2 2" xfId="13380"/>
    <cellStyle name="20% - Accent5 3 19 2 3" xfId="13381"/>
    <cellStyle name="20% - Accent5 3 19 3" xfId="13382"/>
    <cellStyle name="20% - Accent5 3 19 3 2" xfId="13383"/>
    <cellStyle name="20% - Accent5 3 19 3 3" xfId="13384"/>
    <cellStyle name="20% - Accent5 3 19 4" xfId="13385"/>
    <cellStyle name="20% - Accent5 3 19 4 2" xfId="13386"/>
    <cellStyle name="20% - Accent5 3 19 4 3" xfId="13387"/>
    <cellStyle name="20% - Accent5 3 19 5" xfId="13388"/>
    <cellStyle name="20% - Accent5 3 19 5 2" xfId="13389"/>
    <cellStyle name="20% - Accent5 3 19 5 3" xfId="13390"/>
    <cellStyle name="20% - Accent5 3 19 6" xfId="13391"/>
    <cellStyle name="20% - Accent5 3 19 6 2" xfId="13392"/>
    <cellStyle name="20% - Accent5 3 19 7" xfId="13393"/>
    <cellStyle name="20% - Accent5 3 19 8" xfId="13394"/>
    <cellStyle name="20% - Accent5 3 2" xfId="13395"/>
    <cellStyle name="20% - Accent5 3 2 2" xfId="13396"/>
    <cellStyle name="20% - Accent5 3 2 2 2" xfId="13397"/>
    <cellStyle name="20% - Accent5 3 2 2 3" xfId="13398"/>
    <cellStyle name="20% - Accent5 3 2 3" xfId="13399"/>
    <cellStyle name="20% - Accent5 3 2 3 2" xfId="13400"/>
    <cellStyle name="20% - Accent5 3 2 3 3" xfId="13401"/>
    <cellStyle name="20% - Accent5 3 2 4" xfId="13402"/>
    <cellStyle name="20% - Accent5 3 2 4 2" xfId="13403"/>
    <cellStyle name="20% - Accent5 3 2 4 3" xfId="13404"/>
    <cellStyle name="20% - Accent5 3 2 5" xfId="13405"/>
    <cellStyle name="20% - Accent5 3 2 5 2" xfId="13406"/>
    <cellStyle name="20% - Accent5 3 2 5 3" xfId="13407"/>
    <cellStyle name="20% - Accent5 3 2 6" xfId="13408"/>
    <cellStyle name="20% - Accent5 3 2 6 2" xfId="13409"/>
    <cellStyle name="20% - Accent5 3 2 7" xfId="13410"/>
    <cellStyle name="20% - Accent5 3 2 8" xfId="13411"/>
    <cellStyle name="20% - Accent5 3 20" xfId="13412"/>
    <cellStyle name="20% - Accent5 3 20 2" xfId="13413"/>
    <cellStyle name="20% - Accent5 3 20 2 2" xfId="13414"/>
    <cellStyle name="20% - Accent5 3 20 2 3" xfId="13415"/>
    <cellStyle name="20% - Accent5 3 20 3" xfId="13416"/>
    <cellStyle name="20% - Accent5 3 20 3 2" xfId="13417"/>
    <cellStyle name="20% - Accent5 3 20 3 3" xfId="13418"/>
    <cellStyle name="20% - Accent5 3 20 4" xfId="13419"/>
    <cellStyle name="20% - Accent5 3 20 4 2" xfId="13420"/>
    <cellStyle name="20% - Accent5 3 20 4 3" xfId="13421"/>
    <cellStyle name="20% - Accent5 3 20 5" xfId="13422"/>
    <cellStyle name="20% - Accent5 3 20 5 2" xfId="13423"/>
    <cellStyle name="20% - Accent5 3 20 5 3" xfId="13424"/>
    <cellStyle name="20% - Accent5 3 20 6" xfId="13425"/>
    <cellStyle name="20% - Accent5 3 20 6 2" xfId="13426"/>
    <cellStyle name="20% - Accent5 3 20 7" xfId="13427"/>
    <cellStyle name="20% - Accent5 3 20 8" xfId="13428"/>
    <cellStyle name="20% - Accent5 3 21" xfId="13429"/>
    <cellStyle name="20% - Accent5 3 21 2" xfId="13430"/>
    <cellStyle name="20% - Accent5 3 21 2 2" xfId="13431"/>
    <cellStyle name="20% - Accent5 3 21 2 3" xfId="13432"/>
    <cellStyle name="20% - Accent5 3 21 3" xfId="13433"/>
    <cellStyle name="20% - Accent5 3 21 3 2" xfId="13434"/>
    <cellStyle name="20% - Accent5 3 21 3 3" xfId="13435"/>
    <cellStyle name="20% - Accent5 3 21 4" xfId="13436"/>
    <cellStyle name="20% - Accent5 3 21 4 2" xfId="13437"/>
    <cellStyle name="20% - Accent5 3 21 4 3" xfId="13438"/>
    <cellStyle name="20% - Accent5 3 21 5" xfId="13439"/>
    <cellStyle name="20% - Accent5 3 21 5 2" xfId="13440"/>
    <cellStyle name="20% - Accent5 3 21 5 3" xfId="13441"/>
    <cellStyle name="20% - Accent5 3 21 6" xfId="13442"/>
    <cellStyle name="20% - Accent5 3 21 6 2" xfId="13443"/>
    <cellStyle name="20% - Accent5 3 21 7" xfId="13444"/>
    <cellStyle name="20% - Accent5 3 21 8" xfId="13445"/>
    <cellStyle name="20% - Accent5 3 22" xfId="13446"/>
    <cellStyle name="20% - Accent5 3 22 2" xfId="13447"/>
    <cellStyle name="20% - Accent5 3 22 3" xfId="13448"/>
    <cellStyle name="20% - Accent5 3 23" xfId="13449"/>
    <cellStyle name="20% - Accent5 3 23 2" xfId="13450"/>
    <cellStyle name="20% - Accent5 3 23 3" xfId="13451"/>
    <cellStyle name="20% - Accent5 3 24" xfId="13452"/>
    <cellStyle name="20% - Accent5 3 24 2" xfId="13453"/>
    <cellStyle name="20% - Accent5 3 24 3" xfId="13454"/>
    <cellStyle name="20% - Accent5 3 25" xfId="13455"/>
    <cellStyle name="20% - Accent5 3 25 2" xfId="13456"/>
    <cellStyle name="20% - Accent5 3 25 3" xfId="13457"/>
    <cellStyle name="20% - Accent5 3 26" xfId="13458"/>
    <cellStyle name="20% - Accent5 3 26 2" xfId="13459"/>
    <cellStyle name="20% - Accent5 3 27" xfId="13460"/>
    <cellStyle name="20% - Accent5 3 28" xfId="13461"/>
    <cellStyle name="20% - Accent5 3 3" xfId="13462"/>
    <cellStyle name="20% - Accent5 3 3 2" xfId="13463"/>
    <cellStyle name="20% - Accent5 3 3 2 2" xfId="13464"/>
    <cellStyle name="20% - Accent5 3 3 2 3" xfId="13465"/>
    <cellStyle name="20% - Accent5 3 3 3" xfId="13466"/>
    <cellStyle name="20% - Accent5 3 3 3 2" xfId="13467"/>
    <cellStyle name="20% - Accent5 3 3 3 3" xfId="13468"/>
    <cellStyle name="20% - Accent5 3 3 4" xfId="13469"/>
    <cellStyle name="20% - Accent5 3 3 4 2" xfId="13470"/>
    <cellStyle name="20% - Accent5 3 3 4 3" xfId="13471"/>
    <cellStyle name="20% - Accent5 3 3 5" xfId="13472"/>
    <cellStyle name="20% - Accent5 3 3 5 2" xfId="13473"/>
    <cellStyle name="20% - Accent5 3 3 5 3" xfId="13474"/>
    <cellStyle name="20% - Accent5 3 3 6" xfId="13475"/>
    <cellStyle name="20% - Accent5 3 3 6 2" xfId="13476"/>
    <cellStyle name="20% - Accent5 3 3 7" xfId="13477"/>
    <cellStyle name="20% - Accent5 3 3 8" xfId="13478"/>
    <cellStyle name="20% - Accent5 3 4" xfId="13479"/>
    <cellStyle name="20% - Accent5 3 4 2" xfId="13480"/>
    <cellStyle name="20% - Accent5 3 4 2 2" xfId="13481"/>
    <cellStyle name="20% - Accent5 3 4 2 3" xfId="13482"/>
    <cellStyle name="20% - Accent5 3 4 3" xfId="13483"/>
    <cellStyle name="20% - Accent5 3 4 3 2" xfId="13484"/>
    <cellStyle name="20% - Accent5 3 4 3 3" xfId="13485"/>
    <cellStyle name="20% - Accent5 3 4 4" xfId="13486"/>
    <cellStyle name="20% - Accent5 3 4 4 2" xfId="13487"/>
    <cellStyle name="20% - Accent5 3 4 4 3" xfId="13488"/>
    <cellStyle name="20% - Accent5 3 4 5" xfId="13489"/>
    <cellStyle name="20% - Accent5 3 4 5 2" xfId="13490"/>
    <cellStyle name="20% - Accent5 3 4 5 3" xfId="13491"/>
    <cellStyle name="20% - Accent5 3 4 6" xfId="13492"/>
    <cellStyle name="20% - Accent5 3 4 6 2" xfId="13493"/>
    <cellStyle name="20% - Accent5 3 4 7" xfId="13494"/>
    <cellStyle name="20% - Accent5 3 4 8" xfId="13495"/>
    <cellStyle name="20% - Accent5 3 5" xfId="13496"/>
    <cellStyle name="20% - Accent5 3 5 2" xfId="13497"/>
    <cellStyle name="20% - Accent5 3 5 2 2" xfId="13498"/>
    <cellStyle name="20% - Accent5 3 5 2 3" xfId="13499"/>
    <cellStyle name="20% - Accent5 3 5 3" xfId="13500"/>
    <cellStyle name="20% - Accent5 3 5 3 2" xfId="13501"/>
    <cellStyle name="20% - Accent5 3 5 3 3" xfId="13502"/>
    <cellStyle name="20% - Accent5 3 5 4" xfId="13503"/>
    <cellStyle name="20% - Accent5 3 5 4 2" xfId="13504"/>
    <cellStyle name="20% - Accent5 3 5 4 3" xfId="13505"/>
    <cellStyle name="20% - Accent5 3 5 5" xfId="13506"/>
    <cellStyle name="20% - Accent5 3 5 5 2" xfId="13507"/>
    <cellStyle name="20% - Accent5 3 5 5 3" xfId="13508"/>
    <cellStyle name="20% - Accent5 3 5 6" xfId="13509"/>
    <cellStyle name="20% - Accent5 3 5 6 2" xfId="13510"/>
    <cellStyle name="20% - Accent5 3 5 7" xfId="13511"/>
    <cellStyle name="20% - Accent5 3 5 8" xfId="13512"/>
    <cellStyle name="20% - Accent5 3 6" xfId="13513"/>
    <cellStyle name="20% - Accent5 3 6 2" xfId="13514"/>
    <cellStyle name="20% - Accent5 3 6 2 2" xfId="13515"/>
    <cellStyle name="20% - Accent5 3 6 2 3" xfId="13516"/>
    <cellStyle name="20% - Accent5 3 6 3" xfId="13517"/>
    <cellStyle name="20% - Accent5 3 6 3 2" xfId="13518"/>
    <cellStyle name="20% - Accent5 3 6 3 3" xfId="13519"/>
    <cellStyle name="20% - Accent5 3 6 4" xfId="13520"/>
    <cellStyle name="20% - Accent5 3 6 4 2" xfId="13521"/>
    <cellStyle name="20% - Accent5 3 6 4 3" xfId="13522"/>
    <cellStyle name="20% - Accent5 3 6 5" xfId="13523"/>
    <cellStyle name="20% - Accent5 3 6 5 2" xfId="13524"/>
    <cellStyle name="20% - Accent5 3 6 5 3" xfId="13525"/>
    <cellStyle name="20% - Accent5 3 6 6" xfId="13526"/>
    <cellStyle name="20% - Accent5 3 6 6 2" xfId="13527"/>
    <cellStyle name="20% - Accent5 3 6 7" xfId="13528"/>
    <cellStyle name="20% - Accent5 3 6 8" xfId="13529"/>
    <cellStyle name="20% - Accent5 3 7" xfId="13530"/>
    <cellStyle name="20% - Accent5 3 7 2" xfId="13531"/>
    <cellStyle name="20% - Accent5 3 7 2 2" xfId="13532"/>
    <cellStyle name="20% - Accent5 3 7 2 3" xfId="13533"/>
    <cellStyle name="20% - Accent5 3 7 3" xfId="13534"/>
    <cellStyle name="20% - Accent5 3 7 3 2" xfId="13535"/>
    <cellStyle name="20% - Accent5 3 7 3 3" xfId="13536"/>
    <cellStyle name="20% - Accent5 3 7 4" xfId="13537"/>
    <cellStyle name="20% - Accent5 3 7 4 2" xfId="13538"/>
    <cellStyle name="20% - Accent5 3 7 4 3" xfId="13539"/>
    <cellStyle name="20% - Accent5 3 7 5" xfId="13540"/>
    <cellStyle name="20% - Accent5 3 7 5 2" xfId="13541"/>
    <cellStyle name="20% - Accent5 3 7 5 3" xfId="13542"/>
    <cellStyle name="20% - Accent5 3 7 6" xfId="13543"/>
    <cellStyle name="20% - Accent5 3 7 6 2" xfId="13544"/>
    <cellStyle name="20% - Accent5 3 7 7" xfId="13545"/>
    <cellStyle name="20% - Accent5 3 7 8" xfId="13546"/>
    <cellStyle name="20% - Accent5 3 8" xfId="13547"/>
    <cellStyle name="20% - Accent5 3 8 2" xfId="13548"/>
    <cellStyle name="20% - Accent5 3 8 2 2" xfId="13549"/>
    <cellStyle name="20% - Accent5 3 8 2 3" xfId="13550"/>
    <cellStyle name="20% - Accent5 3 8 3" xfId="13551"/>
    <cellStyle name="20% - Accent5 3 8 3 2" xfId="13552"/>
    <cellStyle name="20% - Accent5 3 8 3 3" xfId="13553"/>
    <cellStyle name="20% - Accent5 3 8 4" xfId="13554"/>
    <cellStyle name="20% - Accent5 3 8 4 2" xfId="13555"/>
    <cellStyle name="20% - Accent5 3 8 4 3" xfId="13556"/>
    <cellStyle name="20% - Accent5 3 8 5" xfId="13557"/>
    <cellStyle name="20% - Accent5 3 8 5 2" xfId="13558"/>
    <cellStyle name="20% - Accent5 3 8 5 3" xfId="13559"/>
    <cellStyle name="20% - Accent5 3 8 6" xfId="13560"/>
    <cellStyle name="20% - Accent5 3 8 6 2" xfId="13561"/>
    <cellStyle name="20% - Accent5 3 8 7" xfId="13562"/>
    <cellStyle name="20% - Accent5 3 8 8" xfId="13563"/>
    <cellStyle name="20% - Accent5 3 9" xfId="13564"/>
    <cellStyle name="20% - Accent5 3 9 2" xfId="13565"/>
    <cellStyle name="20% - Accent5 3 9 2 2" xfId="13566"/>
    <cellStyle name="20% - Accent5 3 9 2 3" xfId="13567"/>
    <cellStyle name="20% - Accent5 3 9 3" xfId="13568"/>
    <cellStyle name="20% - Accent5 3 9 3 2" xfId="13569"/>
    <cellStyle name="20% - Accent5 3 9 3 3" xfId="13570"/>
    <cellStyle name="20% - Accent5 3 9 4" xfId="13571"/>
    <cellStyle name="20% - Accent5 3 9 4 2" xfId="13572"/>
    <cellStyle name="20% - Accent5 3 9 4 3" xfId="13573"/>
    <cellStyle name="20% - Accent5 3 9 5" xfId="13574"/>
    <cellStyle name="20% - Accent5 3 9 5 2" xfId="13575"/>
    <cellStyle name="20% - Accent5 3 9 5 3" xfId="13576"/>
    <cellStyle name="20% - Accent5 3 9 6" xfId="13577"/>
    <cellStyle name="20% - Accent5 3 9 6 2" xfId="13578"/>
    <cellStyle name="20% - Accent5 3 9 7" xfId="13579"/>
    <cellStyle name="20% - Accent5 3 9 8" xfId="13580"/>
    <cellStyle name="20% - Accent5 30" xfId="13581"/>
    <cellStyle name="20% - Accent5 30 2" xfId="13582"/>
    <cellStyle name="20% - Accent5 30 3" xfId="13583"/>
    <cellStyle name="20% - Accent5 31" xfId="13584"/>
    <cellStyle name="20% - Accent5 31 2" xfId="13585"/>
    <cellStyle name="20% - Accent5 31 3" xfId="13586"/>
    <cellStyle name="20% - Accent5 32" xfId="13587"/>
    <cellStyle name="20% - Accent5 32 2" xfId="13588"/>
    <cellStyle name="20% - Accent5 32 3" xfId="13589"/>
    <cellStyle name="20% - Accent5 33" xfId="13590"/>
    <cellStyle name="20% - Accent5 33 2" xfId="13591"/>
    <cellStyle name="20% - Accent5 33 3" xfId="13592"/>
    <cellStyle name="20% - Accent5 34" xfId="13593"/>
    <cellStyle name="20% - Accent5 34 2" xfId="13594"/>
    <cellStyle name="20% - Accent5 34 3" xfId="13595"/>
    <cellStyle name="20% - Accent5 35" xfId="13596"/>
    <cellStyle name="20% - Accent5 35 2" xfId="13597"/>
    <cellStyle name="20% - Accent5 36" xfId="13598"/>
    <cellStyle name="20% - Accent5 36 2" xfId="13599"/>
    <cellStyle name="20% - Accent5 37" xfId="13600"/>
    <cellStyle name="20% - Accent5 37 2" xfId="13601"/>
    <cellStyle name="20% - Accent5 38" xfId="13602"/>
    <cellStyle name="20% - Accent5 38 2" xfId="13603"/>
    <cellStyle name="20% - Accent5 39" xfId="13604"/>
    <cellStyle name="20% - Accent5 4" xfId="13605"/>
    <cellStyle name="20% - Accent5 4 10" xfId="13606"/>
    <cellStyle name="20% - Accent5 4 10 2" xfId="13607"/>
    <cellStyle name="20% - Accent5 4 10 2 2" xfId="13608"/>
    <cellStyle name="20% - Accent5 4 10 2 3" xfId="13609"/>
    <cellStyle name="20% - Accent5 4 10 3" xfId="13610"/>
    <cellStyle name="20% - Accent5 4 10 3 2" xfId="13611"/>
    <cellStyle name="20% - Accent5 4 10 3 3" xfId="13612"/>
    <cellStyle name="20% - Accent5 4 10 4" xfId="13613"/>
    <cellStyle name="20% - Accent5 4 10 4 2" xfId="13614"/>
    <cellStyle name="20% - Accent5 4 10 4 3" xfId="13615"/>
    <cellStyle name="20% - Accent5 4 10 5" xfId="13616"/>
    <cellStyle name="20% - Accent5 4 10 5 2" xfId="13617"/>
    <cellStyle name="20% - Accent5 4 10 5 3" xfId="13618"/>
    <cellStyle name="20% - Accent5 4 10 6" xfId="13619"/>
    <cellStyle name="20% - Accent5 4 10 6 2" xfId="13620"/>
    <cellStyle name="20% - Accent5 4 10 7" xfId="13621"/>
    <cellStyle name="20% - Accent5 4 10 8" xfId="13622"/>
    <cellStyle name="20% - Accent5 4 11" xfId="13623"/>
    <cellStyle name="20% - Accent5 4 11 2" xfId="13624"/>
    <cellStyle name="20% - Accent5 4 11 2 2" xfId="13625"/>
    <cellStyle name="20% - Accent5 4 11 2 3" xfId="13626"/>
    <cellStyle name="20% - Accent5 4 11 3" xfId="13627"/>
    <cellStyle name="20% - Accent5 4 11 3 2" xfId="13628"/>
    <cellStyle name="20% - Accent5 4 11 3 3" xfId="13629"/>
    <cellStyle name="20% - Accent5 4 11 4" xfId="13630"/>
    <cellStyle name="20% - Accent5 4 11 4 2" xfId="13631"/>
    <cellStyle name="20% - Accent5 4 11 4 3" xfId="13632"/>
    <cellStyle name="20% - Accent5 4 11 5" xfId="13633"/>
    <cellStyle name="20% - Accent5 4 11 5 2" xfId="13634"/>
    <cellStyle name="20% - Accent5 4 11 5 3" xfId="13635"/>
    <cellStyle name="20% - Accent5 4 11 6" xfId="13636"/>
    <cellStyle name="20% - Accent5 4 11 6 2" xfId="13637"/>
    <cellStyle name="20% - Accent5 4 11 7" xfId="13638"/>
    <cellStyle name="20% - Accent5 4 11 8" xfId="13639"/>
    <cellStyle name="20% - Accent5 4 12" xfId="13640"/>
    <cellStyle name="20% - Accent5 4 12 2" xfId="13641"/>
    <cellStyle name="20% - Accent5 4 12 2 2" xfId="13642"/>
    <cellStyle name="20% - Accent5 4 12 2 3" xfId="13643"/>
    <cellStyle name="20% - Accent5 4 12 3" xfId="13644"/>
    <cellStyle name="20% - Accent5 4 12 3 2" xfId="13645"/>
    <cellStyle name="20% - Accent5 4 12 3 3" xfId="13646"/>
    <cellStyle name="20% - Accent5 4 12 4" xfId="13647"/>
    <cellStyle name="20% - Accent5 4 12 4 2" xfId="13648"/>
    <cellStyle name="20% - Accent5 4 12 4 3" xfId="13649"/>
    <cellStyle name="20% - Accent5 4 12 5" xfId="13650"/>
    <cellStyle name="20% - Accent5 4 12 5 2" xfId="13651"/>
    <cellStyle name="20% - Accent5 4 12 5 3" xfId="13652"/>
    <cellStyle name="20% - Accent5 4 12 6" xfId="13653"/>
    <cellStyle name="20% - Accent5 4 12 6 2" xfId="13654"/>
    <cellStyle name="20% - Accent5 4 12 7" xfId="13655"/>
    <cellStyle name="20% - Accent5 4 12 8" xfId="13656"/>
    <cellStyle name="20% - Accent5 4 13" xfId="13657"/>
    <cellStyle name="20% - Accent5 4 13 2" xfId="13658"/>
    <cellStyle name="20% - Accent5 4 13 2 2" xfId="13659"/>
    <cellStyle name="20% - Accent5 4 13 2 3" xfId="13660"/>
    <cellStyle name="20% - Accent5 4 13 3" xfId="13661"/>
    <cellStyle name="20% - Accent5 4 13 3 2" xfId="13662"/>
    <cellStyle name="20% - Accent5 4 13 3 3" xfId="13663"/>
    <cellStyle name="20% - Accent5 4 13 4" xfId="13664"/>
    <cellStyle name="20% - Accent5 4 13 4 2" xfId="13665"/>
    <cellStyle name="20% - Accent5 4 13 4 3" xfId="13666"/>
    <cellStyle name="20% - Accent5 4 13 5" xfId="13667"/>
    <cellStyle name="20% - Accent5 4 13 5 2" xfId="13668"/>
    <cellStyle name="20% - Accent5 4 13 5 3" xfId="13669"/>
    <cellStyle name="20% - Accent5 4 13 6" xfId="13670"/>
    <cellStyle name="20% - Accent5 4 13 6 2" xfId="13671"/>
    <cellStyle name="20% - Accent5 4 13 7" xfId="13672"/>
    <cellStyle name="20% - Accent5 4 13 8" xfId="13673"/>
    <cellStyle name="20% - Accent5 4 14" xfId="13674"/>
    <cellStyle name="20% - Accent5 4 14 2" xfId="13675"/>
    <cellStyle name="20% - Accent5 4 14 2 2" xfId="13676"/>
    <cellStyle name="20% - Accent5 4 14 2 3" xfId="13677"/>
    <cellStyle name="20% - Accent5 4 14 3" xfId="13678"/>
    <cellStyle name="20% - Accent5 4 14 3 2" xfId="13679"/>
    <cellStyle name="20% - Accent5 4 14 3 3" xfId="13680"/>
    <cellStyle name="20% - Accent5 4 14 4" xfId="13681"/>
    <cellStyle name="20% - Accent5 4 14 4 2" xfId="13682"/>
    <cellStyle name="20% - Accent5 4 14 4 3" xfId="13683"/>
    <cellStyle name="20% - Accent5 4 14 5" xfId="13684"/>
    <cellStyle name="20% - Accent5 4 14 5 2" xfId="13685"/>
    <cellStyle name="20% - Accent5 4 14 5 3" xfId="13686"/>
    <cellStyle name="20% - Accent5 4 14 6" xfId="13687"/>
    <cellStyle name="20% - Accent5 4 14 6 2" xfId="13688"/>
    <cellStyle name="20% - Accent5 4 14 7" xfId="13689"/>
    <cellStyle name="20% - Accent5 4 14 8" xfId="13690"/>
    <cellStyle name="20% - Accent5 4 15" xfId="13691"/>
    <cellStyle name="20% - Accent5 4 15 2" xfId="13692"/>
    <cellStyle name="20% - Accent5 4 15 2 2" xfId="13693"/>
    <cellStyle name="20% - Accent5 4 15 2 3" xfId="13694"/>
    <cellStyle name="20% - Accent5 4 15 3" xfId="13695"/>
    <cellStyle name="20% - Accent5 4 15 3 2" xfId="13696"/>
    <cellStyle name="20% - Accent5 4 15 3 3" xfId="13697"/>
    <cellStyle name="20% - Accent5 4 15 4" xfId="13698"/>
    <cellStyle name="20% - Accent5 4 15 4 2" xfId="13699"/>
    <cellStyle name="20% - Accent5 4 15 4 3" xfId="13700"/>
    <cellStyle name="20% - Accent5 4 15 5" xfId="13701"/>
    <cellStyle name="20% - Accent5 4 15 5 2" xfId="13702"/>
    <cellStyle name="20% - Accent5 4 15 5 3" xfId="13703"/>
    <cellStyle name="20% - Accent5 4 15 6" xfId="13704"/>
    <cellStyle name="20% - Accent5 4 15 6 2" xfId="13705"/>
    <cellStyle name="20% - Accent5 4 15 7" xfId="13706"/>
    <cellStyle name="20% - Accent5 4 15 8" xfId="13707"/>
    <cellStyle name="20% - Accent5 4 16" xfId="13708"/>
    <cellStyle name="20% - Accent5 4 16 2" xfId="13709"/>
    <cellStyle name="20% - Accent5 4 16 2 2" xfId="13710"/>
    <cellStyle name="20% - Accent5 4 16 2 3" xfId="13711"/>
    <cellStyle name="20% - Accent5 4 16 3" xfId="13712"/>
    <cellStyle name="20% - Accent5 4 16 3 2" xfId="13713"/>
    <cellStyle name="20% - Accent5 4 16 3 3" xfId="13714"/>
    <cellStyle name="20% - Accent5 4 16 4" xfId="13715"/>
    <cellStyle name="20% - Accent5 4 16 4 2" xfId="13716"/>
    <cellStyle name="20% - Accent5 4 16 4 3" xfId="13717"/>
    <cellStyle name="20% - Accent5 4 16 5" xfId="13718"/>
    <cellStyle name="20% - Accent5 4 16 5 2" xfId="13719"/>
    <cellStyle name="20% - Accent5 4 16 5 3" xfId="13720"/>
    <cellStyle name="20% - Accent5 4 16 6" xfId="13721"/>
    <cellStyle name="20% - Accent5 4 16 6 2" xfId="13722"/>
    <cellStyle name="20% - Accent5 4 16 7" xfId="13723"/>
    <cellStyle name="20% - Accent5 4 16 8" xfId="13724"/>
    <cellStyle name="20% - Accent5 4 17" xfId="13725"/>
    <cellStyle name="20% - Accent5 4 17 2" xfId="13726"/>
    <cellStyle name="20% - Accent5 4 17 2 2" xfId="13727"/>
    <cellStyle name="20% - Accent5 4 17 2 3" xfId="13728"/>
    <cellStyle name="20% - Accent5 4 17 3" xfId="13729"/>
    <cellStyle name="20% - Accent5 4 17 3 2" xfId="13730"/>
    <cellStyle name="20% - Accent5 4 17 3 3" xfId="13731"/>
    <cellStyle name="20% - Accent5 4 17 4" xfId="13732"/>
    <cellStyle name="20% - Accent5 4 17 4 2" xfId="13733"/>
    <cellStyle name="20% - Accent5 4 17 4 3" xfId="13734"/>
    <cellStyle name="20% - Accent5 4 17 5" xfId="13735"/>
    <cellStyle name="20% - Accent5 4 17 5 2" xfId="13736"/>
    <cellStyle name="20% - Accent5 4 17 5 3" xfId="13737"/>
    <cellStyle name="20% - Accent5 4 17 6" xfId="13738"/>
    <cellStyle name="20% - Accent5 4 17 6 2" xfId="13739"/>
    <cellStyle name="20% - Accent5 4 17 7" xfId="13740"/>
    <cellStyle name="20% - Accent5 4 17 8" xfId="13741"/>
    <cellStyle name="20% - Accent5 4 18" xfId="13742"/>
    <cellStyle name="20% - Accent5 4 18 2" xfId="13743"/>
    <cellStyle name="20% - Accent5 4 18 2 2" xfId="13744"/>
    <cellStyle name="20% - Accent5 4 18 2 3" xfId="13745"/>
    <cellStyle name="20% - Accent5 4 18 3" xfId="13746"/>
    <cellStyle name="20% - Accent5 4 18 3 2" xfId="13747"/>
    <cellStyle name="20% - Accent5 4 18 3 3" xfId="13748"/>
    <cellStyle name="20% - Accent5 4 18 4" xfId="13749"/>
    <cellStyle name="20% - Accent5 4 18 4 2" xfId="13750"/>
    <cellStyle name="20% - Accent5 4 18 4 3" xfId="13751"/>
    <cellStyle name="20% - Accent5 4 18 5" xfId="13752"/>
    <cellStyle name="20% - Accent5 4 18 5 2" xfId="13753"/>
    <cellStyle name="20% - Accent5 4 18 5 3" xfId="13754"/>
    <cellStyle name="20% - Accent5 4 18 6" xfId="13755"/>
    <cellStyle name="20% - Accent5 4 18 6 2" xfId="13756"/>
    <cellStyle name="20% - Accent5 4 18 7" xfId="13757"/>
    <cellStyle name="20% - Accent5 4 18 8" xfId="13758"/>
    <cellStyle name="20% - Accent5 4 19" xfId="13759"/>
    <cellStyle name="20% - Accent5 4 19 2" xfId="13760"/>
    <cellStyle name="20% - Accent5 4 19 2 2" xfId="13761"/>
    <cellStyle name="20% - Accent5 4 19 2 3" xfId="13762"/>
    <cellStyle name="20% - Accent5 4 19 3" xfId="13763"/>
    <cellStyle name="20% - Accent5 4 19 3 2" xfId="13764"/>
    <cellStyle name="20% - Accent5 4 19 3 3" xfId="13765"/>
    <cellStyle name="20% - Accent5 4 19 4" xfId="13766"/>
    <cellStyle name="20% - Accent5 4 19 4 2" xfId="13767"/>
    <cellStyle name="20% - Accent5 4 19 4 3" xfId="13768"/>
    <cellStyle name="20% - Accent5 4 19 5" xfId="13769"/>
    <cellStyle name="20% - Accent5 4 19 5 2" xfId="13770"/>
    <cellStyle name="20% - Accent5 4 19 5 3" xfId="13771"/>
    <cellStyle name="20% - Accent5 4 19 6" xfId="13772"/>
    <cellStyle name="20% - Accent5 4 19 6 2" xfId="13773"/>
    <cellStyle name="20% - Accent5 4 19 7" xfId="13774"/>
    <cellStyle name="20% - Accent5 4 19 8" xfId="13775"/>
    <cellStyle name="20% - Accent5 4 2" xfId="13776"/>
    <cellStyle name="20% - Accent5 4 2 2" xfId="13777"/>
    <cellStyle name="20% - Accent5 4 2 2 2" xfId="13778"/>
    <cellStyle name="20% - Accent5 4 2 2 3" xfId="13779"/>
    <cellStyle name="20% - Accent5 4 2 3" xfId="13780"/>
    <cellStyle name="20% - Accent5 4 2 3 2" xfId="13781"/>
    <cellStyle name="20% - Accent5 4 2 3 3" xfId="13782"/>
    <cellStyle name="20% - Accent5 4 2 4" xfId="13783"/>
    <cellStyle name="20% - Accent5 4 2 4 2" xfId="13784"/>
    <cellStyle name="20% - Accent5 4 2 4 3" xfId="13785"/>
    <cellStyle name="20% - Accent5 4 2 5" xfId="13786"/>
    <cellStyle name="20% - Accent5 4 2 5 2" xfId="13787"/>
    <cellStyle name="20% - Accent5 4 2 5 3" xfId="13788"/>
    <cellStyle name="20% - Accent5 4 2 6" xfId="13789"/>
    <cellStyle name="20% - Accent5 4 2 6 2" xfId="13790"/>
    <cellStyle name="20% - Accent5 4 2 7" xfId="13791"/>
    <cellStyle name="20% - Accent5 4 2 8" xfId="13792"/>
    <cellStyle name="20% - Accent5 4 20" xfId="13793"/>
    <cellStyle name="20% - Accent5 4 20 2" xfId="13794"/>
    <cellStyle name="20% - Accent5 4 20 2 2" xfId="13795"/>
    <cellStyle name="20% - Accent5 4 20 2 3" xfId="13796"/>
    <cellStyle name="20% - Accent5 4 20 3" xfId="13797"/>
    <cellStyle name="20% - Accent5 4 20 3 2" xfId="13798"/>
    <cellStyle name="20% - Accent5 4 20 3 3" xfId="13799"/>
    <cellStyle name="20% - Accent5 4 20 4" xfId="13800"/>
    <cellStyle name="20% - Accent5 4 20 4 2" xfId="13801"/>
    <cellStyle name="20% - Accent5 4 20 4 3" xfId="13802"/>
    <cellStyle name="20% - Accent5 4 20 5" xfId="13803"/>
    <cellStyle name="20% - Accent5 4 20 5 2" xfId="13804"/>
    <cellStyle name="20% - Accent5 4 20 5 3" xfId="13805"/>
    <cellStyle name="20% - Accent5 4 20 6" xfId="13806"/>
    <cellStyle name="20% - Accent5 4 20 6 2" xfId="13807"/>
    <cellStyle name="20% - Accent5 4 20 7" xfId="13808"/>
    <cellStyle name="20% - Accent5 4 20 8" xfId="13809"/>
    <cellStyle name="20% - Accent5 4 21" xfId="13810"/>
    <cellStyle name="20% - Accent5 4 21 2" xfId="13811"/>
    <cellStyle name="20% - Accent5 4 21 2 2" xfId="13812"/>
    <cellStyle name="20% - Accent5 4 21 2 3" xfId="13813"/>
    <cellStyle name="20% - Accent5 4 21 3" xfId="13814"/>
    <cellStyle name="20% - Accent5 4 21 3 2" xfId="13815"/>
    <cellStyle name="20% - Accent5 4 21 3 3" xfId="13816"/>
    <cellStyle name="20% - Accent5 4 21 4" xfId="13817"/>
    <cellStyle name="20% - Accent5 4 21 4 2" xfId="13818"/>
    <cellStyle name="20% - Accent5 4 21 4 3" xfId="13819"/>
    <cellStyle name="20% - Accent5 4 21 5" xfId="13820"/>
    <cellStyle name="20% - Accent5 4 21 5 2" xfId="13821"/>
    <cellStyle name="20% - Accent5 4 21 5 3" xfId="13822"/>
    <cellStyle name="20% - Accent5 4 21 6" xfId="13823"/>
    <cellStyle name="20% - Accent5 4 21 6 2" xfId="13824"/>
    <cellStyle name="20% - Accent5 4 21 7" xfId="13825"/>
    <cellStyle name="20% - Accent5 4 21 8" xfId="13826"/>
    <cellStyle name="20% - Accent5 4 22" xfId="13827"/>
    <cellStyle name="20% - Accent5 4 22 2" xfId="13828"/>
    <cellStyle name="20% - Accent5 4 22 3" xfId="13829"/>
    <cellStyle name="20% - Accent5 4 23" xfId="13830"/>
    <cellStyle name="20% - Accent5 4 23 2" xfId="13831"/>
    <cellStyle name="20% - Accent5 4 23 3" xfId="13832"/>
    <cellStyle name="20% - Accent5 4 24" xfId="13833"/>
    <cellStyle name="20% - Accent5 4 24 2" xfId="13834"/>
    <cellStyle name="20% - Accent5 4 24 3" xfId="13835"/>
    <cellStyle name="20% - Accent5 4 25" xfId="13836"/>
    <cellStyle name="20% - Accent5 4 25 2" xfId="13837"/>
    <cellStyle name="20% - Accent5 4 25 3" xfId="13838"/>
    <cellStyle name="20% - Accent5 4 26" xfId="13839"/>
    <cellStyle name="20% - Accent5 4 26 2" xfId="13840"/>
    <cellStyle name="20% - Accent5 4 27" xfId="13841"/>
    <cellStyle name="20% - Accent5 4 28" xfId="13842"/>
    <cellStyle name="20% - Accent5 4 3" xfId="13843"/>
    <cellStyle name="20% - Accent5 4 3 2" xfId="13844"/>
    <cellStyle name="20% - Accent5 4 3 2 2" xfId="13845"/>
    <cellStyle name="20% - Accent5 4 3 2 3" xfId="13846"/>
    <cellStyle name="20% - Accent5 4 3 3" xfId="13847"/>
    <cellStyle name="20% - Accent5 4 3 3 2" xfId="13848"/>
    <cellStyle name="20% - Accent5 4 3 3 3" xfId="13849"/>
    <cellStyle name="20% - Accent5 4 3 4" xfId="13850"/>
    <cellStyle name="20% - Accent5 4 3 4 2" xfId="13851"/>
    <cellStyle name="20% - Accent5 4 3 4 3" xfId="13852"/>
    <cellStyle name="20% - Accent5 4 3 5" xfId="13853"/>
    <cellStyle name="20% - Accent5 4 3 5 2" xfId="13854"/>
    <cellStyle name="20% - Accent5 4 3 5 3" xfId="13855"/>
    <cellStyle name="20% - Accent5 4 3 6" xfId="13856"/>
    <cellStyle name="20% - Accent5 4 3 6 2" xfId="13857"/>
    <cellStyle name="20% - Accent5 4 3 7" xfId="13858"/>
    <cellStyle name="20% - Accent5 4 3 8" xfId="13859"/>
    <cellStyle name="20% - Accent5 4 4" xfId="13860"/>
    <cellStyle name="20% - Accent5 4 4 2" xfId="13861"/>
    <cellStyle name="20% - Accent5 4 4 2 2" xfId="13862"/>
    <cellStyle name="20% - Accent5 4 4 2 3" xfId="13863"/>
    <cellStyle name="20% - Accent5 4 4 3" xfId="13864"/>
    <cellStyle name="20% - Accent5 4 4 3 2" xfId="13865"/>
    <cellStyle name="20% - Accent5 4 4 3 3" xfId="13866"/>
    <cellStyle name="20% - Accent5 4 4 4" xfId="13867"/>
    <cellStyle name="20% - Accent5 4 4 4 2" xfId="13868"/>
    <cellStyle name="20% - Accent5 4 4 4 3" xfId="13869"/>
    <cellStyle name="20% - Accent5 4 4 5" xfId="13870"/>
    <cellStyle name="20% - Accent5 4 4 5 2" xfId="13871"/>
    <cellStyle name="20% - Accent5 4 4 5 3" xfId="13872"/>
    <cellStyle name="20% - Accent5 4 4 6" xfId="13873"/>
    <cellStyle name="20% - Accent5 4 4 6 2" xfId="13874"/>
    <cellStyle name="20% - Accent5 4 4 7" xfId="13875"/>
    <cellStyle name="20% - Accent5 4 4 8" xfId="13876"/>
    <cellStyle name="20% - Accent5 4 5" xfId="13877"/>
    <cellStyle name="20% - Accent5 4 5 2" xfId="13878"/>
    <cellStyle name="20% - Accent5 4 5 2 2" xfId="13879"/>
    <cellStyle name="20% - Accent5 4 5 2 3" xfId="13880"/>
    <cellStyle name="20% - Accent5 4 5 3" xfId="13881"/>
    <cellStyle name="20% - Accent5 4 5 3 2" xfId="13882"/>
    <cellStyle name="20% - Accent5 4 5 3 3" xfId="13883"/>
    <cellStyle name="20% - Accent5 4 5 4" xfId="13884"/>
    <cellStyle name="20% - Accent5 4 5 4 2" xfId="13885"/>
    <cellStyle name="20% - Accent5 4 5 4 3" xfId="13886"/>
    <cellStyle name="20% - Accent5 4 5 5" xfId="13887"/>
    <cellStyle name="20% - Accent5 4 5 5 2" xfId="13888"/>
    <cellStyle name="20% - Accent5 4 5 5 3" xfId="13889"/>
    <cellStyle name="20% - Accent5 4 5 6" xfId="13890"/>
    <cellStyle name="20% - Accent5 4 5 6 2" xfId="13891"/>
    <cellStyle name="20% - Accent5 4 5 7" xfId="13892"/>
    <cellStyle name="20% - Accent5 4 5 8" xfId="13893"/>
    <cellStyle name="20% - Accent5 4 6" xfId="13894"/>
    <cellStyle name="20% - Accent5 4 6 2" xfId="13895"/>
    <cellStyle name="20% - Accent5 4 6 2 2" xfId="13896"/>
    <cellStyle name="20% - Accent5 4 6 2 3" xfId="13897"/>
    <cellStyle name="20% - Accent5 4 6 3" xfId="13898"/>
    <cellStyle name="20% - Accent5 4 6 3 2" xfId="13899"/>
    <cellStyle name="20% - Accent5 4 6 3 3" xfId="13900"/>
    <cellStyle name="20% - Accent5 4 6 4" xfId="13901"/>
    <cellStyle name="20% - Accent5 4 6 4 2" xfId="13902"/>
    <cellStyle name="20% - Accent5 4 6 4 3" xfId="13903"/>
    <cellStyle name="20% - Accent5 4 6 5" xfId="13904"/>
    <cellStyle name="20% - Accent5 4 6 5 2" xfId="13905"/>
    <cellStyle name="20% - Accent5 4 6 5 3" xfId="13906"/>
    <cellStyle name="20% - Accent5 4 6 6" xfId="13907"/>
    <cellStyle name="20% - Accent5 4 6 6 2" xfId="13908"/>
    <cellStyle name="20% - Accent5 4 6 7" xfId="13909"/>
    <cellStyle name="20% - Accent5 4 6 8" xfId="13910"/>
    <cellStyle name="20% - Accent5 4 7" xfId="13911"/>
    <cellStyle name="20% - Accent5 4 7 2" xfId="13912"/>
    <cellStyle name="20% - Accent5 4 7 2 2" xfId="13913"/>
    <cellStyle name="20% - Accent5 4 7 2 3" xfId="13914"/>
    <cellStyle name="20% - Accent5 4 7 3" xfId="13915"/>
    <cellStyle name="20% - Accent5 4 7 3 2" xfId="13916"/>
    <cellStyle name="20% - Accent5 4 7 3 3" xfId="13917"/>
    <cellStyle name="20% - Accent5 4 7 4" xfId="13918"/>
    <cellStyle name="20% - Accent5 4 7 4 2" xfId="13919"/>
    <cellStyle name="20% - Accent5 4 7 4 3" xfId="13920"/>
    <cellStyle name="20% - Accent5 4 7 5" xfId="13921"/>
    <cellStyle name="20% - Accent5 4 7 5 2" xfId="13922"/>
    <cellStyle name="20% - Accent5 4 7 5 3" xfId="13923"/>
    <cellStyle name="20% - Accent5 4 7 6" xfId="13924"/>
    <cellStyle name="20% - Accent5 4 7 6 2" xfId="13925"/>
    <cellStyle name="20% - Accent5 4 7 7" xfId="13926"/>
    <cellStyle name="20% - Accent5 4 7 8" xfId="13927"/>
    <cellStyle name="20% - Accent5 4 8" xfId="13928"/>
    <cellStyle name="20% - Accent5 4 8 2" xfId="13929"/>
    <cellStyle name="20% - Accent5 4 8 2 2" xfId="13930"/>
    <cellStyle name="20% - Accent5 4 8 2 3" xfId="13931"/>
    <cellStyle name="20% - Accent5 4 8 3" xfId="13932"/>
    <cellStyle name="20% - Accent5 4 8 3 2" xfId="13933"/>
    <cellStyle name="20% - Accent5 4 8 3 3" xfId="13934"/>
    <cellStyle name="20% - Accent5 4 8 4" xfId="13935"/>
    <cellStyle name="20% - Accent5 4 8 4 2" xfId="13936"/>
    <cellStyle name="20% - Accent5 4 8 4 3" xfId="13937"/>
    <cellStyle name="20% - Accent5 4 8 5" xfId="13938"/>
    <cellStyle name="20% - Accent5 4 8 5 2" xfId="13939"/>
    <cellStyle name="20% - Accent5 4 8 5 3" xfId="13940"/>
    <cellStyle name="20% - Accent5 4 8 6" xfId="13941"/>
    <cellStyle name="20% - Accent5 4 8 6 2" xfId="13942"/>
    <cellStyle name="20% - Accent5 4 8 7" xfId="13943"/>
    <cellStyle name="20% - Accent5 4 8 8" xfId="13944"/>
    <cellStyle name="20% - Accent5 4 9" xfId="13945"/>
    <cellStyle name="20% - Accent5 4 9 2" xfId="13946"/>
    <cellStyle name="20% - Accent5 4 9 2 2" xfId="13947"/>
    <cellStyle name="20% - Accent5 4 9 2 3" xfId="13948"/>
    <cellStyle name="20% - Accent5 4 9 3" xfId="13949"/>
    <cellStyle name="20% - Accent5 4 9 3 2" xfId="13950"/>
    <cellStyle name="20% - Accent5 4 9 3 3" xfId="13951"/>
    <cellStyle name="20% - Accent5 4 9 4" xfId="13952"/>
    <cellStyle name="20% - Accent5 4 9 4 2" xfId="13953"/>
    <cellStyle name="20% - Accent5 4 9 4 3" xfId="13954"/>
    <cellStyle name="20% - Accent5 4 9 5" xfId="13955"/>
    <cellStyle name="20% - Accent5 4 9 5 2" xfId="13956"/>
    <cellStyle name="20% - Accent5 4 9 5 3" xfId="13957"/>
    <cellStyle name="20% - Accent5 4 9 6" xfId="13958"/>
    <cellStyle name="20% - Accent5 4 9 6 2" xfId="13959"/>
    <cellStyle name="20% - Accent5 4 9 7" xfId="13960"/>
    <cellStyle name="20% - Accent5 4 9 8" xfId="13961"/>
    <cellStyle name="20% - Accent5 40" xfId="13962"/>
    <cellStyle name="20% - Accent5 41" xfId="13963"/>
    <cellStyle name="20% - Accent5 42" xfId="13964"/>
    <cellStyle name="20% - Accent5 5" xfId="13965"/>
    <cellStyle name="20% - Accent5 5 10" xfId="13966"/>
    <cellStyle name="20% - Accent5 5 10 2" xfId="13967"/>
    <cellStyle name="20% - Accent5 5 10 2 2" xfId="13968"/>
    <cellStyle name="20% - Accent5 5 10 2 3" xfId="13969"/>
    <cellStyle name="20% - Accent5 5 10 3" xfId="13970"/>
    <cellStyle name="20% - Accent5 5 10 3 2" xfId="13971"/>
    <cellStyle name="20% - Accent5 5 10 3 3" xfId="13972"/>
    <cellStyle name="20% - Accent5 5 10 4" xfId="13973"/>
    <cellStyle name="20% - Accent5 5 10 4 2" xfId="13974"/>
    <cellStyle name="20% - Accent5 5 10 4 3" xfId="13975"/>
    <cellStyle name="20% - Accent5 5 10 5" xfId="13976"/>
    <cellStyle name="20% - Accent5 5 10 5 2" xfId="13977"/>
    <cellStyle name="20% - Accent5 5 10 5 3" xfId="13978"/>
    <cellStyle name="20% - Accent5 5 10 6" xfId="13979"/>
    <cellStyle name="20% - Accent5 5 10 6 2" xfId="13980"/>
    <cellStyle name="20% - Accent5 5 10 7" xfId="13981"/>
    <cellStyle name="20% - Accent5 5 10 8" xfId="13982"/>
    <cellStyle name="20% - Accent5 5 11" xfId="13983"/>
    <cellStyle name="20% - Accent5 5 11 2" xfId="13984"/>
    <cellStyle name="20% - Accent5 5 11 2 2" xfId="13985"/>
    <cellStyle name="20% - Accent5 5 11 2 3" xfId="13986"/>
    <cellStyle name="20% - Accent5 5 11 3" xfId="13987"/>
    <cellStyle name="20% - Accent5 5 11 3 2" xfId="13988"/>
    <cellStyle name="20% - Accent5 5 11 3 3" xfId="13989"/>
    <cellStyle name="20% - Accent5 5 11 4" xfId="13990"/>
    <cellStyle name="20% - Accent5 5 11 4 2" xfId="13991"/>
    <cellStyle name="20% - Accent5 5 11 4 3" xfId="13992"/>
    <cellStyle name="20% - Accent5 5 11 5" xfId="13993"/>
    <cellStyle name="20% - Accent5 5 11 5 2" xfId="13994"/>
    <cellStyle name="20% - Accent5 5 11 5 3" xfId="13995"/>
    <cellStyle name="20% - Accent5 5 11 6" xfId="13996"/>
    <cellStyle name="20% - Accent5 5 11 6 2" xfId="13997"/>
    <cellStyle name="20% - Accent5 5 11 7" xfId="13998"/>
    <cellStyle name="20% - Accent5 5 11 8" xfId="13999"/>
    <cellStyle name="20% - Accent5 5 12" xfId="14000"/>
    <cellStyle name="20% - Accent5 5 12 2" xfId="14001"/>
    <cellStyle name="20% - Accent5 5 12 2 2" xfId="14002"/>
    <cellStyle name="20% - Accent5 5 12 2 3" xfId="14003"/>
    <cellStyle name="20% - Accent5 5 12 3" xfId="14004"/>
    <cellStyle name="20% - Accent5 5 12 3 2" xfId="14005"/>
    <cellStyle name="20% - Accent5 5 12 3 3" xfId="14006"/>
    <cellStyle name="20% - Accent5 5 12 4" xfId="14007"/>
    <cellStyle name="20% - Accent5 5 12 4 2" xfId="14008"/>
    <cellStyle name="20% - Accent5 5 12 4 3" xfId="14009"/>
    <cellStyle name="20% - Accent5 5 12 5" xfId="14010"/>
    <cellStyle name="20% - Accent5 5 12 5 2" xfId="14011"/>
    <cellStyle name="20% - Accent5 5 12 5 3" xfId="14012"/>
    <cellStyle name="20% - Accent5 5 12 6" xfId="14013"/>
    <cellStyle name="20% - Accent5 5 12 6 2" xfId="14014"/>
    <cellStyle name="20% - Accent5 5 12 7" xfId="14015"/>
    <cellStyle name="20% - Accent5 5 12 8" xfId="14016"/>
    <cellStyle name="20% - Accent5 5 13" xfId="14017"/>
    <cellStyle name="20% - Accent5 5 13 2" xfId="14018"/>
    <cellStyle name="20% - Accent5 5 13 2 2" xfId="14019"/>
    <cellStyle name="20% - Accent5 5 13 2 3" xfId="14020"/>
    <cellStyle name="20% - Accent5 5 13 3" xfId="14021"/>
    <cellStyle name="20% - Accent5 5 13 3 2" xfId="14022"/>
    <cellStyle name="20% - Accent5 5 13 3 3" xfId="14023"/>
    <cellStyle name="20% - Accent5 5 13 4" xfId="14024"/>
    <cellStyle name="20% - Accent5 5 13 4 2" xfId="14025"/>
    <cellStyle name="20% - Accent5 5 13 4 3" xfId="14026"/>
    <cellStyle name="20% - Accent5 5 13 5" xfId="14027"/>
    <cellStyle name="20% - Accent5 5 13 5 2" xfId="14028"/>
    <cellStyle name="20% - Accent5 5 13 5 3" xfId="14029"/>
    <cellStyle name="20% - Accent5 5 13 6" xfId="14030"/>
    <cellStyle name="20% - Accent5 5 13 6 2" xfId="14031"/>
    <cellStyle name="20% - Accent5 5 13 7" xfId="14032"/>
    <cellStyle name="20% - Accent5 5 13 8" xfId="14033"/>
    <cellStyle name="20% - Accent5 5 14" xfId="14034"/>
    <cellStyle name="20% - Accent5 5 14 2" xfId="14035"/>
    <cellStyle name="20% - Accent5 5 14 2 2" xfId="14036"/>
    <cellStyle name="20% - Accent5 5 14 2 3" xfId="14037"/>
    <cellStyle name="20% - Accent5 5 14 3" xfId="14038"/>
    <cellStyle name="20% - Accent5 5 14 3 2" xfId="14039"/>
    <cellStyle name="20% - Accent5 5 14 3 3" xfId="14040"/>
    <cellStyle name="20% - Accent5 5 14 4" xfId="14041"/>
    <cellStyle name="20% - Accent5 5 14 4 2" xfId="14042"/>
    <cellStyle name="20% - Accent5 5 14 4 3" xfId="14043"/>
    <cellStyle name="20% - Accent5 5 14 5" xfId="14044"/>
    <cellStyle name="20% - Accent5 5 14 5 2" xfId="14045"/>
    <cellStyle name="20% - Accent5 5 14 5 3" xfId="14046"/>
    <cellStyle name="20% - Accent5 5 14 6" xfId="14047"/>
    <cellStyle name="20% - Accent5 5 14 6 2" xfId="14048"/>
    <cellStyle name="20% - Accent5 5 14 7" xfId="14049"/>
    <cellStyle name="20% - Accent5 5 14 8" xfId="14050"/>
    <cellStyle name="20% - Accent5 5 15" xfId="14051"/>
    <cellStyle name="20% - Accent5 5 15 2" xfId="14052"/>
    <cellStyle name="20% - Accent5 5 15 2 2" xfId="14053"/>
    <cellStyle name="20% - Accent5 5 15 2 3" xfId="14054"/>
    <cellStyle name="20% - Accent5 5 15 3" xfId="14055"/>
    <cellStyle name="20% - Accent5 5 15 3 2" xfId="14056"/>
    <cellStyle name="20% - Accent5 5 15 3 3" xfId="14057"/>
    <cellStyle name="20% - Accent5 5 15 4" xfId="14058"/>
    <cellStyle name="20% - Accent5 5 15 4 2" xfId="14059"/>
    <cellStyle name="20% - Accent5 5 15 4 3" xfId="14060"/>
    <cellStyle name="20% - Accent5 5 15 5" xfId="14061"/>
    <cellStyle name="20% - Accent5 5 15 5 2" xfId="14062"/>
    <cellStyle name="20% - Accent5 5 15 5 3" xfId="14063"/>
    <cellStyle name="20% - Accent5 5 15 6" xfId="14064"/>
    <cellStyle name="20% - Accent5 5 15 6 2" xfId="14065"/>
    <cellStyle name="20% - Accent5 5 15 7" xfId="14066"/>
    <cellStyle name="20% - Accent5 5 15 8" xfId="14067"/>
    <cellStyle name="20% - Accent5 5 16" xfId="14068"/>
    <cellStyle name="20% - Accent5 5 16 2" xfId="14069"/>
    <cellStyle name="20% - Accent5 5 16 2 2" xfId="14070"/>
    <cellStyle name="20% - Accent5 5 16 2 3" xfId="14071"/>
    <cellStyle name="20% - Accent5 5 16 3" xfId="14072"/>
    <cellStyle name="20% - Accent5 5 16 3 2" xfId="14073"/>
    <cellStyle name="20% - Accent5 5 16 3 3" xfId="14074"/>
    <cellStyle name="20% - Accent5 5 16 4" xfId="14075"/>
    <cellStyle name="20% - Accent5 5 16 4 2" xfId="14076"/>
    <cellStyle name="20% - Accent5 5 16 4 3" xfId="14077"/>
    <cellStyle name="20% - Accent5 5 16 5" xfId="14078"/>
    <cellStyle name="20% - Accent5 5 16 5 2" xfId="14079"/>
    <cellStyle name="20% - Accent5 5 16 5 3" xfId="14080"/>
    <cellStyle name="20% - Accent5 5 16 6" xfId="14081"/>
    <cellStyle name="20% - Accent5 5 16 6 2" xfId="14082"/>
    <cellStyle name="20% - Accent5 5 16 7" xfId="14083"/>
    <cellStyle name="20% - Accent5 5 16 8" xfId="14084"/>
    <cellStyle name="20% - Accent5 5 17" xfId="14085"/>
    <cellStyle name="20% - Accent5 5 17 2" xfId="14086"/>
    <cellStyle name="20% - Accent5 5 17 2 2" xfId="14087"/>
    <cellStyle name="20% - Accent5 5 17 2 3" xfId="14088"/>
    <cellStyle name="20% - Accent5 5 17 3" xfId="14089"/>
    <cellStyle name="20% - Accent5 5 17 3 2" xfId="14090"/>
    <cellStyle name="20% - Accent5 5 17 3 3" xfId="14091"/>
    <cellStyle name="20% - Accent5 5 17 4" xfId="14092"/>
    <cellStyle name="20% - Accent5 5 17 4 2" xfId="14093"/>
    <cellStyle name="20% - Accent5 5 17 4 3" xfId="14094"/>
    <cellStyle name="20% - Accent5 5 17 5" xfId="14095"/>
    <cellStyle name="20% - Accent5 5 17 5 2" xfId="14096"/>
    <cellStyle name="20% - Accent5 5 17 5 3" xfId="14097"/>
    <cellStyle name="20% - Accent5 5 17 6" xfId="14098"/>
    <cellStyle name="20% - Accent5 5 17 6 2" xfId="14099"/>
    <cellStyle name="20% - Accent5 5 17 7" xfId="14100"/>
    <cellStyle name="20% - Accent5 5 17 8" xfId="14101"/>
    <cellStyle name="20% - Accent5 5 18" xfId="14102"/>
    <cellStyle name="20% - Accent5 5 18 2" xfId="14103"/>
    <cellStyle name="20% - Accent5 5 18 2 2" xfId="14104"/>
    <cellStyle name="20% - Accent5 5 18 2 3" xfId="14105"/>
    <cellStyle name="20% - Accent5 5 18 3" xfId="14106"/>
    <cellStyle name="20% - Accent5 5 18 3 2" xfId="14107"/>
    <cellStyle name="20% - Accent5 5 18 3 3" xfId="14108"/>
    <cellStyle name="20% - Accent5 5 18 4" xfId="14109"/>
    <cellStyle name="20% - Accent5 5 18 4 2" xfId="14110"/>
    <cellStyle name="20% - Accent5 5 18 4 3" xfId="14111"/>
    <cellStyle name="20% - Accent5 5 18 5" xfId="14112"/>
    <cellStyle name="20% - Accent5 5 18 5 2" xfId="14113"/>
    <cellStyle name="20% - Accent5 5 18 5 3" xfId="14114"/>
    <cellStyle name="20% - Accent5 5 18 6" xfId="14115"/>
    <cellStyle name="20% - Accent5 5 18 6 2" xfId="14116"/>
    <cellStyle name="20% - Accent5 5 18 7" xfId="14117"/>
    <cellStyle name="20% - Accent5 5 18 8" xfId="14118"/>
    <cellStyle name="20% - Accent5 5 19" xfId="14119"/>
    <cellStyle name="20% - Accent5 5 19 2" xfId="14120"/>
    <cellStyle name="20% - Accent5 5 19 2 2" xfId="14121"/>
    <cellStyle name="20% - Accent5 5 19 2 3" xfId="14122"/>
    <cellStyle name="20% - Accent5 5 19 3" xfId="14123"/>
    <cellStyle name="20% - Accent5 5 19 3 2" xfId="14124"/>
    <cellStyle name="20% - Accent5 5 19 3 3" xfId="14125"/>
    <cellStyle name="20% - Accent5 5 19 4" xfId="14126"/>
    <cellStyle name="20% - Accent5 5 19 4 2" xfId="14127"/>
    <cellStyle name="20% - Accent5 5 19 4 3" xfId="14128"/>
    <cellStyle name="20% - Accent5 5 19 5" xfId="14129"/>
    <cellStyle name="20% - Accent5 5 19 5 2" xfId="14130"/>
    <cellStyle name="20% - Accent5 5 19 5 3" xfId="14131"/>
    <cellStyle name="20% - Accent5 5 19 6" xfId="14132"/>
    <cellStyle name="20% - Accent5 5 19 6 2" xfId="14133"/>
    <cellStyle name="20% - Accent5 5 19 7" xfId="14134"/>
    <cellStyle name="20% - Accent5 5 19 8" xfId="14135"/>
    <cellStyle name="20% - Accent5 5 2" xfId="14136"/>
    <cellStyle name="20% - Accent5 5 2 2" xfId="14137"/>
    <cellStyle name="20% - Accent5 5 2 2 2" xfId="14138"/>
    <cellStyle name="20% - Accent5 5 2 2 3" xfId="14139"/>
    <cellStyle name="20% - Accent5 5 2 3" xfId="14140"/>
    <cellStyle name="20% - Accent5 5 2 3 2" xfId="14141"/>
    <cellStyle name="20% - Accent5 5 2 3 3" xfId="14142"/>
    <cellStyle name="20% - Accent5 5 2 4" xfId="14143"/>
    <cellStyle name="20% - Accent5 5 2 4 2" xfId="14144"/>
    <cellStyle name="20% - Accent5 5 2 4 3" xfId="14145"/>
    <cellStyle name="20% - Accent5 5 2 5" xfId="14146"/>
    <cellStyle name="20% - Accent5 5 2 5 2" xfId="14147"/>
    <cellStyle name="20% - Accent5 5 2 5 3" xfId="14148"/>
    <cellStyle name="20% - Accent5 5 2 6" xfId="14149"/>
    <cellStyle name="20% - Accent5 5 2 6 2" xfId="14150"/>
    <cellStyle name="20% - Accent5 5 2 7" xfId="14151"/>
    <cellStyle name="20% - Accent5 5 2 8" xfId="14152"/>
    <cellStyle name="20% - Accent5 5 20" xfId="14153"/>
    <cellStyle name="20% - Accent5 5 20 2" xfId="14154"/>
    <cellStyle name="20% - Accent5 5 20 2 2" xfId="14155"/>
    <cellStyle name="20% - Accent5 5 20 2 3" xfId="14156"/>
    <cellStyle name="20% - Accent5 5 20 3" xfId="14157"/>
    <cellStyle name="20% - Accent5 5 20 3 2" xfId="14158"/>
    <cellStyle name="20% - Accent5 5 20 3 3" xfId="14159"/>
    <cellStyle name="20% - Accent5 5 20 4" xfId="14160"/>
    <cellStyle name="20% - Accent5 5 20 4 2" xfId="14161"/>
    <cellStyle name="20% - Accent5 5 20 4 3" xfId="14162"/>
    <cellStyle name="20% - Accent5 5 20 5" xfId="14163"/>
    <cellStyle name="20% - Accent5 5 20 5 2" xfId="14164"/>
    <cellStyle name="20% - Accent5 5 20 5 3" xfId="14165"/>
    <cellStyle name="20% - Accent5 5 20 6" xfId="14166"/>
    <cellStyle name="20% - Accent5 5 20 6 2" xfId="14167"/>
    <cellStyle name="20% - Accent5 5 20 7" xfId="14168"/>
    <cellStyle name="20% - Accent5 5 20 8" xfId="14169"/>
    <cellStyle name="20% - Accent5 5 21" xfId="14170"/>
    <cellStyle name="20% - Accent5 5 21 2" xfId="14171"/>
    <cellStyle name="20% - Accent5 5 21 2 2" xfId="14172"/>
    <cellStyle name="20% - Accent5 5 21 2 3" xfId="14173"/>
    <cellStyle name="20% - Accent5 5 21 3" xfId="14174"/>
    <cellStyle name="20% - Accent5 5 21 3 2" xfId="14175"/>
    <cellStyle name="20% - Accent5 5 21 3 3" xfId="14176"/>
    <cellStyle name="20% - Accent5 5 21 4" xfId="14177"/>
    <cellStyle name="20% - Accent5 5 21 4 2" xfId="14178"/>
    <cellStyle name="20% - Accent5 5 21 4 3" xfId="14179"/>
    <cellStyle name="20% - Accent5 5 21 5" xfId="14180"/>
    <cellStyle name="20% - Accent5 5 21 5 2" xfId="14181"/>
    <cellStyle name="20% - Accent5 5 21 5 3" xfId="14182"/>
    <cellStyle name="20% - Accent5 5 21 6" xfId="14183"/>
    <cellStyle name="20% - Accent5 5 21 6 2" xfId="14184"/>
    <cellStyle name="20% - Accent5 5 21 7" xfId="14185"/>
    <cellStyle name="20% - Accent5 5 21 8" xfId="14186"/>
    <cellStyle name="20% - Accent5 5 22" xfId="14187"/>
    <cellStyle name="20% - Accent5 5 22 2" xfId="14188"/>
    <cellStyle name="20% - Accent5 5 22 3" xfId="14189"/>
    <cellStyle name="20% - Accent5 5 23" xfId="14190"/>
    <cellStyle name="20% - Accent5 5 23 2" xfId="14191"/>
    <cellStyle name="20% - Accent5 5 23 3" xfId="14192"/>
    <cellStyle name="20% - Accent5 5 24" xfId="14193"/>
    <cellStyle name="20% - Accent5 5 24 2" xfId="14194"/>
    <cellStyle name="20% - Accent5 5 24 3" xfId="14195"/>
    <cellStyle name="20% - Accent5 5 25" xfId="14196"/>
    <cellStyle name="20% - Accent5 5 25 2" xfId="14197"/>
    <cellStyle name="20% - Accent5 5 25 3" xfId="14198"/>
    <cellStyle name="20% - Accent5 5 26" xfId="14199"/>
    <cellStyle name="20% - Accent5 5 26 2" xfId="14200"/>
    <cellStyle name="20% - Accent5 5 27" xfId="14201"/>
    <cellStyle name="20% - Accent5 5 28" xfId="14202"/>
    <cellStyle name="20% - Accent5 5 3" xfId="14203"/>
    <cellStyle name="20% - Accent5 5 3 2" xfId="14204"/>
    <cellStyle name="20% - Accent5 5 3 2 2" xfId="14205"/>
    <cellStyle name="20% - Accent5 5 3 2 3" xfId="14206"/>
    <cellStyle name="20% - Accent5 5 3 3" xfId="14207"/>
    <cellStyle name="20% - Accent5 5 3 3 2" xfId="14208"/>
    <cellStyle name="20% - Accent5 5 3 3 3" xfId="14209"/>
    <cellStyle name="20% - Accent5 5 3 4" xfId="14210"/>
    <cellStyle name="20% - Accent5 5 3 4 2" xfId="14211"/>
    <cellStyle name="20% - Accent5 5 3 4 3" xfId="14212"/>
    <cellStyle name="20% - Accent5 5 3 5" xfId="14213"/>
    <cellStyle name="20% - Accent5 5 3 5 2" xfId="14214"/>
    <cellStyle name="20% - Accent5 5 3 5 3" xfId="14215"/>
    <cellStyle name="20% - Accent5 5 3 6" xfId="14216"/>
    <cellStyle name="20% - Accent5 5 3 6 2" xfId="14217"/>
    <cellStyle name="20% - Accent5 5 3 7" xfId="14218"/>
    <cellStyle name="20% - Accent5 5 3 8" xfId="14219"/>
    <cellStyle name="20% - Accent5 5 4" xfId="14220"/>
    <cellStyle name="20% - Accent5 5 4 2" xfId="14221"/>
    <cellStyle name="20% - Accent5 5 4 2 2" xfId="14222"/>
    <cellStyle name="20% - Accent5 5 4 2 3" xfId="14223"/>
    <cellStyle name="20% - Accent5 5 4 3" xfId="14224"/>
    <cellStyle name="20% - Accent5 5 4 3 2" xfId="14225"/>
    <cellStyle name="20% - Accent5 5 4 3 3" xfId="14226"/>
    <cellStyle name="20% - Accent5 5 4 4" xfId="14227"/>
    <cellStyle name="20% - Accent5 5 4 4 2" xfId="14228"/>
    <cellStyle name="20% - Accent5 5 4 4 3" xfId="14229"/>
    <cellStyle name="20% - Accent5 5 4 5" xfId="14230"/>
    <cellStyle name="20% - Accent5 5 4 5 2" xfId="14231"/>
    <cellStyle name="20% - Accent5 5 4 5 3" xfId="14232"/>
    <cellStyle name="20% - Accent5 5 4 6" xfId="14233"/>
    <cellStyle name="20% - Accent5 5 4 6 2" xfId="14234"/>
    <cellStyle name="20% - Accent5 5 4 7" xfId="14235"/>
    <cellStyle name="20% - Accent5 5 4 8" xfId="14236"/>
    <cellStyle name="20% - Accent5 5 5" xfId="14237"/>
    <cellStyle name="20% - Accent5 5 5 2" xfId="14238"/>
    <cellStyle name="20% - Accent5 5 5 2 2" xfId="14239"/>
    <cellStyle name="20% - Accent5 5 5 2 3" xfId="14240"/>
    <cellStyle name="20% - Accent5 5 5 3" xfId="14241"/>
    <cellStyle name="20% - Accent5 5 5 3 2" xfId="14242"/>
    <cellStyle name="20% - Accent5 5 5 3 3" xfId="14243"/>
    <cellStyle name="20% - Accent5 5 5 4" xfId="14244"/>
    <cellStyle name="20% - Accent5 5 5 4 2" xfId="14245"/>
    <cellStyle name="20% - Accent5 5 5 4 3" xfId="14246"/>
    <cellStyle name="20% - Accent5 5 5 5" xfId="14247"/>
    <cellStyle name="20% - Accent5 5 5 5 2" xfId="14248"/>
    <cellStyle name="20% - Accent5 5 5 5 3" xfId="14249"/>
    <cellStyle name="20% - Accent5 5 5 6" xfId="14250"/>
    <cellStyle name="20% - Accent5 5 5 6 2" xfId="14251"/>
    <cellStyle name="20% - Accent5 5 5 7" xfId="14252"/>
    <cellStyle name="20% - Accent5 5 5 8" xfId="14253"/>
    <cellStyle name="20% - Accent5 5 6" xfId="14254"/>
    <cellStyle name="20% - Accent5 5 6 2" xfId="14255"/>
    <cellStyle name="20% - Accent5 5 6 2 2" xfId="14256"/>
    <cellStyle name="20% - Accent5 5 6 2 3" xfId="14257"/>
    <cellStyle name="20% - Accent5 5 6 3" xfId="14258"/>
    <cellStyle name="20% - Accent5 5 6 3 2" xfId="14259"/>
    <cellStyle name="20% - Accent5 5 6 3 3" xfId="14260"/>
    <cellStyle name="20% - Accent5 5 6 4" xfId="14261"/>
    <cellStyle name="20% - Accent5 5 6 4 2" xfId="14262"/>
    <cellStyle name="20% - Accent5 5 6 4 3" xfId="14263"/>
    <cellStyle name="20% - Accent5 5 6 5" xfId="14264"/>
    <cellStyle name="20% - Accent5 5 6 5 2" xfId="14265"/>
    <cellStyle name="20% - Accent5 5 6 5 3" xfId="14266"/>
    <cellStyle name="20% - Accent5 5 6 6" xfId="14267"/>
    <cellStyle name="20% - Accent5 5 6 6 2" xfId="14268"/>
    <cellStyle name="20% - Accent5 5 6 7" xfId="14269"/>
    <cellStyle name="20% - Accent5 5 6 8" xfId="14270"/>
    <cellStyle name="20% - Accent5 5 7" xfId="14271"/>
    <cellStyle name="20% - Accent5 5 7 2" xfId="14272"/>
    <cellStyle name="20% - Accent5 5 7 2 2" xfId="14273"/>
    <cellStyle name="20% - Accent5 5 7 2 3" xfId="14274"/>
    <cellStyle name="20% - Accent5 5 7 3" xfId="14275"/>
    <cellStyle name="20% - Accent5 5 7 3 2" xfId="14276"/>
    <cellStyle name="20% - Accent5 5 7 3 3" xfId="14277"/>
    <cellStyle name="20% - Accent5 5 7 4" xfId="14278"/>
    <cellStyle name="20% - Accent5 5 7 4 2" xfId="14279"/>
    <cellStyle name="20% - Accent5 5 7 4 3" xfId="14280"/>
    <cellStyle name="20% - Accent5 5 7 5" xfId="14281"/>
    <cellStyle name="20% - Accent5 5 7 5 2" xfId="14282"/>
    <cellStyle name="20% - Accent5 5 7 5 3" xfId="14283"/>
    <cellStyle name="20% - Accent5 5 7 6" xfId="14284"/>
    <cellStyle name="20% - Accent5 5 7 6 2" xfId="14285"/>
    <cellStyle name="20% - Accent5 5 7 7" xfId="14286"/>
    <cellStyle name="20% - Accent5 5 7 8" xfId="14287"/>
    <cellStyle name="20% - Accent5 5 8" xfId="14288"/>
    <cellStyle name="20% - Accent5 5 8 2" xfId="14289"/>
    <cellStyle name="20% - Accent5 5 8 2 2" xfId="14290"/>
    <cellStyle name="20% - Accent5 5 8 2 3" xfId="14291"/>
    <cellStyle name="20% - Accent5 5 8 3" xfId="14292"/>
    <cellStyle name="20% - Accent5 5 8 3 2" xfId="14293"/>
    <cellStyle name="20% - Accent5 5 8 3 3" xfId="14294"/>
    <cellStyle name="20% - Accent5 5 8 4" xfId="14295"/>
    <cellStyle name="20% - Accent5 5 8 4 2" xfId="14296"/>
    <cellStyle name="20% - Accent5 5 8 4 3" xfId="14297"/>
    <cellStyle name="20% - Accent5 5 8 5" xfId="14298"/>
    <cellStyle name="20% - Accent5 5 8 5 2" xfId="14299"/>
    <cellStyle name="20% - Accent5 5 8 5 3" xfId="14300"/>
    <cellStyle name="20% - Accent5 5 8 6" xfId="14301"/>
    <cellStyle name="20% - Accent5 5 8 6 2" xfId="14302"/>
    <cellStyle name="20% - Accent5 5 8 7" xfId="14303"/>
    <cellStyle name="20% - Accent5 5 8 8" xfId="14304"/>
    <cellStyle name="20% - Accent5 5 9" xfId="14305"/>
    <cellStyle name="20% - Accent5 5 9 2" xfId="14306"/>
    <cellStyle name="20% - Accent5 5 9 2 2" xfId="14307"/>
    <cellStyle name="20% - Accent5 5 9 2 3" xfId="14308"/>
    <cellStyle name="20% - Accent5 5 9 3" xfId="14309"/>
    <cellStyle name="20% - Accent5 5 9 3 2" xfId="14310"/>
    <cellStyle name="20% - Accent5 5 9 3 3" xfId="14311"/>
    <cellStyle name="20% - Accent5 5 9 4" xfId="14312"/>
    <cellStyle name="20% - Accent5 5 9 4 2" xfId="14313"/>
    <cellStyle name="20% - Accent5 5 9 4 3" xfId="14314"/>
    <cellStyle name="20% - Accent5 5 9 5" xfId="14315"/>
    <cellStyle name="20% - Accent5 5 9 5 2" xfId="14316"/>
    <cellStyle name="20% - Accent5 5 9 5 3" xfId="14317"/>
    <cellStyle name="20% - Accent5 5 9 6" xfId="14318"/>
    <cellStyle name="20% - Accent5 5 9 6 2" xfId="14319"/>
    <cellStyle name="20% - Accent5 5 9 7" xfId="14320"/>
    <cellStyle name="20% - Accent5 5 9 8" xfId="14321"/>
    <cellStyle name="20% - Accent5 6" xfId="14322"/>
    <cellStyle name="20% - Accent5 6 10" xfId="14323"/>
    <cellStyle name="20% - Accent5 6 10 2" xfId="14324"/>
    <cellStyle name="20% - Accent5 6 10 2 2" xfId="14325"/>
    <cellStyle name="20% - Accent5 6 10 2 3" xfId="14326"/>
    <cellStyle name="20% - Accent5 6 10 3" xfId="14327"/>
    <cellStyle name="20% - Accent5 6 10 3 2" xfId="14328"/>
    <cellStyle name="20% - Accent5 6 10 3 3" xfId="14329"/>
    <cellStyle name="20% - Accent5 6 10 4" xfId="14330"/>
    <cellStyle name="20% - Accent5 6 10 4 2" xfId="14331"/>
    <cellStyle name="20% - Accent5 6 10 4 3" xfId="14332"/>
    <cellStyle name="20% - Accent5 6 10 5" xfId="14333"/>
    <cellStyle name="20% - Accent5 6 10 5 2" xfId="14334"/>
    <cellStyle name="20% - Accent5 6 10 5 3" xfId="14335"/>
    <cellStyle name="20% - Accent5 6 10 6" xfId="14336"/>
    <cellStyle name="20% - Accent5 6 10 6 2" xfId="14337"/>
    <cellStyle name="20% - Accent5 6 10 7" xfId="14338"/>
    <cellStyle name="20% - Accent5 6 10 8" xfId="14339"/>
    <cellStyle name="20% - Accent5 6 11" xfId="14340"/>
    <cellStyle name="20% - Accent5 6 11 2" xfId="14341"/>
    <cellStyle name="20% - Accent5 6 11 2 2" xfId="14342"/>
    <cellStyle name="20% - Accent5 6 11 2 3" xfId="14343"/>
    <cellStyle name="20% - Accent5 6 11 3" xfId="14344"/>
    <cellStyle name="20% - Accent5 6 11 3 2" xfId="14345"/>
    <cellStyle name="20% - Accent5 6 11 3 3" xfId="14346"/>
    <cellStyle name="20% - Accent5 6 11 4" xfId="14347"/>
    <cellStyle name="20% - Accent5 6 11 4 2" xfId="14348"/>
    <cellStyle name="20% - Accent5 6 11 4 3" xfId="14349"/>
    <cellStyle name="20% - Accent5 6 11 5" xfId="14350"/>
    <cellStyle name="20% - Accent5 6 11 5 2" xfId="14351"/>
    <cellStyle name="20% - Accent5 6 11 5 3" xfId="14352"/>
    <cellStyle name="20% - Accent5 6 11 6" xfId="14353"/>
    <cellStyle name="20% - Accent5 6 11 6 2" xfId="14354"/>
    <cellStyle name="20% - Accent5 6 11 7" xfId="14355"/>
    <cellStyle name="20% - Accent5 6 11 8" xfId="14356"/>
    <cellStyle name="20% - Accent5 6 12" xfId="14357"/>
    <cellStyle name="20% - Accent5 6 12 2" xfId="14358"/>
    <cellStyle name="20% - Accent5 6 12 2 2" xfId="14359"/>
    <cellStyle name="20% - Accent5 6 12 2 3" xfId="14360"/>
    <cellStyle name="20% - Accent5 6 12 3" xfId="14361"/>
    <cellStyle name="20% - Accent5 6 12 3 2" xfId="14362"/>
    <cellStyle name="20% - Accent5 6 12 3 3" xfId="14363"/>
    <cellStyle name="20% - Accent5 6 12 4" xfId="14364"/>
    <cellStyle name="20% - Accent5 6 12 4 2" xfId="14365"/>
    <cellStyle name="20% - Accent5 6 12 4 3" xfId="14366"/>
    <cellStyle name="20% - Accent5 6 12 5" xfId="14367"/>
    <cellStyle name="20% - Accent5 6 12 5 2" xfId="14368"/>
    <cellStyle name="20% - Accent5 6 12 5 3" xfId="14369"/>
    <cellStyle name="20% - Accent5 6 12 6" xfId="14370"/>
    <cellStyle name="20% - Accent5 6 12 6 2" xfId="14371"/>
    <cellStyle name="20% - Accent5 6 12 7" xfId="14372"/>
    <cellStyle name="20% - Accent5 6 12 8" xfId="14373"/>
    <cellStyle name="20% - Accent5 6 13" xfId="14374"/>
    <cellStyle name="20% - Accent5 6 13 2" xfId="14375"/>
    <cellStyle name="20% - Accent5 6 13 2 2" xfId="14376"/>
    <cellStyle name="20% - Accent5 6 13 2 3" xfId="14377"/>
    <cellStyle name="20% - Accent5 6 13 3" xfId="14378"/>
    <cellStyle name="20% - Accent5 6 13 3 2" xfId="14379"/>
    <cellStyle name="20% - Accent5 6 13 3 3" xfId="14380"/>
    <cellStyle name="20% - Accent5 6 13 4" xfId="14381"/>
    <cellStyle name="20% - Accent5 6 13 4 2" xfId="14382"/>
    <cellStyle name="20% - Accent5 6 13 4 3" xfId="14383"/>
    <cellStyle name="20% - Accent5 6 13 5" xfId="14384"/>
    <cellStyle name="20% - Accent5 6 13 5 2" xfId="14385"/>
    <cellStyle name="20% - Accent5 6 13 5 3" xfId="14386"/>
    <cellStyle name="20% - Accent5 6 13 6" xfId="14387"/>
    <cellStyle name="20% - Accent5 6 13 6 2" xfId="14388"/>
    <cellStyle name="20% - Accent5 6 13 7" xfId="14389"/>
    <cellStyle name="20% - Accent5 6 13 8" xfId="14390"/>
    <cellStyle name="20% - Accent5 6 14" xfId="14391"/>
    <cellStyle name="20% - Accent5 6 14 2" xfId="14392"/>
    <cellStyle name="20% - Accent5 6 14 2 2" xfId="14393"/>
    <cellStyle name="20% - Accent5 6 14 2 3" xfId="14394"/>
    <cellStyle name="20% - Accent5 6 14 3" xfId="14395"/>
    <cellStyle name="20% - Accent5 6 14 3 2" xfId="14396"/>
    <cellStyle name="20% - Accent5 6 14 3 3" xfId="14397"/>
    <cellStyle name="20% - Accent5 6 14 4" xfId="14398"/>
    <cellStyle name="20% - Accent5 6 14 4 2" xfId="14399"/>
    <cellStyle name="20% - Accent5 6 14 4 3" xfId="14400"/>
    <cellStyle name="20% - Accent5 6 14 5" xfId="14401"/>
    <cellStyle name="20% - Accent5 6 14 5 2" xfId="14402"/>
    <cellStyle name="20% - Accent5 6 14 5 3" xfId="14403"/>
    <cellStyle name="20% - Accent5 6 14 6" xfId="14404"/>
    <cellStyle name="20% - Accent5 6 14 6 2" xfId="14405"/>
    <cellStyle name="20% - Accent5 6 14 7" xfId="14406"/>
    <cellStyle name="20% - Accent5 6 14 8" xfId="14407"/>
    <cellStyle name="20% - Accent5 6 15" xfId="14408"/>
    <cellStyle name="20% - Accent5 6 15 2" xfId="14409"/>
    <cellStyle name="20% - Accent5 6 15 2 2" xfId="14410"/>
    <cellStyle name="20% - Accent5 6 15 2 3" xfId="14411"/>
    <cellStyle name="20% - Accent5 6 15 3" xfId="14412"/>
    <cellStyle name="20% - Accent5 6 15 3 2" xfId="14413"/>
    <cellStyle name="20% - Accent5 6 15 3 3" xfId="14414"/>
    <cellStyle name="20% - Accent5 6 15 4" xfId="14415"/>
    <cellStyle name="20% - Accent5 6 15 4 2" xfId="14416"/>
    <cellStyle name="20% - Accent5 6 15 4 3" xfId="14417"/>
    <cellStyle name="20% - Accent5 6 15 5" xfId="14418"/>
    <cellStyle name="20% - Accent5 6 15 5 2" xfId="14419"/>
    <cellStyle name="20% - Accent5 6 15 5 3" xfId="14420"/>
    <cellStyle name="20% - Accent5 6 15 6" xfId="14421"/>
    <cellStyle name="20% - Accent5 6 15 6 2" xfId="14422"/>
    <cellStyle name="20% - Accent5 6 15 7" xfId="14423"/>
    <cellStyle name="20% - Accent5 6 15 8" xfId="14424"/>
    <cellStyle name="20% - Accent5 6 16" xfId="14425"/>
    <cellStyle name="20% - Accent5 6 16 2" xfId="14426"/>
    <cellStyle name="20% - Accent5 6 16 2 2" xfId="14427"/>
    <cellStyle name="20% - Accent5 6 16 2 3" xfId="14428"/>
    <cellStyle name="20% - Accent5 6 16 3" xfId="14429"/>
    <cellStyle name="20% - Accent5 6 16 3 2" xfId="14430"/>
    <cellStyle name="20% - Accent5 6 16 3 3" xfId="14431"/>
    <cellStyle name="20% - Accent5 6 16 4" xfId="14432"/>
    <cellStyle name="20% - Accent5 6 16 4 2" xfId="14433"/>
    <cellStyle name="20% - Accent5 6 16 4 3" xfId="14434"/>
    <cellStyle name="20% - Accent5 6 16 5" xfId="14435"/>
    <cellStyle name="20% - Accent5 6 16 5 2" xfId="14436"/>
    <cellStyle name="20% - Accent5 6 16 5 3" xfId="14437"/>
    <cellStyle name="20% - Accent5 6 16 6" xfId="14438"/>
    <cellStyle name="20% - Accent5 6 16 6 2" xfId="14439"/>
    <cellStyle name="20% - Accent5 6 16 7" xfId="14440"/>
    <cellStyle name="20% - Accent5 6 16 8" xfId="14441"/>
    <cellStyle name="20% - Accent5 6 17" xfId="14442"/>
    <cellStyle name="20% - Accent5 6 17 2" xfId="14443"/>
    <cellStyle name="20% - Accent5 6 17 2 2" xfId="14444"/>
    <cellStyle name="20% - Accent5 6 17 2 3" xfId="14445"/>
    <cellStyle name="20% - Accent5 6 17 3" xfId="14446"/>
    <cellStyle name="20% - Accent5 6 17 3 2" xfId="14447"/>
    <cellStyle name="20% - Accent5 6 17 3 3" xfId="14448"/>
    <cellStyle name="20% - Accent5 6 17 4" xfId="14449"/>
    <cellStyle name="20% - Accent5 6 17 4 2" xfId="14450"/>
    <cellStyle name="20% - Accent5 6 17 4 3" xfId="14451"/>
    <cellStyle name="20% - Accent5 6 17 5" xfId="14452"/>
    <cellStyle name="20% - Accent5 6 17 5 2" xfId="14453"/>
    <cellStyle name="20% - Accent5 6 17 5 3" xfId="14454"/>
    <cellStyle name="20% - Accent5 6 17 6" xfId="14455"/>
    <cellStyle name="20% - Accent5 6 17 6 2" xfId="14456"/>
    <cellStyle name="20% - Accent5 6 17 7" xfId="14457"/>
    <cellStyle name="20% - Accent5 6 17 8" xfId="14458"/>
    <cellStyle name="20% - Accent5 6 18" xfId="14459"/>
    <cellStyle name="20% - Accent5 6 18 2" xfId="14460"/>
    <cellStyle name="20% - Accent5 6 18 2 2" xfId="14461"/>
    <cellStyle name="20% - Accent5 6 18 2 3" xfId="14462"/>
    <cellStyle name="20% - Accent5 6 18 3" xfId="14463"/>
    <cellStyle name="20% - Accent5 6 18 3 2" xfId="14464"/>
    <cellStyle name="20% - Accent5 6 18 3 3" xfId="14465"/>
    <cellStyle name="20% - Accent5 6 18 4" xfId="14466"/>
    <cellStyle name="20% - Accent5 6 18 4 2" xfId="14467"/>
    <cellStyle name="20% - Accent5 6 18 4 3" xfId="14468"/>
    <cellStyle name="20% - Accent5 6 18 5" xfId="14469"/>
    <cellStyle name="20% - Accent5 6 18 5 2" xfId="14470"/>
    <cellStyle name="20% - Accent5 6 18 5 3" xfId="14471"/>
    <cellStyle name="20% - Accent5 6 18 6" xfId="14472"/>
    <cellStyle name="20% - Accent5 6 18 6 2" xfId="14473"/>
    <cellStyle name="20% - Accent5 6 18 7" xfId="14474"/>
    <cellStyle name="20% - Accent5 6 18 8" xfId="14475"/>
    <cellStyle name="20% - Accent5 6 19" xfId="14476"/>
    <cellStyle name="20% - Accent5 6 19 2" xfId="14477"/>
    <cellStyle name="20% - Accent5 6 19 2 2" xfId="14478"/>
    <cellStyle name="20% - Accent5 6 19 2 3" xfId="14479"/>
    <cellStyle name="20% - Accent5 6 19 3" xfId="14480"/>
    <cellStyle name="20% - Accent5 6 19 3 2" xfId="14481"/>
    <cellStyle name="20% - Accent5 6 19 3 3" xfId="14482"/>
    <cellStyle name="20% - Accent5 6 19 4" xfId="14483"/>
    <cellStyle name="20% - Accent5 6 19 4 2" xfId="14484"/>
    <cellStyle name="20% - Accent5 6 19 4 3" xfId="14485"/>
    <cellStyle name="20% - Accent5 6 19 5" xfId="14486"/>
    <cellStyle name="20% - Accent5 6 19 5 2" xfId="14487"/>
    <cellStyle name="20% - Accent5 6 19 5 3" xfId="14488"/>
    <cellStyle name="20% - Accent5 6 19 6" xfId="14489"/>
    <cellStyle name="20% - Accent5 6 19 6 2" xfId="14490"/>
    <cellStyle name="20% - Accent5 6 19 7" xfId="14491"/>
    <cellStyle name="20% - Accent5 6 19 8" xfId="14492"/>
    <cellStyle name="20% - Accent5 6 2" xfId="14493"/>
    <cellStyle name="20% - Accent5 6 2 2" xfId="14494"/>
    <cellStyle name="20% - Accent5 6 2 2 2" xfId="14495"/>
    <cellStyle name="20% - Accent5 6 2 2 3" xfId="14496"/>
    <cellStyle name="20% - Accent5 6 2 3" xfId="14497"/>
    <cellStyle name="20% - Accent5 6 2 3 2" xfId="14498"/>
    <cellStyle name="20% - Accent5 6 2 3 3" xfId="14499"/>
    <cellStyle name="20% - Accent5 6 2 4" xfId="14500"/>
    <cellStyle name="20% - Accent5 6 2 4 2" xfId="14501"/>
    <cellStyle name="20% - Accent5 6 2 4 3" xfId="14502"/>
    <cellStyle name="20% - Accent5 6 2 5" xfId="14503"/>
    <cellStyle name="20% - Accent5 6 2 5 2" xfId="14504"/>
    <cellStyle name="20% - Accent5 6 2 5 3" xfId="14505"/>
    <cellStyle name="20% - Accent5 6 2 6" xfId="14506"/>
    <cellStyle name="20% - Accent5 6 2 6 2" xfId="14507"/>
    <cellStyle name="20% - Accent5 6 2 7" xfId="14508"/>
    <cellStyle name="20% - Accent5 6 2 8" xfId="14509"/>
    <cellStyle name="20% - Accent5 6 20" xfId="14510"/>
    <cellStyle name="20% - Accent5 6 20 2" xfId="14511"/>
    <cellStyle name="20% - Accent5 6 20 2 2" xfId="14512"/>
    <cellStyle name="20% - Accent5 6 20 2 3" xfId="14513"/>
    <cellStyle name="20% - Accent5 6 20 3" xfId="14514"/>
    <cellStyle name="20% - Accent5 6 20 3 2" xfId="14515"/>
    <cellStyle name="20% - Accent5 6 20 3 3" xfId="14516"/>
    <cellStyle name="20% - Accent5 6 20 4" xfId="14517"/>
    <cellStyle name="20% - Accent5 6 20 4 2" xfId="14518"/>
    <cellStyle name="20% - Accent5 6 20 4 3" xfId="14519"/>
    <cellStyle name="20% - Accent5 6 20 5" xfId="14520"/>
    <cellStyle name="20% - Accent5 6 20 5 2" xfId="14521"/>
    <cellStyle name="20% - Accent5 6 20 5 3" xfId="14522"/>
    <cellStyle name="20% - Accent5 6 20 6" xfId="14523"/>
    <cellStyle name="20% - Accent5 6 20 6 2" xfId="14524"/>
    <cellStyle name="20% - Accent5 6 20 7" xfId="14525"/>
    <cellStyle name="20% - Accent5 6 20 8" xfId="14526"/>
    <cellStyle name="20% - Accent5 6 21" xfId="14527"/>
    <cellStyle name="20% - Accent5 6 21 2" xfId="14528"/>
    <cellStyle name="20% - Accent5 6 21 2 2" xfId="14529"/>
    <cellStyle name="20% - Accent5 6 21 2 3" xfId="14530"/>
    <cellStyle name="20% - Accent5 6 21 3" xfId="14531"/>
    <cellStyle name="20% - Accent5 6 21 3 2" xfId="14532"/>
    <cellStyle name="20% - Accent5 6 21 3 3" xfId="14533"/>
    <cellStyle name="20% - Accent5 6 21 4" xfId="14534"/>
    <cellStyle name="20% - Accent5 6 21 4 2" xfId="14535"/>
    <cellStyle name="20% - Accent5 6 21 4 3" xfId="14536"/>
    <cellStyle name="20% - Accent5 6 21 5" xfId="14537"/>
    <cellStyle name="20% - Accent5 6 21 5 2" xfId="14538"/>
    <cellStyle name="20% - Accent5 6 21 5 3" xfId="14539"/>
    <cellStyle name="20% - Accent5 6 21 6" xfId="14540"/>
    <cellStyle name="20% - Accent5 6 21 6 2" xfId="14541"/>
    <cellStyle name="20% - Accent5 6 21 7" xfId="14542"/>
    <cellStyle name="20% - Accent5 6 21 8" xfId="14543"/>
    <cellStyle name="20% - Accent5 6 22" xfId="14544"/>
    <cellStyle name="20% - Accent5 6 22 2" xfId="14545"/>
    <cellStyle name="20% - Accent5 6 22 3" xfId="14546"/>
    <cellStyle name="20% - Accent5 6 23" xfId="14547"/>
    <cellStyle name="20% - Accent5 6 23 2" xfId="14548"/>
    <cellStyle name="20% - Accent5 6 23 3" xfId="14549"/>
    <cellStyle name="20% - Accent5 6 24" xfId="14550"/>
    <cellStyle name="20% - Accent5 6 24 2" xfId="14551"/>
    <cellStyle name="20% - Accent5 6 24 3" xfId="14552"/>
    <cellStyle name="20% - Accent5 6 25" xfId="14553"/>
    <cellStyle name="20% - Accent5 6 25 2" xfId="14554"/>
    <cellStyle name="20% - Accent5 6 25 3" xfId="14555"/>
    <cellStyle name="20% - Accent5 6 26" xfId="14556"/>
    <cellStyle name="20% - Accent5 6 26 2" xfId="14557"/>
    <cellStyle name="20% - Accent5 6 27" xfId="14558"/>
    <cellStyle name="20% - Accent5 6 28" xfId="14559"/>
    <cellStyle name="20% - Accent5 6 3" xfId="14560"/>
    <cellStyle name="20% - Accent5 6 3 2" xfId="14561"/>
    <cellStyle name="20% - Accent5 6 3 2 2" xfId="14562"/>
    <cellStyle name="20% - Accent5 6 3 2 3" xfId="14563"/>
    <cellStyle name="20% - Accent5 6 3 3" xfId="14564"/>
    <cellStyle name="20% - Accent5 6 3 3 2" xfId="14565"/>
    <cellStyle name="20% - Accent5 6 3 3 3" xfId="14566"/>
    <cellStyle name="20% - Accent5 6 3 4" xfId="14567"/>
    <cellStyle name="20% - Accent5 6 3 4 2" xfId="14568"/>
    <cellStyle name="20% - Accent5 6 3 4 3" xfId="14569"/>
    <cellStyle name="20% - Accent5 6 3 5" xfId="14570"/>
    <cellStyle name="20% - Accent5 6 3 5 2" xfId="14571"/>
    <cellStyle name="20% - Accent5 6 3 5 3" xfId="14572"/>
    <cellStyle name="20% - Accent5 6 3 6" xfId="14573"/>
    <cellStyle name="20% - Accent5 6 3 6 2" xfId="14574"/>
    <cellStyle name="20% - Accent5 6 3 7" xfId="14575"/>
    <cellStyle name="20% - Accent5 6 3 8" xfId="14576"/>
    <cellStyle name="20% - Accent5 6 4" xfId="14577"/>
    <cellStyle name="20% - Accent5 6 4 2" xfId="14578"/>
    <cellStyle name="20% - Accent5 6 4 2 2" xfId="14579"/>
    <cellStyle name="20% - Accent5 6 4 2 3" xfId="14580"/>
    <cellStyle name="20% - Accent5 6 4 3" xfId="14581"/>
    <cellStyle name="20% - Accent5 6 4 3 2" xfId="14582"/>
    <cellStyle name="20% - Accent5 6 4 3 3" xfId="14583"/>
    <cellStyle name="20% - Accent5 6 4 4" xfId="14584"/>
    <cellStyle name="20% - Accent5 6 4 4 2" xfId="14585"/>
    <cellStyle name="20% - Accent5 6 4 4 3" xfId="14586"/>
    <cellStyle name="20% - Accent5 6 4 5" xfId="14587"/>
    <cellStyle name="20% - Accent5 6 4 5 2" xfId="14588"/>
    <cellStyle name="20% - Accent5 6 4 5 3" xfId="14589"/>
    <cellStyle name="20% - Accent5 6 4 6" xfId="14590"/>
    <cellStyle name="20% - Accent5 6 4 6 2" xfId="14591"/>
    <cellStyle name="20% - Accent5 6 4 7" xfId="14592"/>
    <cellStyle name="20% - Accent5 6 4 8" xfId="14593"/>
    <cellStyle name="20% - Accent5 6 5" xfId="14594"/>
    <cellStyle name="20% - Accent5 6 5 2" xfId="14595"/>
    <cellStyle name="20% - Accent5 6 5 2 2" xfId="14596"/>
    <cellStyle name="20% - Accent5 6 5 2 3" xfId="14597"/>
    <cellStyle name="20% - Accent5 6 5 3" xfId="14598"/>
    <cellStyle name="20% - Accent5 6 5 3 2" xfId="14599"/>
    <cellStyle name="20% - Accent5 6 5 3 3" xfId="14600"/>
    <cellStyle name="20% - Accent5 6 5 4" xfId="14601"/>
    <cellStyle name="20% - Accent5 6 5 4 2" xfId="14602"/>
    <cellStyle name="20% - Accent5 6 5 4 3" xfId="14603"/>
    <cellStyle name="20% - Accent5 6 5 5" xfId="14604"/>
    <cellStyle name="20% - Accent5 6 5 5 2" xfId="14605"/>
    <cellStyle name="20% - Accent5 6 5 5 3" xfId="14606"/>
    <cellStyle name="20% - Accent5 6 5 6" xfId="14607"/>
    <cellStyle name="20% - Accent5 6 5 6 2" xfId="14608"/>
    <cellStyle name="20% - Accent5 6 5 7" xfId="14609"/>
    <cellStyle name="20% - Accent5 6 5 8" xfId="14610"/>
    <cellStyle name="20% - Accent5 6 6" xfId="14611"/>
    <cellStyle name="20% - Accent5 6 6 2" xfId="14612"/>
    <cellStyle name="20% - Accent5 6 6 2 2" xfId="14613"/>
    <cellStyle name="20% - Accent5 6 6 2 3" xfId="14614"/>
    <cellStyle name="20% - Accent5 6 6 3" xfId="14615"/>
    <cellStyle name="20% - Accent5 6 6 3 2" xfId="14616"/>
    <cellStyle name="20% - Accent5 6 6 3 3" xfId="14617"/>
    <cellStyle name="20% - Accent5 6 6 4" xfId="14618"/>
    <cellStyle name="20% - Accent5 6 6 4 2" xfId="14619"/>
    <cellStyle name="20% - Accent5 6 6 4 3" xfId="14620"/>
    <cellStyle name="20% - Accent5 6 6 5" xfId="14621"/>
    <cellStyle name="20% - Accent5 6 6 5 2" xfId="14622"/>
    <cellStyle name="20% - Accent5 6 6 5 3" xfId="14623"/>
    <cellStyle name="20% - Accent5 6 6 6" xfId="14624"/>
    <cellStyle name="20% - Accent5 6 6 6 2" xfId="14625"/>
    <cellStyle name="20% - Accent5 6 6 7" xfId="14626"/>
    <cellStyle name="20% - Accent5 6 6 8" xfId="14627"/>
    <cellStyle name="20% - Accent5 6 7" xfId="14628"/>
    <cellStyle name="20% - Accent5 6 7 2" xfId="14629"/>
    <cellStyle name="20% - Accent5 6 7 2 2" xfId="14630"/>
    <cellStyle name="20% - Accent5 6 7 2 3" xfId="14631"/>
    <cellStyle name="20% - Accent5 6 7 3" xfId="14632"/>
    <cellStyle name="20% - Accent5 6 7 3 2" xfId="14633"/>
    <cellStyle name="20% - Accent5 6 7 3 3" xfId="14634"/>
    <cellStyle name="20% - Accent5 6 7 4" xfId="14635"/>
    <cellStyle name="20% - Accent5 6 7 4 2" xfId="14636"/>
    <cellStyle name="20% - Accent5 6 7 4 3" xfId="14637"/>
    <cellStyle name="20% - Accent5 6 7 5" xfId="14638"/>
    <cellStyle name="20% - Accent5 6 7 5 2" xfId="14639"/>
    <cellStyle name="20% - Accent5 6 7 5 3" xfId="14640"/>
    <cellStyle name="20% - Accent5 6 7 6" xfId="14641"/>
    <cellStyle name="20% - Accent5 6 7 6 2" xfId="14642"/>
    <cellStyle name="20% - Accent5 6 7 7" xfId="14643"/>
    <cellStyle name="20% - Accent5 6 7 8" xfId="14644"/>
    <cellStyle name="20% - Accent5 6 8" xfId="14645"/>
    <cellStyle name="20% - Accent5 6 8 2" xfId="14646"/>
    <cellStyle name="20% - Accent5 6 8 2 2" xfId="14647"/>
    <cellStyle name="20% - Accent5 6 8 2 3" xfId="14648"/>
    <cellStyle name="20% - Accent5 6 8 3" xfId="14649"/>
    <cellStyle name="20% - Accent5 6 8 3 2" xfId="14650"/>
    <cellStyle name="20% - Accent5 6 8 3 3" xfId="14651"/>
    <cellStyle name="20% - Accent5 6 8 4" xfId="14652"/>
    <cellStyle name="20% - Accent5 6 8 4 2" xfId="14653"/>
    <cellStyle name="20% - Accent5 6 8 4 3" xfId="14654"/>
    <cellStyle name="20% - Accent5 6 8 5" xfId="14655"/>
    <cellStyle name="20% - Accent5 6 8 5 2" xfId="14656"/>
    <cellStyle name="20% - Accent5 6 8 5 3" xfId="14657"/>
    <cellStyle name="20% - Accent5 6 8 6" xfId="14658"/>
    <cellStyle name="20% - Accent5 6 8 6 2" xfId="14659"/>
    <cellStyle name="20% - Accent5 6 8 7" xfId="14660"/>
    <cellStyle name="20% - Accent5 6 8 8" xfId="14661"/>
    <cellStyle name="20% - Accent5 6 9" xfId="14662"/>
    <cellStyle name="20% - Accent5 6 9 2" xfId="14663"/>
    <cellStyle name="20% - Accent5 6 9 2 2" xfId="14664"/>
    <cellStyle name="20% - Accent5 6 9 2 3" xfId="14665"/>
    <cellStyle name="20% - Accent5 6 9 3" xfId="14666"/>
    <cellStyle name="20% - Accent5 6 9 3 2" xfId="14667"/>
    <cellStyle name="20% - Accent5 6 9 3 3" xfId="14668"/>
    <cellStyle name="20% - Accent5 6 9 4" xfId="14669"/>
    <cellStyle name="20% - Accent5 6 9 4 2" xfId="14670"/>
    <cellStyle name="20% - Accent5 6 9 4 3" xfId="14671"/>
    <cellStyle name="20% - Accent5 6 9 5" xfId="14672"/>
    <cellStyle name="20% - Accent5 6 9 5 2" xfId="14673"/>
    <cellStyle name="20% - Accent5 6 9 5 3" xfId="14674"/>
    <cellStyle name="20% - Accent5 6 9 6" xfId="14675"/>
    <cellStyle name="20% - Accent5 6 9 6 2" xfId="14676"/>
    <cellStyle name="20% - Accent5 6 9 7" xfId="14677"/>
    <cellStyle name="20% - Accent5 6 9 8" xfId="14678"/>
    <cellStyle name="20% - Accent5 7" xfId="14679"/>
    <cellStyle name="20% - Accent5 7 10" xfId="14680"/>
    <cellStyle name="20% - Accent5 7 10 2" xfId="14681"/>
    <cellStyle name="20% - Accent5 7 10 2 2" xfId="14682"/>
    <cellStyle name="20% - Accent5 7 10 2 3" xfId="14683"/>
    <cellStyle name="20% - Accent5 7 10 3" xfId="14684"/>
    <cellStyle name="20% - Accent5 7 10 3 2" xfId="14685"/>
    <cellStyle name="20% - Accent5 7 10 3 3" xfId="14686"/>
    <cellStyle name="20% - Accent5 7 10 4" xfId="14687"/>
    <cellStyle name="20% - Accent5 7 10 4 2" xfId="14688"/>
    <cellStyle name="20% - Accent5 7 10 4 3" xfId="14689"/>
    <cellStyle name="20% - Accent5 7 10 5" xfId="14690"/>
    <cellStyle name="20% - Accent5 7 10 5 2" xfId="14691"/>
    <cellStyle name="20% - Accent5 7 10 5 3" xfId="14692"/>
    <cellStyle name="20% - Accent5 7 10 6" xfId="14693"/>
    <cellStyle name="20% - Accent5 7 10 6 2" xfId="14694"/>
    <cellStyle name="20% - Accent5 7 10 7" xfId="14695"/>
    <cellStyle name="20% - Accent5 7 10 8" xfId="14696"/>
    <cellStyle name="20% - Accent5 7 11" xfId="14697"/>
    <cellStyle name="20% - Accent5 7 11 2" xfId="14698"/>
    <cellStyle name="20% - Accent5 7 11 2 2" xfId="14699"/>
    <cellStyle name="20% - Accent5 7 11 2 3" xfId="14700"/>
    <cellStyle name="20% - Accent5 7 11 3" xfId="14701"/>
    <cellStyle name="20% - Accent5 7 11 3 2" xfId="14702"/>
    <cellStyle name="20% - Accent5 7 11 3 3" xfId="14703"/>
    <cellStyle name="20% - Accent5 7 11 4" xfId="14704"/>
    <cellStyle name="20% - Accent5 7 11 4 2" xfId="14705"/>
    <cellStyle name="20% - Accent5 7 11 4 3" xfId="14706"/>
    <cellStyle name="20% - Accent5 7 11 5" xfId="14707"/>
    <cellStyle name="20% - Accent5 7 11 5 2" xfId="14708"/>
    <cellStyle name="20% - Accent5 7 11 5 3" xfId="14709"/>
    <cellStyle name="20% - Accent5 7 11 6" xfId="14710"/>
    <cellStyle name="20% - Accent5 7 11 6 2" xfId="14711"/>
    <cellStyle name="20% - Accent5 7 11 7" xfId="14712"/>
    <cellStyle name="20% - Accent5 7 11 8" xfId="14713"/>
    <cellStyle name="20% - Accent5 7 12" xfId="14714"/>
    <cellStyle name="20% - Accent5 7 12 2" xfId="14715"/>
    <cellStyle name="20% - Accent5 7 12 2 2" xfId="14716"/>
    <cellStyle name="20% - Accent5 7 12 2 3" xfId="14717"/>
    <cellStyle name="20% - Accent5 7 12 3" xfId="14718"/>
    <cellStyle name="20% - Accent5 7 12 3 2" xfId="14719"/>
    <cellStyle name="20% - Accent5 7 12 3 3" xfId="14720"/>
    <cellStyle name="20% - Accent5 7 12 4" xfId="14721"/>
    <cellStyle name="20% - Accent5 7 12 4 2" xfId="14722"/>
    <cellStyle name="20% - Accent5 7 12 4 3" xfId="14723"/>
    <cellStyle name="20% - Accent5 7 12 5" xfId="14724"/>
    <cellStyle name="20% - Accent5 7 12 5 2" xfId="14725"/>
    <cellStyle name="20% - Accent5 7 12 5 3" xfId="14726"/>
    <cellStyle name="20% - Accent5 7 12 6" xfId="14727"/>
    <cellStyle name="20% - Accent5 7 12 6 2" xfId="14728"/>
    <cellStyle name="20% - Accent5 7 12 7" xfId="14729"/>
    <cellStyle name="20% - Accent5 7 12 8" xfId="14730"/>
    <cellStyle name="20% - Accent5 7 13" xfId="14731"/>
    <cellStyle name="20% - Accent5 7 13 2" xfId="14732"/>
    <cellStyle name="20% - Accent5 7 13 2 2" xfId="14733"/>
    <cellStyle name="20% - Accent5 7 13 2 3" xfId="14734"/>
    <cellStyle name="20% - Accent5 7 13 3" xfId="14735"/>
    <cellStyle name="20% - Accent5 7 13 3 2" xfId="14736"/>
    <cellStyle name="20% - Accent5 7 13 3 3" xfId="14737"/>
    <cellStyle name="20% - Accent5 7 13 4" xfId="14738"/>
    <cellStyle name="20% - Accent5 7 13 4 2" xfId="14739"/>
    <cellStyle name="20% - Accent5 7 13 4 3" xfId="14740"/>
    <cellStyle name="20% - Accent5 7 13 5" xfId="14741"/>
    <cellStyle name="20% - Accent5 7 13 5 2" xfId="14742"/>
    <cellStyle name="20% - Accent5 7 13 5 3" xfId="14743"/>
    <cellStyle name="20% - Accent5 7 13 6" xfId="14744"/>
    <cellStyle name="20% - Accent5 7 13 6 2" xfId="14745"/>
    <cellStyle name="20% - Accent5 7 13 7" xfId="14746"/>
    <cellStyle name="20% - Accent5 7 13 8" xfId="14747"/>
    <cellStyle name="20% - Accent5 7 14" xfId="14748"/>
    <cellStyle name="20% - Accent5 7 14 2" xfId="14749"/>
    <cellStyle name="20% - Accent5 7 14 2 2" xfId="14750"/>
    <cellStyle name="20% - Accent5 7 14 2 3" xfId="14751"/>
    <cellStyle name="20% - Accent5 7 14 3" xfId="14752"/>
    <cellStyle name="20% - Accent5 7 14 3 2" xfId="14753"/>
    <cellStyle name="20% - Accent5 7 14 3 3" xfId="14754"/>
    <cellStyle name="20% - Accent5 7 14 4" xfId="14755"/>
    <cellStyle name="20% - Accent5 7 14 4 2" xfId="14756"/>
    <cellStyle name="20% - Accent5 7 14 4 3" xfId="14757"/>
    <cellStyle name="20% - Accent5 7 14 5" xfId="14758"/>
    <cellStyle name="20% - Accent5 7 14 5 2" xfId="14759"/>
    <cellStyle name="20% - Accent5 7 14 5 3" xfId="14760"/>
    <cellStyle name="20% - Accent5 7 14 6" xfId="14761"/>
    <cellStyle name="20% - Accent5 7 14 6 2" xfId="14762"/>
    <cellStyle name="20% - Accent5 7 14 7" xfId="14763"/>
    <cellStyle name="20% - Accent5 7 14 8" xfId="14764"/>
    <cellStyle name="20% - Accent5 7 15" xfId="14765"/>
    <cellStyle name="20% - Accent5 7 15 2" xfId="14766"/>
    <cellStyle name="20% - Accent5 7 15 2 2" xfId="14767"/>
    <cellStyle name="20% - Accent5 7 15 2 3" xfId="14768"/>
    <cellStyle name="20% - Accent5 7 15 3" xfId="14769"/>
    <cellStyle name="20% - Accent5 7 15 3 2" xfId="14770"/>
    <cellStyle name="20% - Accent5 7 15 3 3" xfId="14771"/>
    <cellStyle name="20% - Accent5 7 15 4" xfId="14772"/>
    <cellStyle name="20% - Accent5 7 15 4 2" xfId="14773"/>
    <cellStyle name="20% - Accent5 7 15 4 3" xfId="14774"/>
    <cellStyle name="20% - Accent5 7 15 5" xfId="14775"/>
    <cellStyle name="20% - Accent5 7 15 5 2" xfId="14776"/>
    <cellStyle name="20% - Accent5 7 15 5 3" xfId="14777"/>
    <cellStyle name="20% - Accent5 7 15 6" xfId="14778"/>
    <cellStyle name="20% - Accent5 7 15 6 2" xfId="14779"/>
    <cellStyle name="20% - Accent5 7 15 7" xfId="14780"/>
    <cellStyle name="20% - Accent5 7 15 8" xfId="14781"/>
    <cellStyle name="20% - Accent5 7 16" xfId="14782"/>
    <cellStyle name="20% - Accent5 7 16 2" xfId="14783"/>
    <cellStyle name="20% - Accent5 7 16 2 2" xfId="14784"/>
    <cellStyle name="20% - Accent5 7 16 2 3" xfId="14785"/>
    <cellStyle name="20% - Accent5 7 16 3" xfId="14786"/>
    <cellStyle name="20% - Accent5 7 16 3 2" xfId="14787"/>
    <cellStyle name="20% - Accent5 7 16 3 3" xfId="14788"/>
    <cellStyle name="20% - Accent5 7 16 4" xfId="14789"/>
    <cellStyle name="20% - Accent5 7 16 4 2" xfId="14790"/>
    <cellStyle name="20% - Accent5 7 16 4 3" xfId="14791"/>
    <cellStyle name="20% - Accent5 7 16 5" xfId="14792"/>
    <cellStyle name="20% - Accent5 7 16 5 2" xfId="14793"/>
    <cellStyle name="20% - Accent5 7 16 5 3" xfId="14794"/>
    <cellStyle name="20% - Accent5 7 16 6" xfId="14795"/>
    <cellStyle name="20% - Accent5 7 16 6 2" xfId="14796"/>
    <cellStyle name="20% - Accent5 7 16 7" xfId="14797"/>
    <cellStyle name="20% - Accent5 7 16 8" xfId="14798"/>
    <cellStyle name="20% - Accent5 7 17" xfId="14799"/>
    <cellStyle name="20% - Accent5 7 17 2" xfId="14800"/>
    <cellStyle name="20% - Accent5 7 17 2 2" xfId="14801"/>
    <cellStyle name="20% - Accent5 7 17 2 3" xfId="14802"/>
    <cellStyle name="20% - Accent5 7 17 3" xfId="14803"/>
    <cellStyle name="20% - Accent5 7 17 3 2" xfId="14804"/>
    <cellStyle name="20% - Accent5 7 17 3 3" xfId="14805"/>
    <cellStyle name="20% - Accent5 7 17 4" xfId="14806"/>
    <cellStyle name="20% - Accent5 7 17 4 2" xfId="14807"/>
    <cellStyle name="20% - Accent5 7 17 4 3" xfId="14808"/>
    <cellStyle name="20% - Accent5 7 17 5" xfId="14809"/>
    <cellStyle name="20% - Accent5 7 17 5 2" xfId="14810"/>
    <cellStyle name="20% - Accent5 7 17 5 3" xfId="14811"/>
    <cellStyle name="20% - Accent5 7 17 6" xfId="14812"/>
    <cellStyle name="20% - Accent5 7 17 6 2" xfId="14813"/>
    <cellStyle name="20% - Accent5 7 17 7" xfId="14814"/>
    <cellStyle name="20% - Accent5 7 17 8" xfId="14815"/>
    <cellStyle name="20% - Accent5 7 18" xfId="14816"/>
    <cellStyle name="20% - Accent5 7 18 2" xfId="14817"/>
    <cellStyle name="20% - Accent5 7 18 2 2" xfId="14818"/>
    <cellStyle name="20% - Accent5 7 18 2 3" xfId="14819"/>
    <cellStyle name="20% - Accent5 7 18 3" xfId="14820"/>
    <cellStyle name="20% - Accent5 7 18 3 2" xfId="14821"/>
    <cellStyle name="20% - Accent5 7 18 3 3" xfId="14822"/>
    <cellStyle name="20% - Accent5 7 18 4" xfId="14823"/>
    <cellStyle name="20% - Accent5 7 18 4 2" xfId="14824"/>
    <cellStyle name="20% - Accent5 7 18 4 3" xfId="14825"/>
    <cellStyle name="20% - Accent5 7 18 5" xfId="14826"/>
    <cellStyle name="20% - Accent5 7 18 5 2" xfId="14827"/>
    <cellStyle name="20% - Accent5 7 18 5 3" xfId="14828"/>
    <cellStyle name="20% - Accent5 7 18 6" xfId="14829"/>
    <cellStyle name="20% - Accent5 7 18 6 2" xfId="14830"/>
    <cellStyle name="20% - Accent5 7 18 7" xfId="14831"/>
    <cellStyle name="20% - Accent5 7 18 8" xfId="14832"/>
    <cellStyle name="20% - Accent5 7 19" xfId="14833"/>
    <cellStyle name="20% - Accent5 7 19 2" xfId="14834"/>
    <cellStyle name="20% - Accent5 7 19 2 2" xfId="14835"/>
    <cellStyle name="20% - Accent5 7 19 2 3" xfId="14836"/>
    <cellStyle name="20% - Accent5 7 19 3" xfId="14837"/>
    <cellStyle name="20% - Accent5 7 19 3 2" xfId="14838"/>
    <cellStyle name="20% - Accent5 7 19 3 3" xfId="14839"/>
    <cellStyle name="20% - Accent5 7 19 4" xfId="14840"/>
    <cellStyle name="20% - Accent5 7 19 4 2" xfId="14841"/>
    <cellStyle name="20% - Accent5 7 19 4 3" xfId="14842"/>
    <cellStyle name="20% - Accent5 7 19 5" xfId="14843"/>
    <cellStyle name="20% - Accent5 7 19 5 2" xfId="14844"/>
    <cellStyle name="20% - Accent5 7 19 5 3" xfId="14845"/>
    <cellStyle name="20% - Accent5 7 19 6" xfId="14846"/>
    <cellStyle name="20% - Accent5 7 19 6 2" xfId="14847"/>
    <cellStyle name="20% - Accent5 7 19 7" xfId="14848"/>
    <cellStyle name="20% - Accent5 7 19 8" xfId="14849"/>
    <cellStyle name="20% - Accent5 7 2" xfId="14850"/>
    <cellStyle name="20% - Accent5 7 2 2" xfId="14851"/>
    <cellStyle name="20% - Accent5 7 2 2 2" xfId="14852"/>
    <cellStyle name="20% - Accent5 7 2 2 3" xfId="14853"/>
    <cellStyle name="20% - Accent5 7 2 3" xfId="14854"/>
    <cellStyle name="20% - Accent5 7 2 3 2" xfId="14855"/>
    <cellStyle name="20% - Accent5 7 2 3 3" xfId="14856"/>
    <cellStyle name="20% - Accent5 7 2 4" xfId="14857"/>
    <cellStyle name="20% - Accent5 7 2 4 2" xfId="14858"/>
    <cellStyle name="20% - Accent5 7 2 4 3" xfId="14859"/>
    <cellStyle name="20% - Accent5 7 2 5" xfId="14860"/>
    <cellStyle name="20% - Accent5 7 2 5 2" xfId="14861"/>
    <cellStyle name="20% - Accent5 7 2 5 3" xfId="14862"/>
    <cellStyle name="20% - Accent5 7 2 6" xfId="14863"/>
    <cellStyle name="20% - Accent5 7 2 6 2" xfId="14864"/>
    <cellStyle name="20% - Accent5 7 2 7" xfId="14865"/>
    <cellStyle name="20% - Accent5 7 2 8" xfId="14866"/>
    <cellStyle name="20% - Accent5 7 20" xfId="14867"/>
    <cellStyle name="20% - Accent5 7 20 2" xfId="14868"/>
    <cellStyle name="20% - Accent5 7 20 2 2" xfId="14869"/>
    <cellStyle name="20% - Accent5 7 20 2 3" xfId="14870"/>
    <cellStyle name="20% - Accent5 7 20 3" xfId="14871"/>
    <cellStyle name="20% - Accent5 7 20 3 2" xfId="14872"/>
    <cellStyle name="20% - Accent5 7 20 3 3" xfId="14873"/>
    <cellStyle name="20% - Accent5 7 20 4" xfId="14874"/>
    <cellStyle name="20% - Accent5 7 20 4 2" xfId="14875"/>
    <cellStyle name="20% - Accent5 7 20 4 3" xfId="14876"/>
    <cellStyle name="20% - Accent5 7 20 5" xfId="14877"/>
    <cellStyle name="20% - Accent5 7 20 5 2" xfId="14878"/>
    <cellStyle name="20% - Accent5 7 20 5 3" xfId="14879"/>
    <cellStyle name="20% - Accent5 7 20 6" xfId="14880"/>
    <cellStyle name="20% - Accent5 7 20 6 2" xfId="14881"/>
    <cellStyle name="20% - Accent5 7 20 7" xfId="14882"/>
    <cellStyle name="20% - Accent5 7 20 8" xfId="14883"/>
    <cellStyle name="20% - Accent5 7 21" xfId="14884"/>
    <cellStyle name="20% - Accent5 7 21 2" xfId="14885"/>
    <cellStyle name="20% - Accent5 7 21 2 2" xfId="14886"/>
    <cellStyle name="20% - Accent5 7 21 2 3" xfId="14887"/>
    <cellStyle name="20% - Accent5 7 21 3" xfId="14888"/>
    <cellStyle name="20% - Accent5 7 21 3 2" xfId="14889"/>
    <cellStyle name="20% - Accent5 7 21 3 3" xfId="14890"/>
    <cellStyle name="20% - Accent5 7 21 4" xfId="14891"/>
    <cellStyle name="20% - Accent5 7 21 4 2" xfId="14892"/>
    <cellStyle name="20% - Accent5 7 21 4 3" xfId="14893"/>
    <cellStyle name="20% - Accent5 7 21 5" xfId="14894"/>
    <cellStyle name="20% - Accent5 7 21 5 2" xfId="14895"/>
    <cellStyle name="20% - Accent5 7 21 5 3" xfId="14896"/>
    <cellStyle name="20% - Accent5 7 21 6" xfId="14897"/>
    <cellStyle name="20% - Accent5 7 21 6 2" xfId="14898"/>
    <cellStyle name="20% - Accent5 7 21 7" xfId="14899"/>
    <cellStyle name="20% - Accent5 7 21 8" xfId="14900"/>
    <cellStyle name="20% - Accent5 7 22" xfId="14901"/>
    <cellStyle name="20% - Accent5 7 22 2" xfId="14902"/>
    <cellStyle name="20% - Accent5 7 22 3" xfId="14903"/>
    <cellStyle name="20% - Accent5 7 23" xfId="14904"/>
    <cellStyle name="20% - Accent5 7 23 2" xfId="14905"/>
    <cellStyle name="20% - Accent5 7 23 3" xfId="14906"/>
    <cellStyle name="20% - Accent5 7 24" xfId="14907"/>
    <cellStyle name="20% - Accent5 7 24 2" xfId="14908"/>
    <cellStyle name="20% - Accent5 7 24 3" xfId="14909"/>
    <cellStyle name="20% - Accent5 7 25" xfId="14910"/>
    <cellStyle name="20% - Accent5 7 25 2" xfId="14911"/>
    <cellStyle name="20% - Accent5 7 25 3" xfId="14912"/>
    <cellStyle name="20% - Accent5 7 26" xfId="14913"/>
    <cellStyle name="20% - Accent5 7 26 2" xfId="14914"/>
    <cellStyle name="20% - Accent5 7 27" xfId="14915"/>
    <cellStyle name="20% - Accent5 7 28" xfId="14916"/>
    <cellStyle name="20% - Accent5 7 3" xfId="14917"/>
    <cellStyle name="20% - Accent5 7 3 2" xfId="14918"/>
    <cellStyle name="20% - Accent5 7 3 2 2" xfId="14919"/>
    <cellStyle name="20% - Accent5 7 3 2 3" xfId="14920"/>
    <cellStyle name="20% - Accent5 7 3 3" xfId="14921"/>
    <cellStyle name="20% - Accent5 7 3 3 2" xfId="14922"/>
    <cellStyle name="20% - Accent5 7 3 3 3" xfId="14923"/>
    <cellStyle name="20% - Accent5 7 3 4" xfId="14924"/>
    <cellStyle name="20% - Accent5 7 3 4 2" xfId="14925"/>
    <cellStyle name="20% - Accent5 7 3 4 3" xfId="14926"/>
    <cellStyle name="20% - Accent5 7 3 5" xfId="14927"/>
    <cellStyle name="20% - Accent5 7 3 5 2" xfId="14928"/>
    <cellStyle name="20% - Accent5 7 3 5 3" xfId="14929"/>
    <cellStyle name="20% - Accent5 7 3 6" xfId="14930"/>
    <cellStyle name="20% - Accent5 7 3 6 2" xfId="14931"/>
    <cellStyle name="20% - Accent5 7 3 7" xfId="14932"/>
    <cellStyle name="20% - Accent5 7 3 8" xfId="14933"/>
    <cellStyle name="20% - Accent5 7 4" xfId="14934"/>
    <cellStyle name="20% - Accent5 7 4 2" xfId="14935"/>
    <cellStyle name="20% - Accent5 7 4 2 2" xfId="14936"/>
    <cellStyle name="20% - Accent5 7 4 2 3" xfId="14937"/>
    <cellStyle name="20% - Accent5 7 4 3" xfId="14938"/>
    <cellStyle name="20% - Accent5 7 4 3 2" xfId="14939"/>
    <cellStyle name="20% - Accent5 7 4 3 3" xfId="14940"/>
    <cellStyle name="20% - Accent5 7 4 4" xfId="14941"/>
    <cellStyle name="20% - Accent5 7 4 4 2" xfId="14942"/>
    <cellStyle name="20% - Accent5 7 4 4 3" xfId="14943"/>
    <cellStyle name="20% - Accent5 7 4 5" xfId="14944"/>
    <cellStyle name="20% - Accent5 7 4 5 2" xfId="14945"/>
    <cellStyle name="20% - Accent5 7 4 5 3" xfId="14946"/>
    <cellStyle name="20% - Accent5 7 4 6" xfId="14947"/>
    <cellStyle name="20% - Accent5 7 4 6 2" xfId="14948"/>
    <cellStyle name="20% - Accent5 7 4 7" xfId="14949"/>
    <cellStyle name="20% - Accent5 7 4 8" xfId="14950"/>
    <cellStyle name="20% - Accent5 7 5" xfId="14951"/>
    <cellStyle name="20% - Accent5 7 5 2" xfId="14952"/>
    <cellStyle name="20% - Accent5 7 5 2 2" xfId="14953"/>
    <cellStyle name="20% - Accent5 7 5 2 3" xfId="14954"/>
    <cellStyle name="20% - Accent5 7 5 3" xfId="14955"/>
    <cellStyle name="20% - Accent5 7 5 3 2" xfId="14956"/>
    <cellStyle name="20% - Accent5 7 5 3 3" xfId="14957"/>
    <cellStyle name="20% - Accent5 7 5 4" xfId="14958"/>
    <cellStyle name="20% - Accent5 7 5 4 2" xfId="14959"/>
    <cellStyle name="20% - Accent5 7 5 4 3" xfId="14960"/>
    <cellStyle name="20% - Accent5 7 5 5" xfId="14961"/>
    <cellStyle name="20% - Accent5 7 5 5 2" xfId="14962"/>
    <cellStyle name="20% - Accent5 7 5 5 3" xfId="14963"/>
    <cellStyle name="20% - Accent5 7 5 6" xfId="14964"/>
    <cellStyle name="20% - Accent5 7 5 6 2" xfId="14965"/>
    <cellStyle name="20% - Accent5 7 5 7" xfId="14966"/>
    <cellStyle name="20% - Accent5 7 5 8" xfId="14967"/>
    <cellStyle name="20% - Accent5 7 6" xfId="14968"/>
    <cellStyle name="20% - Accent5 7 6 2" xfId="14969"/>
    <cellStyle name="20% - Accent5 7 6 2 2" xfId="14970"/>
    <cellStyle name="20% - Accent5 7 6 2 3" xfId="14971"/>
    <cellStyle name="20% - Accent5 7 6 3" xfId="14972"/>
    <cellStyle name="20% - Accent5 7 6 3 2" xfId="14973"/>
    <cellStyle name="20% - Accent5 7 6 3 3" xfId="14974"/>
    <cellStyle name="20% - Accent5 7 6 4" xfId="14975"/>
    <cellStyle name="20% - Accent5 7 6 4 2" xfId="14976"/>
    <cellStyle name="20% - Accent5 7 6 4 3" xfId="14977"/>
    <cellStyle name="20% - Accent5 7 6 5" xfId="14978"/>
    <cellStyle name="20% - Accent5 7 6 5 2" xfId="14979"/>
    <cellStyle name="20% - Accent5 7 6 5 3" xfId="14980"/>
    <cellStyle name="20% - Accent5 7 6 6" xfId="14981"/>
    <cellStyle name="20% - Accent5 7 6 6 2" xfId="14982"/>
    <cellStyle name="20% - Accent5 7 6 7" xfId="14983"/>
    <cellStyle name="20% - Accent5 7 6 8" xfId="14984"/>
    <cellStyle name="20% - Accent5 7 7" xfId="14985"/>
    <cellStyle name="20% - Accent5 7 7 2" xfId="14986"/>
    <cellStyle name="20% - Accent5 7 7 2 2" xfId="14987"/>
    <cellStyle name="20% - Accent5 7 7 2 3" xfId="14988"/>
    <cellStyle name="20% - Accent5 7 7 3" xfId="14989"/>
    <cellStyle name="20% - Accent5 7 7 3 2" xfId="14990"/>
    <cellStyle name="20% - Accent5 7 7 3 3" xfId="14991"/>
    <cellStyle name="20% - Accent5 7 7 4" xfId="14992"/>
    <cellStyle name="20% - Accent5 7 7 4 2" xfId="14993"/>
    <cellStyle name="20% - Accent5 7 7 4 3" xfId="14994"/>
    <cellStyle name="20% - Accent5 7 7 5" xfId="14995"/>
    <cellStyle name="20% - Accent5 7 7 5 2" xfId="14996"/>
    <cellStyle name="20% - Accent5 7 7 5 3" xfId="14997"/>
    <cellStyle name="20% - Accent5 7 7 6" xfId="14998"/>
    <cellStyle name="20% - Accent5 7 7 6 2" xfId="14999"/>
    <cellStyle name="20% - Accent5 7 7 7" xfId="15000"/>
    <cellStyle name="20% - Accent5 7 7 8" xfId="15001"/>
    <cellStyle name="20% - Accent5 7 8" xfId="15002"/>
    <cellStyle name="20% - Accent5 7 8 2" xfId="15003"/>
    <cellStyle name="20% - Accent5 7 8 2 2" xfId="15004"/>
    <cellStyle name="20% - Accent5 7 8 2 3" xfId="15005"/>
    <cellStyle name="20% - Accent5 7 8 3" xfId="15006"/>
    <cellStyle name="20% - Accent5 7 8 3 2" xfId="15007"/>
    <cellStyle name="20% - Accent5 7 8 3 3" xfId="15008"/>
    <cellStyle name="20% - Accent5 7 8 4" xfId="15009"/>
    <cellStyle name="20% - Accent5 7 8 4 2" xfId="15010"/>
    <cellStyle name="20% - Accent5 7 8 4 3" xfId="15011"/>
    <cellStyle name="20% - Accent5 7 8 5" xfId="15012"/>
    <cellStyle name="20% - Accent5 7 8 5 2" xfId="15013"/>
    <cellStyle name="20% - Accent5 7 8 5 3" xfId="15014"/>
    <cellStyle name="20% - Accent5 7 8 6" xfId="15015"/>
    <cellStyle name="20% - Accent5 7 8 6 2" xfId="15016"/>
    <cellStyle name="20% - Accent5 7 8 7" xfId="15017"/>
    <cellStyle name="20% - Accent5 7 8 8" xfId="15018"/>
    <cellStyle name="20% - Accent5 7 9" xfId="15019"/>
    <cellStyle name="20% - Accent5 7 9 2" xfId="15020"/>
    <cellStyle name="20% - Accent5 7 9 2 2" xfId="15021"/>
    <cellStyle name="20% - Accent5 7 9 2 3" xfId="15022"/>
    <cellStyle name="20% - Accent5 7 9 3" xfId="15023"/>
    <cellStyle name="20% - Accent5 7 9 3 2" xfId="15024"/>
    <cellStyle name="20% - Accent5 7 9 3 3" xfId="15025"/>
    <cellStyle name="20% - Accent5 7 9 4" xfId="15026"/>
    <cellStyle name="20% - Accent5 7 9 4 2" xfId="15027"/>
    <cellStyle name="20% - Accent5 7 9 4 3" xfId="15028"/>
    <cellStyle name="20% - Accent5 7 9 5" xfId="15029"/>
    <cellStyle name="20% - Accent5 7 9 5 2" xfId="15030"/>
    <cellStyle name="20% - Accent5 7 9 5 3" xfId="15031"/>
    <cellStyle name="20% - Accent5 7 9 6" xfId="15032"/>
    <cellStyle name="20% - Accent5 7 9 6 2" xfId="15033"/>
    <cellStyle name="20% - Accent5 7 9 7" xfId="15034"/>
    <cellStyle name="20% - Accent5 7 9 8" xfId="15035"/>
    <cellStyle name="20% - Accent5 8" xfId="15036"/>
    <cellStyle name="20% - Accent5 8 10" xfId="15037"/>
    <cellStyle name="20% - Accent5 8 10 2" xfId="15038"/>
    <cellStyle name="20% - Accent5 8 10 2 2" xfId="15039"/>
    <cellStyle name="20% - Accent5 8 10 2 3" xfId="15040"/>
    <cellStyle name="20% - Accent5 8 10 3" xfId="15041"/>
    <cellStyle name="20% - Accent5 8 10 3 2" xfId="15042"/>
    <cellStyle name="20% - Accent5 8 10 3 3" xfId="15043"/>
    <cellStyle name="20% - Accent5 8 10 4" xfId="15044"/>
    <cellStyle name="20% - Accent5 8 10 4 2" xfId="15045"/>
    <cellStyle name="20% - Accent5 8 10 4 3" xfId="15046"/>
    <cellStyle name="20% - Accent5 8 10 5" xfId="15047"/>
    <cellStyle name="20% - Accent5 8 10 5 2" xfId="15048"/>
    <cellStyle name="20% - Accent5 8 10 5 3" xfId="15049"/>
    <cellStyle name="20% - Accent5 8 10 6" xfId="15050"/>
    <cellStyle name="20% - Accent5 8 10 6 2" xfId="15051"/>
    <cellStyle name="20% - Accent5 8 10 7" xfId="15052"/>
    <cellStyle name="20% - Accent5 8 10 8" xfId="15053"/>
    <cellStyle name="20% - Accent5 8 11" xfId="15054"/>
    <cellStyle name="20% - Accent5 8 11 2" xfId="15055"/>
    <cellStyle name="20% - Accent5 8 11 2 2" xfId="15056"/>
    <cellStyle name="20% - Accent5 8 11 2 3" xfId="15057"/>
    <cellStyle name="20% - Accent5 8 11 3" xfId="15058"/>
    <cellStyle name="20% - Accent5 8 11 3 2" xfId="15059"/>
    <cellStyle name="20% - Accent5 8 11 3 3" xfId="15060"/>
    <cellStyle name="20% - Accent5 8 11 4" xfId="15061"/>
    <cellStyle name="20% - Accent5 8 11 4 2" xfId="15062"/>
    <cellStyle name="20% - Accent5 8 11 4 3" xfId="15063"/>
    <cellStyle name="20% - Accent5 8 11 5" xfId="15064"/>
    <cellStyle name="20% - Accent5 8 11 5 2" xfId="15065"/>
    <cellStyle name="20% - Accent5 8 11 5 3" xfId="15066"/>
    <cellStyle name="20% - Accent5 8 11 6" xfId="15067"/>
    <cellStyle name="20% - Accent5 8 11 6 2" xfId="15068"/>
    <cellStyle name="20% - Accent5 8 11 7" xfId="15069"/>
    <cellStyle name="20% - Accent5 8 11 8" xfId="15070"/>
    <cellStyle name="20% - Accent5 8 12" xfId="15071"/>
    <cellStyle name="20% - Accent5 8 12 2" xfId="15072"/>
    <cellStyle name="20% - Accent5 8 12 2 2" xfId="15073"/>
    <cellStyle name="20% - Accent5 8 12 2 3" xfId="15074"/>
    <cellStyle name="20% - Accent5 8 12 3" xfId="15075"/>
    <cellStyle name="20% - Accent5 8 12 3 2" xfId="15076"/>
    <cellStyle name="20% - Accent5 8 12 3 3" xfId="15077"/>
    <cellStyle name="20% - Accent5 8 12 4" xfId="15078"/>
    <cellStyle name="20% - Accent5 8 12 4 2" xfId="15079"/>
    <cellStyle name="20% - Accent5 8 12 4 3" xfId="15080"/>
    <cellStyle name="20% - Accent5 8 12 5" xfId="15081"/>
    <cellStyle name="20% - Accent5 8 12 5 2" xfId="15082"/>
    <cellStyle name="20% - Accent5 8 12 5 3" xfId="15083"/>
    <cellStyle name="20% - Accent5 8 12 6" xfId="15084"/>
    <cellStyle name="20% - Accent5 8 12 6 2" xfId="15085"/>
    <cellStyle name="20% - Accent5 8 12 7" xfId="15086"/>
    <cellStyle name="20% - Accent5 8 12 8" xfId="15087"/>
    <cellStyle name="20% - Accent5 8 13" xfId="15088"/>
    <cellStyle name="20% - Accent5 8 13 2" xfId="15089"/>
    <cellStyle name="20% - Accent5 8 13 2 2" xfId="15090"/>
    <cellStyle name="20% - Accent5 8 13 2 3" xfId="15091"/>
    <cellStyle name="20% - Accent5 8 13 3" xfId="15092"/>
    <cellStyle name="20% - Accent5 8 13 3 2" xfId="15093"/>
    <cellStyle name="20% - Accent5 8 13 3 3" xfId="15094"/>
    <cellStyle name="20% - Accent5 8 13 4" xfId="15095"/>
    <cellStyle name="20% - Accent5 8 13 4 2" xfId="15096"/>
    <cellStyle name="20% - Accent5 8 13 4 3" xfId="15097"/>
    <cellStyle name="20% - Accent5 8 13 5" xfId="15098"/>
    <cellStyle name="20% - Accent5 8 13 5 2" xfId="15099"/>
    <cellStyle name="20% - Accent5 8 13 5 3" xfId="15100"/>
    <cellStyle name="20% - Accent5 8 13 6" xfId="15101"/>
    <cellStyle name="20% - Accent5 8 13 6 2" xfId="15102"/>
    <cellStyle name="20% - Accent5 8 13 7" xfId="15103"/>
    <cellStyle name="20% - Accent5 8 13 8" xfId="15104"/>
    <cellStyle name="20% - Accent5 8 14" xfId="15105"/>
    <cellStyle name="20% - Accent5 8 14 2" xfId="15106"/>
    <cellStyle name="20% - Accent5 8 14 2 2" xfId="15107"/>
    <cellStyle name="20% - Accent5 8 14 2 3" xfId="15108"/>
    <cellStyle name="20% - Accent5 8 14 3" xfId="15109"/>
    <cellStyle name="20% - Accent5 8 14 3 2" xfId="15110"/>
    <cellStyle name="20% - Accent5 8 14 3 3" xfId="15111"/>
    <cellStyle name="20% - Accent5 8 14 4" xfId="15112"/>
    <cellStyle name="20% - Accent5 8 14 4 2" xfId="15113"/>
    <cellStyle name="20% - Accent5 8 14 4 3" xfId="15114"/>
    <cellStyle name="20% - Accent5 8 14 5" xfId="15115"/>
    <cellStyle name="20% - Accent5 8 14 5 2" xfId="15116"/>
    <cellStyle name="20% - Accent5 8 14 5 3" xfId="15117"/>
    <cellStyle name="20% - Accent5 8 14 6" xfId="15118"/>
    <cellStyle name="20% - Accent5 8 14 6 2" xfId="15119"/>
    <cellStyle name="20% - Accent5 8 14 7" xfId="15120"/>
    <cellStyle name="20% - Accent5 8 14 8" xfId="15121"/>
    <cellStyle name="20% - Accent5 8 15" xfId="15122"/>
    <cellStyle name="20% - Accent5 8 15 2" xfId="15123"/>
    <cellStyle name="20% - Accent5 8 15 2 2" xfId="15124"/>
    <cellStyle name="20% - Accent5 8 15 2 3" xfId="15125"/>
    <cellStyle name="20% - Accent5 8 15 3" xfId="15126"/>
    <cellStyle name="20% - Accent5 8 15 3 2" xfId="15127"/>
    <cellStyle name="20% - Accent5 8 15 3 3" xfId="15128"/>
    <cellStyle name="20% - Accent5 8 15 4" xfId="15129"/>
    <cellStyle name="20% - Accent5 8 15 4 2" xfId="15130"/>
    <cellStyle name="20% - Accent5 8 15 4 3" xfId="15131"/>
    <cellStyle name="20% - Accent5 8 15 5" xfId="15132"/>
    <cellStyle name="20% - Accent5 8 15 5 2" xfId="15133"/>
    <cellStyle name="20% - Accent5 8 15 5 3" xfId="15134"/>
    <cellStyle name="20% - Accent5 8 15 6" xfId="15135"/>
    <cellStyle name="20% - Accent5 8 15 6 2" xfId="15136"/>
    <cellStyle name="20% - Accent5 8 15 7" xfId="15137"/>
    <cellStyle name="20% - Accent5 8 15 8" xfId="15138"/>
    <cellStyle name="20% - Accent5 8 16" xfId="15139"/>
    <cellStyle name="20% - Accent5 8 16 2" xfId="15140"/>
    <cellStyle name="20% - Accent5 8 16 2 2" xfId="15141"/>
    <cellStyle name="20% - Accent5 8 16 2 3" xfId="15142"/>
    <cellStyle name="20% - Accent5 8 16 3" xfId="15143"/>
    <cellStyle name="20% - Accent5 8 16 3 2" xfId="15144"/>
    <cellStyle name="20% - Accent5 8 16 3 3" xfId="15145"/>
    <cellStyle name="20% - Accent5 8 16 4" xfId="15146"/>
    <cellStyle name="20% - Accent5 8 16 4 2" xfId="15147"/>
    <cellStyle name="20% - Accent5 8 16 4 3" xfId="15148"/>
    <cellStyle name="20% - Accent5 8 16 5" xfId="15149"/>
    <cellStyle name="20% - Accent5 8 16 5 2" xfId="15150"/>
    <cellStyle name="20% - Accent5 8 16 5 3" xfId="15151"/>
    <cellStyle name="20% - Accent5 8 16 6" xfId="15152"/>
    <cellStyle name="20% - Accent5 8 16 6 2" xfId="15153"/>
    <cellStyle name="20% - Accent5 8 16 7" xfId="15154"/>
    <cellStyle name="20% - Accent5 8 16 8" xfId="15155"/>
    <cellStyle name="20% - Accent5 8 17" xfId="15156"/>
    <cellStyle name="20% - Accent5 8 17 2" xfId="15157"/>
    <cellStyle name="20% - Accent5 8 17 2 2" xfId="15158"/>
    <cellStyle name="20% - Accent5 8 17 2 3" xfId="15159"/>
    <cellStyle name="20% - Accent5 8 17 3" xfId="15160"/>
    <cellStyle name="20% - Accent5 8 17 3 2" xfId="15161"/>
    <cellStyle name="20% - Accent5 8 17 3 3" xfId="15162"/>
    <cellStyle name="20% - Accent5 8 17 4" xfId="15163"/>
    <cellStyle name="20% - Accent5 8 17 4 2" xfId="15164"/>
    <cellStyle name="20% - Accent5 8 17 4 3" xfId="15165"/>
    <cellStyle name="20% - Accent5 8 17 5" xfId="15166"/>
    <cellStyle name="20% - Accent5 8 17 5 2" xfId="15167"/>
    <cellStyle name="20% - Accent5 8 17 5 3" xfId="15168"/>
    <cellStyle name="20% - Accent5 8 17 6" xfId="15169"/>
    <cellStyle name="20% - Accent5 8 17 6 2" xfId="15170"/>
    <cellStyle name="20% - Accent5 8 17 7" xfId="15171"/>
    <cellStyle name="20% - Accent5 8 17 8" xfId="15172"/>
    <cellStyle name="20% - Accent5 8 18" xfId="15173"/>
    <cellStyle name="20% - Accent5 8 18 2" xfId="15174"/>
    <cellStyle name="20% - Accent5 8 18 2 2" xfId="15175"/>
    <cellStyle name="20% - Accent5 8 18 2 3" xfId="15176"/>
    <cellStyle name="20% - Accent5 8 18 3" xfId="15177"/>
    <cellStyle name="20% - Accent5 8 18 3 2" xfId="15178"/>
    <cellStyle name="20% - Accent5 8 18 3 3" xfId="15179"/>
    <cellStyle name="20% - Accent5 8 18 4" xfId="15180"/>
    <cellStyle name="20% - Accent5 8 18 4 2" xfId="15181"/>
    <cellStyle name="20% - Accent5 8 18 4 3" xfId="15182"/>
    <cellStyle name="20% - Accent5 8 18 5" xfId="15183"/>
    <cellStyle name="20% - Accent5 8 18 5 2" xfId="15184"/>
    <cellStyle name="20% - Accent5 8 18 5 3" xfId="15185"/>
    <cellStyle name="20% - Accent5 8 18 6" xfId="15186"/>
    <cellStyle name="20% - Accent5 8 18 6 2" xfId="15187"/>
    <cellStyle name="20% - Accent5 8 18 7" xfId="15188"/>
    <cellStyle name="20% - Accent5 8 18 8" xfId="15189"/>
    <cellStyle name="20% - Accent5 8 19" xfId="15190"/>
    <cellStyle name="20% - Accent5 8 19 2" xfId="15191"/>
    <cellStyle name="20% - Accent5 8 19 2 2" xfId="15192"/>
    <cellStyle name="20% - Accent5 8 19 2 3" xfId="15193"/>
    <cellStyle name="20% - Accent5 8 19 3" xfId="15194"/>
    <cellStyle name="20% - Accent5 8 19 3 2" xfId="15195"/>
    <cellStyle name="20% - Accent5 8 19 3 3" xfId="15196"/>
    <cellStyle name="20% - Accent5 8 19 4" xfId="15197"/>
    <cellStyle name="20% - Accent5 8 19 4 2" xfId="15198"/>
    <cellStyle name="20% - Accent5 8 19 4 3" xfId="15199"/>
    <cellStyle name="20% - Accent5 8 19 5" xfId="15200"/>
    <cellStyle name="20% - Accent5 8 19 5 2" xfId="15201"/>
    <cellStyle name="20% - Accent5 8 19 5 3" xfId="15202"/>
    <cellStyle name="20% - Accent5 8 19 6" xfId="15203"/>
    <cellStyle name="20% - Accent5 8 19 6 2" xfId="15204"/>
    <cellStyle name="20% - Accent5 8 19 7" xfId="15205"/>
    <cellStyle name="20% - Accent5 8 19 8" xfId="15206"/>
    <cellStyle name="20% - Accent5 8 2" xfId="15207"/>
    <cellStyle name="20% - Accent5 8 2 2" xfId="15208"/>
    <cellStyle name="20% - Accent5 8 2 2 2" xfId="15209"/>
    <cellStyle name="20% - Accent5 8 2 2 3" xfId="15210"/>
    <cellStyle name="20% - Accent5 8 2 3" xfId="15211"/>
    <cellStyle name="20% - Accent5 8 2 3 2" xfId="15212"/>
    <cellStyle name="20% - Accent5 8 2 3 3" xfId="15213"/>
    <cellStyle name="20% - Accent5 8 2 4" xfId="15214"/>
    <cellStyle name="20% - Accent5 8 2 4 2" xfId="15215"/>
    <cellStyle name="20% - Accent5 8 2 4 3" xfId="15216"/>
    <cellStyle name="20% - Accent5 8 2 5" xfId="15217"/>
    <cellStyle name="20% - Accent5 8 2 5 2" xfId="15218"/>
    <cellStyle name="20% - Accent5 8 2 5 3" xfId="15219"/>
    <cellStyle name="20% - Accent5 8 2 6" xfId="15220"/>
    <cellStyle name="20% - Accent5 8 2 6 2" xfId="15221"/>
    <cellStyle name="20% - Accent5 8 2 7" xfId="15222"/>
    <cellStyle name="20% - Accent5 8 2 8" xfId="15223"/>
    <cellStyle name="20% - Accent5 8 20" xfId="15224"/>
    <cellStyle name="20% - Accent5 8 20 2" xfId="15225"/>
    <cellStyle name="20% - Accent5 8 20 3" xfId="15226"/>
    <cellStyle name="20% - Accent5 8 21" xfId="15227"/>
    <cellStyle name="20% - Accent5 8 21 2" xfId="15228"/>
    <cellStyle name="20% - Accent5 8 21 3" xfId="15229"/>
    <cellStyle name="20% - Accent5 8 22" xfId="15230"/>
    <cellStyle name="20% - Accent5 8 22 2" xfId="15231"/>
    <cellStyle name="20% - Accent5 8 22 3" xfId="15232"/>
    <cellStyle name="20% - Accent5 8 23" xfId="15233"/>
    <cellStyle name="20% - Accent5 8 23 2" xfId="15234"/>
    <cellStyle name="20% - Accent5 8 23 3" xfId="15235"/>
    <cellStyle name="20% - Accent5 8 24" xfId="15236"/>
    <cellStyle name="20% - Accent5 8 24 2" xfId="15237"/>
    <cellStyle name="20% - Accent5 8 25" xfId="15238"/>
    <cellStyle name="20% - Accent5 8 26" xfId="15239"/>
    <cellStyle name="20% - Accent5 8 3" xfId="15240"/>
    <cellStyle name="20% - Accent5 8 3 2" xfId="15241"/>
    <cellStyle name="20% - Accent5 8 3 2 2" xfId="15242"/>
    <cellStyle name="20% - Accent5 8 3 2 3" xfId="15243"/>
    <cellStyle name="20% - Accent5 8 3 3" xfId="15244"/>
    <cellStyle name="20% - Accent5 8 3 3 2" xfId="15245"/>
    <cellStyle name="20% - Accent5 8 3 3 3" xfId="15246"/>
    <cellStyle name="20% - Accent5 8 3 4" xfId="15247"/>
    <cellStyle name="20% - Accent5 8 3 4 2" xfId="15248"/>
    <cellStyle name="20% - Accent5 8 3 4 3" xfId="15249"/>
    <cellStyle name="20% - Accent5 8 3 5" xfId="15250"/>
    <cellStyle name="20% - Accent5 8 3 5 2" xfId="15251"/>
    <cellStyle name="20% - Accent5 8 3 5 3" xfId="15252"/>
    <cellStyle name="20% - Accent5 8 3 6" xfId="15253"/>
    <cellStyle name="20% - Accent5 8 3 6 2" xfId="15254"/>
    <cellStyle name="20% - Accent5 8 3 7" xfId="15255"/>
    <cellStyle name="20% - Accent5 8 3 8" xfId="15256"/>
    <cellStyle name="20% - Accent5 8 4" xfId="15257"/>
    <cellStyle name="20% - Accent5 8 4 2" xfId="15258"/>
    <cellStyle name="20% - Accent5 8 4 2 2" xfId="15259"/>
    <cellStyle name="20% - Accent5 8 4 2 3" xfId="15260"/>
    <cellStyle name="20% - Accent5 8 4 3" xfId="15261"/>
    <cellStyle name="20% - Accent5 8 4 3 2" xfId="15262"/>
    <cellStyle name="20% - Accent5 8 4 3 3" xfId="15263"/>
    <cellStyle name="20% - Accent5 8 4 4" xfId="15264"/>
    <cellStyle name="20% - Accent5 8 4 4 2" xfId="15265"/>
    <cellStyle name="20% - Accent5 8 4 4 3" xfId="15266"/>
    <cellStyle name="20% - Accent5 8 4 5" xfId="15267"/>
    <cellStyle name="20% - Accent5 8 4 5 2" xfId="15268"/>
    <cellStyle name="20% - Accent5 8 4 5 3" xfId="15269"/>
    <cellStyle name="20% - Accent5 8 4 6" xfId="15270"/>
    <cellStyle name="20% - Accent5 8 4 6 2" xfId="15271"/>
    <cellStyle name="20% - Accent5 8 4 7" xfId="15272"/>
    <cellStyle name="20% - Accent5 8 4 8" xfId="15273"/>
    <cellStyle name="20% - Accent5 8 5" xfId="15274"/>
    <cellStyle name="20% - Accent5 8 5 2" xfId="15275"/>
    <cellStyle name="20% - Accent5 8 5 2 2" xfId="15276"/>
    <cellStyle name="20% - Accent5 8 5 2 3" xfId="15277"/>
    <cellStyle name="20% - Accent5 8 5 3" xfId="15278"/>
    <cellStyle name="20% - Accent5 8 5 3 2" xfId="15279"/>
    <cellStyle name="20% - Accent5 8 5 3 3" xfId="15280"/>
    <cellStyle name="20% - Accent5 8 5 4" xfId="15281"/>
    <cellStyle name="20% - Accent5 8 5 4 2" xfId="15282"/>
    <cellStyle name="20% - Accent5 8 5 4 3" xfId="15283"/>
    <cellStyle name="20% - Accent5 8 5 5" xfId="15284"/>
    <cellStyle name="20% - Accent5 8 5 5 2" xfId="15285"/>
    <cellStyle name="20% - Accent5 8 5 5 3" xfId="15286"/>
    <cellStyle name="20% - Accent5 8 5 6" xfId="15287"/>
    <cellStyle name="20% - Accent5 8 5 6 2" xfId="15288"/>
    <cellStyle name="20% - Accent5 8 5 7" xfId="15289"/>
    <cellStyle name="20% - Accent5 8 5 8" xfId="15290"/>
    <cellStyle name="20% - Accent5 8 6" xfId="15291"/>
    <cellStyle name="20% - Accent5 8 6 2" xfId="15292"/>
    <cellStyle name="20% - Accent5 8 6 2 2" xfId="15293"/>
    <cellStyle name="20% - Accent5 8 6 2 3" xfId="15294"/>
    <cellStyle name="20% - Accent5 8 6 3" xfId="15295"/>
    <cellStyle name="20% - Accent5 8 6 3 2" xfId="15296"/>
    <cellStyle name="20% - Accent5 8 6 3 3" xfId="15297"/>
    <cellStyle name="20% - Accent5 8 6 4" xfId="15298"/>
    <cellStyle name="20% - Accent5 8 6 4 2" xfId="15299"/>
    <cellStyle name="20% - Accent5 8 6 4 3" xfId="15300"/>
    <cellStyle name="20% - Accent5 8 6 5" xfId="15301"/>
    <cellStyle name="20% - Accent5 8 6 5 2" xfId="15302"/>
    <cellStyle name="20% - Accent5 8 6 5 3" xfId="15303"/>
    <cellStyle name="20% - Accent5 8 6 6" xfId="15304"/>
    <cellStyle name="20% - Accent5 8 6 6 2" xfId="15305"/>
    <cellStyle name="20% - Accent5 8 6 7" xfId="15306"/>
    <cellStyle name="20% - Accent5 8 6 8" xfId="15307"/>
    <cellStyle name="20% - Accent5 8 7" xfId="15308"/>
    <cellStyle name="20% - Accent5 8 7 2" xfId="15309"/>
    <cellStyle name="20% - Accent5 8 7 2 2" xfId="15310"/>
    <cellStyle name="20% - Accent5 8 7 2 3" xfId="15311"/>
    <cellStyle name="20% - Accent5 8 7 3" xfId="15312"/>
    <cellStyle name="20% - Accent5 8 7 3 2" xfId="15313"/>
    <cellStyle name="20% - Accent5 8 7 3 3" xfId="15314"/>
    <cellStyle name="20% - Accent5 8 7 4" xfId="15315"/>
    <cellStyle name="20% - Accent5 8 7 4 2" xfId="15316"/>
    <cellStyle name="20% - Accent5 8 7 4 3" xfId="15317"/>
    <cellStyle name="20% - Accent5 8 7 5" xfId="15318"/>
    <cellStyle name="20% - Accent5 8 7 5 2" xfId="15319"/>
    <cellStyle name="20% - Accent5 8 7 5 3" xfId="15320"/>
    <cellStyle name="20% - Accent5 8 7 6" xfId="15321"/>
    <cellStyle name="20% - Accent5 8 7 6 2" xfId="15322"/>
    <cellStyle name="20% - Accent5 8 7 7" xfId="15323"/>
    <cellStyle name="20% - Accent5 8 7 8" xfId="15324"/>
    <cellStyle name="20% - Accent5 8 8" xfId="15325"/>
    <cellStyle name="20% - Accent5 8 8 2" xfId="15326"/>
    <cellStyle name="20% - Accent5 8 8 2 2" xfId="15327"/>
    <cellStyle name="20% - Accent5 8 8 2 3" xfId="15328"/>
    <cellStyle name="20% - Accent5 8 8 3" xfId="15329"/>
    <cellStyle name="20% - Accent5 8 8 3 2" xfId="15330"/>
    <cellStyle name="20% - Accent5 8 8 3 3" xfId="15331"/>
    <cellStyle name="20% - Accent5 8 8 4" xfId="15332"/>
    <cellStyle name="20% - Accent5 8 8 4 2" xfId="15333"/>
    <cellStyle name="20% - Accent5 8 8 4 3" xfId="15334"/>
    <cellStyle name="20% - Accent5 8 8 5" xfId="15335"/>
    <cellStyle name="20% - Accent5 8 8 5 2" xfId="15336"/>
    <cellStyle name="20% - Accent5 8 8 5 3" xfId="15337"/>
    <cellStyle name="20% - Accent5 8 8 6" xfId="15338"/>
    <cellStyle name="20% - Accent5 8 8 6 2" xfId="15339"/>
    <cellStyle name="20% - Accent5 8 8 7" xfId="15340"/>
    <cellStyle name="20% - Accent5 8 8 8" xfId="15341"/>
    <cellStyle name="20% - Accent5 8 9" xfId="15342"/>
    <cellStyle name="20% - Accent5 8 9 2" xfId="15343"/>
    <cellStyle name="20% - Accent5 8 9 2 2" xfId="15344"/>
    <cellStyle name="20% - Accent5 8 9 2 3" xfId="15345"/>
    <cellStyle name="20% - Accent5 8 9 3" xfId="15346"/>
    <cellStyle name="20% - Accent5 8 9 3 2" xfId="15347"/>
    <cellStyle name="20% - Accent5 8 9 3 3" xfId="15348"/>
    <cellStyle name="20% - Accent5 8 9 4" xfId="15349"/>
    <cellStyle name="20% - Accent5 8 9 4 2" xfId="15350"/>
    <cellStyle name="20% - Accent5 8 9 4 3" xfId="15351"/>
    <cellStyle name="20% - Accent5 8 9 5" xfId="15352"/>
    <cellStyle name="20% - Accent5 8 9 5 2" xfId="15353"/>
    <cellStyle name="20% - Accent5 8 9 5 3" xfId="15354"/>
    <cellStyle name="20% - Accent5 8 9 6" xfId="15355"/>
    <cellStyle name="20% - Accent5 8 9 6 2" xfId="15356"/>
    <cellStyle name="20% - Accent5 8 9 7" xfId="15357"/>
    <cellStyle name="20% - Accent5 8 9 8" xfId="15358"/>
    <cellStyle name="20% - Accent5 9" xfId="15359"/>
    <cellStyle name="20% - Accent5 9 10" xfId="15360"/>
    <cellStyle name="20% - Accent5 9 10 2" xfId="15361"/>
    <cellStyle name="20% - Accent5 9 10 2 2" xfId="15362"/>
    <cellStyle name="20% - Accent5 9 10 2 3" xfId="15363"/>
    <cellStyle name="20% - Accent5 9 10 3" xfId="15364"/>
    <cellStyle name="20% - Accent5 9 10 3 2" xfId="15365"/>
    <cellStyle name="20% - Accent5 9 10 3 3" xfId="15366"/>
    <cellStyle name="20% - Accent5 9 10 4" xfId="15367"/>
    <cellStyle name="20% - Accent5 9 10 4 2" xfId="15368"/>
    <cellStyle name="20% - Accent5 9 10 4 3" xfId="15369"/>
    <cellStyle name="20% - Accent5 9 10 5" xfId="15370"/>
    <cellStyle name="20% - Accent5 9 10 5 2" xfId="15371"/>
    <cellStyle name="20% - Accent5 9 10 5 3" xfId="15372"/>
    <cellStyle name="20% - Accent5 9 10 6" xfId="15373"/>
    <cellStyle name="20% - Accent5 9 10 6 2" xfId="15374"/>
    <cellStyle name="20% - Accent5 9 10 7" xfId="15375"/>
    <cellStyle name="20% - Accent5 9 10 8" xfId="15376"/>
    <cellStyle name="20% - Accent5 9 11" xfId="15377"/>
    <cellStyle name="20% - Accent5 9 11 2" xfId="15378"/>
    <cellStyle name="20% - Accent5 9 11 2 2" xfId="15379"/>
    <cellStyle name="20% - Accent5 9 11 2 3" xfId="15380"/>
    <cellStyle name="20% - Accent5 9 11 3" xfId="15381"/>
    <cellStyle name="20% - Accent5 9 11 3 2" xfId="15382"/>
    <cellStyle name="20% - Accent5 9 11 3 3" xfId="15383"/>
    <cellStyle name="20% - Accent5 9 11 4" xfId="15384"/>
    <cellStyle name="20% - Accent5 9 11 4 2" xfId="15385"/>
    <cellStyle name="20% - Accent5 9 11 4 3" xfId="15386"/>
    <cellStyle name="20% - Accent5 9 11 5" xfId="15387"/>
    <cellStyle name="20% - Accent5 9 11 5 2" xfId="15388"/>
    <cellStyle name="20% - Accent5 9 11 5 3" xfId="15389"/>
    <cellStyle name="20% - Accent5 9 11 6" xfId="15390"/>
    <cellStyle name="20% - Accent5 9 11 6 2" xfId="15391"/>
    <cellStyle name="20% - Accent5 9 11 7" xfId="15392"/>
    <cellStyle name="20% - Accent5 9 11 8" xfId="15393"/>
    <cellStyle name="20% - Accent5 9 12" xfId="15394"/>
    <cellStyle name="20% - Accent5 9 12 2" xfId="15395"/>
    <cellStyle name="20% - Accent5 9 12 2 2" xfId="15396"/>
    <cellStyle name="20% - Accent5 9 12 2 3" xfId="15397"/>
    <cellStyle name="20% - Accent5 9 12 3" xfId="15398"/>
    <cellStyle name="20% - Accent5 9 12 3 2" xfId="15399"/>
    <cellStyle name="20% - Accent5 9 12 3 3" xfId="15400"/>
    <cellStyle name="20% - Accent5 9 12 4" xfId="15401"/>
    <cellStyle name="20% - Accent5 9 12 4 2" xfId="15402"/>
    <cellStyle name="20% - Accent5 9 12 4 3" xfId="15403"/>
    <cellStyle name="20% - Accent5 9 12 5" xfId="15404"/>
    <cellStyle name="20% - Accent5 9 12 5 2" xfId="15405"/>
    <cellStyle name="20% - Accent5 9 12 5 3" xfId="15406"/>
    <cellStyle name="20% - Accent5 9 12 6" xfId="15407"/>
    <cellStyle name="20% - Accent5 9 12 6 2" xfId="15408"/>
    <cellStyle name="20% - Accent5 9 12 7" xfId="15409"/>
    <cellStyle name="20% - Accent5 9 12 8" xfId="15410"/>
    <cellStyle name="20% - Accent5 9 13" xfId="15411"/>
    <cellStyle name="20% - Accent5 9 13 2" xfId="15412"/>
    <cellStyle name="20% - Accent5 9 13 2 2" xfId="15413"/>
    <cellStyle name="20% - Accent5 9 13 2 3" xfId="15414"/>
    <cellStyle name="20% - Accent5 9 13 3" xfId="15415"/>
    <cellStyle name="20% - Accent5 9 13 3 2" xfId="15416"/>
    <cellStyle name="20% - Accent5 9 13 3 3" xfId="15417"/>
    <cellStyle name="20% - Accent5 9 13 4" xfId="15418"/>
    <cellStyle name="20% - Accent5 9 13 4 2" xfId="15419"/>
    <cellStyle name="20% - Accent5 9 13 4 3" xfId="15420"/>
    <cellStyle name="20% - Accent5 9 13 5" xfId="15421"/>
    <cellStyle name="20% - Accent5 9 13 5 2" xfId="15422"/>
    <cellStyle name="20% - Accent5 9 13 5 3" xfId="15423"/>
    <cellStyle name="20% - Accent5 9 13 6" xfId="15424"/>
    <cellStyle name="20% - Accent5 9 13 6 2" xfId="15425"/>
    <cellStyle name="20% - Accent5 9 13 7" xfId="15426"/>
    <cellStyle name="20% - Accent5 9 13 8" xfId="15427"/>
    <cellStyle name="20% - Accent5 9 14" xfId="15428"/>
    <cellStyle name="20% - Accent5 9 14 2" xfId="15429"/>
    <cellStyle name="20% - Accent5 9 14 2 2" xfId="15430"/>
    <cellStyle name="20% - Accent5 9 14 2 3" xfId="15431"/>
    <cellStyle name="20% - Accent5 9 14 3" xfId="15432"/>
    <cellStyle name="20% - Accent5 9 14 3 2" xfId="15433"/>
    <cellStyle name="20% - Accent5 9 14 3 3" xfId="15434"/>
    <cellStyle name="20% - Accent5 9 14 4" xfId="15435"/>
    <cellStyle name="20% - Accent5 9 14 4 2" xfId="15436"/>
    <cellStyle name="20% - Accent5 9 14 4 3" xfId="15437"/>
    <cellStyle name="20% - Accent5 9 14 5" xfId="15438"/>
    <cellStyle name="20% - Accent5 9 14 5 2" xfId="15439"/>
    <cellStyle name="20% - Accent5 9 14 5 3" xfId="15440"/>
    <cellStyle name="20% - Accent5 9 14 6" xfId="15441"/>
    <cellStyle name="20% - Accent5 9 14 6 2" xfId="15442"/>
    <cellStyle name="20% - Accent5 9 14 7" xfId="15443"/>
    <cellStyle name="20% - Accent5 9 14 8" xfId="15444"/>
    <cellStyle name="20% - Accent5 9 15" xfId="15445"/>
    <cellStyle name="20% - Accent5 9 15 2" xfId="15446"/>
    <cellStyle name="20% - Accent5 9 15 2 2" xfId="15447"/>
    <cellStyle name="20% - Accent5 9 15 2 3" xfId="15448"/>
    <cellStyle name="20% - Accent5 9 15 3" xfId="15449"/>
    <cellStyle name="20% - Accent5 9 15 3 2" xfId="15450"/>
    <cellStyle name="20% - Accent5 9 15 3 3" xfId="15451"/>
    <cellStyle name="20% - Accent5 9 15 4" xfId="15452"/>
    <cellStyle name="20% - Accent5 9 15 4 2" xfId="15453"/>
    <cellStyle name="20% - Accent5 9 15 4 3" xfId="15454"/>
    <cellStyle name="20% - Accent5 9 15 5" xfId="15455"/>
    <cellStyle name="20% - Accent5 9 15 5 2" xfId="15456"/>
    <cellStyle name="20% - Accent5 9 15 5 3" xfId="15457"/>
    <cellStyle name="20% - Accent5 9 15 6" xfId="15458"/>
    <cellStyle name="20% - Accent5 9 15 6 2" xfId="15459"/>
    <cellStyle name="20% - Accent5 9 15 7" xfId="15460"/>
    <cellStyle name="20% - Accent5 9 15 8" xfId="15461"/>
    <cellStyle name="20% - Accent5 9 16" xfId="15462"/>
    <cellStyle name="20% - Accent5 9 16 2" xfId="15463"/>
    <cellStyle name="20% - Accent5 9 16 2 2" xfId="15464"/>
    <cellStyle name="20% - Accent5 9 16 2 3" xfId="15465"/>
    <cellStyle name="20% - Accent5 9 16 3" xfId="15466"/>
    <cellStyle name="20% - Accent5 9 16 3 2" xfId="15467"/>
    <cellStyle name="20% - Accent5 9 16 3 3" xfId="15468"/>
    <cellStyle name="20% - Accent5 9 16 4" xfId="15469"/>
    <cellStyle name="20% - Accent5 9 16 4 2" xfId="15470"/>
    <cellStyle name="20% - Accent5 9 16 4 3" xfId="15471"/>
    <cellStyle name="20% - Accent5 9 16 5" xfId="15472"/>
    <cellStyle name="20% - Accent5 9 16 5 2" xfId="15473"/>
    <cellStyle name="20% - Accent5 9 16 5 3" xfId="15474"/>
    <cellStyle name="20% - Accent5 9 16 6" xfId="15475"/>
    <cellStyle name="20% - Accent5 9 16 6 2" xfId="15476"/>
    <cellStyle name="20% - Accent5 9 16 7" xfId="15477"/>
    <cellStyle name="20% - Accent5 9 16 8" xfId="15478"/>
    <cellStyle name="20% - Accent5 9 17" xfId="15479"/>
    <cellStyle name="20% - Accent5 9 17 2" xfId="15480"/>
    <cellStyle name="20% - Accent5 9 17 2 2" xfId="15481"/>
    <cellStyle name="20% - Accent5 9 17 2 3" xfId="15482"/>
    <cellStyle name="20% - Accent5 9 17 3" xfId="15483"/>
    <cellStyle name="20% - Accent5 9 17 3 2" xfId="15484"/>
    <cellStyle name="20% - Accent5 9 17 3 3" xfId="15485"/>
    <cellStyle name="20% - Accent5 9 17 4" xfId="15486"/>
    <cellStyle name="20% - Accent5 9 17 4 2" xfId="15487"/>
    <cellStyle name="20% - Accent5 9 17 4 3" xfId="15488"/>
    <cellStyle name="20% - Accent5 9 17 5" xfId="15489"/>
    <cellStyle name="20% - Accent5 9 17 5 2" xfId="15490"/>
    <cellStyle name="20% - Accent5 9 17 5 3" xfId="15491"/>
    <cellStyle name="20% - Accent5 9 17 6" xfId="15492"/>
    <cellStyle name="20% - Accent5 9 17 6 2" xfId="15493"/>
    <cellStyle name="20% - Accent5 9 17 7" xfId="15494"/>
    <cellStyle name="20% - Accent5 9 17 8" xfId="15495"/>
    <cellStyle name="20% - Accent5 9 18" xfId="15496"/>
    <cellStyle name="20% - Accent5 9 18 2" xfId="15497"/>
    <cellStyle name="20% - Accent5 9 18 2 2" xfId="15498"/>
    <cellStyle name="20% - Accent5 9 18 2 3" xfId="15499"/>
    <cellStyle name="20% - Accent5 9 18 3" xfId="15500"/>
    <cellStyle name="20% - Accent5 9 18 3 2" xfId="15501"/>
    <cellStyle name="20% - Accent5 9 18 3 3" xfId="15502"/>
    <cellStyle name="20% - Accent5 9 18 4" xfId="15503"/>
    <cellStyle name="20% - Accent5 9 18 4 2" xfId="15504"/>
    <cellStyle name="20% - Accent5 9 18 4 3" xfId="15505"/>
    <cellStyle name="20% - Accent5 9 18 5" xfId="15506"/>
    <cellStyle name="20% - Accent5 9 18 5 2" xfId="15507"/>
    <cellStyle name="20% - Accent5 9 18 5 3" xfId="15508"/>
    <cellStyle name="20% - Accent5 9 18 6" xfId="15509"/>
    <cellStyle name="20% - Accent5 9 18 6 2" xfId="15510"/>
    <cellStyle name="20% - Accent5 9 18 7" xfId="15511"/>
    <cellStyle name="20% - Accent5 9 18 8" xfId="15512"/>
    <cellStyle name="20% - Accent5 9 19" xfId="15513"/>
    <cellStyle name="20% - Accent5 9 19 2" xfId="15514"/>
    <cellStyle name="20% - Accent5 9 19 2 2" xfId="15515"/>
    <cellStyle name="20% - Accent5 9 19 2 3" xfId="15516"/>
    <cellStyle name="20% - Accent5 9 19 3" xfId="15517"/>
    <cellStyle name="20% - Accent5 9 19 3 2" xfId="15518"/>
    <cellStyle name="20% - Accent5 9 19 3 3" xfId="15519"/>
    <cellStyle name="20% - Accent5 9 19 4" xfId="15520"/>
    <cellStyle name="20% - Accent5 9 19 4 2" xfId="15521"/>
    <cellStyle name="20% - Accent5 9 19 4 3" xfId="15522"/>
    <cellStyle name="20% - Accent5 9 19 5" xfId="15523"/>
    <cellStyle name="20% - Accent5 9 19 5 2" xfId="15524"/>
    <cellStyle name="20% - Accent5 9 19 5 3" xfId="15525"/>
    <cellStyle name="20% - Accent5 9 19 6" xfId="15526"/>
    <cellStyle name="20% - Accent5 9 19 6 2" xfId="15527"/>
    <cellStyle name="20% - Accent5 9 19 7" xfId="15528"/>
    <cellStyle name="20% - Accent5 9 19 8" xfId="15529"/>
    <cellStyle name="20% - Accent5 9 2" xfId="15530"/>
    <cellStyle name="20% - Accent5 9 2 2" xfId="15531"/>
    <cellStyle name="20% - Accent5 9 2 2 2" xfId="15532"/>
    <cellStyle name="20% - Accent5 9 2 2 3" xfId="15533"/>
    <cellStyle name="20% - Accent5 9 2 3" xfId="15534"/>
    <cellStyle name="20% - Accent5 9 2 3 2" xfId="15535"/>
    <cellStyle name="20% - Accent5 9 2 3 3" xfId="15536"/>
    <cellStyle name="20% - Accent5 9 2 4" xfId="15537"/>
    <cellStyle name="20% - Accent5 9 2 4 2" xfId="15538"/>
    <cellStyle name="20% - Accent5 9 2 4 3" xfId="15539"/>
    <cellStyle name="20% - Accent5 9 2 5" xfId="15540"/>
    <cellStyle name="20% - Accent5 9 2 5 2" xfId="15541"/>
    <cellStyle name="20% - Accent5 9 2 5 3" xfId="15542"/>
    <cellStyle name="20% - Accent5 9 2 6" xfId="15543"/>
    <cellStyle name="20% - Accent5 9 2 6 2" xfId="15544"/>
    <cellStyle name="20% - Accent5 9 2 7" xfId="15545"/>
    <cellStyle name="20% - Accent5 9 2 8" xfId="15546"/>
    <cellStyle name="20% - Accent5 9 20" xfId="15547"/>
    <cellStyle name="20% - Accent5 9 20 2" xfId="15548"/>
    <cellStyle name="20% - Accent5 9 20 3" xfId="15549"/>
    <cellStyle name="20% - Accent5 9 21" xfId="15550"/>
    <cellStyle name="20% - Accent5 9 21 2" xfId="15551"/>
    <cellStyle name="20% - Accent5 9 21 3" xfId="15552"/>
    <cellStyle name="20% - Accent5 9 22" xfId="15553"/>
    <cellStyle name="20% - Accent5 9 22 2" xfId="15554"/>
    <cellStyle name="20% - Accent5 9 22 3" xfId="15555"/>
    <cellStyle name="20% - Accent5 9 23" xfId="15556"/>
    <cellStyle name="20% - Accent5 9 23 2" xfId="15557"/>
    <cellStyle name="20% - Accent5 9 23 3" xfId="15558"/>
    <cellStyle name="20% - Accent5 9 24" xfId="15559"/>
    <cellStyle name="20% - Accent5 9 24 2" xfId="15560"/>
    <cellStyle name="20% - Accent5 9 25" xfId="15561"/>
    <cellStyle name="20% - Accent5 9 26" xfId="15562"/>
    <cellStyle name="20% - Accent5 9 3" xfId="15563"/>
    <cellStyle name="20% - Accent5 9 3 2" xfId="15564"/>
    <cellStyle name="20% - Accent5 9 3 2 2" xfId="15565"/>
    <cellStyle name="20% - Accent5 9 3 2 3" xfId="15566"/>
    <cellStyle name="20% - Accent5 9 3 3" xfId="15567"/>
    <cellStyle name="20% - Accent5 9 3 3 2" xfId="15568"/>
    <cellStyle name="20% - Accent5 9 3 3 3" xfId="15569"/>
    <cellStyle name="20% - Accent5 9 3 4" xfId="15570"/>
    <cellStyle name="20% - Accent5 9 3 4 2" xfId="15571"/>
    <cellStyle name="20% - Accent5 9 3 4 3" xfId="15572"/>
    <cellStyle name="20% - Accent5 9 3 5" xfId="15573"/>
    <cellStyle name="20% - Accent5 9 3 5 2" xfId="15574"/>
    <cellStyle name="20% - Accent5 9 3 5 3" xfId="15575"/>
    <cellStyle name="20% - Accent5 9 3 6" xfId="15576"/>
    <cellStyle name="20% - Accent5 9 3 6 2" xfId="15577"/>
    <cellStyle name="20% - Accent5 9 3 7" xfId="15578"/>
    <cellStyle name="20% - Accent5 9 3 8" xfId="15579"/>
    <cellStyle name="20% - Accent5 9 4" xfId="15580"/>
    <cellStyle name="20% - Accent5 9 4 2" xfId="15581"/>
    <cellStyle name="20% - Accent5 9 4 2 2" xfId="15582"/>
    <cellStyle name="20% - Accent5 9 4 2 3" xfId="15583"/>
    <cellStyle name="20% - Accent5 9 4 3" xfId="15584"/>
    <cellStyle name="20% - Accent5 9 4 3 2" xfId="15585"/>
    <cellStyle name="20% - Accent5 9 4 3 3" xfId="15586"/>
    <cellStyle name="20% - Accent5 9 4 4" xfId="15587"/>
    <cellStyle name="20% - Accent5 9 4 4 2" xfId="15588"/>
    <cellStyle name="20% - Accent5 9 4 4 3" xfId="15589"/>
    <cellStyle name="20% - Accent5 9 4 5" xfId="15590"/>
    <cellStyle name="20% - Accent5 9 4 5 2" xfId="15591"/>
    <cellStyle name="20% - Accent5 9 4 5 3" xfId="15592"/>
    <cellStyle name="20% - Accent5 9 4 6" xfId="15593"/>
    <cellStyle name="20% - Accent5 9 4 6 2" xfId="15594"/>
    <cellStyle name="20% - Accent5 9 4 7" xfId="15595"/>
    <cellStyle name="20% - Accent5 9 4 8" xfId="15596"/>
    <cellStyle name="20% - Accent5 9 5" xfId="15597"/>
    <cellStyle name="20% - Accent5 9 5 2" xfId="15598"/>
    <cellStyle name="20% - Accent5 9 5 2 2" xfId="15599"/>
    <cellStyle name="20% - Accent5 9 5 2 3" xfId="15600"/>
    <cellStyle name="20% - Accent5 9 5 3" xfId="15601"/>
    <cellStyle name="20% - Accent5 9 5 3 2" xfId="15602"/>
    <cellStyle name="20% - Accent5 9 5 3 3" xfId="15603"/>
    <cellStyle name="20% - Accent5 9 5 4" xfId="15604"/>
    <cellStyle name="20% - Accent5 9 5 4 2" xfId="15605"/>
    <cellStyle name="20% - Accent5 9 5 4 3" xfId="15606"/>
    <cellStyle name="20% - Accent5 9 5 5" xfId="15607"/>
    <cellStyle name="20% - Accent5 9 5 5 2" xfId="15608"/>
    <cellStyle name="20% - Accent5 9 5 5 3" xfId="15609"/>
    <cellStyle name="20% - Accent5 9 5 6" xfId="15610"/>
    <cellStyle name="20% - Accent5 9 5 6 2" xfId="15611"/>
    <cellStyle name="20% - Accent5 9 5 7" xfId="15612"/>
    <cellStyle name="20% - Accent5 9 5 8" xfId="15613"/>
    <cellStyle name="20% - Accent5 9 6" xfId="15614"/>
    <cellStyle name="20% - Accent5 9 6 2" xfId="15615"/>
    <cellStyle name="20% - Accent5 9 6 2 2" xfId="15616"/>
    <cellStyle name="20% - Accent5 9 6 2 3" xfId="15617"/>
    <cellStyle name="20% - Accent5 9 6 3" xfId="15618"/>
    <cellStyle name="20% - Accent5 9 6 3 2" xfId="15619"/>
    <cellStyle name="20% - Accent5 9 6 3 3" xfId="15620"/>
    <cellStyle name="20% - Accent5 9 6 4" xfId="15621"/>
    <cellStyle name="20% - Accent5 9 6 4 2" xfId="15622"/>
    <cellStyle name="20% - Accent5 9 6 4 3" xfId="15623"/>
    <cellStyle name="20% - Accent5 9 6 5" xfId="15624"/>
    <cellStyle name="20% - Accent5 9 6 5 2" xfId="15625"/>
    <cellStyle name="20% - Accent5 9 6 5 3" xfId="15626"/>
    <cellStyle name="20% - Accent5 9 6 6" xfId="15627"/>
    <cellStyle name="20% - Accent5 9 6 6 2" xfId="15628"/>
    <cellStyle name="20% - Accent5 9 6 7" xfId="15629"/>
    <cellStyle name="20% - Accent5 9 6 8" xfId="15630"/>
    <cellStyle name="20% - Accent5 9 7" xfId="15631"/>
    <cellStyle name="20% - Accent5 9 7 2" xfId="15632"/>
    <cellStyle name="20% - Accent5 9 7 2 2" xfId="15633"/>
    <cellStyle name="20% - Accent5 9 7 2 3" xfId="15634"/>
    <cellStyle name="20% - Accent5 9 7 3" xfId="15635"/>
    <cellStyle name="20% - Accent5 9 7 3 2" xfId="15636"/>
    <cellStyle name="20% - Accent5 9 7 3 3" xfId="15637"/>
    <cellStyle name="20% - Accent5 9 7 4" xfId="15638"/>
    <cellStyle name="20% - Accent5 9 7 4 2" xfId="15639"/>
    <cellStyle name="20% - Accent5 9 7 4 3" xfId="15640"/>
    <cellStyle name="20% - Accent5 9 7 5" xfId="15641"/>
    <cellStyle name="20% - Accent5 9 7 5 2" xfId="15642"/>
    <cellStyle name="20% - Accent5 9 7 5 3" xfId="15643"/>
    <cellStyle name="20% - Accent5 9 7 6" xfId="15644"/>
    <cellStyle name="20% - Accent5 9 7 6 2" xfId="15645"/>
    <cellStyle name="20% - Accent5 9 7 7" xfId="15646"/>
    <cellStyle name="20% - Accent5 9 7 8" xfId="15647"/>
    <cellStyle name="20% - Accent5 9 8" xfId="15648"/>
    <cellStyle name="20% - Accent5 9 8 2" xfId="15649"/>
    <cellStyle name="20% - Accent5 9 8 2 2" xfId="15650"/>
    <cellStyle name="20% - Accent5 9 8 2 3" xfId="15651"/>
    <cellStyle name="20% - Accent5 9 8 3" xfId="15652"/>
    <cellStyle name="20% - Accent5 9 8 3 2" xfId="15653"/>
    <cellStyle name="20% - Accent5 9 8 3 3" xfId="15654"/>
    <cellStyle name="20% - Accent5 9 8 4" xfId="15655"/>
    <cellStyle name="20% - Accent5 9 8 4 2" xfId="15656"/>
    <cellStyle name="20% - Accent5 9 8 4 3" xfId="15657"/>
    <cellStyle name="20% - Accent5 9 8 5" xfId="15658"/>
    <cellStyle name="20% - Accent5 9 8 5 2" xfId="15659"/>
    <cellStyle name="20% - Accent5 9 8 5 3" xfId="15660"/>
    <cellStyle name="20% - Accent5 9 8 6" xfId="15661"/>
    <cellStyle name="20% - Accent5 9 8 6 2" xfId="15662"/>
    <cellStyle name="20% - Accent5 9 8 7" xfId="15663"/>
    <cellStyle name="20% - Accent5 9 8 8" xfId="15664"/>
    <cellStyle name="20% - Accent5 9 9" xfId="15665"/>
    <cellStyle name="20% - Accent5 9 9 2" xfId="15666"/>
    <cellStyle name="20% - Accent5 9 9 2 2" xfId="15667"/>
    <cellStyle name="20% - Accent5 9 9 2 3" xfId="15668"/>
    <cellStyle name="20% - Accent5 9 9 3" xfId="15669"/>
    <cellStyle name="20% - Accent5 9 9 3 2" xfId="15670"/>
    <cellStyle name="20% - Accent5 9 9 3 3" xfId="15671"/>
    <cellStyle name="20% - Accent5 9 9 4" xfId="15672"/>
    <cellStyle name="20% - Accent5 9 9 4 2" xfId="15673"/>
    <cellStyle name="20% - Accent5 9 9 4 3" xfId="15674"/>
    <cellStyle name="20% - Accent5 9 9 5" xfId="15675"/>
    <cellStyle name="20% - Accent5 9 9 5 2" xfId="15676"/>
    <cellStyle name="20% - Accent5 9 9 5 3" xfId="15677"/>
    <cellStyle name="20% - Accent5 9 9 6" xfId="15678"/>
    <cellStyle name="20% - Accent5 9 9 6 2" xfId="15679"/>
    <cellStyle name="20% - Accent5 9 9 7" xfId="15680"/>
    <cellStyle name="20% - Accent5 9 9 8" xfId="15681"/>
    <cellStyle name="20% - Accent6 10" xfId="15682"/>
    <cellStyle name="20% - Accent6 10 2" xfId="15683"/>
    <cellStyle name="20% - Accent6 10 2 2" xfId="15684"/>
    <cellStyle name="20% - Accent6 10 2 3" xfId="15685"/>
    <cellStyle name="20% - Accent6 10 3" xfId="15686"/>
    <cellStyle name="20% - Accent6 10 3 2" xfId="15687"/>
    <cellStyle name="20% - Accent6 10 3 3" xfId="15688"/>
    <cellStyle name="20% - Accent6 10 4" xfId="15689"/>
    <cellStyle name="20% - Accent6 10 4 2" xfId="15690"/>
    <cellStyle name="20% - Accent6 10 4 3" xfId="15691"/>
    <cellStyle name="20% - Accent6 10 5" xfId="15692"/>
    <cellStyle name="20% - Accent6 10 5 2" xfId="15693"/>
    <cellStyle name="20% - Accent6 10 5 3" xfId="15694"/>
    <cellStyle name="20% - Accent6 10 6" xfId="15695"/>
    <cellStyle name="20% - Accent6 10 6 2" xfId="15696"/>
    <cellStyle name="20% - Accent6 10 7" xfId="15697"/>
    <cellStyle name="20% - Accent6 10 8" xfId="15698"/>
    <cellStyle name="20% - Accent6 11" xfId="15699"/>
    <cellStyle name="20% - Accent6 11 2" xfId="15700"/>
    <cellStyle name="20% - Accent6 11 2 2" xfId="15701"/>
    <cellStyle name="20% - Accent6 11 2 3" xfId="15702"/>
    <cellStyle name="20% - Accent6 11 3" xfId="15703"/>
    <cellStyle name="20% - Accent6 11 3 2" xfId="15704"/>
    <cellStyle name="20% - Accent6 11 3 3" xfId="15705"/>
    <cellStyle name="20% - Accent6 11 4" xfId="15706"/>
    <cellStyle name="20% - Accent6 11 4 2" xfId="15707"/>
    <cellStyle name="20% - Accent6 11 4 3" xfId="15708"/>
    <cellStyle name="20% - Accent6 11 5" xfId="15709"/>
    <cellStyle name="20% - Accent6 11 5 2" xfId="15710"/>
    <cellStyle name="20% - Accent6 11 5 3" xfId="15711"/>
    <cellStyle name="20% - Accent6 11 6" xfId="15712"/>
    <cellStyle name="20% - Accent6 11 6 2" xfId="15713"/>
    <cellStyle name="20% - Accent6 11 7" xfId="15714"/>
    <cellStyle name="20% - Accent6 11 8" xfId="15715"/>
    <cellStyle name="20% - Accent6 12" xfId="15716"/>
    <cellStyle name="20% - Accent6 12 2" xfId="15717"/>
    <cellStyle name="20% - Accent6 12 2 2" xfId="15718"/>
    <cellStyle name="20% - Accent6 12 2 3" xfId="15719"/>
    <cellStyle name="20% - Accent6 12 3" xfId="15720"/>
    <cellStyle name="20% - Accent6 12 3 2" xfId="15721"/>
    <cellStyle name="20% - Accent6 12 3 3" xfId="15722"/>
    <cellStyle name="20% - Accent6 12 4" xfId="15723"/>
    <cellStyle name="20% - Accent6 12 4 2" xfId="15724"/>
    <cellStyle name="20% - Accent6 12 4 3" xfId="15725"/>
    <cellStyle name="20% - Accent6 12 5" xfId="15726"/>
    <cellStyle name="20% - Accent6 12 5 2" xfId="15727"/>
    <cellStyle name="20% - Accent6 12 5 3" xfId="15728"/>
    <cellStyle name="20% - Accent6 12 6" xfId="15729"/>
    <cellStyle name="20% - Accent6 12 6 2" xfId="15730"/>
    <cellStyle name="20% - Accent6 12 7" xfId="15731"/>
    <cellStyle name="20% - Accent6 12 8" xfId="15732"/>
    <cellStyle name="20% - Accent6 13" xfId="15733"/>
    <cellStyle name="20% - Accent6 13 2" xfId="15734"/>
    <cellStyle name="20% - Accent6 13 2 2" xfId="15735"/>
    <cellStyle name="20% - Accent6 13 2 3" xfId="15736"/>
    <cellStyle name="20% - Accent6 13 3" xfId="15737"/>
    <cellStyle name="20% - Accent6 13 3 2" xfId="15738"/>
    <cellStyle name="20% - Accent6 13 3 3" xfId="15739"/>
    <cellStyle name="20% - Accent6 13 4" xfId="15740"/>
    <cellStyle name="20% - Accent6 13 4 2" xfId="15741"/>
    <cellStyle name="20% - Accent6 13 4 3" xfId="15742"/>
    <cellStyle name="20% - Accent6 13 5" xfId="15743"/>
    <cellStyle name="20% - Accent6 13 5 2" xfId="15744"/>
    <cellStyle name="20% - Accent6 13 5 3" xfId="15745"/>
    <cellStyle name="20% - Accent6 13 6" xfId="15746"/>
    <cellStyle name="20% - Accent6 13 6 2" xfId="15747"/>
    <cellStyle name="20% - Accent6 13 7" xfId="15748"/>
    <cellStyle name="20% - Accent6 13 8" xfId="15749"/>
    <cellStyle name="20% - Accent6 14" xfId="15750"/>
    <cellStyle name="20% - Accent6 14 2" xfId="15751"/>
    <cellStyle name="20% - Accent6 14 2 2" xfId="15752"/>
    <cellStyle name="20% - Accent6 14 2 3" xfId="15753"/>
    <cellStyle name="20% - Accent6 14 3" xfId="15754"/>
    <cellStyle name="20% - Accent6 14 3 2" xfId="15755"/>
    <cellStyle name="20% - Accent6 14 3 3" xfId="15756"/>
    <cellStyle name="20% - Accent6 14 4" xfId="15757"/>
    <cellStyle name="20% - Accent6 14 4 2" xfId="15758"/>
    <cellStyle name="20% - Accent6 14 4 3" xfId="15759"/>
    <cellStyle name="20% - Accent6 14 5" xfId="15760"/>
    <cellStyle name="20% - Accent6 14 5 2" xfId="15761"/>
    <cellStyle name="20% - Accent6 14 5 3" xfId="15762"/>
    <cellStyle name="20% - Accent6 14 6" xfId="15763"/>
    <cellStyle name="20% - Accent6 14 6 2" xfId="15764"/>
    <cellStyle name="20% - Accent6 14 7" xfId="15765"/>
    <cellStyle name="20% - Accent6 14 8" xfId="15766"/>
    <cellStyle name="20% - Accent6 15" xfId="15767"/>
    <cellStyle name="20% - Accent6 15 2" xfId="15768"/>
    <cellStyle name="20% - Accent6 15 2 2" xfId="15769"/>
    <cellStyle name="20% - Accent6 15 2 3" xfId="15770"/>
    <cellStyle name="20% - Accent6 15 3" xfId="15771"/>
    <cellStyle name="20% - Accent6 15 3 2" xfId="15772"/>
    <cellStyle name="20% - Accent6 15 3 3" xfId="15773"/>
    <cellStyle name="20% - Accent6 15 4" xfId="15774"/>
    <cellStyle name="20% - Accent6 15 4 2" xfId="15775"/>
    <cellStyle name="20% - Accent6 15 4 3" xfId="15776"/>
    <cellStyle name="20% - Accent6 15 5" xfId="15777"/>
    <cellStyle name="20% - Accent6 15 5 2" xfId="15778"/>
    <cellStyle name="20% - Accent6 15 5 3" xfId="15779"/>
    <cellStyle name="20% - Accent6 15 6" xfId="15780"/>
    <cellStyle name="20% - Accent6 15 6 2" xfId="15781"/>
    <cellStyle name="20% - Accent6 15 7" xfId="15782"/>
    <cellStyle name="20% - Accent6 15 8" xfId="15783"/>
    <cellStyle name="20% - Accent6 16" xfId="15784"/>
    <cellStyle name="20% - Accent6 16 2" xfId="15785"/>
    <cellStyle name="20% - Accent6 16 2 2" xfId="15786"/>
    <cellStyle name="20% - Accent6 16 2 3" xfId="15787"/>
    <cellStyle name="20% - Accent6 16 3" xfId="15788"/>
    <cellStyle name="20% - Accent6 16 3 2" xfId="15789"/>
    <cellStyle name="20% - Accent6 16 3 3" xfId="15790"/>
    <cellStyle name="20% - Accent6 16 4" xfId="15791"/>
    <cellStyle name="20% - Accent6 16 4 2" xfId="15792"/>
    <cellStyle name="20% - Accent6 16 4 3" xfId="15793"/>
    <cellStyle name="20% - Accent6 16 5" xfId="15794"/>
    <cellStyle name="20% - Accent6 16 5 2" xfId="15795"/>
    <cellStyle name="20% - Accent6 16 5 3" xfId="15796"/>
    <cellStyle name="20% - Accent6 16 6" xfId="15797"/>
    <cellStyle name="20% - Accent6 16 6 2" xfId="15798"/>
    <cellStyle name="20% - Accent6 16 7" xfId="15799"/>
    <cellStyle name="20% - Accent6 16 8" xfId="15800"/>
    <cellStyle name="20% - Accent6 17" xfId="15801"/>
    <cellStyle name="20% - Accent6 17 2" xfId="15802"/>
    <cellStyle name="20% - Accent6 17 2 2" xfId="15803"/>
    <cellStyle name="20% - Accent6 17 2 3" xfId="15804"/>
    <cellStyle name="20% - Accent6 17 3" xfId="15805"/>
    <cellStyle name="20% - Accent6 17 3 2" xfId="15806"/>
    <cellStyle name="20% - Accent6 17 3 3" xfId="15807"/>
    <cellStyle name="20% - Accent6 17 4" xfId="15808"/>
    <cellStyle name="20% - Accent6 17 4 2" xfId="15809"/>
    <cellStyle name="20% - Accent6 17 4 3" xfId="15810"/>
    <cellStyle name="20% - Accent6 17 5" xfId="15811"/>
    <cellStyle name="20% - Accent6 17 5 2" xfId="15812"/>
    <cellStyle name="20% - Accent6 17 5 3" xfId="15813"/>
    <cellStyle name="20% - Accent6 17 6" xfId="15814"/>
    <cellStyle name="20% - Accent6 17 6 2" xfId="15815"/>
    <cellStyle name="20% - Accent6 17 7" xfId="15816"/>
    <cellStyle name="20% - Accent6 17 8" xfId="15817"/>
    <cellStyle name="20% - Accent6 18" xfId="15818"/>
    <cellStyle name="20% - Accent6 18 2" xfId="15819"/>
    <cellStyle name="20% - Accent6 18 2 2" xfId="15820"/>
    <cellStyle name="20% - Accent6 18 2 3" xfId="15821"/>
    <cellStyle name="20% - Accent6 18 3" xfId="15822"/>
    <cellStyle name="20% - Accent6 18 3 2" xfId="15823"/>
    <cellStyle name="20% - Accent6 18 3 3" xfId="15824"/>
    <cellStyle name="20% - Accent6 18 4" xfId="15825"/>
    <cellStyle name="20% - Accent6 18 4 2" xfId="15826"/>
    <cellStyle name="20% - Accent6 18 4 3" xfId="15827"/>
    <cellStyle name="20% - Accent6 18 5" xfId="15828"/>
    <cellStyle name="20% - Accent6 18 5 2" xfId="15829"/>
    <cellStyle name="20% - Accent6 18 5 3" xfId="15830"/>
    <cellStyle name="20% - Accent6 18 6" xfId="15831"/>
    <cellStyle name="20% - Accent6 18 6 2" xfId="15832"/>
    <cellStyle name="20% - Accent6 18 7" xfId="15833"/>
    <cellStyle name="20% - Accent6 18 8" xfId="15834"/>
    <cellStyle name="20% - Accent6 19" xfId="15835"/>
    <cellStyle name="20% - Accent6 19 2" xfId="15836"/>
    <cellStyle name="20% - Accent6 19 2 2" xfId="15837"/>
    <cellStyle name="20% - Accent6 19 2 3" xfId="15838"/>
    <cellStyle name="20% - Accent6 19 3" xfId="15839"/>
    <cellStyle name="20% - Accent6 19 3 2" xfId="15840"/>
    <cellStyle name="20% - Accent6 19 3 3" xfId="15841"/>
    <cellStyle name="20% - Accent6 19 4" xfId="15842"/>
    <cellStyle name="20% - Accent6 19 4 2" xfId="15843"/>
    <cellStyle name="20% - Accent6 19 4 3" xfId="15844"/>
    <cellStyle name="20% - Accent6 19 5" xfId="15845"/>
    <cellStyle name="20% - Accent6 19 5 2" xfId="15846"/>
    <cellStyle name="20% - Accent6 19 5 3" xfId="15847"/>
    <cellStyle name="20% - Accent6 19 6" xfId="15848"/>
    <cellStyle name="20% - Accent6 19 6 2" xfId="15849"/>
    <cellStyle name="20% - Accent6 19 7" xfId="15850"/>
    <cellStyle name="20% - Accent6 19 8" xfId="15851"/>
    <cellStyle name="20% - Accent6 2" xfId="15852"/>
    <cellStyle name="20% - Accent6 2 10" xfId="15853"/>
    <cellStyle name="20% - Accent6 2 10 2" xfId="15854"/>
    <cellStyle name="20% - Accent6 2 10 2 2" xfId="15855"/>
    <cellStyle name="20% - Accent6 2 10 2 3" xfId="15856"/>
    <cellStyle name="20% - Accent6 2 10 3" xfId="15857"/>
    <cellStyle name="20% - Accent6 2 10 3 2" xfId="15858"/>
    <cellStyle name="20% - Accent6 2 10 3 3" xfId="15859"/>
    <cellStyle name="20% - Accent6 2 10 4" xfId="15860"/>
    <cellStyle name="20% - Accent6 2 10 4 2" xfId="15861"/>
    <cellStyle name="20% - Accent6 2 10 4 3" xfId="15862"/>
    <cellStyle name="20% - Accent6 2 10 5" xfId="15863"/>
    <cellStyle name="20% - Accent6 2 10 5 2" xfId="15864"/>
    <cellStyle name="20% - Accent6 2 10 5 3" xfId="15865"/>
    <cellStyle name="20% - Accent6 2 10 6" xfId="15866"/>
    <cellStyle name="20% - Accent6 2 10 6 2" xfId="15867"/>
    <cellStyle name="20% - Accent6 2 10 7" xfId="15868"/>
    <cellStyle name="20% - Accent6 2 10 8" xfId="15869"/>
    <cellStyle name="20% - Accent6 2 11" xfId="15870"/>
    <cellStyle name="20% - Accent6 2 11 2" xfId="15871"/>
    <cellStyle name="20% - Accent6 2 11 2 2" xfId="15872"/>
    <cellStyle name="20% - Accent6 2 11 2 3" xfId="15873"/>
    <cellStyle name="20% - Accent6 2 11 3" xfId="15874"/>
    <cellStyle name="20% - Accent6 2 11 3 2" xfId="15875"/>
    <cellStyle name="20% - Accent6 2 11 3 3" xfId="15876"/>
    <cellStyle name="20% - Accent6 2 11 4" xfId="15877"/>
    <cellStyle name="20% - Accent6 2 11 4 2" xfId="15878"/>
    <cellStyle name="20% - Accent6 2 11 4 3" xfId="15879"/>
    <cellStyle name="20% - Accent6 2 11 5" xfId="15880"/>
    <cellStyle name="20% - Accent6 2 11 5 2" xfId="15881"/>
    <cellStyle name="20% - Accent6 2 11 5 3" xfId="15882"/>
    <cellStyle name="20% - Accent6 2 11 6" xfId="15883"/>
    <cellStyle name="20% - Accent6 2 11 6 2" xfId="15884"/>
    <cellStyle name="20% - Accent6 2 11 7" xfId="15885"/>
    <cellStyle name="20% - Accent6 2 11 8" xfId="15886"/>
    <cellStyle name="20% - Accent6 2 12" xfId="15887"/>
    <cellStyle name="20% - Accent6 2 12 2" xfId="15888"/>
    <cellStyle name="20% - Accent6 2 12 2 2" xfId="15889"/>
    <cellStyle name="20% - Accent6 2 12 2 3" xfId="15890"/>
    <cellStyle name="20% - Accent6 2 12 3" xfId="15891"/>
    <cellStyle name="20% - Accent6 2 12 3 2" xfId="15892"/>
    <cellStyle name="20% - Accent6 2 12 3 3" xfId="15893"/>
    <cellStyle name="20% - Accent6 2 12 4" xfId="15894"/>
    <cellStyle name="20% - Accent6 2 12 4 2" xfId="15895"/>
    <cellStyle name="20% - Accent6 2 12 4 3" xfId="15896"/>
    <cellStyle name="20% - Accent6 2 12 5" xfId="15897"/>
    <cellStyle name="20% - Accent6 2 12 5 2" xfId="15898"/>
    <cellStyle name="20% - Accent6 2 12 5 3" xfId="15899"/>
    <cellStyle name="20% - Accent6 2 12 6" xfId="15900"/>
    <cellStyle name="20% - Accent6 2 12 6 2" xfId="15901"/>
    <cellStyle name="20% - Accent6 2 12 7" xfId="15902"/>
    <cellStyle name="20% - Accent6 2 12 8" xfId="15903"/>
    <cellStyle name="20% - Accent6 2 13" xfId="15904"/>
    <cellStyle name="20% - Accent6 2 13 2" xfId="15905"/>
    <cellStyle name="20% - Accent6 2 13 2 2" xfId="15906"/>
    <cellStyle name="20% - Accent6 2 13 2 3" xfId="15907"/>
    <cellStyle name="20% - Accent6 2 13 3" xfId="15908"/>
    <cellStyle name="20% - Accent6 2 13 3 2" xfId="15909"/>
    <cellStyle name="20% - Accent6 2 13 3 3" xfId="15910"/>
    <cellStyle name="20% - Accent6 2 13 4" xfId="15911"/>
    <cellStyle name="20% - Accent6 2 13 4 2" xfId="15912"/>
    <cellStyle name="20% - Accent6 2 13 4 3" xfId="15913"/>
    <cellStyle name="20% - Accent6 2 13 5" xfId="15914"/>
    <cellStyle name="20% - Accent6 2 13 5 2" xfId="15915"/>
    <cellStyle name="20% - Accent6 2 13 5 3" xfId="15916"/>
    <cellStyle name="20% - Accent6 2 13 6" xfId="15917"/>
    <cellStyle name="20% - Accent6 2 13 6 2" xfId="15918"/>
    <cellStyle name="20% - Accent6 2 13 7" xfId="15919"/>
    <cellStyle name="20% - Accent6 2 13 8" xfId="15920"/>
    <cellStyle name="20% - Accent6 2 14" xfId="15921"/>
    <cellStyle name="20% - Accent6 2 14 2" xfId="15922"/>
    <cellStyle name="20% - Accent6 2 14 2 2" xfId="15923"/>
    <cellStyle name="20% - Accent6 2 14 2 3" xfId="15924"/>
    <cellStyle name="20% - Accent6 2 14 3" xfId="15925"/>
    <cellStyle name="20% - Accent6 2 14 3 2" xfId="15926"/>
    <cellStyle name="20% - Accent6 2 14 3 3" xfId="15927"/>
    <cellStyle name="20% - Accent6 2 14 4" xfId="15928"/>
    <cellStyle name="20% - Accent6 2 14 4 2" xfId="15929"/>
    <cellStyle name="20% - Accent6 2 14 4 3" xfId="15930"/>
    <cellStyle name="20% - Accent6 2 14 5" xfId="15931"/>
    <cellStyle name="20% - Accent6 2 14 5 2" xfId="15932"/>
    <cellStyle name="20% - Accent6 2 14 5 3" xfId="15933"/>
    <cellStyle name="20% - Accent6 2 14 6" xfId="15934"/>
    <cellStyle name="20% - Accent6 2 14 6 2" xfId="15935"/>
    <cellStyle name="20% - Accent6 2 14 7" xfId="15936"/>
    <cellStyle name="20% - Accent6 2 14 8" xfId="15937"/>
    <cellStyle name="20% - Accent6 2 15" xfId="15938"/>
    <cellStyle name="20% - Accent6 2 15 2" xfId="15939"/>
    <cellStyle name="20% - Accent6 2 15 2 2" xfId="15940"/>
    <cellStyle name="20% - Accent6 2 15 2 3" xfId="15941"/>
    <cellStyle name="20% - Accent6 2 15 3" xfId="15942"/>
    <cellStyle name="20% - Accent6 2 15 3 2" xfId="15943"/>
    <cellStyle name="20% - Accent6 2 15 3 3" xfId="15944"/>
    <cellStyle name="20% - Accent6 2 15 4" xfId="15945"/>
    <cellStyle name="20% - Accent6 2 15 4 2" xfId="15946"/>
    <cellStyle name="20% - Accent6 2 15 4 3" xfId="15947"/>
    <cellStyle name="20% - Accent6 2 15 5" xfId="15948"/>
    <cellStyle name="20% - Accent6 2 15 5 2" xfId="15949"/>
    <cellStyle name="20% - Accent6 2 15 5 3" xfId="15950"/>
    <cellStyle name="20% - Accent6 2 15 6" xfId="15951"/>
    <cellStyle name="20% - Accent6 2 15 6 2" xfId="15952"/>
    <cellStyle name="20% - Accent6 2 15 7" xfId="15953"/>
    <cellStyle name="20% - Accent6 2 15 8" xfId="15954"/>
    <cellStyle name="20% - Accent6 2 16" xfId="15955"/>
    <cellStyle name="20% - Accent6 2 16 2" xfId="15956"/>
    <cellStyle name="20% - Accent6 2 16 2 2" xfId="15957"/>
    <cellStyle name="20% - Accent6 2 16 2 3" xfId="15958"/>
    <cellStyle name="20% - Accent6 2 16 3" xfId="15959"/>
    <cellStyle name="20% - Accent6 2 16 3 2" xfId="15960"/>
    <cellStyle name="20% - Accent6 2 16 3 3" xfId="15961"/>
    <cellStyle name="20% - Accent6 2 16 4" xfId="15962"/>
    <cellStyle name="20% - Accent6 2 16 4 2" xfId="15963"/>
    <cellStyle name="20% - Accent6 2 16 4 3" xfId="15964"/>
    <cellStyle name="20% - Accent6 2 16 5" xfId="15965"/>
    <cellStyle name="20% - Accent6 2 16 5 2" xfId="15966"/>
    <cellStyle name="20% - Accent6 2 16 5 3" xfId="15967"/>
    <cellStyle name="20% - Accent6 2 16 6" xfId="15968"/>
    <cellStyle name="20% - Accent6 2 16 6 2" xfId="15969"/>
    <cellStyle name="20% - Accent6 2 16 7" xfId="15970"/>
    <cellStyle name="20% - Accent6 2 16 8" xfId="15971"/>
    <cellStyle name="20% - Accent6 2 17" xfId="15972"/>
    <cellStyle name="20% - Accent6 2 17 2" xfId="15973"/>
    <cellStyle name="20% - Accent6 2 17 2 2" xfId="15974"/>
    <cellStyle name="20% - Accent6 2 17 2 3" xfId="15975"/>
    <cellStyle name="20% - Accent6 2 17 3" xfId="15976"/>
    <cellStyle name="20% - Accent6 2 17 3 2" xfId="15977"/>
    <cellStyle name="20% - Accent6 2 17 3 3" xfId="15978"/>
    <cellStyle name="20% - Accent6 2 17 4" xfId="15979"/>
    <cellStyle name="20% - Accent6 2 17 4 2" xfId="15980"/>
    <cellStyle name="20% - Accent6 2 17 4 3" xfId="15981"/>
    <cellStyle name="20% - Accent6 2 17 5" xfId="15982"/>
    <cellStyle name="20% - Accent6 2 17 5 2" xfId="15983"/>
    <cellStyle name="20% - Accent6 2 17 5 3" xfId="15984"/>
    <cellStyle name="20% - Accent6 2 17 6" xfId="15985"/>
    <cellStyle name="20% - Accent6 2 17 6 2" xfId="15986"/>
    <cellStyle name="20% - Accent6 2 17 7" xfId="15987"/>
    <cellStyle name="20% - Accent6 2 17 8" xfId="15988"/>
    <cellStyle name="20% - Accent6 2 18" xfId="15989"/>
    <cellStyle name="20% - Accent6 2 18 2" xfId="15990"/>
    <cellStyle name="20% - Accent6 2 18 2 2" xfId="15991"/>
    <cellStyle name="20% - Accent6 2 18 2 3" xfId="15992"/>
    <cellStyle name="20% - Accent6 2 18 3" xfId="15993"/>
    <cellStyle name="20% - Accent6 2 18 3 2" xfId="15994"/>
    <cellStyle name="20% - Accent6 2 18 3 3" xfId="15995"/>
    <cellStyle name="20% - Accent6 2 18 4" xfId="15996"/>
    <cellStyle name="20% - Accent6 2 18 4 2" xfId="15997"/>
    <cellStyle name="20% - Accent6 2 18 4 3" xfId="15998"/>
    <cellStyle name="20% - Accent6 2 18 5" xfId="15999"/>
    <cellStyle name="20% - Accent6 2 18 5 2" xfId="16000"/>
    <cellStyle name="20% - Accent6 2 18 5 3" xfId="16001"/>
    <cellStyle name="20% - Accent6 2 18 6" xfId="16002"/>
    <cellStyle name="20% - Accent6 2 18 6 2" xfId="16003"/>
    <cellStyle name="20% - Accent6 2 18 7" xfId="16004"/>
    <cellStyle name="20% - Accent6 2 18 8" xfId="16005"/>
    <cellStyle name="20% - Accent6 2 19" xfId="16006"/>
    <cellStyle name="20% - Accent6 2 19 2" xfId="16007"/>
    <cellStyle name="20% - Accent6 2 19 2 2" xfId="16008"/>
    <cellStyle name="20% - Accent6 2 19 2 3" xfId="16009"/>
    <cellStyle name="20% - Accent6 2 19 3" xfId="16010"/>
    <cellStyle name="20% - Accent6 2 19 3 2" xfId="16011"/>
    <cellStyle name="20% - Accent6 2 19 3 3" xfId="16012"/>
    <cellStyle name="20% - Accent6 2 19 4" xfId="16013"/>
    <cellStyle name="20% - Accent6 2 19 4 2" xfId="16014"/>
    <cellStyle name="20% - Accent6 2 19 4 3" xfId="16015"/>
    <cellStyle name="20% - Accent6 2 19 5" xfId="16016"/>
    <cellStyle name="20% - Accent6 2 19 5 2" xfId="16017"/>
    <cellStyle name="20% - Accent6 2 19 5 3" xfId="16018"/>
    <cellStyle name="20% - Accent6 2 19 6" xfId="16019"/>
    <cellStyle name="20% - Accent6 2 19 6 2" xfId="16020"/>
    <cellStyle name="20% - Accent6 2 19 7" xfId="16021"/>
    <cellStyle name="20% - Accent6 2 19 8" xfId="16022"/>
    <cellStyle name="20% - Accent6 2 2" xfId="16023"/>
    <cellStyle name="20% - Accent6 2 2 2" xfId="16024"/>
    <cellStyle name="20% - Accent6 2 2 2 2" xfId="16025"/>
    <cellStyle name="20% - Accent6 2 2 2 3" xfId="16026"/>
    <cellStyle name="20% - Accent6 2 2 3" xfId="16027"/>
    <cellStyle name="20% - Accent6 2 2 3 2" xfId="16028"/>
    <cellStyle name="20% - Accent6 2 2 3 3" xfId="16029"/>
    <cellStyle name="20% - Accent6 2 2 4" xfId="16030"/>
    <cellStyle name="20% - Accent6 2 2 4 2" xfId="16031"/>
    <cellStyle name="20% - Accent6 2 2 4 3" xfId="16032"/>
    <cellStyle name="20% - Accent6 2 2 5" xfId="16033"/>
    <cellStyle name="20% - Accent6 2 2 5 2" xfId="16034"/>
    <cellStyle name="20% - Accent6 2 2 5 3" xfId="16035"/>
    <cellStyle name="20% - Accent6 2 2 6" xfId="16036"/>
    <cellStyle name="20% - Accent6 2 2 6 2" xfId="16037"/>
    <cellStyle name="20% - Accent6 2 2 7" xfId="16038"/>
    <cellStyle name="20% - Accent6 2 2 8" xfId="16039"/>
    <cellStyle name="20% - Accent6 2 20" xfId="16040"/>
    <cellStyle name="20% - Accent6 2 20 2" xfId="16041"/>
    <cellStyle name="20% - Accent6 2 20 2 2" xfId="16042"/>
    <cellStyle name="20% - Accent6 2 20 2 3" xfId="16043"/>
    <cellStyle name="20% - Accent6 2 20 3" xfId="16044"/>
    <cellStyle name="20% - Accent6 2 20 3 2" xfId="16045"/>
    <cellStyle name="20% - Accent6 2 20 3 3" xfId="16046"/>
    <cellStyle name="20% - Accent6 2 20 4" xfId="16047"/>
    <cellStyle name="20% - Accent6 2 20 4 2" xfId="16048"/>
    <cellStyle name="20% - Accent6 2 20 4 3" xfId="16049"/>
    <cellStyle name="20% - Accent6 2 20 5" xfId="16050"/>
    <cellStyle name="20% - Accent6 2 20 5 2" xfId="16051"/>
    <cellStyle name="20% - Accent6 2 20 5 3" xfId="16052"/>
    <cellStyle name="20% - Accent6 2 20 6" xfId="16053"/>
    <cellStyle name="20% - Accent6 2 20 6 2" xfId="16054"/>
    <cellStyle name="20% - Accent6 2 20 7" xfId="16055"/>
    <cellStyle name="20% - Accent6 2 20 8" xfId="16056"/>
    <cellStyle name="20% - Accent6 2 21" xfId="16057"/>
    <cellStyle name="20% - Accent6 2 21 2" xfId="16058"/>
    <cellStyle name="20% - Accent6 2 21 2 2" xfId="16059"/>
    <cellStyle name="20% - Accent6 2 21 2 3" xfId="16060"/>
    <cellStyle name="20% - Accent6 2 21 3" xfId="16061"/>
    <cellStyle name="20% - Accent6 2 21 3 2" xfId="16062"/>
    <cellStyle name="20% - Accent6 2 21 3 3" xfId="16063"/>
    <cellStyle name="20% - Accent6 2 21 4" xfId="16064"/>
    <cellStyle name="20% - Accent6 2 21 4 2" xfId="16065"/>
    <cellStyle name="20% - Accent6 2 21 4 3" xfId="16066"/>
    <cellStyle name="20% - Accent6 2 21 5" xfId="16067"/>
    <cellStyle name="20% - Accent6 2 21 5 2" xfId="16068"/>
    <cellStyle name="20% - Accent6 2 21 5 3" xfId="16069"/>
    <cellStyle name="20% - Accent6 2 21 6" xfId="16070"/>
    <cellStyle name="20% - Accent6 2 21 6 2" xfId="16071"/>
    <cellStyle name="20% - Accent6 2 21 7" xfId="16072"/>
    <cellStyle name="20% - Accent6 2 21 8" xfId="16073"/>
    <cellStyle name="20% - Accent6 2 22" xfId="16074"/>
    <cellStyle name="20% - Accent6 2 22 2" xfId="16075"/>
    <cellStyle name="20% - Accent6 2 22 3" xfId="16076"/>
    <cellStyle name="20% - Accent6 2 23" xfId="16077"/>
    <cellStyle name="20% - Accent6 2 23 2" xfId="16078"/>
    <cellStyle name="20% - Accent6 2 23 3" xfId="16079"/>
    <cellStyle name="20% - Accent6 2 24" xfId="16080"/>
    <cellStyle name="20% - Accent6 2 24 2" xfId="16081"/>
    <cellStyle name="20% - Accent6 2 24 3" xfId="16082"/>
    <cellStyle name="20% - Accent6 2 25" xfId="16083"/>
    <cellStyle name="20% - Accent6 2 25 2" xfId="16084"/>
    <cellStyle name="20% - Accent6 2 25 3" xfId="16085"/>
    <cellStyle name="20% - Accent6 2 26" xfId="16086"/>
    <cellStyle name="20% - Accent6 2 26 2" xfId="16087"/>
    <cellStyle name="20% - Accent6 2 27" xfId="16088"/>
    <cellStyle name="20% - Accent6 2 28" xfId="16089"/>
    <cellStyle name="20% - Accent6 2 3" xfId="16090"/>
    <cellStyle name="20% - Accent6 2 3 2" xfId="16091"/>
    <cellStyle name="20% - Accent6 2 3 2 2" xfId="16092"/>
    <cellStyle name="20% - Accent6 2 3 2 3" xfId="16093"/>
    <cellStyle name="20% - Accent6 2 3 3" xfId="16094"/>
    <cellStyle name="20% - Accent6 2 3 3 2" xfId="16095"/>
    <cellStyle name="20% - Accent6 2 3 3 3" xfId="16096"/>
    <cellStyle name="20% - Accent6 2 3 4" xfId="16097"/>
    <cellStyle name="20% - Accent6 2 3 4 2" xfId="16098"/>
    <cellStyle name="20% - Accent6 2 3 4 3" xfId="16099"/>
    <cellStyle name="20% - Accent6 2 3 5" xfId="16100"/>
    <cellStyle name="20% - Accent6 2 3 5 2" xfId="16101"/>
    <cellStyle name="20% - Accent6 2 3 5 3" xfId="16102"/>
    <cellStyle name="20% - Accent6 2 3 6" xfId="16103"/>
    <cellStyle name="20% - Accent6 2 3 6 2" xfId="16104"/>
    <cellStyle name="20% - Accent6 2 3 7" xfId="16105"/>
    <cellStyle name="20% - Accent6 2 3 8" xfId="16106"/>
    <cellStyle name="20% - Accent6 2 4" xfId="16107"/>
    <cellStyle name="20% - Accent6 2 4 2" xfId="16108"/>
    <cellStyle name="20% - Accent6 2 4 2 2" xfId="16109"/>
    <cellStyle name="20% - Accent6 2 4 2 3" xfId="16110"/>
    <cellStyle name="20% - Accent6 2 4 3" xfId="16111"/>
    <cellStyle name="20% - Accent6 2 4 3 2" xfId="16112"/>
    <cellStyle name="20% - Accent6 2 4 3 3" xfId="16113"/>
    <cellStyle name="20% - Accent6 2 4 4" xfId="16114"/>
    <cellStyle name="20% - Accent6 2 4 4 2" xfId="16115"/>
    <cellStyle name="20% - Accent6 2 4 4 3" xfId="16116"/>
    <cellStyle name="20% - Accent6 2 4 5" xfId="16117"/>
    <cellStyle name="20% - Accent6 2 4 5 2" xfId="16118"/>
    <cellStyle name="20% - Accent6 2 4 5 3" xfId="16119"/>
    <cellStyle name="20% - Accent6 2 4 6" xfId="16120"/>
    <cellStyle name="20% - Accent6 2 4 6 2" xfId="16121"/>
    <cellStyle name="20% - Accent6 2 4 7" xfId="16122"/>
    <cellStyle name="20% - Accent6 2 4 8" xfId="16123"/>
    <cellStyle name="20% - Accent6 2 5" xfId="16124"/>
    <cellStyle name="20% - Accent6 2 5 2" xfId="16125"/>
    <cellStyle name="20% - Accent6 2 5 2 2" xfId="16126"/>
    <cellStyle name="20% - Accent6 2 5 2 3" xfId="16127"/>
    <cellStyle name="20% - Accent6 2 5 3" xfId="16128"/>
    <cellStyle name="20% - Accent6 2 5 3 2" xfId="16129"/>
    <cellStyle name="20% - Accent6 2 5 3 3" xfId="16130"/>
    <cellStyle name="20% - Accent6 2 5 4" xfId="16131"/>
    <cellStyle name="20% - Accent6 2 5 4 2" xfId="16132"/>
    <cellStyle name="20% - Accent6 2 5 4 3" xfId="16133"/>
    <cellStyle name="20% - Accent6 2 5 5" xfId="16134"/>
    <cellStyle name="20% - Accent6 2 5 5 2" xfId="16135"/>
    <cellStyle name="20% - Accent6 2 5 5 3" xfId="16136"/>
    <cellStyle name="20% - Accent6 2 5 6" xfId="16137"/>
    <cellStyle name="20% - Accent6 2 5 6 2" xfId="16138"/>
    <cellStyle name="20% - Accent6 2 5 7" xfId="16139"/>
    <cellStyle name="20% - Accent6 2 5 8" xfId="16140"/>
    <cellStyle name="20% - Accent6 2 6" xfId="16141"/>
    <cellStyle name="20% - Accent6 2 6 2" xfId="16142"/>
    <cellStyle name="20% - Accent6 2 6 2 2" xfId="16143"/>
    <cellStyle name="20% - Accent6 2 6 2 3" xfId="16144"/>
    <cellStyle name="20% - Accent6 2 6 3" xfId="16145"/>
    <cellStyle name="20% - Accent6 2 6 3 2" xfId="16146"/>
    <cellStyle name="20% - Accent6 2 6 3 3" xfId="16147"/>
    <cellStyle name="20% - Accent6 2 6 4" xfId="16148"/>
    <cellStyle name="20% - Accent6 2 6 4 2" xfId="16149"/>
    <cellStyle name="20% - Accent6 2 6 4 3" xfId="16150"/>
    <cellStyle name="20% - Accent6 2 6 5" xfId="16151"/>
    <cellStyle name="20% - Accent6 2 6 5 2" xfId="16152"/>
    <cellStyle name="20% - Accent6 2 6 5 3" xfId="16153"/>
    <cellStyle name="20% - Accent6 2 6 6" xfId="16154"/>
    <cellStyle name="20% - Accent6 2 6 6 2" xfId="16155"/>
    <cellStyle name="20% - Accent6 2 6 7" xfId="16156"/>
    <cellStyle name="20% - Accent6 2 6 8" xfId="16157"/>
    <cellStyle name="20% - Accent6 2 7" xfId="16158"/>
    <cellStyle name="20% - Accent6 2 7 2" xfId="16159"/>
    <cellStyle name="20% - Accent6 2 7 2 2" xfId="16160"/>
    <cellStyle name="20% - Accent6 2 7 2 3" xfId="16161"/>
    <cellStyle name="20% - Accent6 2 7 3" xfId="16162"/>
    <cellStyle name="20% - Accent6 2 7 3 2" xfId="16163"/>
    <cellStyle name="20% - Accent6 2 7 3 3" xfId="16164"/>
    <cellStyle name="20% - Accent6 2 7 4" xfId="16165"/>
    <cellStyle name="20% - Accent6 2 7 4 2" xfId="16166"/>
    <cellStyle name="20% - Accent6 2 7 4 3" xfId="16167"/>
    <cellStyle name="20% - Accent6 2 7 5" xfId="16168"/>
    <cellStyle name="20% - Accent6 2 7 5 2" xfId="16169"/>
    <cellStyle name="20% - Accent6 2 7 5 3" xfId="16170"/>
    <cellStyle name="20% - Accent6 2 7 6" xfId="16171"/>
    <cellStyle name="20% - Accent6 2 7 6 2" xfId="16172"/>
    <cellStyle name="20% - Accent6 2 7 7" xfId="16173"/>
    <cellStyle name="20% - Accent6 2 7 8" xfId="16174"/>
    <cellStyle name="20% - Accent6 2 8" xfId="16175"/>
    <cellStyle name="20% - Accent6 2 8 2" xfId="16176"/>
    <cellStyle name="20% - Accent6 2 8 2 2" xfId="16177"/>
    <cellStyle name="20% - Accent6 2 8 2 3" xfId="16178"/>
    <cellStyle name="20% - Accent6 2 8 3" xfId="16179"/>
    <cellStyle name="20% - Accent6 2 8 3 2" xfId="16180"/>
    <cellStyle name="20% - Accent6 2 8 3 3" xfId="16181"/>
    <cellStyle name="20% - Accent6 2 8 4" xfId="16182"/>
    <cellStyle name="20% - Accent6 2 8 4 2" xfId="16183"/>
    <cellStyle name="20% - Accent6 2 8 4 3" xfId="16184"/>
    <cellStyle name="20% - Accent6 2 8 5" xfId="16185"/>
    <cellStyle name="20% - Accent6 2 8 5 2" xfId="16186"/>
    <cellStyle name="20% - Accent6 2 8 5 3" xfId="16187"/>
    <cellStyle name="20% - Accent6 2 8 6" xfId="16188"/>
    <cellStyle name="20% - Accent6 2 8 6 2" xfId="16189"/>
    <cellStyle name="20% - Accent6 2 8 7" xfId="16190"/>
    <cellStyle name="20% - Accent6 2 8 8" xfId="16191"/>
    <cellStyle name="20% - Accent6 2 9" xfId="16192"/>
    <cellStyle name="20% - Accent6 2 9 2" xfId="16193"/>
    <cellStyle name="20% - Accent6 2 9 2 2" xfId="16194"/>
    <cellStyle name="20% - Accent6 2 9 2 3" xfId="16195"/>
    <cellStyle name="20% - Accent6 2 9 3" xfId="16196"/>
    <cellStyle name="20% - Accent6 2 9 3 2" xfId="16197"/>
    <cellStyle name="20% - Accent6 2 9 3 3" xfId="16198"/>
    <cellStyle name="20% - Accent6 2 9 4" xfId="16199"/>
    <cellStyle name="20% - Accent6 2 9 4 2" xfId="16200"/>
    <cellStyle name="20% - Accent6 2 9 4 3" xfId="16201"/>
    <cellStyle name="20% - Accent6 2 9 5" xfId="16202"/>
    <cellStyle name="20% - Accent6 2 9 5 2" xfId="16203"/>
    <cellStyle name="20% - Accent6 2 9 5 3" xfId="16204"/>
    <cellStyle name="20% - Accent6 2 9 6" xfId="16205"/>
    <cellStyle name="20% - Accent6 2 9 6 2" xfId="16206"/>
    <cellStyle name="20% - Accent6 2 9 7" xfId="16207"/>
    <cellStyle name="20% - Accent6 2 9 8" xfId="16208"/>
    <cellStyle name="20% - Accent6 20" xfId="16209"/>
    <cellStyle name="20% - Accent6 20 2" xfId="16210"/>
    <cellStyle name="20% - Accent6 20 2 2" xfId="16211"/>
    <cellStyle name="20% - Accent6 20 2 3" xfId="16212"/>
    <cellStyle name="20% - Accent6 20 3" xfId="16213"/>
    <cellStyle name="20% - Accent6 20 3 2" xfId="16214"/>
    <cellStyle name="20% - Accent6 20 3 3" xfId="16215"/>
    <cellStyle name="20% - Accent6 20 4" xfId="16216"/>
    <cellStyle name="20% - Accent6 20 4 2" xfId="16217"/>
    <cellStyle name="20% - Accent6 20 4 3" xfId="16218"/>
    <cellStyle name="20% - Accent6 20 5" xfId="16219"/>
    <cellStyle name="20% - Accent6 20 5 2" xfId="16220"/>
    <cellStyle name="20% - Accent6 20 5 3" xfId="16221"/>
    <cellStyle name="20% - Accent6 20 6" xfId="16222"/>
    <cellStyle name="20% - Accent6 20 6 2" xfId="16223"/>
    <cellStyle name="20% - Accent6 20 7" xfId="16224"/>
    <cellStyle name="20% - Accent6 20 8" xfId="16225"/>
    <cellStyle name="20% - Accent6 21" xfId="16226"/>
    <cellStyle name="20% - Accent6 21 2" xfId="16227"/>
    <cellStyle name="20% - Accent6 21 2 2" xfId="16228"/>
    <cellStyle name="20% - Accent6 21 2 3" xfId="16229"/>
    <cellStyle name="20% - Accent6 21 3" xfId="16230"/>
    <cellStyle name="20% - Accent6 21 3 2" xfId="16231"/>
    <cellStyle name="20% - Accent6 21 3 3" xfId="16232"/>
    <cellStyle name="20% - Accent6 21 4" xfId="16233"/>
    <cellStyle name="20% - Accent6 21 4 2" xfId="16234"/>
    <cellStyle name="20% - Accent6 21 4 3" xfId="16235"/>
    <cellStyle name="20% - Accent6 21 5" xfId="16236"/>
    <cellStyle name="20% - Accent6 21 5 2" xfId="16237"/>
    <cellStyle name="20% - Accent6 21 5 3" xfId="16238"/>
    <cellStyle name="20% - Accent6 21 6" xfId="16239"/>
    <cellStyle name="20% - Accent6 21 6 2" xfId="16240"/>
    <cellStyle name="20% - Accent6 21 7" xfId="16241"/>
    <cellStyle name="20% - Accent6 21 8" xfId="16242"/>
    <cellStyle name="20% - Accent6 22" xfId="16243"/>
    <cellStyle name="20% - Accent6 22 2" xfId="16244"/>
    <cellStyle name="20% - Accent6 22 2 2" xfId="16245"/>
    <cellStyle name="20% - Accent6 22 2 3" xfId="16246"/>
    <cellStyle name="20% - Accent6 22 3" xfId="16247"/>
    <cellStyle name="20% - Accent6 22 3 2" xfId="16248"/>
    <cellStyle name="20% - Accent6 22 3 3" xfId="16249"/>
    <cellStyle name="20% - Accent6 22 4" xfId="16250"/>
    <cellStyle name="20% - Accent6 22 4 2" xfId="16251"/>
    <cellStyle name="20% - Accent6 22 4 3" xfId="16252"/>
    <cellStyle name="20% - Accent6 22 5" xfId="16253"/>
    <cellStyle name="20% - Accent6 22 5 2" xfId="16254"/>
    <cellStyle name="20% - Accent6 22 5 3" xfId="16255"/>
    <cellStyle name="20% - Accent6 22 6" xfId="16256"/>
    <cellStyle name="20% - Accent6 22 6 2" xfId="16257"/>
    <cellStyle name="20% - Accent6 22 7" xfId="16258"/>
    <cellStyle name="20% - Accent6 22 8" xfId="16259"/>
    <cellStyle name="20% - Accent6 23" xfId="16260"/>
    <cellStyle name="20% - Accent6 23 2" xfId="16261"/>
    <cellStyle name="20% - Accent6 23 2 2" xfId="16262"/>
    <cellStyle name="20% - Accent6 23 2 3" xfId="16263"/>
    <cellStyle name="20% - Accent6 23 3" xfId="16264"/>
    <cellStyle name="20% - Accent6 23 3 2" xfId="16265"/>
    <cellStyle name="20% - Accent6 23 3 3" xfId="16266"/>
    <cellStyle name="20% - Accent6 23 4" xfId="16267"/>
    <cellStyle name="20% - Accent6 23 4 2" xfId="16268"/>
    <cellStyle name="20% - Accent6 23 4 3" xfId="16269"/>
    <cellStyle name="20% - Accent6 23 5" xfId="16270"/>
    <cellStyle name="20% - Accent6 23 5 2" xfId="16271"/>
    <cellStyle name="20% - Accent6 23 5 3" xfId="16272"/>
    <cellStyle name="20% - Accent6 23 6" xfId="16273"/>
    <cellStyle name="20% - Accent6 23 6 2" xfId="16274"/>
    <cellStyle name="20% - Accent6 23 7" xfId="16275"/>
    <cellStyle name="20% - Accent6 23 8" xfId="16276"/>
    <cellStyle name="20% - Accent6 24" xfId="16277"/>
    <cellStyle name="20% - Accent6 24 2" xfId="16278"/>
    <cellStyle name="20% - Accent6 24 2 2" xfId="16279"/>
    <cellStyle name="20% - Accent6 24 2 3" xfId="16280"/>
    <cellStyle name="20% - Accent6 24 3" xfId="16281"/>
    <cellStyle name="20% - Accent6 24 3 2" xfId="16282"/>
    <cellStyle name="20% - Accent6 24 3 3" xfId="16283"/>
    <cellStyle name="20% - Accent6 24 4" xfId="16284"/>
    <cellStyle name="20% - Accent6 24 4 2" xfId="16285"/>
    <cellStyle name="20% - Accent6 24 4 3" xfId="16286"/>
    <cellStyle name="20% - Accent6 24 5" xfId="16287"/>
    <cellStyle name="20% - Accent6 24 5 2" xfId="16288"/>
    <cellStyle name="20% - Accent6 24 5 3" xfId="16289"/>
    <cellStyle name="20% - Accent6 24 6" xfId="16290"/>
    <cellStyle name="20% - Accent6 24 6 2" xfId="16291"/>
    <cellStyle name="20% - Accent6 24 7" xfId="16292"/>
    <cellStyle name="20% - Accent6 24 8" xfId="16293"/>
    <cellStyle name="20% - Accent6 25" xfId="16294"/>
    <cellStyle name="20% - Accent6 25 2" xfId="16295"/>
    <cellStyle name="20% - Accent6 25 2 2" xfId="16296"/>
    <cellStyle name="20% - Accent6 25 2 3" xfId="16297"/>
    <cellStyle name="20% - Accent6 25 3" xfId="16298"/>
    <cellStyle name="20% - Accent6 25 3 2" xfId="16299"/>
    <cellStyle name="20% - Accent6 25 3 3" xfId="16300"/>
    <cellStyle name="20% - Accent6 25 4" xfId="16301"/>
    <cellStyle name="20% - Accent6 25 4 2" xfId="16302"/>
    <cellStyle name="20% - Accent6 25 4 3" xfId="16303"/>
    <cellStyle name="20% - Accent6 25 5" xfId="16304"/>
    <cellStyle name="20% - Accent6 25 5 2" xfId="16305"/>
    <cellStyle name="20% - Accent6 25 5 3" xfId="16306"/>
    <cellStyle name="20% - Accent6 25 6" xfId="16307"/>
    <cellStyle name="20% - Accent6 25 6 2" xfId="16308"/>
    <cellStyle name="20% - Accent6 25 7" xfId="16309"/>
    <cellStyle name="20% - Accent6 25 8" xfId="16310"/>
    <cellStyle name="20% - Accent6 26" xfId="16311"/>
    <cellStyle name="20% - Accent6 26 2" xfId="16312"/>
    <cellStyle name="20% - Accent6 26 2 2" xfId="16313"/>
    <cellStyle name="20% - Accent6 26 2 3" xfId="16314"/>
    <cellStyle name="20% - Accent6 26 3" xfId="16315"/>
    <cellStyle name="20% - Accent6 26 3 2" xfId="16316"/>
    <cellStyle name="20% - Accent6 26 3 3" xfId="16317"/>
    <cellStyle name="20% - Accent6 26 4" xfId="16318"/>
    <cellStyle name="20% - Accent6 26 4 2" xfId="16319"/>
    <cellStyle name="20% - Accent6 26 4 3" xfId="16320"/>
    <cellStyle name="20% - Accent6 26 5" xfId="16321"/>
    <cellStyle name="20% - Accent6 26 5 2" xfId="16322"/>
    <cellStyle name="20% - Accent6 26 5 3" xfId="16323"/>
    <cellStyle name="20% - Accent6 26 6" xfId="16324"/>
    <cellStyle name="20% - Accent6 26 6 2" xfId="16325"/>
    <cellStyle name="20% - Accent6 26 7" xfId="16326"/>
    <cellStyle name="20% - Accent6 26 8" xfId="16327"/>
    <cellStyle name="20% - Accent6 27" xfId="16328"/>
    <cellStyle name="20% - Accent6 27 2" xfId="16329"/>
    <cellStyle name="20% - Accent6 27 2 2" xfId="16330"/>
    <cellStyle name="20% - Accent6 27 2 3" xfId="16331"/>
    <cellStyle name="20% - Accent6 27 3" xfId="16332"/>
    <cellStyle name="20% - Accent6 27 3 2" xfId="16333"/>
    <cellStyle name="20% - Accent6 27 3 3" xfId="16334"/>
    <cellStyle name="20% - Accent6 27 4" xfId="16335"/>
    <cellStyle name="20% - Accent6 27 4 2" xfId="16336"/>
    <cellStyle name="20% - Accent6 27 4 3" xfId="16337"/>
    <cellStyle name="20% - Accent6 27 5" xfId="16338"/>
    <cellStyle name="20% - Accent6 27 5 2" xfId="16339"/>
    <cellStyle name="20% - Accent6 27 5 3" xfId="16340"/>
    <cellStyle name="20% - Accent6 27 6" xfId="16341"/>
    <cellStyle name="20% - Accent6 27 6 2" xfId="16342"/>
    <cellStyle name="20% - Accent6 27 7" xfId="16343"/>
    <cellStyle name="20% - Accent6 27 8" xfId="16344"/>
    <cellStyle name="20% - Accent6 28" xfId="16345"/>
    <cellStyle name="20% - Accent6 28 2" xfId="16346"/>
    <cellStyle name="20% - Accent6 28 3" xfId="16347"/>
    <cellStyle name="20% - Accent6 29" xfId="16348"/>
    <cellStyle name="20% - Accent6 29 2" xfId="16349"/>
    <cellStyle name="20% - Accent6 29 3" xfId="16350"/>
    <cellStyle name="20% - Accent6 3" xfId="16351"/>
    <cellStyle name="20% - Accent6 3 10" xfId="16352"/>
    <cellStyle name="20% - Accent6 3 10 2" xfId="16353"/>
    <cellStyle name="20% - Accent6 3 10 2 2" xfId="16354"/>
    <cellStyle name="20% - Accent6 3 10 2 3" xfId="16355"/>
    <cellStyle name="20% - Accent6 3 10 3" xfId="16356"/>
    <cellStyle name="20% - Accent6 3 10 3 2" xfId="16357"/>
    <cellStyle name="20% - Accent6 3 10 3 3" xfId="16358"/>
    <cellStyle name="20% - Accent6 3 10 4" xfId="16359"/>
    <cellStyle name="20% - Accent6 3 10 4 2" xfId="16360"/>
    <cellStyle name="20% - Accent6 3 10 4 3" xfId="16361"/>
    <cellStyle name="20% - Accent6 3 10 5" xfId="16362"/>
    <cellStyle name="20% - Accent6 3 10 5 2" xfId="16363"/>
    <cellStyle name="20% - Accent6 3 10 5 3" xfId="16364"/>
    <cellStyle name="20% - Accent6 3 10 6" xfId="16365"/>
    <cellStyle name="20% - Accent6 3 10 6 2" xfId="16366"/>
    <cellStyle name="20% - Accent6 3 10 7" xfId="16367"/>
    <cellStyle name="20% - Accent6 3 10 8" xfId="16368"/>
    <cellStyle name="20% - Accent6 3 11" xfId="16369"/>
    <cellStyle name="20% - Accent6 3 11 2" xfId="16370"/>
    <cellStyle name="20% - Accent6 3 11 2 2" xfId="16371"/>
    <cellStyle name="20% - Accent6 3 11 2 3" xfId="16372"/>
    <cellStyle name="20% - Accent6 3 11 3" xfId="16373"/>
    <cellStyle name="20% - Accent6 3 11 3 2" xfId="16374"/>
    <cellStyle name="20% - Accent6 3 11 3 3" xfId="16375"/>
    <cellStyle name="20% - Accent6 3 11 4" xfId="16376"/>
    <cellStyle name="20% - Accent6 3 11 4 2" xfId="16377"/>
    <cellStyle name="20% - Accent6 3 11 4 3" xfId="16378"/>
    <cellStyle name="20% - Accent6 3 11 5" xfId="16379"/>
    <cellStyle name="20% - Accent6 3 11 5 2" xfId="16380"/>
    <cellStyle name="20% - Accent6 3 11 5 3" xfId="16381"/>
    <cellStyle name="20% - Accent6 3 11 6" xfId="16382"/>
    <cellStyle name="20% - Accent6 3 11 6 2" xfId="16383"/>
    <cellStyle name="20% - Accent6 3 11 7" xfId="16384"/>
    <cellStyle name="20% - Accent6 3 11 8" xfId="16385"/>
    <cellStyle name="20% - Accent6 3 12" xfId="16386"/>
    <cellStyle name="20% - Accent6 3 12 2" xfId="16387"/>
    <cellStyle name="20% - Accent6 3 12 2 2" xfId="16388"/>
    <cellStyle name="20% - Accent6 3 12 2 3" xfId="16389"/>
    <cellStyle name="20% - Accent6 3 12 3" xfId="16390"/>
    <cellStyle name="20% - Accent6 3 12 3 2" xfId="16391"/>
    <cellStyle name="20% - Accent6 3 12 3 3" xfId="16392"/>
    <cellStyle name="20% - Accent6 3 12 4" xfId="16393"/>
    <cellStyle name="20% - Accent6 3 12 4 2" xfId="16394"/>
    <cellStyle name="20% - Accent6 3 12 4 3" xfId="16395"/>
    <cellStyle name="20% - Accent6 3 12 5" xfId="16396"/>
    <cellStyle name="20% - Accent6 3 12 5 2" xfId="16397"/>
    <cellStyle name="20% - Accent6 3 12 5 3" xfId="16398"/>
    <cellStyle name="20% - Accent6 3 12 6" xfId="16399"/>
    <cellStyle name="20% - Accent6 3 12 6 2" xfId="16400"/>
    <cellStyle name="20% - Accent6 3 12 7" xfId="16401"/>
    <cellStyle name="20% - Accent6 3 12 8" xfId="16402"/>
    <cellStyle name="20% - Accent6 3 13" xfId="16403"/>
    <cellStyle name="20% - Accent6 3 13 2" xfId="16404"/>
    <cellStyle name="20% - Accent6 3 13 2 2" xfId="16405"/>
    <cellStyle name="20% - Accent6 3 13 2 3" xfId="16406"/>
    <cellStyle name="20% - Accent6 3 13 3" xfId="16407"/>
    <cellStyle name="20% - Accent6 3 13 3 2" xfId="16408"/>
    <cellStyle name="20% - Accent6 3 13 3 3" xfId="16409"/>
    <cellStyle name="20% - Accent6 3 13 4" xfId="16410"/>
    <cellStyle name="20% - Accent6 3 13 4 2" xfId="16411"/>
    <cellStyle name="20% - Accent6 3 13 4 3" xfId="16412"/>
    <cellStyle name="20% - Accent6 3 13 5" xfId="16413"/>
    <cellStyle name="20% - Accent6 3 13 5 2" xfId="16414"/>
    <cellStyle name="20% - Accent6 3 13 5 3" xfId="16415"/>
    <cellStyle name="20% - Accent6 3 13 6" xfId="16416"/>
    <cellStyle name="20% - Accent6 3 13 6 2" xfId="16417"/>
    <cellStyle name="20% - Accent6 3 13 7" xfId="16418"/>
    <cellStyle name="20% - Accent6 3 13 8" xfId="16419"/>
    <cellStyle name="20% - Accent6 3 14" xfId="16420"/>
    <cellStyle name="20% - Accent6 3 14 2" xfId="16421"/>
    <cellStyle name="20% - Accent6 3 14 2 2" xfId="16422"/>
    <cellStyle name="20% - Accent6 3 14 2 3" xfId="16423"/>
    <cellStyle name="20% - Accent6 3 14 3" xfId="16424"/>
    <cellStyle name="20% - Accent6 3 14 3 2" xfId="16425"/>
    <cellStyle name="20% - Accent6 3 14 3 3" xfId="16426"/>
    <cellStyle name="20% - Accent6 3 14 4" xfId="16427"/>
    <cellStyle name="20% - Accent6 3 14 4 2" xfId="16428"/>
    <cellStyle name="20% - Accent6 3 14 4 3" xfId="16429"/>
    <cellStyle name="20% - Accent6 3 14 5" xfId="16430"/>
    <cellStyle name="20% - Accent6 3 14 5 2" xfId="16431"/>
    <cellStyle name="20% - Accent6 3 14 5 3" xfId="16432"/>
    <cellStyle name="20% - Accent6 3 14 6" xfId="16433"/>
    <cellStyle name="20% - Accent6 3 14 6 2" xfId="16434"/>
    <cellStyle name="20% - Accent6 3 14 7" xfId="16435"/>
    <cellStyle name="20% - Accent6 3 14 8" xfId="16436"/>
    <cellStyle name="20% - Accent6 3 15" xfId="16437"/>
    <cellStyle name="20% - Accent6 3 15 2" xfId="16438"/>
    <cellStyle name="20% - Accent6 3 15 2 2" xfId="16439"/>
    <cellStyle name="20% - Accent6 3 15 2 3" xfId="16440"/>
    <cellStyle name="20% - Accent6 3 15 3" xfId="16441"/>
    <cellStyle name="20% - Accent6 3 15 3 2" xfId="16442"/>
    <cellStyle name="20% - Accent6 3 15 3 3" xfId="16443"/>
    <cellStyle name="20% - Accent6 3 15 4" xfId="16444"/>
    <cellStyle name="20% - Accent6 3 15 4 2" xfId="16445"/>
    <cellStyle name="20% - Accent6 3 15 4 3" xfId="16446"/>
    <cellStyle name="20% - Accent6 3 15 5" xfId="16447"/>
    <cellStyle name="20% - Accent6 3 15 5 2" xfId="16448"/>
    <cellStyle name="20% - Accent6 3 15 5 3" xfId="16449"/>
    <cellStyle name="20% - Accent6 3 15 6" xfId="16450"/>
    <cellStyle name="20% - Accent6 3 15 6 2" xfId="16451"/>
    <cellStyle name="20% - Accent6 3 15 7" xfId="16452"/>
    <cellStyle name="20% - Accent6 3 15 8" xfId="16453"/>
    <cellStyle name="20% - Accent6 3 16" xfId="16454"/>
    <cellStyle name="20% - Accent6 3 16 2" xfId="16455"/>
    <cellStyle name="20% - Accent6 3 16 2 2" xfId="16456"/>
    <cellStyle name="20% - Accent6 3 16 2 3" xfId="16457"/>
    <cellStyle name="20% - Accent6 3 16 3" xfId="16458"/>
    <cellStyle name="20% - Accent6 3 16 3 2" xfId="16459"/>
    <cellStyle name="20% - Accent6 3 16 3 3" xfId="16460"/>
    <cellStyle name="20% - Accent6 3 16 4" xfId="16461"/>
    <cellStyle name="20% - Accent6 3 16 4 2" xfId="16462"/>
    <cellStyle name="20% - Accent6 3 16 4 3" xfId="16463"/>
    <cellStyle name="20% - Accent6 3 16 5" xfId="16464"/>
    <cellStyle name="20% - Accent6 3 16 5 2" xfId="16465"/>
    <cellStyle name="20% - Accent6 3 16 5 3" xfId="16466"/>
    <cellStyle name="20% - Accent6 3 16 6" xfId="16467"/>
    <cellStyle name="20% - Accent6 3 16 6 2" xfId="16468"/>
    <cellStyle name="20% - Accent6 3 16 7" xfId="16469"/>
    <cellStyle name="20% - Accent6 3 16 8" xfId="16470"/>
    <cellStyle name="20% - Accent6 3 17" xfId="16471"/>
    <cellStyle name="20% - Accent6 3 17 2" xfId="16472"/>
    <cellStyle name="20% - Accent6 3 17 2 2" xfId="16473"/>
    <cellStyle name="20% - Accent6 3 17 2 3" xfId="16474"/>
    <cellStyle name="20% - Accent6 3 17 3" xfId="16475"/>
    <cellStyle name="20% - Accent6 3 17 3 2" xfId="16476"/>
    <cellStyle name="20% - Accent6 3 17 3 3" xfId="16477"/>
    <cellStyle name="20% - Accent6 3 17 4" xfId="16478"/>
    <cellStyle name="20% - Accent6 3 17 4 2" xfId="16479"/>
    <cellStyle name="20% - Accent6 3 17 4 3" xfId="16480"/>
    <cellStyle name="20% - Accent6 3 17 5" xfId="16481"/>
    <cellStyle name="20% - Accent6 3 17 5 2" xfId="16482"/>
    <cellStyle name="20% - Accent6 3 17 5 3" xfId="16483"/>
    <cellStyle name="20% - Accent6 3 17 6" xfId="16484"/>
    <cellStyle name="20% - Accent6 3 17 6 2" xfId="16485"/>
    <cellStyle name="20% - Accent6 3 17 7" xfId="16486"/>
    <cellStyle name="20% - Accent6 3 17 8" xfId="16487"/>
    <cellStyle name="20% - Accent6 3 18" xfId="16488"/>
    <cellStyle name="20% - Accent6 3 18 2" xfId="16489"/>
    <cellStyle name="20% - Accent6 3 18 2 2" xfId="16490"/>
    <cellStyle name="20% - Accent6 3 18 2 3" xfId="16491"/>
    <cellStyle name="20% - Accent6 3 18 3" xfId="16492"/>
    <cellStyle name="20% - Accent6 3 18 3 2" xfId="16493"/>
    <cellStyle name="20% - Accent6 3 18 3 3" xfId="16494"/>
    <cellStyle name="20% - Accent6 3 18 4" xfId="16495"/>
    <cellStyle name="20% - Accent6 3 18 4 2" xfId="16496"/>
    <cellStyle name="20% - Accent6 3 18 4 3" xfId="16497"/>
    <cellStyle name="20% - Accent6 3 18 5" xfId="16498"/>
    <cellStyle name="20% - Accent6 3 18 5 2" xfId="16499"/>
    <cellStyle name="20% - Accent6 3 18 5 3" xfId="16500"/>
    <cellStyle name="20% - Accent6 3 18 6" xfId="16501"/>
    <cellStyle name="20% - Accent6 3 18 6 2" xfId="16502"/>
    <cellStyle name="20% - Accent6 3 18 7" xfId="16503"/>
    <cellStyle name="20% - Accent6 3 18 8" xfId="16504"/>
    <cellStyle name="20% - Accent6 3 19" xfId="16505"/>
    <cellStyle name="20% - Accent6 3 19 2" xfId="16506"/>
    <cellStyle name="20% - Accent6 3 19 2 2" xfId="16507"/>
    <cellStyle name="20% - Accent6 3 19 2 3" xfId="16508"/>
    <cellStyle name="20% - Accent6 3 19 3" xfId="16509"/>
    <cellStyle name="20% - Accent6 3 19 3 2" xfId="16510"/>
    <cellStyle name="20% - Accent6 3 19 3 3" xfId="16511"/>
    <cellStyle name="20% - Accent6 3 19 4" xfId="16512"/>
    <cellStyle name="20% - Accent6 3 19 4 2" xfId="16513"/>
    <cellStyle name="20% - Accent6 3 19 4 3" xfId="16514"/>
    <cellStyle name="20% - Accent6 3 19 5" xfId="16515"/>
    <cellStyle name="20% - Accent6 3 19 5 2" xfId="16516"/>
    <cellStyle name="20% - Accent6 3 19 5 3" xfId="16517"/>
    <cellStyle name="20% - Accent6 3 19 6" xfId="16518"/>
    <cellStyle name="20% - Accent6 3 19 6 2" xfId="16519"/>
    <cellStyle name="20% - Accent6 3 19 7" xfId="16520"/>
    <cellStyle name="20% - Accent6 3 19 8" xfId="16521"/>
    <cellStyle name="20% - Accent6 3 2" xfId="16522"/>
    <cellStyle name="20% - Accent6 3 2 2" xfId="16523"/>
    <cellStyle name="20% - Accent6 3 2 2 2" xfId="16524"/>
    <cellStyle name="20% - Accent6 3 2 2 3" xfId="16525"/>
    <cellStyle name="20% - Accent6 3 2 3" xfId="16526"/>
    <cellStyle name="20% - Accent6 3 2 3 2" xfId="16527"/>
    <cellStyle name="20% - Accent6 3 2 3 3" xfId="16528"/>
    <cellStyle name="20% - Accent6 3 2 4" xfId="16529"/>
    <cellStyle name="20% - Accent6 3 2 4 2" xfId="16530"/>
    <cellStyle name="20% - Accent6 3 2 4 3" xfId="16531"/>
    <cellStyle name="20% - Accent6 3 2 5" xfId="16532"/>
    <cellStyle name="20% - Accent6 3 2 5 2" xfId="16533"/>
    <cellStyle name="20% - Accent6 3 2 5 3" xfId="16534"/>
    <cellStyle name="20% - Accent6 3 2 6" xfId="16535"/>
    <cellStyle name="20% - Accent6 3 2 6 2" xfId="16536"/>
    <cellStyle name="20% - Accent6 3 2 7" xfId="16537"/>
    <cellStyle name="20% - Accent6 3 2 8" xfId="16538"/>
    <cellStyle name="20% - Accent6 3 20" xfId="16539"/>
    <cellStyle name="20% - Accent6 3 20 2" xfId="16540"/>
    <cellStyle name="20% - Accent6 3 20 2 2" xfId="16541"/>
    <cellStyle name="20% - Accent6 3 20 2 3" xfId="16542"/>
    <cellStyle name="20% - Accent6 3 20 3" xfId="16543"/>
    <cellStyle name="20% - Accent6 3 20 3 2" xfId="16544"/>
    <cellStyle name="20% - Accent6 3 20 3 3" xfId="16545"/>
    <cellStyle name="20% - Accent6 3 20 4" xfId="16546"/>
    <cellStyle name="20% - Accent6 3 20 4 2" xfId="16547"/>
    <cellStyle name="20% - Accent6 3 20 4 3" xfId="16548"/>
    <cellStyle name="20% - Accent6 3 20 5" xfId="16549"/>
    <cellStyle name="20% - Accent6 3 20 5 2" xfId="16550"/>
    <cellStyle name="20% - Accent6 3 20 5 3" xfId="16551"/>
    <cellStyle name="20% - Accent6 3 20 6" xfId="16552"/>
    <cellStyle name="20% - Accent6 3 20 6 2" xfId="16553"/>
    <cellStyle name="20% - Accent6 3 20 7" xfId="16554"/>
    <cellStyle name="20% - Accent6 3 20 8" xfId="16555"/>
    <cellStyle name="20% - Accent6 3 21" xfId="16556"/>
    <cellStyle name="20% - Accent6 3 21 2" xfId="16557"/>
    <cellStyle name="20% - Accent6 3 21 2 2" xfId="16558"/>
    <cellStyle name="20% - Accent6 3 21 2 3" xfId="16559"/>
    <cellStyle name="20% - Accent6 3 21 3" xfId="16560"/>
    <cellStyle name="20% - Accent6 3 21 3 2" xfId="16561"/>
    <cellStyle name="20% - Accent6 3 21 3 3" xfId="16562"/>
    <cellStyle name="20% - Accent6 3 21 4" xfId="16563"/>
    <cellStyle name="20% - Accent6 3 21 4 2" xfId="16564"/>
    <cellStyle name="20% - Accent6 3 21 4 3" xfId="16565"/>
    <cellStyle name="20% - Accent6 3 21 5" xfId="16566"/>
    <cellStyle name="20% - Accent6 3 21 5 2" xfId="16567"/>
    <cellStyle name="20% - Accent6 3 21 5 3" xfId="16568"/>
    <cellStyle name="20% - Accent6 3 21 6" xfId="16569"/>
    <cellStyle name="20% - Accent6 3 21 6 2" xfId="16570"/>
    <cellStyle name="20% - Accent6 3 21 7" xfId="16571"/>
    <cellStyle name="20% - Accent6 3 21 8" xfId="16572"/>
    <cellStyle name="20% - Accent6 3 22" xfId="16573"/>
    <cellStyle name="20% - Accent6 3 22 2" xfId="16574"/>
    <cellStyle name="20% - Accent6 3 22 3" xfId="16575"/>
    <cellStyle name="20% - Accent6 3 23" xfId="16576"/>
    <cellStyle name="20% - Accent6 3 23 2" xfId="16577"/>
    <cellStyle name="20% - Accent6 3 23 3" xfId="16578"/>
    <cellStyle name="20% - Accent6 3 24" xfId="16579"/>
    <cellStyle name="20% - Accent6 3 24 2" xfId="16580"/>
    <cellStyle name="20% - Accent6 3 24 3" xfId="16581"/>
    <cellStyle name="20% - Accent6 3 25" xfId="16582"/>
    <cellStyle name="20% - Accent6 3 25 2" xfId="16583"/>
    <cellStyle name="20% - Accent6 3 25 3" xfId="16584"/>
    <cellStyle name="20% - Accent6 3 26" xfId="16585"/>
    <cellStyle name="20% - Accent6 3 26 2" xfId="16586"/>
    <cellStyle name="20% - Accent6 3 27" xfId="16587"/>
    <cellStyle name="20% - Accent6 3 28" xfId="16588"/>
    <cellStyle name="20% - Accent6 3 3" xfId="16589"/>
    <cellStyle name="20% - Accent6 3 3 2" xfId="16590"/>
    <cellStyle name="20% - Accent6 3 3 2 2" xfId="16591"/>
    <cellStyle name="20% - Accent6 3 3 2 3" xfId="16592"/>
    <cellStyle name="20% - Accent6 3 3 3" xfId="16593"/>
    <cellStyle name="20% - Accent6 3 3 3 2" xfId="16594"/>
    <cellStyle name="20% - Accent6 3 3 3 3" xfId="16595"/>
    <cellStyle name="20% - Accent6 3 3 4" xfId="16596"/>
    <cellStyle name="20% - Accent6 3 3 4 2" xfId="16597"/>
    <cellStyle name="20% - Accent6 3 3 4 3" xfId="16598"/>
    <cellStyle name="20% - Accent6 3 3 5" xfId="16599"/>
    <cellStyle name="20% - Accent6 3 3 5 2" xfId="16600"/>
    <cellStyle name="20% - Accent6 3 3 5 3" xfId="16601"/>
    <cellStyle name="20% - Accent6 3 3 6" xfId="16602"/>
    <cellStyle name="20% - Accent6 3 3 6 2" xfId="16603"/>
    <cellStyle name="20% - Accent6 3 3 7" xfId="16604"/>
    <cellStyle name="20% - Accent6 3 3 8" xfId="16605"/>
    <cellStyle name="20% - Accent6 3 4" xfId="16606"/>
    <cellStyle name="20% - Accent6 3 4 2" xfId="16607"/>
    <cellStyle name="20% - Accent6 3 4 2 2" xfId="16608"/>
    <cellStyle name="20% - Accent6 3 4 2 3" xfId="16609"/>
    <cellStyle name="20% - Accent6 3 4 3" xfId="16610"/>
    <cellStyle name="20% - Accent6 3 4 3 2" xfId="16611"/>
    <cellStyle name="20% - Accent6 3 4 3 3" xfId="16612"/>
    <cellStyle name="20% - Accent6 3 4 4" xfId="16613"/>
    <cellStyle name="20% - Accent6 3 4 4 2" xfId="16614"/>
    <cellStyle name="20% - Accent6 3 4 4 3" xfId="16615"/>
    <cellStyle name="20% - Accent6 3 4 5" xfId="16616"/>
    <cellStyle name="20% - Accent6 3 4 5 2" xfId="16617"/>
    <cellStyle name="20% - Accent6 3 4 5 3" xfId="16618"/>
    <cellStyle name="20% - Accent6 3 4 6" xfId="16619"/>
    <cellStyle name="20% - Accent6 3 4 6 2" xfId="16620"/>
    <cellStyle name="20% - Accent6 3 4 7" xfId="16621"/>
    <cellStyle name="20% - Accent6 3 4 8" xfId="16622"/>
    <cellStyle name="20% - Accent6 3 5" xfId="16623"/>
    <cellStyle name="20% - Accent6 3 5 2" xfId="16624"/>
    <cellStyle name="20% - Accent6 3 5 2 2" xfId="16625"/>
    <cellStyle name="20% - Accent6 3 5 2 3" xfId="16626"/>
    <cellStyle name="20% - Accent6 3 5 3" xfId="16627"/>
    <cellStyle name="20% - Accent6 3 5 3 2" xfId="16628"/>
    <cellStyle name="20% - Accent6 3 5 3 3" xfId="16629"/>
    <cellStyle name="20% - Accent6 3 5 4" xfId="16630"/>
    <cellStyle name="20% - Accent6 3 5 4 2" xfId="16631"/>
    <cellStyle name="20% - Accent6 3 5 4 3" xfId="16632"/>
    <cellStyle name="20% - Accent6 3 5 5" xfId="16633"/>
    <cellStyle name="20% - Accent6 3 5 5 2" xfId="16634"/>
    <cellStyle name="20% - Accent6 3 5 5 3" xfId="16635"/>
    <cellStyle name="20% - Accent6 3 5 6" xfId="16636"/>
    <cellStyle name="20% - Accent6 3 5 6 2" xfId="16637"/>
    <cellStyle name="20% - Accent6 3 5 7" xfId="16638"/>
    <cellStyle name="20% - Accent6 3 5 8" xfId="16639"/>
    <cellStyle name="20% - Accent6 3 6" xfId="16640"/>
    <cellStyle name="20% - Accent6 3 6 2" xfId="16641"/>
    <cellStyle name="20% - Accent6 3 6 2 2" xfId="16642"/>
    <cellStyle name="20% - Accent6 3 6 2 3" xfId="16643"/>
    <cellStyle name="20% - Accent6 3 6 3" xfId="16644"/>
    <cellStyle name="20% - Accent6 3 6 3 2" xfId="16645"/>
    <cellStyle name="20% - Accent6 3 6 3 3" xfId="16646"/>
    <cellStyle name="20% - Accent6 3 6 4" xfId="16647"/>
    <cellStyle name="20% - Accent6 3 6 4 2" xfId="16648"/>
    <cellStyle name="20% - Accent6 3 6 4 3" xfId="16649"/>
    <cellStyle name="20% - Accent6 3 6 5" xfId="16650"/>
    <cellStyle name="20% - Accent6 3 6 5 2" xfId="16651"/>
    <cellStyle name="20% - Accent6 3 6 5 3" xfId="16652"/>
    <cellStyle name="20% - Accent6 3 6 6" xfId="16653"/>
    <cellStyle name="20% - Accent6 3 6 6 2" xfId="16654"/>
    <cellStyle name="20% - Accent6 3 6 7" xfId="16655"/>
    <cellStyle name="20% - Accent6 3 6 8" xfId="16656"/>
    <cellStyle name="20% - Accent6 3 7" xfId="16657"/>
    <cellStyle name="20% - Accent6 3 7 2" xfId="16658"/>
    <cellStyle name="20% - Accent6 3 7 2 2" xfId="16659"/>
    <cellStyle name="20% - Accent6 3 7 2 3" xfId="16660"/>
    <cellStyle name="20% - Accent6 3 7 3" xfId="16661"/>
    <cellStyle name="20% - Accent6 3 7 3 2" xfId="16662"/>
    <cellStyle name="20% - Accent6 3 7 3 3" xfId="16663"/>
    <cellStyle name="20% - Accent6 3 7 4" xfId="16664"/>
    <cellStyle name="20% - Accent6 3 7 4 2" xfId="16665"/>
    <cellStyle name="20% - Accent6 3 7 4 3" xfId="16666"/>
    <cellStyle name="20% - Accent6 3 7 5" xfId="16667"/>
    <cellStyle name="20% - Accent6 3 7 5 2" xfId="16668"/>
    <cellStyle name="20% - Accent6 3 7 5 3" xfId="16669"/>
    <cellStyle name="20% - Accent6 3 7 6" xfId="16670"/>
    <cellStyle name="20% - Accent6 3 7 6 2" xfId="16671"/>
    <cellStyle name="20% - Accent6 3 7 7" xfId="16672"/>
    <cellStyle name="20% - Accent6 3 7 8" xfId="16673"/>
    <cellStyle name="20% - Accent6 3 8" xfId="16674"/>
    <cellStyle name="20% - Accent6 3 8 2" xfId="16675"/>
    <cellStyle name="20% - Accent6 3 8 2 2" xfId="16676"/>
    <cellStyle name="20% - Accent6 3 8 2 3" xfId="16677"/>
    <cellStyle name="20% - Accent6 3 8 3" xfId="16678"/>
    <cellStyle name="20% - Accent6 3 8 3 2" xfId="16679"/>
    <cellStyle name="20% - Accent6 3 8 3 3" xfId="16680"/>
    <cellStyle name="20% - Accent6 3 8 4" xfId="16681"/>
    <cellStyle name="20% - Accent6 3 8 4 2" xfId="16682"/>
    <cellStyle name="20% - Accent6 3 8 4 3" xfId="16683"/>
    <cellStyle name="20% - Accent6 3 8 5" xfId="16684"/>
    <cellStyle name="20% - Accent6 3 8 5 2" xfId="16685"/>
    <cellStyle name="20% - Accent6 3 8 5 3" xfId="16686"/>
    <cellStyle name="20% - Accent6 3 8 6" xfId="16687"/>
    <cellStyle name="20% - Accent6 3 8 6 2" xfId="16688"/>
    <cellStyle name="20% - Accent6 3 8 7" xfId="16689"/>
    <cellStyle name="20% - Accent6 3 8 8" xfId="16690"/>
    <cellStyle name="20% - Accent6 3 9" xfId="16691"/>
    <cellStyle name="20% - Accent6 3 9 2" xfId="16692"/>
    <cellStyle name="20% - Accent6 3 9 2 2" xfId="16693"/>
    <cellStyle name="20% - Accent6 3 9 2 3" xfId="16694"/>
    <cellStyle name="20% - Accent6 3 9 3" xfId="16695"/>
    <cellStyle name="20% - Accent6 3 9 3 2" xfId="16696"/>
    <cellStyle name="20% - Accent6 3 9 3 3" xfId="16697"/>
    <cellStyle name="20% - Accent6 3 9 4" xfId="16698"/>
    <cellStyle name="20% - Accent6 3 9 4 2" xfId="16699"/>
    <cellStyle name="20% - Accent6 3 9 4 3" xfId="16700"/>
    <cellStyle name="20% - Accent6 3 9 5" xfId="16701"/>
    <cellStyle name="20% - Accent6 3 9 5 2" xfId="16702"/>
    <cellStyle name="20% - Accent6 3 9 5 3" xfId="16703"/>
    <cellStyle name="20% - Accent6 3 9 6" xfId="16704"/>
    <cellStyle name="20% - Accent6 3 9 6 2" xfId="16705"/>
    <cellStyle name="20% - Accent6 3 9 7" xfId="16706"/>
    <cellStyle name="20% - Accent6 3 9 8" xfId="16707"/>
    <cellStyle name="20% - Accent6 30" xfId="16708"/>
    <cellStyle name="20% - Accent6 30 2" xfId="16709"/>
    <cellStyle name="20% - Accent6 30 3" xfId="16710"/>
    <cellStyle name="20% - Accent6 31" xfId="16711"/>
    <cellStyle name="20% - Accent6 31 2" xfId="16712"/>
    <cellStyle name="20% - Accent6 31 3" xfId="16713"/>
    <cellStyle name="20% - Accent6 32" xfId="16714"/>
    <cellStyle name="20% - Accent6 32 2" xfId="16715"/>
    <cellStyle name="20% - Accent6 32 3" xfId="16716"/>
    <cellStyle name="20% - Accent6 33" xfId="16717"/>
    <cellStyle name="20% - Accent6 33 2" xfId="16718"/>
    <cellStyle name="20% - Accent6 33 3" xfId="16719"/>
    <cellStyle name="20% - Accent6 34" xfId="16720"/>
    <cellStyle name="20% - Accent6 34 2" xfId="16721"/>
    <cellStyle name="20% - Accent6 34 3" xfId="16722"/>
    <cellStyle name="20% - Accent6 35" xfId="16723"/>
    <cellStyle name="20% - Accent6 35 2" xfId="16724"/>
    <cellStyle name="20% - Accent6 36" xfId="16725"/>
    <cellStyle name="20% - Accent6 36 2" xfId="16726"/>
    <cellStyle name="20% - Accent6 37" xfId="16727"/>
    <cellStyle name="20% - Accent6 37 2" xfId="16728"/>
    <cellStyle name="20% - Accent6 38" xfId="16729"/>
    <cellStyle name="20% - Accent6 38 2" xfId="16730"/>
    <cellStyle name="20% - Accent6 39" xfId="16731"/>
    <cellStyle name="20% - Accent6 4" xfId="16732"/>
    <cellStyle name="20% - Accent6 4 10" xfId="16733"/>
    <cellStyle name="20% - Accent6 4 10 2" xfId="16734"/>
    <cellStyle name="20% - Accent6 4 10 2 2" xfId="16735"/>
    <cellStyle name="20% - Accent6 4 10 2 3" xfId="16736"/>
    <cellStyle name="20% - Accent6 4 10 3" xfId="16737"/>
    <cellStyle name="20% - Accent6 4 10 3 2" xfId="16738"/>
    <cellStyle name="20% - Accent6 4 10 3 3" xfId="16739"/>
    <cellStyle name="20% - Accent6 4 10 4" xfId="16740"/>
    <cellStyle name="20% - Accent6 4 10 4 2" xfId="16741"/>
    <cellStyle name="20% - Accent6 4 10 4 3" xfId="16742"/>
    <cellStyle name="20% - Accent6 4 10 5" xfId="16743"/>
    <cellStyle name="20% - Accent6 4 10 5 2" xfId="16744"/>
    <cellStyle name="20% - Accent6 4 10 5 3" xfId="16745"/>
    <cellStyle name="20% - Accent6 4 10 6" xfId="16746"/>
    <cellStyle name="20% - Accent6 4 10 6 2" xfId="16747"/>
    <cellStyle name="20% - Accent6 4 10 7" xfId="16748"/>
    <cellStyle name="20% - Accent6 4 10 8" xfId="16749"/>
    <cellStyle name="20% - Accent6 4 11" xfId="16750"/>
    <cellStyle name="20% - Accent6 4 11 2" xfId="16751"/>
    <cellStyle name="20% - Accent6 4 11 2 2" xfId="16752"/>
    <cellStyle name="20% - Accent6 4 11 2 3" xfId="16753"/>
    <cellStyle name="20% - Accent6 4 11 3" xfId="16754"/>
    <cellStyle name="20% - Accent6 4 11 3 2" xfId="16755"/>
    <cellStyle name="20% - Accent6 4 11 3 3" xfId="16756"/>
    <cellStyle name="20% - Accent6 4 11 4" xfId="16757"/>
    <cellStyle name="20% - Accent6 4 11 4 2" xfId="16758"/>
    <cellStyle name="20% - Accent6 4 11 4 3" xfId="16759"/>
    <cellStyle name="20% - Accent6 4 11 5" xfId="16760"/>
    <cellStyle name="20% - Accent6 4 11 5 2" xfId="16761"/>
    <cellStyle name="20% - Accent6 4 11 5 3" xfId="16762"/>
    <cellStyle name="20% - Accent6 4 11 6" xfId="16763"/>
    <cellStyle name="20% - Accent6 4 11 6 2" xfId="16764"/>
    <cellStyle name="20% - Accent6 4 11 7" xfId="16765"/>
    <cellStyle name="20% - Accent6 4 11 8" xfId="16766"/>
    <cellStyle name="20% - Accent6 4 12" xfId="16767"/>
    <cellStyle name="20% - Accent6 4 12 2" xfId="16768"/>
    <cellStyle name="20% - Accent6 4 12 2 2" xfId="16769"/>
    <cellStyle name="20% - Accent6 4 12 2 3" xfId="16770"/>
    <cellStyle name="20% - Accent6 4 12 3" xfId="16771"/>
    <cellStyle name="20% - Accent6 4 12 3 2" xfId="16772"/>
    <cellStyle name="20% - Accent6 4 12 3 3" xfId="16773"/>
    <cellStyle name="20% - Accent6 4 12 4" xfId="16774"/>
    <cellStyle name="20% - Accent6 4 12 4 2" xfId="16775"/>
    <cellStyle name="20% - Accent6 4 12 4 3" xfId="16776"/>
    <cellStyle name="20% - Accent6 4 12 5" xfId="16777"/>
    <cellStyle name="20% - Accent6 4 12 5 2" xfId="16778"/>
    <cellStyle name="20% - Accent6 4 12 5 3" xfId="16779"/>
    <cellStyle name="20% - Accent6 4 12 6" xfId="16780"/>
    <cellStyle name="20% - Accent6 4 12 6 2" xfId="16781"/>
    <cellStyle name="20% - Accent6 4 12 7" xfId="16782"/>
    <cellStyle name="20% - Accent6 4 12 8" xfId="16783"/>
    <cellStyle name="20% - Accent6 4 13" xfId="16784"/>
    <cellStyle name="20% - Accent6 4 13 2" xfId="16785"/>
    <cellStyle name="20% - Accent6 4 13 2 2" xfId="16786"/>
    <cellStyle name="20% - Accent6 4 13 2 3" xfId="16787"/>
    <cellStyle name="20% - Accent6 4 13 3" xfId="16788"/>
    <cellStyle name="20% - Accent6 4 13 3 2" xfId="16789"/>
    <cellStyle name="20% - Accent6 4 13 3 3" xfId="16790"/>
    <cellStyle name="20% - Accent6 4 13 4" xfId="16791"/>
    <cellStyle name="20% - Accent6 4 13 4 2" xfId="16792"/>
    <cellStyle name="20% - Accent6 4 13 4 3" xfId="16793"/>
    <cellStyle name="20% - Accent6 4 13 5" xfId="16794"/>
    <cellStyle name="20% - Accent6 4 13 5 2" xfId="16795"/>
    <cellStyle name="20% - Accent6 4 13 5 3" xfId="16796"/>
    <cellStyle name="20% - Accent6 4 13 6" xfId="16797"/>
    <cellStyle name="20% - Accent6 4 13 6 2" xfId="16798"/>
    <cellStyle name="20% - Accent6 4 13 7" xfId="16799"/>
    <cellStyle name="20% - Accent6 4 13 8" xfId="16800"/>
    <cellStyle name="20% - Accent6 4 14" xfId="16801"/>
    <cellStyle name="20% - Accent6 4 14 2" xfId="16802"/>
    <cellStyle name="20% - Accent6 4 14 2 2" xfId="16803"/>
    <cellStyle name="20% - Accent6 4 14 2 3" xfId="16804"/>
    <cellStyle name="20% - Accent6 4 14 3" xfId="16805"/>
    <cellStyle name="20% - Accent6 4 14 3 2" xfId="16806"/>
    <cellStyle name="20% - Accent6 4 14 3 3" xfId="16807"/>
    <cellStyle name="20% - Accent6 4 14 4" xfId="16808"/>
    <cellStyle name="20% - Accent6 4 14 4 2" xfId="16809"/>
    <cellStyle name="20% - Accent6 4 14 4 3" xfId="16810"/>
    <cellStyle name="20% - Accent6 4 14 5" xfId="16811"/>
    <cellStyle name="20% - Accent6 4 14 5 2" xfId="16812"/>
    <cellStyle name="20% - Accent6 4 14 5 3" xfId="16813"/>
    <cellStyle name="20% - Accent6 4 14 6" xfId="16814"/>
    <cellStyle name="20% - Accent6 4 14 6 2" xfId="16815"/>
    <cellStyle name="20% - Accent6 4 14 7" xfId="16816"/>
    <cellStyle name="20% - Accent6 4 14 8" xfId="16817"/>
    <cellStyle name="20% - Accent6 4 15" xfId="16818"/>
    <cellStyle name="20% - Accent6 4 15 2" xfId="16819"/>
    <cellStyle name="20% - Accent6 4 15 2 2" xfId="16820"/>
    <cellStyle name="20% - Accent6 4 15 2 3" xfId="16821"/>
    <cellStyle name="20% - Accent6 4 15 3" xfId="16822"/>
    <cellStyle name="20% - Accent6 4 15 3 2" xfId="16823"/>
    <cellStyle name="20% - Accent6 4 15 3 3" xfId="16824"/>
    <cellStyle name="20% - Accent6 4 15 4" xfId="16825"/>
    <cellStyle name="20% - Accent6 4 15 4 2" xfId="16826"/>
    <cellStyle name="20% - Accent6 4 15 4 3" xfId="16827"/>
    <cellStyle name="20% - Accent6 4 15 5" xfId="16828"/>
    <cellStyle name="20% - Accent6 4 15 5 2" xfId="16829"/>
    <cellStyle name="20% - Accent6 4 15 5 3" xfId="16830"/>
    <cellStyle name="20% - Accent6 4 15 6" xfId="16831"/>
    <cellStyle name="20% - Accent6 4 15 6 2" xfId="16832"/>
    <cellStyle name="20% - Accent6 4 15 7" xfId="16833"/>
    <cellStyle name="20% - Accent6 4 15 8" xfId="16834"/>
    <cellStyle name="20% - Accent6 4 16" xfId="16835"/>
    <cellStyle name="20% - Accent6 4 16 2" xfId="16836"/>
    <cellStyle name="20% - Accent6 4 16 2 2" xfId="16837"/>
    <cellStyle name="20% - Accent6 4 16 2 3" xfId="16838"/>
    <cellStyle name="20% - Accent6 4 16 3" xfId="16839"/>
    <cellStyle name="20% - Accent6 4 16 3 2" xfId="16840"/>
    <cellStyle name="20% - Accent6 4 16 3 3" xfId="16841"/>
    <cellStyle name="20% - Accent6 4 16 4" xfId="16842"/>
    <cellStyle name="20% - Accent6 4 16 4 2" xfId="16843"/>
    <cellStyle name="20% - Accent6 4 16 4 3" xfId="16844"/>
    <cellStyle name="20% - Accent6 4 16 5" xfId="16845"/>
    <cellStyle name="20% - Accent6 4 16 5 2" xfId="16846"/>
    <cellStyle name="20% - Accent6 4 16 5 3" xfId="16847"/>
    <cellStyle name="20% - Accent6 4 16 6" xfId="16848"/>
    <cellStyle name="20% - Accent6 4 16 6 2" xfId="16849"/>
    <cellStyle name="20% - Accent6 4 16 7" xfId="16850"/>
    <cellStyle name="20% - Accent6 4 16 8" xfId="16851"/>
    <cellStyle name="20% - Accent6 4 17" xfId="16852"/>
    <cellStyle name="20% - Accent6 4 17 2" xfId="16853"/>
    <cellStyle name="20% - Accent6 4 17 2 2" xfId="16854"/>
    <cellStyle name="20% - Accent6 4 17 2 3" xfId="16855"/>
    <cellStyle name="20% - Accent6 4 17 3" xfId="16856"/>
    <cellStyle name="20% - Accent6 4 17 3 2" xfId="16857"/>
    <cellStyle name="20% - Accent6 4 17 3 3" xfId="16858"/>
    <cellStyle name="20% - Accent6 4 17 4" xfId="16859"/>
    <cellStyle name="20% - Accent6 4 17 4 2" xfId="16860"/>
    <cellStyle name="20% - Accent6 4 17 4 3" xfId="16861"/>
    <cellStyle name="20% - Accent6 4 17 5" xfId="16862"/>
    <cellStyle name="20% - Accent6 4 17 5 2" xfId="16863"/>
    <cellStyle name="20% - Accent6 4 17 5 3" xfId="16864"/>
    <cellStyle name="20% - Accent6 4 17 6" xfId="16865"/>
    <cellStyle name="20% - Accent6 4 17 6 2" xfId="16866"/>
    <cellStyle name="20% - Accent6 4 17 7" xfId="16867"/>
    <cellStyle name="20% - Accent6 4 17 8" xfId="16868"/>
    <cellStyle name="20% - Accent6 4 18" xfId="16869"/>
    <cellStyle name="20% - Accent6 4 18 2" xfId="16870"/>
    <cellStyle name="20% - Accent6 4 18 2 2" xfId="16871"/>
    <cellStyle name="20% - Accent6 4 18 2 3" xfId="16872"/>
    <cellStyle name="20% - Accent6 4 18 3" xfId="16873"/>
    <cellStyle name="20% - Accent6 4 18 3 2" xfId="16874"/>
    <cellStyle name="20% - Accent6 4 18 3 3" xfId="16875"/>
    <cellStyle name="20% - Accent6 4 18 4" xfId="16876"/>
    <cellStyle name="20% - Accent6 4 18 4 2" xfId="16877"/>
    <cellStyle name="20% - Accent6 4 18 4 3" xfId="16878"/>
    <cellStyle name="20% - Accent6 4 18 5" xfId="16879"/>
    <cellStyle name="20% - Accent6 4 18 5 2" xfId="16880"/>
    <cellStyle name="20% - Accent6 4 18 5 3" xfId="16881"/>
    <cellStyle name="20% - Accent6 4 18 6" xfId="16882"/>
    <cellStyle name="20% - Accent6 4 18 6 2" xfId="16883"/>
    <cellStyle name="20% - Accent6 4 18 7" xfId="16884"/>
    <cellStyle name="20% - Accent6 4 18 8" xfId="16885"/>
    <cellStyle name="20% - Accent6 4 19" xfId="16886"/>
    <cellStyle name="20% - Accent6 4 19 2" xfId="16887"/>
    <cellStyle name="20% - Accent6 4 19 2 2" xfId="16888"/>
    <cellStyle name="20% - Accent6 4 19 2 3" xfId="16889"/>
    <cellStyle name="20% - Accent6 4 19 3" xfId="16890"/>
    <cellStyle name="20% - Accent6 4 19 3 2" xfId="16891"/>
    <cellStyle name="20% - Accent6 4 19 3 3" xfId="16892"/>
    <cellStyle name="20% - Accent6 4 19 4" xfId="16893"/>
    <cellStyle name="20% - Accent6 4 19 4 2" xfId="16894"/>
    <cellStyle name="20% - Accent6 4 19 4 3" xfId="16895"/>
    <cellStyle name="20% - Accent6 4 19 5" xfId="16896"/>
    <cellStyle name="20% - Accent6 4 19 5 2" xfId="16897"/>
    <cellStyle name="20% - Accent6 4 19 5 3" xfId="16898"/>
    <cellStyle name="20% - Accent6 4 19 6" xfId="16899"/>
    <cellStyle name="20% - Accent6 4 19 6 2" xfId="16900"/>
    <cellStyle name="20% - Accent6 4 19 7" xfId="16901"/>
    <cellStyle name="20% - Accent6 4 19 8" xfId="16902"/>
    <cellStyle name="20% - Accent6 4 2" xfId="16903"/>
    <cellStyle name="20% - Accent6 4 2 2" xfId="16904"/>
    <cellStyle name="20% - Accent6 4 2 2 2" xfId="16905"/>
    <cellStyle name="20% - Accent6 4 2 2 3" xfId="16906"/>
    <cellStyle name="20% - Accent6 4 2 3" xfId="16907"/>
    <cellStyle name="20% - Accent6 4 2 3 2" xfId="16908"/>
    <cellStyle name="20% - Accent6 4 2 3 3" xfId="16909"/>
    <cellStyle name="20% - Accent6 4 2 4" xfId="16910"/>
    <cellStyle name="20% - Accent6 4 2 4 2" xfId="16911"/>
    <cellStyle name="20% - Accent6 4 2 4 3" xfId="16912"/>
    <cellStyle name="20% - Accent6 4 2 5" xfId="16913"/>
    <cellStyle name="20% - Accent6 4 2 5 2" xfId="16914"/>
    <cellStyle name="20% - Accent6 4 2 5 3" xfId="16915"/>
    <cellStyle name="20% - Accent6 4 2 6" xfId="16916"/>
    <cellStyle name="20% - Accent6 4 2 6 2" xfId="16917"/>
    <cellStyle name="20% - Accent6 4 2 7" xfId="16918"/>
    <cellStyle name="20% - Accent6 4 2 8" xfId="16919"/>
    <cellStyle name="20% - Accent6 4 20" xfId="16920"/>
    <cellStyle name="20% - Accent6 4 20 2" xfId="16921"/>
    <cellStyle name="20% - Accent6 4 20 2 2" xfId="16922"/>
    <cellStyle name="20% - Accent6 4 20 2 3" xfId="16923"/>
    <cellStyle name="20% - Accent6 4 20 3" xfId="16924"/>
    <cellStyle name="20% - Accent6 4 20 3 2" xfId="16925"/>
    <cellStyle name="20% - Accent6 4 20 3 3" xfId="16926"/>
    <cellStyle name="20% - Accent6 4 20 4" xfId="16927"/>
    <cellStyle name="20% - Accent6 4 20 4 2" xfId="16928"/>
    <cellStyle name="20% - Accent6 4 20 4 3" xfId="16929"/>
    <cellStyle name="20% - Accent6 4 20 5" xfId="16930"/>
    <cellStyle name="20% - Accent6 4 20 5 2" xfId="16931"/>
    <cellStyle name="20% - Accent6 4 20 5 3" xfId="16932"/>
    <cellStyle name="20% - Accent6 4 20 6" xfId="16933"/>
    <cellStyle name="20% - Accent6 4 20 6 2" xfId="16934"/>
    <cellStyle name="20% - Accent6 4 20 7" xfId="16935"/>
    <cellStyle name="20% - Accent6 4 20 8" xfId="16936"/>
    <cellStyle name="20% - Accent6 4 21" xfId="16937"/>
    <cellStyle name="20% - Accent6 4 21 2" xfId="16938"/>
    <cellStyle name="20% - Accent6 4 21 2 2" xfId="16939"/>
    <cellStyle name="20% - Accent6 4 21 2 3" xfId="16940"/>
    <cellStyle name="20% - Accent6 4 21 3" xfId="16941"/>
    <cellStyle name="20% - Accent6 4 21 3 2" xfId="16942"/>
    <cellStyle name="20% - Accent6 4 21 3 3" xfId="16943"/>
    <cellStyle name="20% - Accent6 4 21 4" xfId="16944"/>
    <cellStyle name="20% - Accent6 4 21 4 2" xfId="16945"/>
    <cellStyle name="20% - Accent6 4 21 4 3" xfId="16946"/>
    <cellStyle name="20% - Accent6 4 21 5" xfId="16947"/>
    <cellStyle name="20% - Accent6 4 21 5 2" xfId="16948"/>
    <cellStyle name="20% - Accent6 4 21 5 3" xfId="16949"/>
    <cellStyle name="20% - Accent6 4 21 6" xfId="16950"/>
    <cellStyle name="20% - Accent6 4 21 6 2" xfId="16951"/>
    <cellStyle name="20% - Accent6 4 21 7" xfId="16952"/>
    <cellStyle name="20% - Accent6 4 21 8" xfId="16953"/>
    <cellStyle name="20% - Accent6 4 22" xfId="16954"/>
    <cellStyle name="20% - Accent6 4 22 2" xfId="16955"/>
    <cellStyle name="20% - Accent6 4 22 3" xfId="16956"/>
    <cellStyle name="20% - Accent6 4 23" xfId="16957"/>
    <cellStyle name="20% - Accent6 4 23 2" xfId="16958"/>
    <cellStyle name="20% - Accent6 4 23 3" xfId="16959"/>
    <cellStyle name="20% - Accent6 4 24" xfId="16960"/>
    <cellStyle name="20% - Accent6 4 24 2" xfId="16961"/>
    <cellStyle name="20% - Accent6 4 24 3" xfId="16962"/>
    <cellStyle name="20% - Accent6 4 25" xfId="16963"/>
    <cellStyle name="20% - Accent6 4 25 2" xfId="16964"/>
    <cellStyle name="20% - Accent6 4 25 3" xfId="16965"/>
    <cellStyle name="20% - Accent6 4 26" xfId="16966"/>
    <cellStyle name="20% - Accent6 4 26 2" xfId="16967"/>
    <cellStyle name="20% - Accent6 4 27" xfId="16968"/>
    <cellStyle name="20% - Accent6 4 28" xfId="16969"/>
    <cellStyle name="20% - Accent6 4 3" xfId="16970"/>
    <cellStyle name="20% - Accent6 4 3 2" xfId="16971"/>
    <cellStyle name="20% - Accent6 4 3 2 2" xfId="16972"/>
    <cellStyle name="20% - Accent6 4 3 2 3" xfId="16973"/>
    <cellStyle name="20% - Accent6 4 3 3" xfId="16974"/>
    <cellStyle name="20% - Accent6 4 3 3 2" xfId="16975"/>
    <cellStyle name="20% - Accent6 4 3 3 3" xfId="16976"/>
    <cellStyle name="20% - Accent6 4 3 4" xfId="16977"/>
    <cellStyle name="20% - Accent6 4 3 4 2" xfId="16978"/>
    <cellStyle name="20% - Accent6 4 3 4 3" xfId="16979"/>
    <cellStyle name="20% - Accent6 4 3 5" xfId="16980"/>
    <cellStyle name="20% - Accent6 4 3 5 2" xfId="16981"/>
    <cellStyle name="20% - Accent6 4 3 5 3" xfId="16982"/>
    <cellStyle name="20% - Accent6 4 3 6" xfId="16983"/>
    <cellStyle name="20% - Accent6 4 3 6 2" xfId="16984"/>
    <cellStyle name="20% - Accent6 4 3 7" xfId="16985"/>
    <cellStyle name="20% - Accent6 4 3 8" xfId="16986"/>
    <cellStyle name="20% - Accent6 4 4" xfId="16987"/>
    <cellStyle name="20% - Accent6 4 4 2" xfId="16988"/>
    <cellStyle name="20% - Accent6 4 4 2 2" xfId="16989"/>
    <cellStyle name="20% - Accent6 4 4 2 3" xfId="16990"/>
    <cellStyle name="20% - Accent6 4 4 3" xfId="16991"/>
    <cellStyle name="20% - Accent6 4 4 3 2" xfId="16992"/>
    <cellStyle name="20% - Accent6 4 4 3 3" xfId="16993"/>
    <cellStyle name="20% - Accent6 4 4 4" xfId="16994"/>
    <cellStyle name="20% - Accent6 4 4 4 2" xfId="16995"/>
    <cellStyle name="20% - Accent6 4 4 4 3" xfId="16996"/>
    <cellStyle name="20% - Accent6 4 4 5" xfId="16997"/>
    <cellStyle name="20% - Accent6 4 4 5 2" xfId="16998"/>
    <cellStyle name="20% - Accent6 4 4 5 3" xfId="16999"/>
    <cellStyle name="20% - Accent6 4 4 6" xfId="17000"/>
    <cellStyle name="20% - Accent6 4 4 6 2" xfId="17001"/>
    <cellStyle name="20% - Accent6 4 4 7" xfId="17002"/>
    <cellStyle name="20% - Accent6 4 4 8" xfId="17003"/>
    <cellStyle name="20% - Accent6 4 5" xfId="17004"/>
    <cellStyle name="20% - Accent6 4 5 2" xfId="17005"/>
    <cellStyle name="20% - Accent6 4 5 2 2" xfId="17006"/>
    <cellStyle name="20% - Accent6 4 5 2 3" xfId="17007"/>
    <cellStyle name="20% - Accent6 4 5 3" xfId="17008"/>
    <cellStyle name="20% - Accent6 4 5 3 2" xfId="17009"/>
    <cellStyle name="20% - Accent6 4 5 3 3" xfId="17010"/>
    <cellStyle name="20% - Accent6 4 5 4" xfId="17011"/>
    <cellStyle name="20% - Accent6 4 5 4 2" xfId="17012"/>
    <cellStyle name="20% - Accent6 4 5 4 3" xfId="17013"/>
    <cellStyle name="20% - Accent6 4 5 5" xfId="17014"/>
    <cellStyle name="20% - Accent6 4 5 5 2" xfId="17015"/>
    <cellStyle name="20% - Accent6 4 5 5 3" xfId="17016"/>
    <cellStyle name="20% - Accent6 4 5 6" xfId="17017"/>
    <cellStyle name="20% - Accent6 4 5 6 2" xfId="17018"/>
    <cellStyle name="20% - Accent6 4 5 7" xfId="17019"/>
    <cellStyle name="20% - Accent6 4 5 8" xfId="17020"/>
    <cellStyle name="20% - Accent6 4 6" xfId="17021"/>
    <cellStyle name="20% - Accent6 4 6 2" xfId="17022"/>
    <cellStyle name="20% - Accent6 4 6 2 2" xfId="17023"/>
    <cellStyle name="20% - Accent6 4 6 2 3" xfId="17024"/>
    <cellStyle name="20% - Accent6 4 6 3" xfId="17025"/>
    <cellStyle name="20% - Accent6 4 6 3 2" xfId="17026"/>
    <cellStyle name="20% - Accent6 4 6 3 3" xfId="17027"/>
    <cellStyle name="20% - Accent6 4 6 4" xfId="17028"/>
    <cellStyle name="20% - Accent6 4 6 4 2" xfId="17029"/>
    <cellStyle name="20% - Accent6 4 6 4 3" xfId="17030"/>
    <cellStyle name="20% - Accent6 4 6 5" xfId="17031"/>
    <cellStyle name="20% - Accent6 4 6 5 2" xfId="17032"/>
    <cellStyle name="20% - Accent6 4 6 5 3" xfId="17033"/>
    <cellStyle name="20% - Accent6 4 6 6" xfId="17034"/>
    <cellStyle name="20% - Accent6 4 6 6 2" xfId="17035"/>
    <cellStyle name="20% - Accent6 4 6 7" xfId="17036"/>
    <cellStyle name="20% - Accent6 4 6 8" xfId="17037"/>
    <cellStyle name="20% - Accent6 4 7" xfId="17038"/>
    <cellStyle name="20% - Accent6 4 7 2" xfId="17039"/>
    <cellStyle name="20% - Accent6 4 7 2 2" xfId="17040"/>
    <cellStyle name="20% - Accent6 4 7 2 3" xfId="17041"/>
    <cellStyle name="20% - Accent6 4 7 3" xfId="17042"/>
    <cellStyle name="20% - Accent6 4 7 3 2" xfId="17043"/>
    <cellStyle name="20% - Accent6 4 7 3 3" xfId="17044"/>
    <cellStyle name="20% - Accent6 4 7 4" xfId="17045"/>
    <cellStyle name="20% - Accent6 4 7 4 2" xfId="17046"/>
    <cellStyle name="20% - Accent6 4 7 4 3" xfId="17047"/>
    <cellStyle name="20% - Accent6 4 7 5" xfId="17048"/>
    <cellStyle name="20% - Accent6 4 7 5 2" xfId="17049"/>
    <cellStyle name="20% - Accent6 4 7 5 3" xfId="17050"/>
    <cellStyle name="20% - Accent6 4 7 6" xfId="17051"/>
    <cellStyle name="20% - Accent6 4 7 6 2" xfId="17052"/>
    <cellStyle name="20% - Accent6 4 7 7" xfId="17053"/>
    <cellStyle name="20% - Accent6 4 7 8" xfId="17054"/>
    <cellStyle name="20% - Accent6 4 8" xfId="17055"/>
    <cellStyle name="20% - Accent6 4 8 2" xfId="17056"/>
    <cellStyle name="20% - Accent6 4 8 2 2" xfId="17057"/>
    <cellStyle name="20% - Accent6 4 8 2 3" xfId="17058"/>
    <cellStyle name="20% - Accent6 4 8 3" xfId="17059"/>
    <cellStyle name="20% - Accent6 4 8 3 2" xfId="17060"/>
    <cellStyle name="20% - Accent6 4 8 3 3" xfId="17061"/>
    <cellStyle name="20% - Accent6 4 8 4" xfId="17062"/>
    <cellStyle name="20% - Accent6 4 8 4 2" xfId="17063"/>
    <cellStyle name="20% - Accent6 4 8 4 3" xfId="17064"/>
    <cellStyle name="20% - Accent6 4 8 5" xfId="17065"/>
    <cellStyle name="20% - Accent6 4 8 5 2" xfId="17066"/>
    <cellStyle name="20% - Accent6 4 8 5 3" xfId="17067"/>
    <cellStyle name="20% - Accent6 4 8 6" xfId="17068"/>
    <cellStyle name="20% - Accent6 4 8 6 2" xfId="17069"/>
    <cellStyle name="20% - Accent6 4 8 7" xfId="17070"/>
    <cellStyle name="20% - Accent6 4 8 8" xfId="17071"/>
    <cellStyle name="20% - Accent6 4 9" xfId="17072"/>
    <cellStyle name="20% - Accent6 4 9 2" xfId="17073"/>
    <cellStyle name="20% - Accent6 4 9 2 2" xfId="17074"/>
    <cellStyle name="20% - Accent6 4 9 2 3" xfId="17075"/>
    <cellStyle name="20% - Accent6 4 9 3" xfId="17076"/>
    <cellStyle name="20% - Accent6 4 9 3 2" xfId="17077"/>
    <cellStyle name="20% - Accent6 4 9 3 3" xfId="17078"/>
    <cellStyle name="20% - Accent6 4 9 4" xfId="17079"/>
    <cellStyle name="20% - Accent6 4 9 4 2" xfId="17080"/>
    <cellStyle name="20% - Accent6 4 9 4 3" xfId="17081"/>
    <cellStyle name="20% - Accent6 4 9 5" xfId="17082"/>
    <cellStyle name="20% - Accent6 4 9 5 2" xfId="17083"/>
    <cellStyle name="20% - Accent6 4 9 5 3" xfId="17084"/>
    <cellStyle name="20% - Accent6 4 9 6" xfId="17085"/>
    <cellStyle name="20% - Accent6 4 9 6 2" xfId="17086"/>
    <cellStyle name="20% - Accent6 4 9 7" xfId="17087"/>
    <cellStyle name="20% - Accent6 4 9 8" xfId="17088"/>
    <cellStyle name="20% - Accent6 40" xfId="17089"/>
    <cellStyle name="20% - Accent6 41" xfId="17090"/>
    <cellStyle name="20% - Accent6 42" xfId="17091"/>
    <cellStyle name="20% - Accent6 5" xfId="17092"/>
    <cellStyle name="20% - Accent6 5 10" xfId="17093"/>
    <cellStyle name="20% - Accent6 5 10 2" xfId="17094"/>
    <cellStyle name="20% - Accent6 5 10 2 2" xfId="17095"/>
    <cellStyle name="20% - Accent6 5 10 2 3" xfId="17096"/>
    <cellStyle name="20% - Accent6 5 10 3" xfId="17097"/>
    <cellStyle name="20% - Accent6 5 10 3 2" xfId="17098"/>
    <cellStyle name="20% - Accent6 5 10 3 3" xfId="17099"/>
    <cellStyle name="20% - Accent6 5 10 4" xfId="17100"/>
    <cellStyle name="20% - Accent6 5 10 4 2" xfId="17101"/>
    <cellStyle name="20% - Accent6 5 10 4 3" xfId="17102"/>
    <cellStyle name="20% - Accent6 5 10 5" xfId="17103"/>
    <cellStyle name="20% - Accent6 5 10 5 2" xfId="17104"/>
    <cellStyle name="20% - Accent6 5 10 5 3" xfId="17105"/>
    <cellStyle name="20% - Accent6 5 10 6" xfId="17106"/>
    <cellStyle name="20% - Accent6 5 10 6 2" xfId="17107"/>
    <cellStyle name="20% - Accent6 5 10 7" xfId="17108"/>
    <cellStyle name="20% - Accent6 5 10 8" xfId="17109"/>
    <cellStyle name="20% - Accent6 5 11" xfId="17110"/>
    <cellStyle name="20% - Accent6 5 11 2" xfId="17111"/>
    <cellStyle name="20% - Accent6 5 11 2 2" xfId="17112"/>
    <cellStyle name="20% - Accent6 5 11 2 3" xfId="17113"/>
    <cellStyle name="20% - Accent6 5 11 3" xfId="17114"/>
    <cellStyle name="20% - Accent6 5 11 3 2" xfId="17115"/>
    <cellStyle name="20% - Accent6 5 11 3 3" xfId="17116"/>
    <cellStyle name="20% - Accent6 5 11 4" xfId="17117"/>
    <cellStyle name="20% - Accent6 5 11 4 2" xfId="17118"/>
    <cellStyle name="20% - Accent6 5 11 4 3" xfId="17119"/>
    <cellStyle name="20% - Accent6 5 11 5" xfId="17120"/>
    <cellStyle name="20% - Accent6 5 11 5 2" xfId="17121"/>
    <cellStyle name="20% - Accent6 5 11 5 3" xfId="17122"/>
    <cellStyle name="20% - Accent6 5 11 6" xfId="17123"/>
    <cellStyle name="20% - Accent6 5 11 6 2" xfId="17124"/>
    <cellStyle name="20% - Accent6 5 11 7" xfId="17125"/>
    <cellStyle name="20% - Accent6 5 11 8" xfId="17126"/>
    <cellStyle name="20% - Accent6 5 12" xfId="17127"/>
    <cellStyle name="20% - Accent6 5 12 2" xfId="17128"/>
    <cellStyle name="20% - Accent6 5 12 2 2" xfId="17129"/>
    <cellStyle name="20% - Accent6 5 12 2 3" xfId="17130"/>
    <cellStyle name="20% - Accent6 5 12 3" xfId="17131"/>
    <cellStyle name="20% - Accent6 5 12 3 2" xfId="17132"/>
    <cellStyle name="20% - Accent6 5 12 3 3" xfId="17133"/>
    <cellStyle name="20% - Accent6 5 12 4" xfId="17134"/>
    <cellStyle name="20% - Accent6 5 12 4 2" xfId="17135"/>
    <cellStyle name="20% - Accent6 5 12 4 3" xfId="17136"/>
    <cellStyle name="20% - Accent6 5 12 5" xfId="17137"/>
    <cellStyle name="20% - Accent6 5 12 5 2" xfId="17138"/>
    <cellStyle name="20% - Accent6 5 12 5 3" xfId="17139"/>
    <cellStyle name="20% - Accent6 5 12 6" xfId="17140"/>
    <cellStyle name="20% - Accent6 5 12 6 2" xfId="17141"/>
    <cellStyle name="20% - Accent6 5 12 7" xfId="17142"/>
    <cellStyle name="20% - Accent6 5 12 8" xfId="17143"/>
    <cellStyle name="20% - Accent6 5 13" xfId="17144"/>
    <cellStyle name="20% - Accent6 5 13 2" xfId="17145"/>
    <cellStyle name="20% - Accent6 5 13 2 2" xfId="17146"/>
    <cellStyle name="20% - Accent6 5 13 2 3" xfId="17147"/>
    <cellStyle name="20% - Accent6 5 13 3" xfId="17148"/>
    <cellStyle name="20% - Accent6 5 13 3 2" xfId="17149"/>
    <cellStyle name="20% - Accent6 5 13 3 3" xfId="17150"/>
    <cellStyle name="20% - Accent6 5 13 4" xfId="17151"/>
    <cellStyle name="20% - Accent6 5 13 4 2" xfId="17152"/>
    <cellStyle name="20% - Accent6 5 13 4 3" xfId="17153"/>
    <cellStyle name="20% - Accent6 5 13 5" xfId="17154"/>
    <cellStyle name="20% - Accent6 5 13 5 2" xfId="17155"/>
    <cellStyle name="20% - Accent6 5 13 5 3" xfId="17156"/>
    <cellStyle name="20% - Accent6 5 13 6" xfId="17157"/>
    <cellStyle name="20% - Accent6 5 13 6 2" xfId="17158"/>
    <cellStyle name="20% - Accent6 5 13 7" xfId="17159"/>
    <cellStyle name="20% - Accent6 5 13 8" xfId="17160"/>
    <cellStyle name="20% - Accent6 5 14" xfId="17161"/>
    <cellStyle name="20% - Accent6 5 14 2" xfId="17162"/>
    <cellStyle name="20% - Accent6 5 14 2 2" xfId="17163"/>
    <cellStyle name="20% - Accent6 5 14 2 3" xfId="17164"/>
    <cellStyle name="20% - Accent6 5 14 3" xfId="17165"/>
    <cellStyle name="20% - Accent6 5 14 3 2" xfId="17166"/>
    <cellStyle name="20% - Accent6 5 14 3 3" xfId="17167"/>
    <cellStyle name="20% - Accent6 5 14 4" xfId="17168"/>
    <cellStyle name="20% - Accent6 5 14 4 2" xfId="17169"/>
    <cellStyle name="20% - Accent6 5 14 4 3" xfId="17170"/>
    <cellStyle name="20% - Accent6 5 14 5" xfId="17171"/>
    <cellStyle name="20% - Accent6 5 14 5 2" xfId="17172"/>
    <cellStyle name="20% - Accent6 5 14 5 3" xfId="17173"/>
    <cellStyle name="20% - Accent6 5 14 6" xfId="17174"/>
    <cellStyle name="20% - Accent6 5 14 6 2" xfId="17175"/>
    <cellStyle name="20% - Accent6 5 14 7" xfId="17176"/>
    <cellStyle name="20% - Accent6 5 14 8" xfId="17177"/>
    <cellStyle name="20% - Accent6 5 15" xfId="17178"/>
    <cellStyle name="20% - Accent6 5 15 2" xfId="17179"/>
    <cellStyle name="20% - Accent6 5 15 2 2" xfId="17180"/>
    <cellStyle name="20% - Accent6 5 15 2 3" xfId="17181"/>
    <cellStyle name="20% - Accent6 5 15 3" xfId="17182"/>
    <cellStyle name="20% - Accent6 5 15 3 2" xfId="17183"/>
    <cellStyle name="20% - Accent6 5 15 3 3" xfId="17184"/>
    <cellStyle name="20% - Accent6 5 15 4" xfId="17185"/>
    <cellStyle name="20% - Accent6 5 15 4 2" xfId="17186"/>
    <cellStyle name="20% - Accent6 5 15 4 3" xfId="17187"/>
    <cellStyle name="20% - Accent6 5 15 5" xfId="17188"/>
    <cellStyle name="20% - Accent6 5 15 5 2" xfId="17189"/>
    <cellStyle name="20% - Accent6 5 15 5 3" xfId="17190"/>
    <cellStyle name="20% - Accent6 5 15 6" xfId="17191"/>
    <cellStyle name="20% - Accent6 5 15 6 2" xfId="17192"/>
    <cellStyle name="20% - Accent6 5 15 7" xfId="17193"/>
    <cellStyle name="20% - Accent6 5 15 8" xfId="17194"/>
    <cellStyle name="20% - Accent6 5 16" xfId="17195"/>
    <cellStyle name="20% - Accent6 5 16 2" xfId="17196"/>
    <cellStyle name="20% - Accent6 5 16 2 2" xfId="17197"/>
    <cellStyle name="20% - Accent6 5 16 2 3" xfId="17198"/>
    <cellStyle name="20% - Accent6 5 16 3" xfId="17199"/>
    <cellStyle name="20% - Accent6 5 16 3 2" xfId="17200"/>
    <cellStyle name="20% - Accent6 5 16 3 3" xfId="17201"/>
    <cellStyle name="20% - Accent6 5 16 4" xfId="17202"/>
    <cellStyle name="20% - Accent6 5 16 4 2" xfId="17203"/>
    <cellStyle name="20% - Accent6 5 16 4 3" xfId="17204"/>
    <cellStyle name="20% - Accent6 5 16 5" xfId="17205"/>
    <cellStyle name="20% - Accent6 5 16 5 2" xfId="17206"/>
    <cellStyle name="20% - Accent6 5 16 5 3" xfId="17207"/>
    <cellStyle name="20% - Accent6 5 16 6" xfId="17208"/>
    <cellStyle name="20% - Accent6 5 16 6 2" xfId="17209"/>
    <cellStyle name="20% - Accent6 5 16 7" xfId="17210"/>
    <cellStyle name="20% - Accent6 5 16 8" xfId="17211"/>
    <cellStyle name="20% - Accent6 5 17" xfId="17212"/>
    <cellStyle name="20% - Accent6 5 17 2" xfId="17213"/>
    <cellStyle name="20% - Accent6 5 17 2 2" xfId="17214"/>
    <cellStyle name="20% - Accent6 5 17 2 3" xfId="17215"/>
    <cellStyle name="20% - Accent6 5 17 3" xfId="17216"/>
    <cellStyle name="20% - Accent6 5 17 3 2" xfId="17217"/>
    <cellStyle name="20% - Accent6 5 17 3 3" xfId="17218"/>
    <cellStyle name="20% - Accent6 5 17 4" xfId="17219"/>
    <cellStyle name="20% - Accent6 5 17 4 2" xfId="17220"/>
    <cellStyle name="20% - Accent6 5 17 4 3" xfId="17221"/>
    <cellStyle name="20% - Accent6 5 17 5" xfId="17222"/>
    <cellStyle name="20% - Accent6 5 17 5 2" xfId="17223"/>
    <cellStyle name="20% - Accent6 5 17 5 3" xfId="17224"/>
    <cellStyle name="20% - Accent6 5 17 6" xfId="17225"/>
    <cellStyle name="20% - Accent6 5 17 6 2" xfId="17226"/>
    <cellStyle name="20% - Accent6 5 17 7" xfId="17227"/>
    <cellStyle name="20% - Accent6 5 17 8" xfId="17228"/>
    <cellStyle name="20% - Accent6 5 18" xfId="17229"/>
    <cellStyle name="20% - Accent6 5 18 2" xfId="17230"/>
    <cellStyle name="20% - Accent6 5 18 2 2" xfId="17231"/>
    <cellStyle name="20% - Accent6 5 18 2 3" xfId="17232"/>
    <cellStyle name="20% - Accent6 5 18 3" xfId="17233"/>
    <cellStyle name="20% - Accent6 5 18 3 2" xfId="17234"/>
    <cellStyle name="20% - Accent6 5 18 3 3" xfId="17235"/>
    <cellStyle name="20% - Accent6 5 18 4" xfId="17236"/>
    <cellStyle name="20% - Accent6 5 18 4 2" xfId="17237"/>
    <cellStyle name="20% - Accent6 5 18 4 3" xfId="17238"/>
    <cellStyle name="20% - Accent6 5 18 5" xfId="17239"/>
    <cellStyle name="20% - Accent6 5 18 5 2" xfId="17240"/>
    <cellStyle name="20% - Accent6 5 18 5 3" xfId="17241"/>
    <cellStyle name="20% - Accent6 5 18 6" xfId="17242"/>
    <cellStyle name="20% - Accent6 5 18 6 2" xfId="17243"/>
    <cellStyle name="20% - Accent6 5 18 7" xfId="17244"/>
    <cellStyle name="20% - Accent6 5 18 8" xfId="17245"/>
    <cellStyle name="20% - Accent6 5 19" xfId="17246"/>
    <cellStyle name="20% - Accent6 5 19 2" xfId="17247"/>
    <cellStyle name="20% - Accent6 5 19 2 2" xfId="17248"/>
    <cellStyle name="20% - Accent6 5 19 2 3" xfId="17249"/>
    <cellStyle name="20% - Accent6 5 19 3" xfId="17250"/>
    <cellStyle name="20% - Accent6 5 19 3 2" xfId="17251"/>
    <cellStyle name="20% - Accent6 5 19 3 3" xfId="17252"/>
    <cellStyle name="20% - Accent6 5 19 4" xfId="17253"/>
    <cellStyle name="20% - Accent6 5 19 4 2" xfId="17254"/>
    <cellStyle name="20% - Accent6 5 19 4 3" xfId="17255"/>
    <cellStyle name="20% - Accent6 5 19 5" xfId="17256"/>
    <cellStyle name="20% - Accent6 5 19 5 2" xfId="17257"/>
    <cellStyle name="20% - Accent6 5 19 5 3" xfId="17258"/>
    <cellStyle name="20% - Accent6 5 19 6" xfId="17259"/>
    <cellStyle name="20% - Accent6 5 19 6 2" xfId="17260"/>
    <cellStyle name="20% - Accent6 5 19 7" xfId="17261"/>
    <cellStyle name="20% - Accent6 5 19 8" xfId="17262"/>
    <cellStyle name="20% - Accent6 5 2" xfId="17263"/>
    <cellStyle name="20% - Accent6 5 2 2" xfId="17264"/>
    <cellStyle name="20% - Accent6 5 2 2 2" xfId="17265"/>
    <cellStyle name="20% - Accent6 5 2 2 3" xfId="17266"/>
    <cellStyle name="20% - Accent6 5 2 3" xfId="17267"/>
    <cellStyle name="20% - Accent6 5 2 3 2" xfId="17268"/>
    <cellStyle name="20% - Accent6 5 2 3 3" xfId="17269"/>
    <cellStyle name="20% - Accent6 5 2 4" xfId="17270"/>
    <cellStyle name="20% - Accent6 5 2 4 2" xfId="17271"/>
    <cellStyle name="20% - Accent6 5 2 4 3" xfId="17272"/>
    <cellStyle name="20% - Accent6 5 2 5" xfId="17273"/>
    <cellStyle name="20% - Accent6 5 2 5 2" xfId="17274"/>
    <cellStyle name="20% - Accent6 5 2 5 3" xfId="17275"/>
    <cellStyle name="20% - Accent6 5 2 6" xfId="17276"/>
    <cellStyle name="20% - Accent6 5 2 6 2" xfId="17277"/>
    <cellStyle name="20% - Accent6 5 2 7" xfId="17278"/>
    <cellStyle name="20% - Accent6 5 2 8" xfId="17279"/>
    <cellStyle name="20% - Accent6 5 20" xfId="17280"/>
    <cellStyle name="20% - Accent6 5 20 2" xfId="17281"/>
    <cellStyle name="20% - Accent6 5 20 2 2" xfId="17282"/>
    <cellStyle name="20% - Accent6 5 20 2 3" xfId="17283"/>
    <cellStyle name="20% - Accent6 5 20 3" xfId="17284"/>
    <cellStyle name="20% - Accent6 5 20 3 2" xfId="17285"/>
    <cellStyle name="20% - Accent6 5 20 3 3" xfId="17286"/>
    <cellStyle name="20% - Accent6 5 20 4" xfId="17287"/>
    <cellStyle name="20% - Accent6 5 20 4 2" xfId="17288"/>
    <cellStyle name="20% - Accent6 5 20 4 3" xfId="17289"/>
    <cellStyle name="20% - Accent6 5 20 5" xfId="17290"/>
    <cellStyle name="20% - Accent6 5 20 5 2" xfId="17291"/>
    <cellStyle name="20% - Accent6 5 20 5 3" xfId="17292"/>
    <cellStyle name="20% - Accent6 5 20 6" xfId="17293"/>
    <cellStyle name="20% - Accent6 5 20 6 2" xfId="17294"/>
    <cellStyle name="20% - Accent6 5 20 7" xfId="17295"/>
    <cellStyle name="20% - Accent6 5 20 8" xfId="17296"/>
    <cellStyle name="20% - Accent6 5 21" xfId="17297"/>
    <cellStyle name="20% - Accent6 5 21 2" xfId="17298"/>
    <cellStyle name="20% - Accent6 5 21 2 2" xfId="17299"/>
    <cellStyle name="20% - Accent6 5 21 2 3" xfId="17300"/>
    <cellStyle name="20% - Accent6 5 21 3" xfId="17301"/>
    <cellStyle name="20% - Accent6 5 21 3 2" xfId="17302"/>
    <cellStyle name="20% - Accent6 5 21 3 3" xfId="17303"/>
    <cellStyle name="20% - Accent6 5 21 4" xfId="17304"/>
    <cellStyle name="20% - Accent6 5 21 4 2" xfId="17305"/>
    <cellStyle name="20% - Accent6 5 21 4 3" xfId="17306"/>
    <cellStyle name="20% - Accent6 5 21 5" xfId="17307"/>
    <cellStyle name="20% - Accent6 5 21 5 2" xfId="17308"/>
    <cellStyle name="20% - Accent6 5 21 5 3" xfId="17309"/>
    <cellStyle name="20% - Accent6 5 21 6" xfId="17310"/>
    <cellStyle name="20% - Accent6 5 21 6 2" xfId="17311"/>
    <cellStyle name="20% - Accent6 5 21 7" xfId="17312"/>
    <cellStyle name="20% - Accent6 5 21 8" xfId="17313"/>
    <cellStyle name="20% - Accent6 5 22" xfId="17314"/>
    <cellStyle name="20% - Accent6 5 22 2" xfId="17315"/>
    <cellStyle name="20% - Accent6 5 22 3" xfId="17316"/>
    <cellStyle name="20% - Accent6 5 23" xfId="17317"/>
    <cellStyle name="20% - Accent6 5 23 2" xfId="17318"/>
    <cellStyle name="20% - Accent6 5 23 3" xfId="17319"/>
    <cellStyle name="20% - Accent6 5 24" xfId="17320"/>
    <cellStyle name="20% - Accent6 5 24 2" xfId="17321"/>
    <cellStyle name="20% - Accent6 5 24 3" xfId="17322"/>
    <cellStyle name="20% - Accent6 5 25" xfId="17323"/>
    <cellStyle name="20% - Accent6 5 25 2" xfId="17324"/>
    <cellStyle name="20% - Accent6 5 25 3" xfId="17325"/>
    <cellStyle name="20% - Accent6 5 26" xfId="17326"/>
    <cellStyle name="20% - Accent6 5 26 2" xfId="17327"/>
    <cellStyle name="20% - Accent6 5 27" xfId="17328"/>
    <cellStyle name="20% - Accent6 5 28" xfId="17329"/>
    <cellStyle name="20% - Accent6 5 3" xfId="17330"/>
    <cellStyle name="20% - Accent6 5 3 2" xfId="17331"/>
    <cellStyle name="20% - Accent6 5 3 2 2" xfId="17332"/>
    <cellStyle name="20% - Accent6 5 3 2 3" xfId="17333"/>
    <cellStyle name="20% - Accent6 5 3 3" xfId="17334"/>
    <cellStyle name="20% - Accent6 5 3 3 2" xfId="17335"/>
    <cellStyle name="20% - Accent6 5 3 3 3" xfId="17336"/>
    <cellStyle name="20% - Accent6 5 3 4" xfId="17337"/>
    <cellStyle name="20% - Accent6 5 3 4 2" xfId="17338"/>
    <cellStyle name="20% - Accent6 5 3 4 3" xfId="17339"/>
    <cellStyle name="20% - Accent6 5 3 5" xfId="17340"/>
    <cellStyle name="20% - Accent6 5 3 5 2" xfId="17341"/>
    <cellStyle name="20% - Accent6 5 3 5 3" xfId="17342"/>
    <cellStyle name="20% - Accent6 5 3 6" xfId="17343"/>
    <cellStyle name="20% - Accent6 5 3 6 2" xfId="17344"/>
    <cellStyle name="20% - Accent6 5 3 7" xfId="17345"/>
    <cellStyle name="20% - Accent6 5 3 8" xfId="17346"/>
    <cellStyle name="20% - Accent6 5 4" xfId="17347"/>
    <cellStyle name="20% - Accent6 5 4 2" xfId="17348"/>
    <cellStyle name="20% - Accent6 5 4 2 2" xfId="17349"/>
    <cellStyle name="20% - Accent6 5 4 2 3" xfId="17350"/>
    <cellStyle name="20% - Accent6 5 4 3" xfId="17351"/>
    <cellStyle name="20% - Accent6 5 4 3 2" xfId="17352"/>
    <cellStyle name="20% - Accent6 5 4 3 3" xfId="17353"/>
    <cellStyle name="20% - Accent6 5 4 4" xfId="17354"/>
    <cellStyle name="20% - Accent6 5 4 4 2" xfId="17355"/>
    <cellStyle name="20% - Accent6 5 4 4 3" xfId="17356"/>
    <cellStyle name="20% - Accent6 5 4 5" xfId="17357"/>
    <cellStyle name="20% - Accent6 5 4 5 2" xfId="17358"/>
    <cellStyle name="20% - Accent6 5 4 5 3" xfId="17359"/>
    <cellStyle name="20% - Accent6 5 4 6" xfId="17360"/>
    <cellStyle name="20% - Accent6 5 4 6 2" xfId="17361"/>
    <cellStyle name="20% - Accent6 5 4 7" xfId="17362"/>
    <cellStyle name="20% - Accent6 5 4 8" xfId="17363"/>
    <cellStyle name="20% - Accent6 5 5" xfId="17364"/>
    <cellStyle name="20% - Accent6 5 5 2" xfId="17365"/>
    <cellStyle name="20% - Accent6 5 5 2 2" xfId="17366"/>
    <cellStyle name="20% - Accent6 5 5 2 3" xfId="17367"/>
    <cellStyle name="20% - Accent6 5 5 3" xfId="17368"/>
    <cellStyle name="20% - Accent6 5 5 3 2" xfId="17369"/>
    <cellStyle name="20% - Accent6 5 5 3 3" xfId="17370"/>
    <cellStyle name="20% - Accent6 5 5 4" xfId="17371"/>
    <cellStyle name="20% - Accent6 5 5 4 2" xfId="17372"/>
    <cellStyle name="20% - Accent6 5 5 4 3" xfId="17373"/>
    <cellStyle name="20% - Accent6 5 5 5" xfId="17374"/>
    <cellStyle name="20% - Accent6 5 5 5 2" xfId="17375"/>
    <cellStyle name="20% - Accent6 5 5 5 3" xfId="17376"/>
    <cellStyle name="20% - Accent6 5 5 6" xfId="17377"/>
    <cellStyle name="20% - Accent6 5 5 6 2" xfId="17378"/>
    <cellStyle name="20% - Accent6 5 5 7" xfId="17379"/>
    <cellStyle name="20% - Accent6 5 5 8" xfId="17380"/>
    <cellStyle name="20% - Accent6 5 6" xfId="17381"/>
    <cellStyle name="20% - Accent6 5 6 2" xfId="17382"/>
    <cellStyle name="20% - Accent6 5 6 2 2" xfId="17383"/>
    <cellStyle name="20% - Accent6 5 6 2 3" xfId="17384"/>
    <cellStyle name="20% - Accent6 5 6 3" xfId="17385"/>
    <cellStyle name="20% - Accent6 5 6 3 2" xfId="17386"/>
    <cellStyle name="20% - Accent6 5 6 3 3" xfId="17387"/>
    <cellStyle name="20% - Accent6 5 6 4" xfId="17388"/>
    <cellStyle name="20% - Accent6 5 6 4 2" xfId="17389"/>
    <cellStyle name="20% - Accent6 5 6 4 3" xfId="17390"/>
    <cellStyle name="20% - Accent6 5 6 5" xfId="17391"/>
    <cellStyle name="20% - Accent6 5 6 5 2" xfId="17392"/>
    <cellStyle name="20% - Accent6 5 6 5 3" xfId="17393"/>
    <cellStyle name="20% - Accent6 5 6 6" xfId="17394"/>
    <cellStyle name="20% - Accent6 5 6 6 2" xfId="17395"/>
    <cellStyle name="20% - Accent6 5 6 7" xfId="17396"/>
    <cellStyle name="20% - Accent6 5 6 8" xfId="17397"/>
    <cellStyle name="20% - Accent6 5 7" xfId="17398"/>
    <cellStyle name="20% - Accent6 5 7 2" xfId="17399"/>
    <cellStyle name="20% - Accent6 5 7 2 2" xfId="17400"/>
    <cellStyle name="20% - Accent6 5 7 2 3" xfId="17401"/>
    <cellStyle name="20% - Accent6 5 7 3" xfId="17402"/>
    <cellStyle name="20% - Accent6 5 7 3 2" xfId="17403"/>
    <cellStyle name="20% - Accent6 5 7 3 3" xfId="17404"/>
    <cellStyle name="20% - Accent6 5 7 4" xfId="17405"/>
    <cellStyle name="20% - Accent6 5 7 4 2" xfId="17406"/>
    <cellStyle name="20% - Accent6 5 7 4 3" xfId="17407"/>
    <cellStyle name="20% - Accent6 5 7 5" xfId="17408"/>
    <cellStyle name="20% - Accent6 5 7 5 2" xfId="17409"/>
    <cellStyle name="20% - Accent6 5 7 5 3" xfId="17410"/>
    <cellStyle name="20% - Accent6 5 7 6" xfId="17411"/>
    <cellStyle name="20% - Accent6 5 7 6 2" xfId="17412"/>
    <cellStyle name="20% - Accent6 5 7 7" xfId="17413"/>
    <cellStyle name="20% - Accent6 5 7 8" xfId="17414"/>
    <cellStyle name="20% - Accent6 5 8" xfId="17415"/>
    <cellStyle name="20% - Accent6 5 8 2" xfId="17416"/>
    <cellStyle name="20% - Accent6 5 8 2 2" xfId="17417"/>
    <cellStyle name="20% - Accent6 5 8 2 3" xfId="17418"/>
    <cellStyle name="20% - Accent6 5 8 3" xfId="17419"/>
    <cellStyle name="20% - Accent6 5 8 3 2" xfId="17420"/>
    <cellStyle name="20% - Accent6 5 8 3 3" xfId="17421"/>
    <cellStyle name="20% - Accent6 5 8 4" xfId="17422"/>
    <cellStyle name="20% - Accent6 5 8 4 2" xfId="17423"/>
    <cellStyle name="20% - Accent6 5 8 4 3" xfId="17424"/>
    <cellStyle name="20% - Accent6 5 8 5" xfId="17425"/>
    <cellStyle name="20% - Accent6 5 8 5 2" xfId="17426"/>
    <cellStyle name="20% - Accent6 5 8 5 3" xfId="17427"/>
    <cellStyle name="20% - Accent6 5 8 6" xfId="17428"/>
    <cellStyle name="20% - Accent6 5 8 6 2" xfId="17429"/>
    <cellStyle name="20% - Accent6 5 8 7" xfId="17430"/>
    <cellStyle name="20% - Accent6 5 8 8" xfId="17431"/>
    <cellStyle name="20% - Accent6 5 9" xfId="17432"/>
    <cellStyle name="20% - Accent6 5 9 2" xfId="17433"/>
    <cellStyle name="20% - Accent6 5 9 2 2" xfId="17434"/>
    <cellStyle name="20% - Accent6 5 9 2 3" xfId="17435"/>
    <cellStyle name="20% - Accent6 5 9 3" xfId="17436"/>
    <cellStyle name="20% - Accent6 5 9 3 2" xfId="17437"/>
    <cellStyle name="20% - Accent6 5 9 3 3" xfId="17438"/>
    <cellStyle name="20% - Accent6 5 9 4" xfId="17439"/>
    <cellStyle name="20% - Accent6 5 9 4 2" xfId="17440"/>
    <cellStyle name="20% - Accent6 5 9 4 3" xfId="17441"/>
    <cellStyle name="20% - Accent6 5 9 5" xfId="17442"/>
    <cellStyle name="20% - Accent6 5 9 5 2" xfId="17443"/>
    <cellStyle name="20% - Accent6 5 9 5 3" xfId="17444"/>
    <cellStyle name="20% - Accent6 5 9 6" xfId="17445"/>
    <cellStyle name="20% - Accent6 5 9 6 2" xfId="17446"/>
    <cellStyle name="20% - Accent6 5 9 7" xfId="17447"/>
    <cellStyle name="20% - Accent6 5 9 8" xfId="17448"/>
    <cellStyle name="20% - Accent6 6" xfId="17449"/>
    <cellStyle name="20% - Accent6 6 10" xfId="17450"/>
    <cellStyle name="20% - Accent6 6 10 2" xfId="17451"/>
    <cellStyle name="20% - Accent6 6 10 2 2" xfId="17452"/>
    <cellStyle name="20% - Accent6 6 10 2 3" xfId="17453"/>
    <cellStyle name="20% - Accent6 6 10 3" xfId="17454"/>
    <cellStyle name="20% - Accent6 6 10 3 2" xfId="17455"/>
    <cellStyle name="20% - Accent6 6 10 3 3" xfId="17456"/>
    <cellStyle name="20% - Accent6 6 10 4" xfId="17457"/>
    <cellStyle name="20% - Accent6 6 10 4 2" xfId="17458"/>
    <cellStyle name="20% - Accent6 6 10 4 3" xfId="17459"/>
    <cellStyle name="20% - Accent6 6 10 5" xfId="17460"/>
    <cellStyle name="20% - Accent6 6 10 5 2" xfId="17461"/>
    <cellStyle name="20% - Accent6 6 10 5 3" xfId="17462"/>
    <cellStyle name="20% - Accent6 6 10 6" xfId="17463"/>
    <cellStyle name="20% - Accent6 6 10 6 2" xfId="17464"/>
    <cellStyle name="20% - Accent6 6 10 7" xfId="17465"/>
    <cellStyle name="20% - Accent6 6 10 8" xfId="17466"/>
    <cellStyle name="20% - Accent6 6 11" xfId="17467"/>
    <cellStyle name="20% - Accent6 6 11 2" xfId="17468"/>
    <cellStyle name="20% - Accent6 6 11 2 2" xfId="17469"/>
    <cellStyle name="20% - Accent6 6 11 2 3" xfId="17470"/>
    <cellStyle name="20% - Accent6 6 11 3" xfId="17471"/>
    <cellStyle name="20% - Accent6 6 11 3 2" xfId="17472"/>
    <cellStyle name="20% - Accent6 6 11 3 3" xfId="17473"/>
    <cellStyle name="20% - Accent6 6 11 4" xfId="17474"/>
    <cellStyle name="20% - Accent6 6 11 4 2" xfId="17475"/>
    <cellStyle name="20% - Accent6 6 11 4 3" xfId="17476"/>
    <cellStyle name="20% - Accent6 6 11 5" xfId="17477"/>
    <cellStyle name="20% - Accent6 6 11 5 2" xfId="17478"/>
    <cellStyle name="20% - Accent6 6 11 5 3" xfId="17479"/>
    <cellStyle name="20% - Accent6 6 11 6" xfId="17480"/>
    <cellStyle name="20% - Accent6 6 11 6 2" xfId="17481"/>
    <cellStyle name="20% - Accent6 6 11 7" xfId="17482"/>
    <cellStyle name="20% - Accent6 6 11 8" xfId="17483"/>
    <cellStyle name="20% - Accent6 6 12" xfId="17484"/>
    <cellStyle name="20% - Accent6 6 12 2" xfId="17485"/>
    <cellStyle name="20% - Accent6 6 12 2 2" xfId="17486"/>
    <cellStyle name="20% - Accent6 6 12 2 3" xfId="17487"/>
    <cellStyle name="20% - Accent6 6 12 3" xfId="17488"/>
    <cellStyle name="20% - Accent6 6 12 3 2" xfId="17489"/>
    <cellStyle name="20% - Accent6 6 12 3 3" xfId="17490"/>
    <cellStyle name="20% - Accent6 6 12 4" xfId="17491"/>
    <cellStyle name="20% - Accent6 6 12 4 2" xfId="17492"/>
    <cellStyle name="20% - Accent6 6 12 4 3" xfId="17493"/>
    <cellStyle name="20% - Accent6 6 12 5" xfId="17494"/>
    <cellStyle name="20% - Accent6 6 12 5 2" xfId="17495"/>
    <cellStyle name="20% - Accent6 6 12 5 3" xfId="17496"/>
    <cellStyle name="20% - Accent6 6 12 6" xfId="17497"/>
    <cellStyle name="20% - Accent6 6 12 6 2" xfId="17498"/>
    <cellStyle name="20% - Accent6 6 12 7" xfId="17499"/>
    <cellStyle name="20% - Accent6 6 12 8" xfId="17500"/>
    <cellStyle name="20% - Accent6 6 13" xfId="17501"/>
    <cellStyle name="20% - Accent6 6 13 2" xfId="17502"/>
    <cellStyle name="20% - Accent6 6 13 2 2" xfId="17503"/>
    <cellStyle name="20% - Accent6 6 13 2 3" xfId="17504"/>
    <cellStyle name="20% - Accent6 6 13 3" xfId="17505"/>
    <cellStyle name="20% - Accent6 6 13 3 2" xfId="17506"/>
    <cellStyle name="20% - Accent6 6 13 3 3" xfId="17507"/>
    <cellStyle name="20% - Accent6 6 13 4" xfId="17508"/>
    <cellStyle name="20% - Accent6 6 13 4 2" xfId="17509"/>
    <cellStyle name="20% - Accent6 6 13 4 3" xfId="17510"/>
    <cellStyle name="20% - Accent6 6 13 5" xfId="17511"/>
    <cellStyle name="20% - Accent6 6 13 5 2" xfId="17512"/>
    <cellStyle name="20% - Accent6 6 13 5 3" xfId="17513"/>
    <cellStyle name="20% - Accent6 6 13 6" xfId="17514"/>
    <cellStyle name="20% - Accent6 6 13 6 2" xfId="17515"/>
    <cellStyle name="20% - Accent6 6 13 7" xfId="17516"/>
    <cellStyle name="20% - Accent6 6 13 8" xfId="17517"/>
    <cellStyle name="20% - Accent6 6 14" xfId="17518"/>
    <cellStyle name="20% - Accent6 6 14 2" xfId="17519"/>
    <cellStyle name="20% - Accent6 6 14 2 2" xfId="17520"/>
    <cellStyle name="20% - Accent6 6 14 2 3" xfId="17521"/>
    <cellStyle name="20% - Accent6 6 14 3" xfId="17522"/>
    <cellStyle name="20% - Accent6 6 14 3 2" xfId="17523"/>
    <cellStyle name="20% - Accent6 6 14 3 3" xfId="17524"/>
    <cellStyle name="20% - Accent6 6 14 4" xfId="17525"/>
    <cellStyle name="20% - Accent6 6 14 4 2" xfId="17526"/>
    <cellStyle name="20% - Accent6 6 14 4 3" xfId="17527"/>
    <cellStyle name="20% - Accent6 6 14 5" xfId="17528"/>
    <cellStyle name="20% - Accent6 6 14 5 2" xfId="17529"/>
    <cellStyle name="20% - Accent6 6 14 5 3" xfId="17530"/>
    <cellStyle name="20% - Accent6 6 14 6" xfId="17531"/>
    <cellStyle name="20% - Accent6 6 14 6 2" xfId="17532"/>
    <cellStyle name="20% - Accent6 6 14 7" xfId="17533"/>
    <cellStyle name="20% - Accent6 6 14 8" xfId="17534"/>
    <cellStyle name="20% - Accent6 6 15" xfId="17535"/>
    <cellStyle name="20% - Accent6 6 15 2" xfId="17536"/>
    <cellStyle name="20% - Accent6 6 15 2 2" xfId="17537"/>
    <cellStyle name="20% - Accent6 6 15 2 3" xfId="17538"/>
    <cellStyle name="20% - Accent6 6 15 3" xfId="17539"/>
    <cellStyle name="20% - Accent6 6 15 3 2" xfId="17540"/>
    <cellStyle name="20% - Accent6 6 15 3 3" xfId="17541"/>
    <cellStyle name="20% - Accent6 6 15 4" xfId="17542"/>
    <cellStyle name="20% - Accent6 6 15 4 2" xfId="17543"/>
    <cellStyle name="20% - Accent6 6 15 4 3" xfId="17544"/>
    <cellStyle name="20% - Accent6 6 15 5" xfId="17545"/>
    <cellStyle name="20% - Accent6 6 15 5 2" xfId="17546"/>
    <cellStyle name="20% - Accent6 6 15 5 3" xfId="17547"/>
    <cellStyle name="20% - Accent6 6 15 6" xfId="17548"/>
    <cellStyle name="20% - Accent6 6 15 6 2" xfId="17549"/>
    <cellStyle name="20% - Accent6 6 15 7" xfId="17550"/>
    <cellStyle name="20% - Accent6 6 15 8" xfId="17551"/>
    <cellStyle name="20% - Accent6 6 16" xfId="17552"/>
    <cellStyle name="20% - Accent6 6 16 2" xfId="17553"/>
    <cellStyle name="20% - Accent6 6 16 2 2" xfId="17554"/>
    <cellStyle name="20% - Accent6 6 16 2 3" xfId="17555"/>
    <cellStyle name="20% - Accent6 6 16 3" xfId="17556"/>
    <cellStyle name="20% - Accent6 6 16 3 2" xfId="17557"/>
    <cellStyle name="20% - Accent6 6 16 3 3" xfId="17558"/>
    <cellStyle name="20% - Accent6 6 16 4" xfId="17559"/>
    <cellStyle name="20% - Accent6 6 16 4 2" xfId="17560"/>
    <cellStyle name="20% - Accent6 6 16 4 3" xfId="17561"/>
    <cellStyle name="20% - Accent6 6 16 5" xfId="17562"/>
    <cellStyle name="20% - Accent6 6 16 5 2" xfId="17563"/>
    <cellStyle name="20% - Accent6 6 16 5 3" xfId="17564"/>
    <cellStyle name="20% - Accent6 6 16 6" xfId="17565"/>
    <cellStyle name="20% - Accent6 6 16 6 2" xfId="17566"/>
    <cellStyle name="20% - Accent6 6 16 7" xfId="17567"/>
    <cellStyle name="20% - Accent6 6 16 8" xfId="17568"/>
    <cellStyle name="20% - Accent6 6 17" xfId="17569"/>
    <cellStyle name="20% - Accent6 6 17 2" xfId="17570"/>
    <cellStyle name="20% - Accent6 6 17 2 2" xfId="17571"/>
    <cellStyle name="20% - Accent6 6 17 2 3" xfId="17572"/>
    <cellStyle name="20% - Accent6 6 17 3" xfId="17573"/>
    <cellStyle name="20% - Accent6 6 17 3 2" xfId="17574"/>
    <cellStyle name="20% - Accent6 6 17 3 3" xfId="17575"/>
    <cellStyle name="20% - Accent6 6 17 4" xfId="17576"/>
    <cellStyle name="20% - Accent6 6 17 4 2" xfId="17577"/>
    <cellStyle name="20% - Accent6 6 17 4 3" xfId="17578"/>
    <cellStyle name="20% - Accent6 6 17 5" xfId="17579"/>
    <cellStyle name="20% - Accent6 6 17 5 2" xfId="17580"/>
    <cellStyle name="20% - Accent6 6 17 5 3" xfId="17581"/>
    <cellStyle name="20% - Accent6 6 17 6" xfId="17582"/>
    <cellStyle name="20% - Accent6 6 17 6 2" xfId="17583"/>
    <cellStyle name="20% - Accent6 6 17 7" xfId="17584"/>
    <cellStyle name="20% - Accent6 6 17 8" xfId="17585"/>
    <cellStyle name="20% - Accent6 6 18" xfId="17586"/>
    <cellStyle name="20% - Accent6 6 18 2" xfId="17587"/>
    <cellStyle name="20% - Accent6 6 18 2 2" xfId="17588"/>
    <cellStyle name="20% - Accent6 6 18 2 3" xfId="17589"/>
    <cellStyle name="20% - Accent6 6 18 3" xfId="17590"/>
    <cellStyle name="20% - Accent6 6 18 3 2" xfId="17591"/>
    <cellStyle name="20% - Accent6 6 18 3 3" xfId="17592"/>
    <cellStyle name="20% - Accent6 6 18 4" xfId="17593"/>
    <cellStyle name="20% - Accent6 6 18 4 2" xfId="17594"/>
    <cellStyle name="20% - Accent6 6 18 4 3" xfId="17595"/>
    <cellStyle name="20% - Accent6 6 18 5" xfId="17596"/>
    <cellStyle name="20% - Accent6 6 18 5 2" xfId="17597"/>
    <cellStyle name="20% - Accent6 6 18 5 3" xfId="17598"/>
    <cellStyle name="20% - Accent6 6 18 6" xfId="17599"/>
    <cellStyle name="20% - Accent6 6 18 6 2" xfId="17600"/>
    <cellStyle name="20% - Accent6 6 18 7" xfId="17601"/>
    <cellStyle name="20% - Accent6 6 18 8" xfId="17602"/>
    <cellStyle name="20% - Accent6 6 19" xfId="17603"/>
    <cellStyle name="20% - Accent6 6 19 2" xfId="17604"/>
    <cellStyle name="20% - Accent6 6 19 2 2" xfId="17605"/>
    <cellStyle name="20% - Accent6 6 19 2 3" xfId="17606"/>
    <cellStyle name="20% - Accent6 6 19 3" xfId="17607"/>
    <cellStyle name="20% - Accent6 6 19 3 2" xfId="17608"/>
    <cellStyle name="20% - Accent6 6 19 3 3" xfId="17609"/>
    <cellStyle name="20% - Accent6 6 19 4" xfId="17610"/>
    <cellStyle name="20% - Accent6 6 19 4 2" xfId="17611"/>
    <cellStyle name="20% - Accent6 6 19 4 3" xfId="17612"/>
    <cellStyle name="20% - Accent6 6 19 5" xfId="17613"/>
    <cellStyle name="20% - Accent6 6 19 5 2" xfId="17614"/>
    <cellStyle name="20% - Accent6 6 19 5 3" xfId="17615"/>
    <cellStyle name="20% - Accent6 6 19 6" xfId="17616"/>
    <cellStyle name="20% - Accent6 6 19 6 2" xfId="17617"/>
    <cellStyle name="20% - Accent6 6 19 7" xfId="17618"/>
    <cellStyle name="20% - Accent6 6 19 8" xfId="17619"/>
    <cellStyle name="20% - Accent6 6 2" xfId="17620"/>
    <cellStyle name="20% - Accent6 6 2 2" xfId="17621"/>
    <cellStyle name="20% - Accent6 6 2 2 2" xfId="17622"/>
    <cellStyle name="20% - Accent6 6 2 2 3" xfId="17623"/>
    <cellStyle name="20% - Accent6 6 2 3" xfId="17624"/>
    <cellStyle name="20% - Accent6 6 2 3 2" xfId="17625"/>
    <cellStyle name="20% - Accent6 6 2 3 3" xfId="17626"/>
    <cellStyle name="20% - Accent6 6 2 4" xfId="17627"/>
    <cellStyle name="20% - Accent6 6 2 4 2" xfId="17628"/>
    <cellStyle name="20% - Accent6 6 2 4 3" xfId="17629"/>
    <cellStyle name="20% - Accent6 6 2 5" xfId="17630"/>
    <cellStyle name="20% - Accent6 6 2 5 2" xfId="17631"/>
    <cellStyle name="20% - Accent6 6 2 5 3" xfId="17632"/>
    <cellStyle name="20% - Accent6 6 2 6" xfId="17633"/>
    <cellStyle name="20% - Accent6 6 2 6 2" xfId="17634"/>
    <cellStyle name="20% - Accent6 6 2 7" xfId="17635"/>
    <cellStyle name="20% - Accent6 6 2 8" xfId="17636"/>
    <cellStyle name="20% - Accent6 6 20" xfId="17637"/>
    <cellStyle name="20% - Accent6 6 20 2" xfId="17638"/>
    <cellStyle name="20% - Accent6 6 20 2 2" xfId="17639"/>
    <cellStyle name="20% - Accent6 6 20 2 3" xfId="17640"/>
    <cellStyle name="20% - Accent6 6 20 3" xfId="17641"/>
    <cellStyle name="20% - Accent6 6 20 3 2" xfId="17642"/>
    <cellStyle name="20% - Accent6 6 20 3 3" xfId="17643"/>
    <cellStyle name="20% - Accent6 6 20 4" xfId="17644"/>
    <cellStyle name="20% - Accent6 6 20 4 2" xfId="17645"/>
    <cellStyle name="20% - Accent6 6 20 4 3" xfId="17646"/>
    <cellStyle name="20% - Accent6 6 20 5" xfId="17647"/>
    <cellStyle name="20% - Accent6 6 20 5 2" xfId="17648"/>
    <cellStyle name="20% - Accent6 6 20 5 3" xfId="17649"/>
    <cellStyle name="20% - Accent6 6 20 6" xfId="17650"/>
    <cellStyle name="20% - Accent6 6 20 6 2" xfId="17651"/>
    <cellStyle name="20% - Accent6 6 20 7" xfId="17652"/>
    <cellStyle name="20% - Accent6 6 20 8" xfId="17653"/>
    <cellStyle name="20% - Accent6 6 21" xfId="17654"/>
    <cellStyle name="20% - Accent6 6 21 2" xfId="17655"/>
    <cellStyle name="20% - Accent6 6 21 2 2" xfId="17656"/>
    <cellStyle name="20% - Accent6 6 21 2 3" xfId="17657"/>
    <cellStyle name="20% - Accent6 6 21 3" xfId="17658"/>
    <cellStyle name="20% - Accent6 6 21 3 2" xfId="17659"/>
    <cellStyle name="20% - Accent6 6 21 3 3" xfId="17660"/>
    <cellStyle name="20% - Accent6 6 21 4" xfId="17661"/>
    <cellStyle name="20% - Accent6 6 21 4 2" xfId="17662"/>
    <cellStyle name="20% - Accent6 6 21 4 3" xfId="17663"/>
    <cellStyle name="20% - Accent6 6 21 5" xfId="17664"/>
    <cellStyle name="20% - Accent6 6 21 5 2" xfId="17665"/>
    <cellStyle name="20% - Accent6 6 21 5 3" xfId="17666"/>
    <cellStyle name="20% - Accent6 6 21 6" xfId="17667"/>
    <cellStyle name="20% - Accent6 6 21 6 2" xfId="17668"/>
    <cellStyle name="20% - Accent6 6 21 7" xfId="17669"/>
    <cellStyle name="20% - Accent6 6 21 8" xfId="17670"/>
    <cellStyle name="20% - Accent6 6 22" xfId="17671"/>
    <cellStyle name="20% - Accent6 6 22 2" xfId="17672"/>
    <cellStyle name="20% - Accent6 6 22 3" xfId="17673"/>
    <cellStyle name="20% - Accent6 6 23" xfId="17674"/>
    <cellStyle name="20% - Accent6 6 23 2" xfId="17675"/>
    <cellStyle name="20% - Accent6 6 23 3" xfId="17676"/>
    <cellStyle name="20% - Accent6 6 24" xfId="17677"/>
    <cellStyle name="20% - Accent6 6 24 2" xfId="17678"/>
    <cellStyle name="20% - Accent6 6 24 3" xfId="17679"/>
    <cellStyle name="20% - Accent6 6 25" xfId="17680"/>
    <cellStyle name="20% - Accent6 6 25 2" xfId="17681"/>
    <cellStyle name="20% - Accent6 6 25 3" xfId="17682"/>
    <cellStyle name="20% - Accent6 6 26" xfId="17683"/>
    <cellStyle name="20% - Accent6 6 26 2" xfId="17684"/>
    <cellStyle name="20% - Accent6 6 27" xfId="17685"/>
    <cellStyle name="20% - Accent6 6 28" xfId="17686"/>
    <cellStyle name="20% - Accent6 6 3" xfId="17687"/>
    <cellStyle name="20% - Accent6 6 3 2" xfId="17688"/>
    <cellStyle name="20% - Accent6 6 3 2 2" xfId="17689"/>
    <cellStyle name="20% - Accent6 6 3 2 3" xfId="17690"/>
    <cellStyle name="20% - Accent6 6 3 3" xfId="17691"/>
    <cellStyle name="20% - Accent6 6 3 3 2" xfId="17692"/>
    <cellStyle name="20% - Accent6 6 3 3 3" xfId="17693"/>
    <cellStyle name="20% - Accent6 6 3 4" xfId="17694"/>
    <cellStyle name="20% - Accent6 6 3 4 2" xfId="17695"/>
    <cellStyle name="20% - Accent6 6 3 4 3" xfId="17696"/>
    <cellStyle name="20% - Accent6 6 3 5" xfId="17697"/>
    <cellStyle name="20% - Accent6 6 3 5 2" xfId="17698"/>
    <cellStyle name="20% - Accent6 6 3 5 3" xfId="17699"/>
    <cellStyle name="20% - Accent6 6 3 6" xfId="17700"/>
    <cellStyle name="20% - Accent6 6 3 6 2" xfId="17701"/>
    <cellStyle name="20% - Accent6 6 3 7" xfId="17702"/>
    <cellStyle name="20% - Accent6 6 3 8" xfId="17703"/>
    <cellStyle name="20% - Accent6 6 4" xfId="17704"/>
    <cellStyle name="20% - Accent6 6 4 2" xfId="17705"/>
    <cellStyle name="20% - Accent6 6 4 2 2" xfId="17706"/>
    <cellStyle name="20% - Accent6 6 4 2 3" xfId="17707"/>
    <cellStyle name="20% - Accent6 6 4 3" xfId="17708"/>
    <cellStyle name="20% - Accent6 6 4 3 2" xfId="17709"/>
    <cellStyle name="20% - Accent6 6 4 3 3" xfId="17710"/>
    <cellStyle name="20% - Accent6 6 4 4" xfId="17711"/>
    <cellStyle name="20% - Accent6 6 4 4 2" xfId="17712"/>
    <cellStyle name="20% - Accent6 6 4 4 3" xfId="17713"/>
    <cellStyle name="20% - Accent6 6 4 5" xfId="17714"/>
    <cellStyle name="20% - Accent6 6 4 5 2" xfId="17715"/>
    <cellStyle name="20% - Accent6 6 4 5 3" xfId="17716"/>
    <cellStyle name="20% - Accent6 6 4 6" xfId="17717"/>
    <cellStyle name="20% - Accent6 6 4 6 2" xfId="17718"/>
    <cellStyle name="20% - Accent6 6 4 7" xfId="17719"/>
    <cellStyle name="20% - Accent6 6 4 8" xfId="17720"/>
    <cellStyle name="20% - Accent6 6 5" xfId="17721"/>
    <cellStyle name="20% - Accent6 6 5 2" xfId="17722"/>
    <cellStyle name="20% - Accent6 6 5 2 2" xfId="17723"/>
    <cellStyle name="20% - Accent6 6 5 2 3" xfId="17724"/>
    <cellStyle name="20% - Accent6 6 5 3" xfId="17725"/>
    <cellStyle name="20% - Accent6 6 5 3 2" xfId="17726"/>
    <cellStyle name="20% - Accent6 6 5 3 3" xfId="17727"/>
    <cellStyle name="20% - Accent6 6 5 4" xfId="17728"/>
    <cellStyle name="20% - Accent6 6 5 4 2" xfId="17729"/>
    <cellStyle name="20% - Accent6 6 5 4 3" xfId="17730"/>
    <cellStyle name="20% - Accent6 6 5 5" xfId="17731"/>
    <cellStyle name="20% - Accent6 6 5 5 2" xfId="17732"/>
    <cellStyle name="20% - Accent6 6 5 5 3" xfId="17733"/>
    <cellStyle name="20% - Accent6 6 5 6" xfId="17734"/>
    <cellStyle name="20% - Accent6 6 5 6 2" xfId="17735"/>
    <cellStyle name="20% - Accent6 6 5 7" xfId="17736"/>
    <cellStyle name="20% - Accent6 6 5 8" xfId="17737"/>
    <cellStyle name="20% - Accent6 6 6" xfId="17738"/>
    <cellStyle name="20% - Accent6 6 6 2" xfId="17739"/>
    <cellStyle name="20% - Accent6 6 6 2 2" xfId="17740"/>
    <cellStyle name="20% - Accent6 6 6 2 3" xfId="17741"/>
    <cellStyle name="20% - Accent6 6 6 3" xfId="17742"/>
    <cellStyle name="20% - Accent6 6 6 3 2" xfId="17743"/>
    <cellStyle name="20% - Accent6 6 6 3 3" xfId="17744"/>
    <cellStyle name="20% - Accent6 6 6 4" xfId="17745"/>
    <cellStyle name="20% - Accent6 6 6 4 2" xfId="17746"/>
    <cellStyle name="20% - Accent6 6 6 4 3" xfId="17747"/>
    <cellStyle name="20% - Accent6 6 6 5" xfId="17748"/>
    <cellStyle name="20% - Accent6 6 6 5 2" xfId="17749"/>
    <cellStyle name="20% - Accent6 6 6 5 3" xfId="17750"/>
    <cellStyle name="20% - Accent6 6 6 6" xfId="17751"/>
    <cellStyle name="20% - Accent6 6 6 6 2" xfId="17752"/>
    <cellStyle name="20% - Accent6 6 6 7" xfId="17753"/>
    <cellStyle name="20% - Accent6 6 6 8" xfId="17754"/>
    <cellStyle name="20% - Accent6 6 7" xfId="17755"/>
    <cellStyle name="20% - Accent6 6 7 2" xfId="17756"/>
    <cellStyle name="20% - Accent6 6 7 2 2" xfId="17757"/>
    <cellStyle name="20% - Accent6 6 7 2 3" xfId="17758"/>
    <cellStyle name="20% - Accent6 6 7 3" xfId="17759"/>
    <cellStyle name="20% - Accent6 6 7 3 2" xfId="17760"/>
    <cellStyle name="20% - Accent6 6 7 3 3" xfId="17761"/>
    <cellStyle name="20% - Accent6 6 7 4" xfId="17762"/>
    <cellStyle name="20% - Accent6 6 7 4 2" xfId="17763"/>
    <cellStyle name="20% - Accent6 6 7 4 3" xfId="17764"/>
    <cellStyle name="20% - Accent6 6 7 5" xfId="17765"/>
    <cellStyle name="20% - Accent6 6 7 5 2" xfId="17766"/>
    <cellStyle name="20% - Accent6 6 7 5 3" xfId="17767"/>
    <cellStyle name="20% - Accent6 6 7 6" xfId="17768"/>
    <cellStyle name="20% - Accent6 6 7 6 2" xfId="17769"/>
    <cellStyle name="20% - Accent6 6 7 7" xfId="17770"/>
    <cellStyle name="20% - Accent6 6 7 8" xfId="17771"/>
    <cellStyle name="20% - Accent6 6 8" xfId="17772"/>
    <cellStyle name="20% - Accent6 6 8 2" xfId="17773"/>
    <cellStyle name="20% - Accent6 6 8 2 2" xfId="17774"/>
    <cellStyle name="20% - Accent6 6 8 2 3" xfId="17775"/>
    <cellStyle name="20% - Accent6 6 8 3" xfId="17776"/>
    <cellStyle name="20% - Accent6 6 8 3 2" xfId="17777"/>
    <cellStyle name="20% - Accent6 6 8 3 3" xfId="17778"/>
    <cellStyle name="20% - Accent6 6 8 4" xfId="17779"/>
    <cellStyle name="20% - Accent6 6 8 4 2" xfId="17780"/>
    <cellStyle name="20% - Accent6 6 8 4 3" xfId="17781"/>
    <cellStyle name="20% - Accent6 6 8 5" xfId="17782"/>
    <cellStyle name="20% - Accent6 6 8 5 2" xfId="17783"/>
    <cellStyle name="20% - Accent6 6 8 5 3" xfId="17784"/>
    <cellStyle name="20% - Accent6 6 8 6" xfId="17785"/>
    <cellStyle name="20% - Accent6 6 8 6 2" xfId="17786"/>
    <cellStyle name="20% - Accent6 6 8 7" xfId="17787"/>
    <cellStyle name="20% - Accent6 6 8 8" xfId="17788"/>
    <cellStyle name="20% - Accent6 6 9" xfId="17789"/>
    <cellStyle name="20% - Accent6 6 9 2" xfId="17790"/>
    <cellStyle name="20% - Accent6 6 9 2 2" xfId="17791"/>
    <cellStyle name="20% - Accent6 6 9 2 3" xfId="17792"/>
    <cellStyle name="20% - Accent6 6 9 3" xfId="17793"/>
    <cellStyle name="20% - Accent6 6 9 3 2" xfId="17794"/>
    <cellStyle name="20% - Accent6 6 9 3 3" xfId="17795"/>
    <cellStyle name="20% - Accent6 6 9 4" xfId="17796"/>
    <cellStyle name="20% - Accent6 6 9 4 2" xfId="17797"/>
    <cellStyle name="20% - Accent6 6 9 4 3" xfId="17798"/>
    <cellStyle name="20% - Accent6 6 9 5" xfId="17799"/>
    <cellStyle name="20% - Accent6 6 9 5 2" xfId="17800"/>
    <cellStyle name="20% - Accent6 6 9 5 3" xfId="17801"/>
    <cellStyle name="20% - Accent6 6 9 6" xfId="17802"/>
    <cellStyle name="20% - Accent6 6 9 6 2" xfId="17803"/>
    <cellStyle name="20% - Accent6 6 9 7" xfId="17804"/>
    <cellStyle name="20% - Accent6 6 9 8" xfId="17805"/>
    <cellStyle name="20% - Accent6 7" xfId="17806"/>
    <cellStyle name="20% - Accent6 7 10" xfId="17807"/>
    <cellStyle name="20% - Accent6 7 10 2" xfId="17808"/>
    <cellStyle name="20% - Accent6 7 10 2 2" xfId="17809"/>
    <cellStyle name="20% - Accent6 7 10 2 3" xfId="17810"/>
    <cellStyle name="20% - Accent6 7 10 3" xfId="17811"/>
    <cellStyle name="20% - Accent6 7 10 3 2" xfId="17812"/>
    <cellStyle name="20% - Accent6 7 10 3 3" xfId="17813"/>
    <cellStyle name="20% - Accent6 7 10 4" xfId="17814"/>
    <cellStyle name="20% - Accent6 7 10 4 2" xfId="17815"/>
    <cellStyle name="20% - Accent6 7 10 4 3" xfId="17816"/>
    <cellStyle name="20% - Accent6 7 10 5" xfId="17817"/>
    <cellStyle name="20% - Accent6 7 10 5 2" xfId="17818"/>
    <cellStyle name="20% - Accent6 7 10 5 3" xfId="17819"/>
    <cellStyle name="20% - Accent6 7 10 6" xfId="17820"/>
    <cellStyle name="20% - Accent6 7 10 6 2" xfId="17821"/>
    <cellStyle name="20% - Accent6 7 10 7" xfId="17822"/>
    <cellStyle name="20% - Accent6 7 10 8" xfId="17823"/>
    <cellStyle name="20% - Accent6 7 11" xfId="17824"/>
    <cellStyle name="20% - Accent6 7 11 2" xfId="17825"/>
    <cellStyle name="20% - Accent6 7 11 2 2" xfId="17826"/>
    <cellStyle name="20% - Accent6 7 11 2 3" xfId="17827"/>
    <cellStyle name="20% - Accent6 7 11 3" xfId="17828"/>
    <cellStyle name="20% - Accent6 7 11 3 2" xfId="17829"/>
    <cellStyle name="20% - Accent6 7 11 3 3" xfId="17830"/>
    <cellStyle name="20% - Accent6 7 11 4" xfId="17831"/>
    <cellStyle name="20% - Accent6 7 11 4 2" xfId="17832"/>
    <cellStyle name="20% - Accent6 7 11 4 3" xfId="17833"/>
    <cellStyle name="20% - Accent6 7 11 5" xfId="17834"/>
    <cellStyle name="20% - Accent6 7 11 5 2" xfId="17835"/>
    <cellStyle name="20% - Accent6 7 11 5 3" xfId="17836"/>
    <cellStyle name="20% - Accent6 7 11 6" xfId="17837"/>
    <cellStyle name="20% - Accent6 7 11 6 2" xfId="17838"/>
    <cellStyle name="20% - Accent6 7 11 7" xfId="17839"/>
    <cellStyle name="20% - Accent6 7 11 8" xfId="17840"/>
    <cellStyle name="20% - Accent6 7 12" xfId="17841"/>
    <cellStyle name="20% - Accent6 7 12 2" xfId="17842"/>
    <cellStyle name="20% - Accent6 7 12 2 2" xfId="17843"/>
    <cellStyle name="20% - Accent6 7 12 2 3" xfId="17844"/>
    <cellStyle name="20% - Accent6 7 12 3" xfId="17845"/>
    <cellStyle name="20% - Accent6 7 12 3 2" xfId="17846"/>
    <cellStyle name="20% - Accent6 7 12 3 3" xfId="17847"/>
    <cellStyle name="20% - Accent6 7 12 4" xfId="17848"/>
    <cellStyle name="20% - Accent6 7 12 4 2" xfId="17849"/>
    <cellStyle name="20% - Accent6 7 12 4 3" xfId="17850"/>
    <cellStyle name="20% - Accent6 7 12 5" xfId="17851"/>
    <cellStyle name="20% - Accent6 7 12 5 2" xfId="17852"/>
    <cellStyle name="20% - Accent6 7 12 5 3" xfId="17853"/>
    <cellStyle name="20% - Accent6 7 12 6" xfId="17854"/>
    <cellStyle name="20% - Accent6 7 12 6 2" xfId="17855"/>
    <cellStyle name="20% - Accent6 7 12 7" xfId="17856"/>
    <cellStyle name="20% - Accent6 7 12 8" xfId="17857"/>
    <cellStyle name="20% - Accent6 7 13" xfId="17858"/>
    <cellStyle name="20% - Accent6 7 13 2" xfId="17859"/>
    <cellStyle name="20% - Accent6 7 13 2 2" xfId="17860"/>
    <cellStyle name="20% - Accent6 7 13 2 3" xfId="17861"/>
    <cellStyle name="20% - Accent6 7 13 3" xfId="17862"/>
    <cellStyle name="20% - Accent6 7 13 3 2" xfId="17863"/>
    <cellStyle name="20% - Accent6 7 13 3 3" xfId="17864"/>
    <cellStyle name="20% - Accent6 7 13 4" xfId="17865"/>
    <cellStyle name="20% - Accent6 7 13 4 2" xfId="17866"/>
    <cellStyle name="20% - Accent6 7 13 4 3" xfId="17867"/>
    <cellStyle name="20% - Accent6 7 13 5" xfId="17868"/>
    <cellStyle name="20% - Accent6 7 13 5 2" xfId="17869"/>
    <cellStyle name="20% - Accent6 7 13 5 3" xfId="17870"/>
    <cellStyle name="20% - Accent6 7 13 6" xfId="17871"/>
    <cellStyle name="20% - Accent6 7 13 6 2" xfId="17872"/>
    <cellStyle name="20% - Accent6 7 13 7" xfId="17873"/>
    <cellStyle name="20% - Accent6 7 13 8" xfId="17874"/>
    <cellStyle name="20% - Accent6 7 14" xfId="17875"/>
    <cellStyle name="20% - Accent6 7 14 2" xfId="17876"/>
    <cellStyle name="20% - Accent6 7 14 2 2" xfId="17877"/>
    <cellStyle name="20% - Accent6 7 14 2 3" xfId="17878"/>
    <cellStyle name="20% - Accent6 7 14 3" xfId="17879"/>
    <cellStyle name="20% - Accent6 7 14 3 2" xfId="17880"/>
    <cellStyle name="20% - Accent6 7 14 3 3" xfId="17881"/>
    <cellStyle name="20% - Accent6 7 14 4" xfId="17882"/>
    <cellStyle name="20% - Accent6 7 14 4 2" xfId="17883"/>
    <cellStyle name="20% - Accent6 7 14 4 3" xfId="17884"/>
    <cellStyle name="20% - Accent6 7 14 5" xfId="17885"/>
    <cellStyle name="20% - Accent6 7 14 5 2" xfId="17886"/>
    <cellStyle name="20% - Accent6 7 14 5 3" xfId="17887"/>
    <cellStyle name="20% - Accent6 7 14 6" xfId="17888"/>
    <cellStyle name="20% - Accent6 7 14 6 2" xfId="17889"/>
    <cellStyle name="20% - Accent6 7 14 7" xfId="17890"/>
    <cellStyle name="20% - Accent6 7 14 8" xfId="17891"/>
    <cellStyle name="20% - Accent6 7 15" xfId="17892"/>
    <cellStyle name="20% - Accent6 7 15 2" xfId="17893"/>
    <cellStyle name="20% - Accent6 7 15 2 2" xfId="17894"/>
    <cellStyle name="20% - Accent6 7 15 2 3" xfId="17895"/>
    <cellStyle name="20% - Accent6 7 15 3" xfId="17896"/>
    <cellStyle name="20% - Accent6 7 15 3 2" xfId="17897"/>
    <cellStyle name="20% - Accent6 7 15 3 3" xfId="17898"/>
    <cellStyle name="20% - Accent6 7 15 4" xfId="17899"/>
    <cellStyle name="20% - Accent6 7 15 4 2" xfId="17900"/>
    <cellStyle name="20% - Accent6 7 15 4 3" xfId="17901"/>
    <cellStyle name="20% - Accent6 7 15 5" xfId="17902"/>
    <cellStyle name="20% - Accent6 7 15 5 2" xfId="17903"/>
    <cellStyle name="20% - Accent6 7 15 5 3" xfId="17904"/>
    <cellStyle name="20% - Accent6 7 15 6" xfId="17905"/>
    <cellStyle name="20% - Accent6 7 15 6 2" xfId="17906"/>
    <cellStyle name="20% - Accent6 7 15 7" xfId="17907"/>
    <cellStyle name="20% - Accent6 7 15 8" xfId="17908"/>
    <cellStyle name="20% - Accent6 7 16" xfId="17909"/>
    <cellStyle name="20% - Accent6 7 16 2" xfId="17910"/>
    <cellStyle name="20% - Accent6 7 16 2 2" xfId="17911"/>
    <cellStyle name="20% - Accent6 7 16 2 3" xfId="17912"/>
    <cellStyle name="20% - Accent6 7 16 3" xfId="17913"/>
    <cellStyle name="20% - Accent6 7 16 3 2" xfId="17914"/>
    <cellStyle name="20% - Accent6 7 16 3 3" xfId="17915"/>
    <cellStyle name="20% - Accent6 7 16 4" xfId="17916"/>
    <cellStyle name="20% - Accent6 7 16 4 2" xfId="17917"/>
    <cellStyle name="20% - Accent6 7 16 4 3" xfId="17918"/>
    <cellStyle name="20% - Accent6 7 16 5" xfId="17919"/>
    <cellStyle name="20% - Accent6 7 16 5 2" xfId="17920"/>
    <cellStyle name="20% - Accent6 7 16 5 3" xfId="17921"/>
    <cellStyle name="20% - Accent6 7 16 6" xfId="17922"/>
    <cellStyle name="20% - Accent6 7 16 6 2" xfId="17923"/>
    <cellStyle name="20% - Accent6 7 16 7" xfId="17924"/>
    <cellStyle name="20% - Accent6 7 16 8" xfId="17925"/>
    <cellStyle name="20% - Accent6 7 17" xfId="17926"/>
    <cellStyle name="20% - Accent6 7 17 2" xfId="17927"/>
    <cellStyle name="20% - Accent6 7 17 2 2" xfId="17928"/>
    <cellStyle name="20% - Accent6 7 17 2 3" xfId="17929"/>
    <cellStyle name="20% - Accent6 7 17 3" xfId="17930"/>
    <cellStyle name="20% - Accent6 7 17 3 2" xfId="17931"/>
    <cellStyle name="20% - Accent6 7 17 3 3" xfId="17932"/>
    <cellStyle name="20% - Accent6 7 17 4" xfId="17933"/>
    <cellStyle name="20% - Accent6 7 17 4 2" xfId="17934"/>
    <cellStyle name="20% - Accent6 7 17 4 3" xfId="17935"/>
    <cellStyle name="20% - Accent6 7 17 5" xfId="17936"/>
    <cellStyle name="20% - Accent6 7 17 5 2" xfId="17937"/>
    <cellStyle name="20% - Accent6 7 17 5 3" xfId="17938"/>
    <cellStyle name="20% - Accent6 7 17 6" xfId="17939"/>
    <cellStyle name="20% - Accent6 7 17 6 2" xfId="17940"/>
    <cellStyle name="20% - Accent6 7 17 7" xfId="17941"/>
    <cellStyle name="20% - Accent6 7 17 8" xfId="17942"/>
    <cellStyle name="20% - Accent6 7 18" xfId="17943"/>
    <cellStyle name="20% - Accent6 7 18 2" xfId="17944"/>
    <cellStyle name="20% - Accent6 7 18 2 2" xfId="17945"/>
    <cellStyle name="20% - Accent6 7 18 2 3" xfId="17946"/>
    <cellStyle name="20% - Accent6 7 18 3" xfId="17947"/>
    <cellStyle name="20% - Accent6 7 18 3 2" xfId="17948"/>
    <cellStyle name="20% - Accent6 7 18 3 3" xfId="17949"/>
    <cellStyle name="20% - Accent6 7 18 4" xfId="17950"/>
    <cellStyle name="20% - Accent6 7 18 4 2" xfId="17951"/>
    <cellStyle name="20% - Accent6 7 18 4 3" xfId="17952"/>
    <cellStyle name="20% - Accent6 7 18 5" xfId="17953"/>
    <cellStyle name="20% - Accent6 7 18 5 2" xfId="17954"/>
    <cellStyle name="20% - Accent6 7 18 5 3" xfId="17955"/>
    <cellStyle name="20% - Accent6 7 18 6" xfId="17956"/>
    <cellStyle name="20% - Accent6 7 18 6 2" xfId="17957"/>
    <cellStyle name="20% - Accent6 7 18 7" xfId="17958"/>
    <cellStyle name="20% - Accent6 7 18 8" xfId="17959"/>
    <cellStyle name="20% - Accent6 7 19" xfId="17960"/>
    <cellStyle name="20% - Accent6 7 19 2" xfId="17961"/>
    <cellStyle name="20% - Accent6 7 19 2 2" xfId="17962"/>
    <cellStyle name="20% - Accent6 7 19 2 3" xfId="17963"/>
    <cellStyle name="20% - Accent6 7 19 3" xfId="17964"/>
    <cellStyle name="20% - Accent6 7 19 3 2" xfId="17965"/>
    <cellStyle name="20% - Accent6 7 19 3 3" xfId="17966"/>
    <cellStyle name="20% - Accent6 7 19 4" xfId="17967"/>
    <cellStyle name="20% - Accent6 7 19 4 2" xfId="17968"/>
    <cellStyle name="20% - Accent6 7 19 4 3" xfId="17969"/>
    <cellStyle name="20% - Accent6 7 19 5" xfId="17970"/>
    <cellStyle name="20% - Accent6 7 19 5 2" xfId="17971"/>
    <cellStyle name="20% - Accent6 7 19 5 3" xfId="17972"/>
    <cellStyle name="20% - Accent6 7 19 6" xfId="17973"/>
    <cellStyle name="20% - Accent6 7 19 6 2" xfId="17974"/>
    <cellStyle name="20% - Accent6 7 19 7" xfId="17975"/>
    <cellStyle name="20% - Accent6 7 19 8" xfId="17976"/>
    <cellStyle name="20% - Accent6 7 2" xfId="17977"/>
    <cellStyle name="20% - Accent6 7 2 2" xfId="17978"/>
    <cellStyle name="20% - Accent6 7 2 2 2" xfId="17979"/>
    <cellStyle name="20% - Accent6 7 2 2 3" xfId="17980"/>
    <cellStyle name="20% - Accent6 7 2 3" xfId="17981"/>
    <cellStyle name="20% - Accent6 7 2 3 2" xfId="17982"/>
    <cellStyle name="20% - Accent6 7 2 3 3" xfId="17983"/>
    <cellStyle name="20% - Accent6 7 2 4" xfId="17984"/>
    <cellStyle name="20% - Accent6 7 2 4 2" xfId="17985"/>
    <cellStyle name="20% - Accent6 7 2 4 3" xfId="17986"/>
    <cellStyle name="20% - Accent6 7 2 5" xfId="17987"/>
    <cellStyle name="20% - Accent6 7 2 5 2" xfId="17988"/>
    <cellStyle name="20% - Accent6 7 2 5 3" xfId="17989"/>
    <cellStyle name="20% - Accent6 7 2 6" xfId="17990"/>
    <cellStyle name="20% - Accent6 7 2 6 2" xfId="17991"/>
    <cellStyle name="20% - Accent6 7 2 7" xfId="17992"/>
    <cellStyle name="20% - Accent6 7 2 8" xfId="17993"/>
    <cellStyle name="20% - Accent6 7 20" xfId="17994"/>
    <cellStyle name="20% - Accent6 7 20 2" xfId="17995"/>
    <cellStyle name="20% - Accent6 7 20 2 2" xfId="17996"/>
    <cellStyle name="20% - Accent6 7 20 2 3" xfId="17997"/>
    <cellStyle name="20% - Accent6 7 20 3" xfId="17998"/>
    <cellStyle name="20% - Accent6 7 20 3 2" xfId="17999"/>
    <cellStyle name="20% - Accent6 7 20 3 3" xfId="18000"/>
    <cellStyle name="20% - Accent6 7 20 4" xfId="18001"/>
    <cellStyle name="20% - Accent6 7 20 4 2" xfId="18002"/>
    <cellStyle name="20% - Accent6 7 20 4 3" xfId="18003"/>
    <cellStyle name="20% - Accent6 7 20 5" xfId="18004"/>
    <cellStyle name="20% - Accent6 7 20 5 2" xfId="18005"/>
    <cellStyle name="20% - Accent6 7 20 5 3" xfId="18006"/>
    <cellStyle name="20% - Accent6 7 20 6" xfId="18007"/>
    <cellStyle name="20% - Accent6 7 20 6 2" xfId="18008"/>
    <cellStyle name="20% - Accent6 7 20 7" xfId="18009"/>
    <cellStyle name="20% - Accent6 7 20 8" xfId="18010"/>
    <cellStyle name="20% - Accent6 7 21" xfId="18011"/>
    <cellStyle name="20% - Accent6 7 21 2" xfId="18012"/>
    <cellStyle name="20% - Accent6 7 21 2 2" xfId="18013"/>
    <cellStyle name="20% - Accent6 7 21 2 3" xfId="18014"/>
    <cellStyle name="20% - Accent6 7 21 3" xfId="18015"/>
    <cellStyle name="20% - Accent6 7 21 3 2" xfId="18016"/>
    <cellStyle name="20% - Accent6 7 21 3 3" xfId="18017"/>
    <cellStyle name="20% - Accent6 7 21 4" xfId="18018"/>
    <cellStyle name="20% - Accent6 7 21 4 2" xfId="18019"/>
    <cellStyle name="20% - Accent6 7 21 4 3" xfId="18020"/>
    <cellStyle name="20% - Accent6 7 21 5" xfId="18021"/>
    <cellStyle name="20% - Accent6 7 21 5 2" xfId="18022"/>
    <cellStyle name="20% - Accent6 7 21 5 3" xfId="18023"/>
    <cellStyle name="20% - Accent6 7 21 6" xfId="18024"/>
    <cellStyle name="20% - Accent6 7 21 6 2" xfId="18025"/>
    <cellStyle name="20% - Accent6 7 21 7" xfId="18026"/>
    <cellStyle name="20% - Accent6 7 21 8" xfId="18027"/>
    <cellStyle name="20% - Accent6 7 22" xfId="18028"/>
    <cellStyle name="20% - Accent6 7 22 2" xfId="18029"/>
    <cellStyle name="20% - Accent6 7 22 3" xfId="18030"/>
    <cellStyle name="20% - Accent6 7 23" xfId="18031"/>
    <cellStyle name="20% - Accent6 7 23 2" xfId="18032"/>
    <cellStyle name="20% - Accent6 7 23 3" xfId="18033"/>
    <cellStyle name="20% - Accent6 7 24" xfId="18034"/>
    <cellStyle name="20% - Accent6 7 24 2" xfId="18035"/>
    <cellStyle name="20% - Accent6 7 24 3" xfId="18036"/>
    <cellStyle name="20% - Accent6 7 25" xfId="18037"/>
    <cellStyle name="20% - Accent6 7 25 2" xfId="18038"/>
    <cellStyle name="20% - Accent6 7 25 3" xfId="18039"/>
    <cellStyle name="20% - Accent6 7 26" xfId="18040"/>
    <cellStyle name="20% - Accent6 7 26 2" xfId="18041"/>
    <cellStyle name="20% - Accent6 7 27" xfId="18042"/>
    <cellStyle name="20% - Accent6 7 28" xfId="18043"/>
    <cellStyle name="20% - Accent6 7 3" xfId="18044"/>
    <cellStyle name="20% - Accent6 7 3 2" xfId="18045"/>
    <cellStyle name="20% - Accent6 7 3 2 2" xfId="18046"/>
    <cellStyle name="20% - Accent6 7 3 2 3" xfId="18047"/>
    <cellStyle name="20% - Accent6 7 3 3" xfId="18048"/>
    <cellStyle name="20% - Accent6 7 3 3 2" xfId="18049"/>
    <cellStyle name="20% - Accent6 7 3 3 3" xfId="18050"/>
    <cellStyle name="20% - Accent6 7 3 4" xfId="18051"/>
    <cellStyle name="20% - Accent6 7 3 4 2" xfId="18052"/>
    <cellStyle name="20% - Accent6 7 3 4 3" xfId="18053"/>
    <cellStyle name="20% - Accent6 7 3 5" xfId="18054"/>
    <cellStyle name="20% - Accent6 7 3 5 2" xfId="18055"/>
    <cellStyle name="20% - Accent6 7 3 5 3" xfId="18056"/>
    <cellStyle name="20% - Accent6 7 3 6" xfId="18057"/>
    <cellStyle name="20% - Accent6 7 3 6 2" xfId="18058"/>
    <cellStyle name="20% - Accent6 7 3 7" xfId="18059"/>
    <cellStyle name="20% - Accent6 7 3 8" xfId="18060"/>
    <cellStyle name="20% - Accent6 7 4" xfId="18061"/>
    <cellStyle name="20% - Accent6 7 4 2" xfId="18062"/>
    <cellStyle name="20% - Accent6 7 4 2 2" xfId="18063"/>
    <cellStyle name="20% - Accent6 7 4 2 3" xfId="18064"/>
    <cellStyle name="20% - Accent6 7 4 3" xfId="18065"/>
    <cellStyle name="20% - Accent6 7 4 3 2" xfId="18066"/>
    <cellStyle name="20% - Accent6 7 4 3 3" xfId="18067"/>
    <cellStyle name="20% - Accent6 7 4 4" xfId="18068"/>
    <cellStyle name="20% - Accent6 7 4 4 2" xfId="18069"/>
    <cellStyle name="20% - Accent6 7 4 4 3" xfId="18070"/>
    <cellStyle name="20% - Accent6 7 4 5" xfId="18071"/>
    <cellStyle name="20% - Accent6 7 4 5 2" xfId="18072"/>
    <cellStyle name="20% - Accent6 7 4 5 3" xfId="18073"/>
    <cellStyle name="20% - Accent6 7 4 6" xfId="18074"/>
    <cellStyle name="20% - Accent6 7 4 6 2" xfId="18075"/>
    <cellStyle name="20% - Accent6 7 4 7" xfId="18076"/>
    <cellStyle name="20% - Accent6 7 4 8" xfId="18077"/>
    <cellStyle name="20% - Accent6 7 5" xfId="18078"/>
    <cellStyle name="20% - Accent6 7 5 2" xfId="18079"/>
    <cellStyle name="20% - Accent6 7 5 2 2" xfId="18080"/>
    <cellStyle name="20% - Accent6 7 5 2 3" xfId="18081"/>
    <cellStyle name="20% - Accent6 7 5 3" xfId="18082"/>
    <cellStyle name="20% - Accent6 7 5 3 2" xfId="18083"/>
    <cellStyle name="20% - Accent6 7 5 3 3" xfId="18084"/>
    <cellStyle name="20% - Accent6 7 5 4" xfId="18085"/>
    <cellStyle name="20% - Accent6 7 5 4 2" xfId="18086"/>
    <cellStyle name="20% - Accent6 7 5 4 3" xfId="18087"/>
    <cellStyle name="20% - Accent6 7 5 5" xfId="18088"/>
    <cellStyle name="20% - Accent6 7 5 5 2" xfId="18089"/>
    <cellStyle name="20% - Accent6 7 5 5 3" xfId="18090"/>
    <cellStyle name="20% - Accent6 7 5 6" xfId="18091"/>
    <cellStyle name="20% - Accent6 7 5 6 2" xfId="18092"/>
    <cellStyle name="20% - Accent6 7 5 7" xfId="18093"/>
    <cellStyle name="20% - Accent6 7 5 8" xfId="18094"/>
    <cellStyle name="20% - Accent6 7 6" xfId="18095"/>
    <cellStyle name="20% - Accent6 7 6 2" xfId="18096"/>
    <cellStyle name="20% - Accent6 7 6 2 2" xfId="18097"/>
    <cellStyle name="20% - Accent6 7 6 2 3" xfId="18098"/>
    <cellStyle name="20% - Accent6 7 6 3" xfId="18099"/>
    <cellStyle name="20% - Accent6 7 6 3 2" xfId="18100"/>
    <cellStyle name="20% - Accent6 7 6 3 3" xfId="18101"/>
    <cellStyle name="20% - Accent6 7 6 4" xfId="18102"/>
    <cellStyle name="20% - Accent6 7 6 4 2" xfId="18103"/>
    <cellStyle name="20% - Accent6 7 6 4 3" xfId="18104"/>
    <cellStyle name="20% - Accent6 7 6 5" xfId="18105"/>
    <cellStyle name="20% - Accent6 7 6 5 2" xfId="18106"/>
    <cellStyle name="20% - Accent6 7 6 5 3" xfId="18107"/>
    <cellStyle name="20% - Accent6 7 6 6" xfId="18108"/>
    <cellStyle name="20% - Accent6 7 6 6 2" xfId="18109"/>
    <cellStyle name="20% - Accent6 7 6 7" xfId="18110"/>
    <cellStyle name="20% - Accent6 7 6 8" xfId="18111"/>
    <cellStyle name="20% - Accent6 7 7" xfId="18112"/>
    <cellStyle name="20% - Accent6 7 7 2" xfId="18113"/>
    <cellStyle name="20% - Accent6 7 7 2 2" xfId="18114"/>
    <cellStyle name="20% - Accent6 7 7 2 3" xfId="18115"/>
    <cellStyle name="20% - Accent6 7 7 3" xfId="18116"/>
    <cellStyle name="20% - Accent6 7 7 3 2" xfId="18117"/>
    <cellStyle name="20% - Accent6 7 7 3 3" xfId="18118"/>
    <cellStyle name="20% - Accent6 7 7 4" xfId="18119"/>
    <cellStyle name="20% - Accent6 7 7 4 2" xfId="18120"/>
    <cellStyle name="20% - Accent6 7 7 4 3" xfId="18121"/>
    <cellStyle name="20% - Accent6 7 7 5" xfId="18122"/>
    <cellStyle name="20% - Accent6 7 7 5 2" xfId="18123"/>
    <cellStyle name="20% - Accent6 7 7 5 3" xfId="18124"/>
    <cellStyle name="20% - Accent6 7 7 6" xfId="18125"/>
    <cellStyle name="20% - Accent6 7 7 6 2" xfId="18126"/>
    <cellStyle name="20% - Accent6 7 7 7" xfId="18127"/>
    <cellStyle name="20% - Accent6 7 7 8" xfId="18128"/>
    <cellStyle name="20% - Accent6 7 8" xfId="18129"/>
    <cellStyle name="20% - Accent6 7 8 2" xfId="18130"/>
    <cellStyle name="20% - Accent6 7 8 2 2" xfId="18131"/>
    <cellStyle name="20% - Accent6 7 8 2 3" xfId="18132"/>
    <cellStyle name="20% - Accent6 7 8 3" xfId="18133"/>
    <cellStyle name="20% - Accent6 7 8 3 2" xfId="18134"/>
    <cellStyle name="20% - Accent6 7 8 3 3" xfId="18135"/>
    <cellStyle name="20% - Accent6 7 8 4" xfId="18136"/>
    <cellStyle name="20% - Accent6 7 8 4 2" xfId="18137"/>
    <cellStyle name="20% - Accent6 7 8 4 3" xfId="18138"/>
    <cellStyle name="20% - Accent6 7 8 5" xfId="18139"/>
    <cellStyle name="20% - Accent6 7 8 5 2" xfId="18140"/>
    <cellStyle name="20% - Accent6 7 8 5 3" xfId="18141"/>
    <cellStyle name="20% - Accent6 7 8 6" xfId="18142"/>
    <cellStyle name="20% - Accent6 7 8 6 2" xfId="18143"/>
    <cellStyle name="20% - Accent6 7 8 7" xfId="18144"/>
    <cellStyle name="20% - Accent6 7 8 8" xfId="18145"/>
    <cellStyle name="20% - Accent6 7 9" xfId="18146"/>
    <cellStyle name="20% - Accent6 7 9 2" xfId="18147"/>
    <cellStyle name="20% - Accent6 7 9 2 2" xfId="18148"/>
    <cellStyle name="20% - Accent6 7 9 2 3" xfId="18149"/>
    <cellStyle name="20% - Accent6 7 9 3" xfId="18150"/>
    <cellStyle name="20% - Accent6 7 9 3 2" xfId="18151"/>
    <cellStyle name="20% - Accent6 7 9 3 3" xfId="18152"/>
    <cellStyle name="20% - Accent6 7 9 4" xfId="18153"/>
    <cellStyle name="20% - Accent6 7 9 4 2" xfId="18154"/>
    <cellStyle name="20% - Accent6 7 9 4 3" xfId="18155"/>
    <cellStyle name="20% - Accent6 7 9 5" xfId="18156"/>
    <cellStyle name="20% - Accent6 7 9 5 2" xfId="18157"/>
    <cellStyle name="20% - Accent6 7 9 5 3" xfId="18158"/>
    <cellStyle name="20% - Accent6 7 9 6" xfId="18159"/>
    <cellStyle name="20% - Accent6 7 9 6 2" xfId="18160"/>
    <cellStyle name="20% - Accent6 7 9 7" xfId="18161"/>
    <cellStyle name="20% - Accent6 7 9 8" xfId="18162"/>
    <cellStyle name="20% - Accent6 8" xfId="18163"/>
    <cellStyle name="20% - Accent6 8 10" xfId="18164"/>
    <cellStyle name="20% - Accent6 8 10 2" xfId="18165"/>
    <cellStyle name="20% - Accent6 8 10 2 2" xfId="18166"/>
    <cellStyle name="20% - Accent6 8 10 2 3" xfId="18167"/>
    <cellStyle name="20% - Accent6 8 10 3" xfId="18168"/>
    <cellStyle name="20% - Accent6 8 10 3 2" xfId="18169"/>
    <cellStyle name="20% - Accent6 8 10 3 3" xfId="18170"/>
    <cellStyle name="20% - Accent6 8 10 4" xfId="18171"/>
    <cellStyle name="20% - Accent6 8 10 4 2" xfId="18172"/>
    <cellStyle name="20% - Accent6 8 10 4 3" xfId="18173"/>
    <cellStyle name="20% - Accent6 8 10 5" xfId="18174"/>
    <cellStyle name="20% - Accent6 8 10 5 2" xfId="18175"/>
    <cellStyle name="20% - Accent6 8 10 5 3" xfId="18176"/>
    <cellStyle name="20% - Accent6 8 10 6" xfId="18177"/>
    <cellStyle name="20% - Accent6 8 10 6 2" xfId="18178"/>
    <cellStyle name="20% - Accent6 8 10 7" xfId="18179"/>
    <cellStyle name="20% - Accent6 8 10 8" xfId="18180"/>
    <cellStyle name="20% - Accent6 8 11" xfId="18181"/>
    <cellStyle name="20% - Accent6 8 11 2" xfId="18182"/>
    <cellStyle name="20% - Accent6 8 11 2 2" xfId="18183"/>
    <cellStyle name="20% - Accent6 8 11 2 3" xfId="18184"/>
    <cellStyle name="20% - Accent6 8 11 3" xfId="18185"/>
    <cellStyle name="20% - Accent6 8 11 3 2" xfId="18186"/>
    <cellStyle name="20% - Accent6 8 11 3 3" xfId="18187"/>
    <cellStyle name="20% - Accent6 8 11 4" xfId="18188"/>
    <cellStyle name="20% - Accent6 8 11 4 2" xfId="18189"/>
    <cellStyle name="20% - Accent6 8 11 4 3" xfId="18190"/>
    <cellStyle name="20% - Accent6 8 11 5" xfId="18191"/>
    <cellStyle name="20% - Accent6 8 11 5 2" xfId="18192"/>
    <cellStyle name="20% - Accent6 8 11 5 3" xfId="18193"/>
    <cellStyle name="20% - Accent6 8 11 6" xfId="18194"/>
    <cellStyle name="20% - Accent6 8 11 6 2" xfId="18195"/>
    <cellStyle name="20% - Accent6 8 11 7" xfId="18196"/>
    <cellStyle name="20% - Accent6 8 11 8" xfId="18197"/>
    <cellStyle name="20% - Accent6 8 12" xfId="18198"/>
    <cellStyle name="20% - Accent6 8 12 2" xfId="18199"/>
    <cellStyle name="20% - Accent6 8 12 2 2" xfId="18200"/>
    <cellStyle name="20% - Accent6 8 12 2 3" xfId="18201"/>
    <cellStyle name="20% - Accent6 8 12 3" xfId="18202"/>
    <cellStyle name="20% - Accent6 8 12 3 2" xfId="18203"/>
    <cellStyle name="20% - Accent6 8 12 3 3" xfId="18204"/>
    <cellStyle name="20% - Accent6 8 12 4" xfId="18205"/>
    <cellStyle name="20% - Accent6 8 12 4 2" xfId="18206"/>
    <cellStyle name="20% - Accent6 8 12 4 3" xfId="18207"/>
    <cellStyle name="20% - Accent6 8 12 5" xfId="18208"/>
    <cellStyle name="20% - Accent6 8 12 5 2" xfId="18209"/>
    <cellStyle name="20% - Accent6 8 12 5 3" xfId="18210"/>
    <cellStyle name="20% - Accent6 8 12 6" xfId="18211"/>
    <cellStyle name="20% - Accent6 8 12 6 2" xfId="18212"/>
    <cellStyle name="20% - Accent6 8 12 7" xfId="18213"/>
    <cellStyle name="20% - Accent6 8 12 8" xfId="18214"/>
    <cellStyle name="20% - Accent6 8 13" xfId="18215"/>
    <cellStyle name="20% - Accent6 8 13 2" xfId="18216"/>
    <cellStyle name="20% - Accent6 8 13 2 2" xfId="18217"/>
    <cellStyle name="20% - Accent6 8 13 2 3" xfId="18218"/>
    <cellStyle name="20% - Accent6 8 13 3" xfId="18219"/>
    <cellStyle name="20% - Accent6 8 13 3 2" xfId="18220"/>
    <cellStyle name="20% - Accent6 8 13 3 3" xfId="18221"/>
    <cellStyle name="20% - Accent6 8 13 4" xfId="18222"/>
    <cellStyle name="20% - Accent6 8 13 4 2" xfId="18223"/>
    <cellStyle name="20% - Accent6 8 13 4 3" xfId="18224"/>
    <cellStyle name="20% - Accent6 8 13 5" xfId="18225"/>
    <cellStyle name="20% - Accent6 8 13 5 2" xfId="18226"/>
    <cellStyle name="20% - Accent6 8 13 5 3" xfId="18227"/>
    <cellStyle name="20% - Accent6 8 13 6" xfId="18228"/>
    <cellStyle name="20% - Accent6 8 13 6 2" xfId="18229"/>
    <cellStyle name="20% - Accent6 8 13 7" xfId="18230"/>
    <cellStyle name="20% - Accent6 8 13 8" xfId="18231"/>
    <cellStyle name="20% - Accent6 8 14" xfId="18232"/>
    <cellStyle name="20% - Accent6 8 14 2" xfId="18233"/>
    <cellStyle name="20% - Accent6 8 14 2 2" xfId="18234"/>
    <cellStyle name="20% - Accent6 8 14 2 3" xfId="18235"/>
    <cellStyle name="20% - Accent6 8 14 3" xfId="18236"/>
    <cellStyle name="20% - Accent6 8 14 3 2" xfId="18237"/>
    <cellStyle name="20% - Accent6 8 14 3 3" xfId="18238"/>
    <cellStyle name="20% - Accent6 8 14 4" xfId="18239"/>
    <cellStyle name="20% - Accent6 8 14 4 2" xfId="18240"/>
    <cellStyle name="20% - Accent6 8 14 4 3" xfId="18241"/>
    <cellStyle name="20% - Accent6 8 14 5" xfId="18242"/>
    <cellStyle name="20% - Accent6 8 14 5 2" xfId="18243"/>
    <cellStyle name="20% - Accent6 8 14 5 3" xfId="18244"/>
    <cellStyle name="20% - Accent6 8 14 6" xfId="18245"/>
    <cellStyle name="20% - Accent6 8 14 6 2" xfId="18246"/>
    <cellStyle name="20% - Accent6 8 14 7" xfId="18247"/>
    <cellStyle name="20% - Accent6 8 14 8" xfId="18248"/>
    <cellStyle name="20% - Accent6 8 15" xfId="18249"/>
    <cellStyle name="20% - Accent6 8 15 2" xfId="18250"/>
    <cellStyle name="20% - Accent6 8 15 2 2" xfId="18251"/>
    <cellStyle name="20% - Accent6 8 15 2 3" xfId="18252"/>
    <cellStyle name="20% - Accent6 8 15 3" xfId="18253"/>
    <cellStyle name="20% - Accent6 8 15 3 2" xfId="18254"/>
    <cellStyle name="20% - Accent6 8 15 3 3" xfId="18255"/>
    <cellStyle name="20% - Accent6 8 15 4" xfId="18256"/>
    <cellStyle name="20% - Accent6 8 15 4 2" xfId="18257"/>
    <cellStyle name="20% - Accent6 8 15 4 3" xfId="18258"/>
    <cellStyle name="20% - Accent6 8 15 5" xfId="18259"/>
    <cellStyle name="20% - Accent6 8 15 5 2" xfId="18260"/>
    <cellStyle name="20% - Accent6 8 15 5 3" xfId="18261"/>
    <cellStyle name="20% - Accent6 8 15 6" xfId="18262"/>
    <cellStyle name="20% - Accent6 8 15 6 2" xfId="18263"/>
    <cellStyle name="20% - Accent6 8 15 7" xfId="18264"/>
    <cellStyle name="20% - Accent6 8 15 8" xfId="18265"/>
    <cellStyle name="20% - Accent6 8 16" xfId="18266"/>
    <cellStyle name="20% - Accent6 8 16 2" xfId="18267"/>
    <cellStyle name="20% - Accent6 8 16 2 2" xfId="18268"/>
    <cellStyle name="20% - Accent6 8 16 2 3" xfId="18269"/>
    <cellStyle name="20% - Accent6 8 16 3" xfId="18270"/>
    <cellStyle name="20% - Accent6 8 16 3 2" xfId="18271"/>
    <cellStyle name="20% - Accent6 8 16 3 3" xfId="18272"/>
    <cellStyle name="20% - Accent6 8 16 4" xfId="18273"/>
    <cellStyle name="20% - Accent6 8 16 4 2" xfId="18274"/>
    <cellStyle name="20% - Accent6 8 16 4 3" xfId="18275"/>
    <cellStyle name="20% - Accent6 8 16 5" xfId="18276"/>
    <cellStyle name="20% - Accent6 8 16 5 2" xfId="18277"/>
    <cellStyle name="20% - Accent6 8 16 5 3" xfId="18278"/>
    <cellStyle name="20% - Accent6 8 16 6" xfId="18279"/>
    <cellStyle name="20% - Accent6 8 16 6 2" xfId="18280"/>
    <cellStyle name="20% - Accent6 8 16 7" xfId="18281"/>
    <cellStyle name="20% - Accent6 8 16 8" xfId="18282"/>
    <cellStyle name="20% - Accent6 8 17" xfId="18283"/>
    <cellStyle name="20% - Accent6 8 17 2" xfId="18284"/>
    <cellStyle name="20% - Accent6 8 17 2 2" xfId="18285"/>
    <cellStyle name="20% - Accent6 8 17 2 3" xfId="18286"/>
    <cellStyle name="20% - Accent6 8 17 3" xfId="18287"/>
    <cellStyle name="20% - Accent6 8 17 3 2" xfId="18288"/>
    <cellStyle name="20% - Accent6 8 17 3 3" xfId="18289"/>
    <cellStyle name="20% - Accent6 8 17 4" xfId="18290"/>
    <cellStyle name="20% - Accent6 8 17 4 2" xfId="18291"/>
    <cellStyle name="20% - Accent6 8 17 4 3" xfId="18292"/>
    <cellStyle name="20% - Accent6 8 17 5" xfId="18293"/>
    <cellStyle name="20% - Accent6 8 17 5 2" xfId="18294"/>
    <cellStyle name="20% - Accent6 8 17 5 3" xfId="18295"/>
    <cellStyle name="20% - Accent6 8 17 6" xfId="18296"/>
    <cellStyle name="20% - Accent6 8 17 6 2" xfId="18297"/>
    <cellStyle name="20% - Accent6 8 17 7" xfId="18298"/>
    <cellStyle name="20% - Accent6 8 17 8" xfId="18299"/>
    <cellStyle name="20% - Accent6 8 18" xfId="18300"/>
    <cellStyle name="20% - Accent6 8 18 2" xfId="18301"/>
    <cellStyle name="20% - Accent6 8 18 2 2" xfId="18302"/>
    <cellStyle name="20% - Accent6 8 18 2 3" xfId="18303"/>
    <cellStyle name="20% - Accent6 8 18 3" xfId="18304"/>
    <cellStyle name="20% - Accent6 8 18 3 2" xfId="18305"/>
    <cellStyle name="20% - Accent6 8 18 3 3" xfId="18306"/>
    <cellStyle name="20% - Accent6 8 18 4" xfId="18307"/>
    <cellStyle name="20% - Accent6 8 18 4 2" xfId="18308"/>
    <cellStyle name="20% - Accent6 8 18 4 3" xfId="18309"/>
    <cellStyle name="20% - Accent6 8 18 5" xfId="18310"/>
    <cellStyle name="20% - Accent6 8 18 5 2" xfId="18311"/>
    <cellStyle name="20% - Accent6 8 18 5 3" xfId="18312"/>
    <cellStyle name="20% - Accent6 8 18 6" xfId="18313"/>
    <cellStyle name="20% - Accent6 8 18 6 2" xfId="18314"/>
    <cellStyle name="20% - Accent6 8 18 7" xfId="18315"/>
    <cellStyle name="20% - Accent6 8 18 8" xfId="18316"/>
    <cellStyle name="20% - Accent6 8 19" xfId="18317"/>
    <cellStyle name="20% - Accent6 8 19 2" xfId="18318"/>
    <cellStyle name="20% - Accent6 8 19 2 2" xfId="18319"/>
    <cellStyle name="20% - Accent6 8 19 2 3" xfId="18320"/>
    <cellStyle name="20% - Accent6 8 19 3" xfId="18321"/>
    <cellStyle name="20% - Accent6 8 19 3 2" xfId="18322"/>
    <cellStyle name="20% - Accent6 8 19 3 3" xfId="18323"/>
    <cellStyle name="20% - Accent6 8 19 4" xfId="18324"/>
    <cellStyle name="20% - Accent6 8 19 4 2" xfId="18325"/>
    <cellStyle name="20% - Accent6 8 19 4 3" xfId="18326"/>
    <cellStyle name="20% - Accent6 8 19 5" xfId="18327"/>
    <cellStyle name="20% - Accent6 8 19 5 2" xfId="18328"/>
    <cellStyle name="20% - Accent6 8 19 5 3" xfId="18329"/>
    <cellStyle name="20% - Accent6 8 19 6" xfId="18330"/>
    <cellStyle name="20% - Accent6 8 19 6 2" xfId="18331"/>
    <cellStyle name="20% - Accent6 8 19 7" xfId="18332"/>
    <cellStyle name="20% - Accent6 8 19 8" xfId="18333"/>
    <cellStyle name="20% - Accent6 8 2" xfId="18334"/>
    <cellStyle name="20% - Accent6 8 2 2" xfId="18335"/>
    <cellStyle name="20% - Accent6 8 2 2 2" xfId="18336"/>
    <cellStyle name="20% - Accent6 8 2 2 3" xfId="18337"/>
    <cellStyle name="20% - Accent6 8 2 3" xfId="18338"/>
    <cellStyle name="20% - Accent6 8 2 3 2" xfId="18339"/>
    <cellStyle name="20% - Accent6 8 2 3 3" xfId="18340"/>
    <cellStyle name="20% - Accent6 8 2 4" xfId="18341"/>
    <cellStyle name="20% - Accent6 8 2 4 2" xfId="18342"/>
    <cellStyle name="20% - Accent6 8 2 4 3" xfId="18343"/>
    <cellStyle name="20% - Accent6 8 2 5" xfId="18344"/>
    <cellStyle name="20% - Accent6 8 2 5 2" xfId="18345"/>
    <cellStyle name="20% - Accent6 8 2 5 3" xfId="18346"/>
    <cellStyle name="20% - Accent6 8 2 6" xfId="18347"/>
    <cellStyle name="20% - Accent6 8 2 6 2" xfId="18348"/>
    <cellStyle name="20% - Accent6 8 2 7" xfId="18349"/>
    <cellStyle name="20% - Accent6 8 2 8" xfId="18350"/>
    <cellStyle name="20% - Accent6 8 20" xfId="18351"/>
    <cellStyle name="20% - Accent6 8 20 2" xfId="18352"/>
    <cellStyle name="20% - Accent6 8 20 3" xfId="18353"/>
    <cellStyle name="20% - Accent6 8 21" xfId="18354"/>
    <cellStyle name="20% - Accent6 8 21 2" xfId="18355"/>
    <cellStyle name="20% - Accent6 8 21 3" xfId="18356"/>
    <cellStyle name="20% - Accent6 8 22" xfId="18357"/>
    <cellStyle name="20% - Accent6 8 22 2" xfId="18358"/>
    <cellStyle name="20% - Accent6 8 22 3" xfId="18359"/>
    <cellStyle name="20% - Accent6 8 23" xfId="18360"/>
    <cellStyle name="20% - Accent6 8 23 2" xfId="18361"/>
    <cellStyle name="20% - Accent6 8 23 3" xfId="18362"/>
    <cellStyle name="20% - Accent6 8 24" xfId="18363"/>
    <cellStyle name="20% - Accent6 8 24 2" xfId="18364"/>
    <cellStyle name="20% - Accent6 8 25" xfId="18365"/>
    <cellStyle name="20% - Accent6 8 26" xfId="18366"/>
    <cellStyle name="20% - Accent6 8 3" xfId="18367"/>
    <cellStyle name="20% - Accent6 8 3 2" xfId="18368"/>
    <cellStyle name="20% - Accent6 8 3 2 2" xfId="18369"/>
    <cellStyle name="20% - Accent6 8 3 2 3" xfId="18370"/>
    <cellStyle name="20% - Accent6 8 3 3" xfId="18371"/>
    <cellStyle name="20% - Accent6 8 3 3 2" xfId="18372"/>
    <cellStyle name="20% - Accent6 8 3 3 3" xfId="18373"/>
    <cellStyle name="20% - Accent6 8 3 4" xfId="18374"/>
    <cellStyle name="20% - Accent6 8 3 4 2" xfId="18375"/>
    <cellStyle name="20% - Accent6 8 3 4 3" xfId="18376"/>
    <cellStyle name="20% - Accent6 8 3 5" xfId="18377"/>
    <cellStyle name="20% - Accent6 8 3 5 2" xfId="18378"/>
    <cellStyle name="20% - Accent6 8 3 5 3" xfId="18379"/>
    <cellStyle name="20% - Accent6 8 3 6" xfId="18380"/>
    <cellStyle name="20% - Accent6 8 3 6 2" xfId="18381"/>
    <cellStyle name="20% - Accent6 8 3 7" xfId="18382"/>
    <cellStyle name="20% - Accent6 8 3 8" xfId="18383"/>
    <cellStyle name="20% - Accent6 8 4" xfId="18384"/>
    <cellStyle name="20% - Accent6 8 4 2" xfId="18385"/>
    <cellStyle name="20% - Accent6 8 4 2 2" xfId="18386"/>
    <cellStyle name="20% - Accent6 8 4 2 3" xfId="18387"/>
    <cellStyle name="20% - Accent6 8 4 3" xfId="18388"/>
    <cellStyle name="20% - Accent6 8 4 3 2" xfId="18389"/>
    <cellStyle name="20% - Accent6 8 4 3 3" xfId="18390"/>
    <cellStyle name="20% - Accent6 8 4 4" xfId="18391"/>
    <cellStyle name="20% - Accent6 8 4 4 2" xfId="18392"/>
    <cellStyle name="20% - Accent6 8 4 4 3" xfId="18393"/>
    <cellStyle name="20% - Accent6 8 4 5" xfId="18394"/>
    <cellStyle name="20% - Accent6 8 4 5 2" xfId="18395"/>
    <cellStyle name="20% - Accent6 8 4 5 3" xfId="18396"/>
    <cellStyle name="20% - Accent6 8 4 6" xfId="18397"/>
    <cellStyle name="20% - Accent6 8 4 6 2" xfId="18398"/>
    <cellStyle name="20% - Accent6 8 4 7" xfId="18399"/>
    <cellStyle name="20% - Accent6 8 4 8" xfId="18400"/>
    <cellStyle name="20% - Accent6 8 5" xfId="18401"/>
    <cellStyle name="20% - Accent6 8 5 2" xfId="18402"/>
    <cellStyle name="20% - Accent6 8 5 2 2" xfId="18403"/>
    <cellStyle name="20% - Accent6 8 5 2 3" xfId="18404"/>
    <cellStyle name="20% - Accent6 8 5 3" xfId="18405"/>
    <cellStyle name="20% - Accent6 8 5 3 2" xfId="18406"/>
    <cellStyle name="20% - Accent6 8 5 3 3" xfId="18407"/>
    <cellStyle name="20% - Accent6 8 5 4" xfId="18408"/>
    <cellStyle name="20% - Accent6 8 5 4 2" xfId="18409"/>
    <cellStyle name="20% - Accent6 8 5 4 3" xfId="18410"/>
    <cellStyle name="20% - Accent6 8 5 5" xfId="18411"/>
    <cellStyle name="20% - Accent6 8 5 5 2" xfId="18412"/>
    <cellStyle name="20% - Accent6 8 5 5 3" xfId="18413"/>
    <cellStyle name="20% - Accent6 8 5 6" xfId="18414"/>
    <cellStyle name="20% - Accent6 8 5 6 2" xfId="18415"/>
    <cellStyle name="20% - Accent6 8 5 7" xfId="18416"/>
    <cellStyle name="20% - Accent6 8 5 8" xfId="18417"/>
    <cellStyle name="20% - Accent6 8 6" xfId="18418"/>
    <cellStyle name="20% - Accent6 8 6 2" xfId="18419"/>
    <cellStyle name="20% - Accent6 8 6 2 2" xfId="18420"/>
    <cellStyle name="20% - Accent6 8 6 2 3" xfId="18421"/>
    <cellStyle name="20% - Accent6 8 6 3" xfId="18422"/>
    <cellStyle name="20% - Accent6 8 6 3 2" xfId="18423"/>
    <cellStyle name="20% - Accent6 8 6 3 3" xfId="18424"/>
    <cellStyle name="20% - Accent6 8 6 4" xfId="18425"/>
    <cellStyle name="20% - Accent6 8 6 4 2" xfId="18426"/>
    <cellStyle name="20% - Accent6 8 6 4 3" xfId="18427"/>
    <cellStyle name="20% - Accent6 8 6 5" xfId="18428"/>
    <cellStyle name="20% - Accent6 8 6 5 2" xfId="18429"/>
    <cellStyle name="20% - Accent6 8 6 5 3" xfId="18430"/>
    <cellStyle name="20% - Accent6 8 6 6" xfId="18431"/>
    <cellStyle name="20% - Accent6 8 6 6 2" xfId="18432"/>
    <cellStyle name="20% - Accent6 8 6 7" xfId="18433"/>
    <cellStyle name="20% - Accent6 8 6 8" xfId="18434"/>
    <cellStyle name="20% - Accent6 8 7" xfId="18435"/>
    <cellStyle name="20% - Accent6 8 7 2" xfId="18436"/>
    <cellStyle name="20% - Accent6 8 7 2 2" xfId="18437"/>
    <cellStyle name="20% - Accent6 8 7 2 3" xfId="18438"/>
    <cellStyle name="20% - Accent6 8 7 3" xfId="18439"/>
    <cellStyle name="20% - Accent6 8 7 3 2" xfId="18440"/>
    <cellStyle name="20% - Accent6 8 7 3 3" xfId="18441"/>
    <cellStyle name="20% - Accent6 8 7 4" xfId="18442"/>
    <cellStyle name="20% - Accent6 8 7 4 2" xfId="18443"/>
    <cellStyle name="20% - Accent6 8 7 4 3" xfId="18444"/>
    <cellStyle name="20% - Accent6 8 7 5" xfId="18445"/>
    <cellStyle name="20% - Accent6 8 7 5 2" xfId="18446"/>
    <cellStyle name="20% - Accent6 8 7 5 3" xfId="18447"/>
    <cellStyle name="20% - Accent6 8 7 6" xfId="18448"/>
    <cellStyle name="20% - Accent6 8 7 6 2" xfId="18449"/>
    <cellStyle name="20% - Accent6 8 7 7" xfId="18450"/>
    <cellStyle name="20% - Accent6 8 7 8" xfId="18451"/>
    <cellStyle name="20% - Accent6 8 8" xfId="18452"/>
    <cellStyle name="20% - Accent6 8 8 2" xfId="18453"/>
    <cellStyle name="20% - Accent6 8 8 2 2" xfId="18454"/>
    <cellStyle name="20% - Accent6 8 8 2 3" xfId="18455"/>
    <cellStyle name="20% - Accent6 8 8 3" xfId="18456"/>
    <cellStyle name="20% - Accent6 8 8 3 2" xfId="18457"/>
    <cellStyle name="20% - Accent6 8 8 3 3" xfId="18458"/>
    <cellStyle name="20% - Accent6 8 8 4" xfId="18459"/>
    <cellStyle name="20% - Accent6 8 8 4 2" xfId="18460"/>
    <cellStyle name="20% - Accent6 8 8 4 3" xfId="18461"/>
    <cellStyle name="20% - Accent6 8 8 5" xfId="18462"/>
    <cellStyle name="20% - Accent6 8 8 5 2" xfId="18463"/>
    <cellStyle name="20% - Accent6 8 8 5 3" xfId="18464"/>
    <cellStyle name="20% - Accent6 8 8 6" xfId="18465"/>
    <cellStyle name="20% - Accent6 8 8 6 2" xfId="18466"/>
    <cellStyle name="20% - Accent6 8 8 7" xfId="18467"/>
    <cellStyle name="20% - Accent6 8 8 8" xfId="18468"/>
    <cellStyle name="20% - Accent6 8 9" xfId="18469"/>
    <cellStyle name="20% - Accent6 8 9 2" xfId="18470"/>
    <cellStyle name="20% - Accent6 8 9 2 2" xfId="18471"/>
    <cellStyle name="20% - Accent6 8 9 2 3" xfId="18472"/>
    <cellStyle name="20% - Accent6 8 9 3" xfId="18473"/>
    <cellStyle name="20% - Accent6 8 9 3 2" xfId="18474"/>
    <cellStyle name="20% - Accent6 8 9 3 3" xfId="18475"/>
    <cellStyle name="20% - Accent6 8 9 4" xfId="18476"/>
    <cellStyle name="20% - Accent6 8 9 4 2" xfId="18477"/>
    <cellStyle name="20% - Accent6 8 9 4 3" xfId="18478"/>
    <cellStyle name="20% - Accent6 8 9 5" xfId="18479"/>
    <cellStyle name="20% - Accent6 8 9 5 2" xfId="18480"/>
    <cellStyle name="20% - Accent6 8 9 5 3" xfId="18481"/>
    <cellStyle name="20% - Accent6 8 9 6" xfId="18482"/>
    <cellStyle name="20% - Accent6 8 9 6 2" xfId="18483"/>
    <cellStyle name="20% - Accent6 8 9 7" xfId="18484"/>
    <cellStyle name="20% - Accent6 8 9 8" xfId="18485"/>
    <cellStyle name="20% - Accent6 9" xfId="18486"/>
    <cellStyle name="20% - Accent6 9 10" xfId="18487"/>
    <cellStyle name="20% - Accent6 9 10 2" xfId="18488"/>
    <cellStyle name="20% - Accent6 9 10 2 2" xfId="18489"/>
    <cellStyle name="20% - Accent6 9 10 2 3" xfId="18490"/>
    <cellStyle name="20% - Accent6 9 10 3" xfId="18491"/>
    <cellStyle name="20% - Accent6 9 10 3 2" xfId="18492"/>
    <cellStyle name="20% - Accent6 9 10 3 3" xfId="18493"/>
    <cellStyle name="20% - Accent6 9 10 4" xfId="18494"/>
    <cellStyle name="20% - Accent6 9 10 4 2" xfId="18495"/>
    <cellStyle name="20% - Accent6 9 10 4 3" xfId="18496"/>
    <cellStyle name="20% - Accent6 9 10 5" xfId="18497"/>
    <cellStyle name="20% - Accent6 9 10 5 2" xfId="18498"/>
    <cellStyle name="20% - Accent6 9 10 5 3" xfId="18499"/>
    <cellStyle name="20% - Accent6 9 10 6" xfId="18500"/>
    <cellStyle name="20% - Accent6 9 10 6 2" xfId="18501"/>
    <cellStyle name="20% - Accent6 9 10 7" xfId="18502"/>
    <cellStyle name="20% - Accent6 9 10 8" xfId="18503"/>
    <cellStyle name="20% - Accent6 9 11" xfId="18504"/>
    <cellStyle name="20% - Accent6 9 11 2" xfId="18505"/>
    <cellStyle name="20% - Accent6 9 11 2 2" xfId="18506"/>
    <cellStyle name="20% - Accent6 9 11 2 3" xfId="18507"/>
    <cellStyle name="20% - Accent6 9 11 3" xfId="18508"/>
    <cellStyle name="20% - Accent6 9 11 3 2" xfId="18509"/>
    <cellStyle name="20% - Accent6 9 11 3 3" xfId="18510"/>
    <cellStyle name="20% - Accent6 9 11 4" xfId="18511"/>
    <cellStyle name="20% - Accent6 9 11 4 2" xfId="18512"/>
    <cellStyle name="20% - Accent6 9 11 4 3" xfId="18513"/>
    <cellStyle name="20% - Accent6 9 11 5" xfId="18514"/>
    <cellStyle name="20% - Accent6 9 11 5 2" xfId="18515"/>
    <cellStyle name="20% - Accent6 9 11 5 3" xfId="18516"/>
    <cellStyle name="20% - Accent6 9 11 6" xfId="18517"/>
    <cellStyle name="20% - Accent6 9 11 6 2" xfId="18518"/>
    <cellStyle name="20% - Accent6 9 11 7" xfId="18519"/>
    <cellStyle name="20% - Accent6 9 11 8" xfId="18520"/>
    <cellStyle name="20% - Accent6 9 12" xfId="18521"/>
    <cellStyle name="20% - Accent6 9 12 2" xfId="18522"/>
    <cellStyle name="20% - Accent6 9 12 2 2" xfId="18523"/>
    <cellStyle name="20% - Accent6 9 12 2 3" xfId="18524"/>
    <cellStyle name="20% - Accent6 9 12 3" xfId="18525"/>
    <cellStyle name="20% - Accent6 9 12 3 2" xfId="18526"/>
    <cellStyle name="20% - Accent6 9 12 3 3" xfId="18527"/>
    <cellStyle name="20% - Accent6 9 12 4" xfId="18528"/>
    <cellStyle name="20% - Accent6 9 12 4 2" xfId="18529"/>
    <cellStyle name="20% - Accent6 9 12 4 3" xfId="18530"/>
    <cellStyle name="20% - Accent6 9 12 5" xfId="18531"/>
    <cellStyle name="20% - Accent6 9 12 5 2" xfId="18532"/>
    <cellStyle name="20% - Accent6 9 12 5 3" xfId="18533"/>
    <cellStyle name="20% - Accent6 9 12 6" xfId="18534"/>
    <cellStyle name="20% - Accent6 9 12 6 2" xfId="18535"/>
    <cellStyle name="20% - Accent6 9 12 7" xfId="18536"/>
    <cellStyle name="20% - Accent6 9 12 8" xfId="18537"/>
    <cellStyle name="20% - Accent6 9 13" xfId="18538"/>
    <cellStyle name="20% - Accent6 9 13 2" xfId="18539"/>
    <cellStyle name="20% - Accent6 9 13 2 2" xfId="18540"/>
    <cellStyle name="20% - Accent6 9 13 2 3" xfId="18541"/>
    <cellStyle name="20% - Accent6 9 13 3" xfId="18542"/>
    <cellStyle name="20% - Accent6 9 13 3 2" xfId="18543"/>
    <cellStyle name="20% - Accent6 9 13 3 3" xfId="18544"/>
    <cellStyle name="20% - Accent6 9 13 4" xfId="18545"/>
    <cellStyle name="20% - Accent6 9 13 4 2" xfId="18546"/>
    <cellStyle name="20% - Accent6 9 13 4 3" xfId="18547"/>
    <cellStyle name="20% - Accent6 9 13 5" xfId="18548"/>
    <cellStyle name="20% - Accent6 9 13 5 2" xfId="18549"/>
    <cellStyle name="20% - Accent6 9 13 5 3" xfId="18550"/>
    <cellStyle name="20% - Accent6 9 13 6" xfId="18551"/>
    <cellStyle name="20% - Accent6 9 13 6 2" xfId="18552"/>
    <cellStyle name="20% - Accent6 9 13 7" xfId="18553"/>
    <cellStyle name="20% - Accent6 9 13 8" xfId="18554"/>
    <cellStyle name="20% - Accent6 9 14" xfId="18555"/>
    <cellStyle name="20% - Accent6 9 14 2" xfId="18556"/>
    <cellStyle name="20% - Accent6 9 14 2 2" xfId="18557"/>
    <cellStyle name="20% - Accent6 9 14 2 3" xfId="18558"/>
    <cellStyle name="20% - Accent6 9 14 3" xfId="18559"/>
    <cellStyle name="20% - Accent6 9 14 3 2" xfId="18560"/>
    <cellStyle name="20% - Accent6 9 14 3 3" xfId="18561"/>
    <cellStyle name="20% - Accent6 9 14 4" xfId="18562"/>
    <cellStyle name="20% - Accent6 9 14 4 2" xfId="18563"/>
    <cellStyle name="20% - Accent6 9 14 4 3" xfId="18564"/>
    <cellStyle name="20% - Accent6 9 14 5" xfId="18565"/>
    <cellStyle name="20% - Accent6 9 14 5 2" xfId="18566"/>
    <cellStyle name="20% - Accent6 9 14 5 3" xfId="18567"/>
    <cellStyle name="20% - Accent6 9 14 6" xfId="18568"/>
    <cellStyle name="20% - Accent6 9 14 6 2" xfId="18569"/>
    <cellStyle name="20% - Accent6 9 14 7" xfId="18570"/>
    <cellStyle name="20% - Accent6 9 14 8" xfId="18571"/>
    <cellStyle name="20% - Accent6 9 15" xfId="18572"/>
    <cellStyle name="20% - Accent6 9 15 2" xfId="18573"/>
    <cellStyle name="20% - Accent6 9 15 2 2" xfId="18574"/>
    <cellStyle name="20% - Accent6 9 15 2 3" xfId="18575"/>
    <cellStyle name="20% - Accent6 9 15 3" xfId="18576"/>
    <cellStyle name="20% - Accent6 9 15 3 2" xfId="18577"/>
    <cellStyle name="20% - Accent6 9 15 3 3" xfId="18578"/>
    <cellStyle name="20% - Accent6 9 15 4" xfId="18579"/>
    <cellStyle name="20% - Accent6 9 15 4 2" xfId="18580"/>
    <cellStyle name="20% - Accent6 9 15 4 3" xfId="18581"/>
    <cellStyle name="20% - Accent6 9 15 5" xfId="18582"/>
    <cellStyle name="20% - Accent6 9 15 5 2" xfId="18583"/>
    <cellStyle name="20% - Accent6 9 15 5 3" xfId="18584"/>
    <cellStyle name="20% - Accent6 9 15 6" xfId="18585"/>
    <cellStyle name="20% - Accent6 9 15 6 2" xfId="18586"/>
    <cellStyle name="20% - Accent6 9 15 7" xfId="18587"/>
    <cellStyle name="20% - Accent6 9 15 8" xfId="18588"/>
    <cellStyle name="20% - Accent6 9 16" xfId="18589"/>
    <cellStyle name="20% - Accent6 9 16 2" xfId="18590"/>
    <cellStyle name="20% - Accent6 9 16 2 2" xfId="18591"/>
    <cellStyle name="20% - Accent6 9 16 2 3" xfId="18592"/>
    <cellStyle name="20% - Accent6 9 16 3" xfId="18593"/>
    <cellStyle name="20% - Accent6 9 16 3 2" xfId="18594"/>
    <cellStyle name="20% - Accent6 9 16 3 3" xfId="18595"/>
    <cellStyle name="20% - Accent6 9 16 4" xfId="18596"/>
    <cellStyle name="20% - Accent6 9 16 4 2" xfId="18597"/>
    <cellStyle name="20% - Accent6 9 16 4 3" xfId="18598"/>
    <cellStyle name="20% - Accent6 9 16 5" xfId="18599"/>
    <cellStyle name="20% - Accent6 9 16 5 2" xfId="18600"/>
    <cellStyle name="20% - Accent6 9 16 5 3" xfId="18601"/>
    <cellStyle name="20% - Accent6 9 16 6" xfId="18602"/>
    <cellStyle name="20% - Accent6 9 16 6 2" xfId="18603"/>
    <cellStyle name="20% - Accent6 9 16 7" xfId="18604"/>
    <cellStyle name="20% - Accent6 9 16 8" xfId="18605"/>
    <cellStyle name="20% - Accent6 9 17" xfId="18606"/>
    <cellStyle name="20% - Accent6 9 17 2" xfId="18607"/>
    <cellStyle name="20% - Accent6 9 17 2 2" xfId="18608"/>
    <cellStyle name="20% - Accent6 9 17 2 3" xfId="18609"/>
    <cellStyle name="20% - Accent6 9 17 3" xfId="18610"/>
    <cellStyle name="20% - Accent6 9 17 3 2" xfId="18611"/>
    <cellStyle name="20% - Accent6 9 17 3 3" xfId="18612"/>
    <cellStyle name="20% - Accent6 9 17 4" xfId="18613"/>
    <cellStyle name="20% - Accent6 9 17 4 2" xfId="18614"/>
    <cellStyle name="20% - Accent6 9 17 4 3" xfId="18615"/>
    <cellStyle name="20% - Accent6 9 17 5" xfId="18616"/>
    <cellStyle name="20% - Accent6 9 17 5 2" xfId="18617"/>
    <cellStyle name="20% - Accent6 9 17 5 3" xfId="18618"/>
    <cellStyle name="20% - Accent6 9 17 6" xfId="18619"/>
    <cellStyle name="20% - Accent6 9 17 6 2" xfId="18620"/>
    <cellStyle name="20% - Accent6 9 17 7" xfId="18621"/>
    <cellStyle name="20% - Accent6 9 17 8" xfId="18622"/>
    <cellStyle name="20% - Accent6 9 18" xfId="18623"/>
    <cellStyle name="20% - Accent6 9 18 2" xfId="18624"/>
    <cellStyle name="20% - Accent6 9 18 2 2" xfId="18625"/>
    <cellStyle name="20% - Accent6 9 18 2 3" xfId="18626"/>
    <cellStyle name="20% - Accent6 9 18 3" xfId="18627"/>
    <cellStyle name="20% - Accent6 9 18 3 2" xfId="18628"/>
    <cellStyle name="20% - Accent6 9 18 3 3" xfId="18629"/>
    <cellStyle name="20% - Accent6 9 18 4" xfId="18630"/>
    <cellStyle name="20% - Accent6 9 18 4 2" xfId="18631"/>
    <cellStyle name="20% - Accent6 9 18 4 3" xfId="18632"/>
    <cellStyle name="20% - Accent6 9 18 5" xfId="18633"/>
    <cellStyle name="20% - Accent6 9 18 5 2" xfId="18634"/>
    <cellStyle name="20% - Accent6 9 18 5 3" xfId="18635"/>
    <cellStyle name="20% - Accent6 9 18 6" xfId="18636"/>
    <cellStyle name="20% - Accent6 9 18 6 2" xfId="18637"/>
    <cellStyle name="20% - Accent6 9 18 7" xfId="18638"/>
    <cellStyle name="20% - Accent6 9 18 8" xfId="18639"/>
    <cellStyle name="20% - Accent6 9 19" xfId="18640"/>
    <cellStyle name="20% - Accent6 9 19 2" xfId="18641"/>
    <cellStyle name="20% - Accent6 9 19 2 2" xfId="18642"/>
    <cellStyle name="20% - Accent6 9 19 2 3" xfId="18643"/>
    <cellStyle name="20% - Accent6 9 19 3" xfId="18644"/>
    <cellStyle name="20% - Accent6 9 19 3 2" xfId="18645"/>
    <cellStyle name="20% - Accent6 9 19 3 3" xfId="18646"/>
    <cellStyle name="20% - Accent6 9 19 4" xfId="18647"/>
    <cellStyle name="20% - Accent6 9 19 4 2" xfId="18648"/>
    <cellStyle name="20% - Accent6 9 19 4 3" xfId="18649"/>
    <cellStyle name="20% - Accent6 9 19 5" xfId="18650"/>
    <cellStyle name="20% - Accent6 9 19 5 2" xfId="18651"/>
    <cellStyle name="20% - Accent6 9 19 5 3" xfId="18652"/>
    <cellStyle name="20% - Accent6 9 19 6" xfId="18653"/>
    <cellStyle name="20% - Accent6 9 19 6 2" xfId="18654"/>
    <cellStyle name="20% - Accent6 9 19 7" xfId="18655"/>
    <cellStyle name="20% - Accent6 9 19 8" xfId="18656"/>
    <cellStyle name="20% - Accent6 9 2" xfId="18657"/>
    <cellStyle name="20% - Accent6 9 2 2" xfId="18658"/>
    <cellStyle name="20% - Accent6 9 2 2 2" xfId="18659"/>
    <cellStyle name="20% - Accent6 9 2 2 3" xfId="18660"/>
    <cellStyle name="20% - Accent6 9 2 3" xfId="18661"/>
    <cellStyle name="20% - Accent6 9 2 3 2" xfId="18662"/>
    <cellStyle name="20% - Accent6 9 2 3 3" xfId="18663"/>
    <cellStyle name="20% - Accent6 9 2 4" xfId="18664"/>
    <cellStyle name="20% - Accent6 9 2 4 2" xfId="18665"/>
    <cellStyle name="20% - Accent6 9 2 4 3" xfId="18666"/>
    <cellStyle name="20% - Accent6 9 2 5" xfId="18667"/>
    <cellStyle name="20% - Accent6 9 2 5 2" xfId="18668"/>
    <cellStyle name="20% - Accent6 9 2 5 3" xfId="18669"/>
    <cellStyle name="20% - Accent6 9 2 6" xfId="18670"/>
    <cellStyle name="20% - Accent6 9 2 6 2" xfId="18671"/>
    <cellStyle name="20% - Accent6 9 2 7" xfId="18672"/>
    <cellStyle name="20% - Accent6 9 2 8" xfId="18673"/>
    <cellStyle name="20% - Accent6 9 20" xfId="18674"/>
    <cellStyle name="20% - Accent6 9 20 2" xfId="18675"/>
    <cellStyle name="20% - Accent6 9 20 3" xfId="18676"/>
    <cellStyle name="20% - Accent6 9 21" xfId="18677"/>
    <cellStyle name="20% - Accent6 9 21 2" xfId="18678"/>
    <cellStyle name="20% - Accent6 9 21 3" xfId="18679"/>
    <cellStyle name="20% - Accent6 9 22" xfId="18680"/>
    <cellStyle name="20% - Accent6 9 22 2" xfId="18681"/>
    <cellStyle name="20% - Accent6 9 22 3" xfId="18682"/>
    <cellStyle name="20% - Accent6 9 23" xfId="18683"/>
    <cellStyle name="20% - Accent6 9 23 2" xfId="18684"/>
    <cellStyle name="20% - Accent6 9 23 3" xfId="18685"/>
    <cellStyle name="20% - Accent6 9 24" xfId="18686"/>
    <cellStyle name="20% - Accent6 9 24 2" xfId="18687"/>
    <cellStyle name="20% - Accent6 9 25" xfId="18688"/>
    <cellStyle name="20% - Accent6 9 26" xfId="18689"/>
    <cellStyle name="20% - Accent6 9 3" xfId="18690"/>
    <cellStyle name="20% - Accent6 9 3 2" xfId="18691"/>
    <cellStyle name="20% - Accent6 9 3 2 2" xfId="18692"/>
    <cellStyle name="20% - Accent6 9 3 2 3" xfId="18693"/>
    <cellStyle name="20% - Accent6 9 3 3" xfId="18694"/>
    <cellStyle name="20% - Accent6 9 3 3 2" xfId="18695"/>
    <cellStyle name="20% - Accent6 9 3 3 3" xfId="18696"/>
    <cellStyle name="20% - Accent6 9 3 4" xfId="18697"/>
    <cellStyle name="20% - Accent6 9 3 4 2" xfId="18698"/>
    <cellStyle name="20% - Accent6 9 3 4 3" xfId="18699"/>
    <cellStyle name="20% - Accent6 9 3 5" xfId="18700"/>
    <cellStyle name="20% - Accent6 9 3 5 2" xfId="18701"/>
    <cellStyle name="20% - Accent6 9 3 5 3" xfId="18702"/>
    <cellStyle name="20% - Accent6 9 3 6" xfId="18703"/>
    <cellStyle name="20% - Accent6 9 3 6 2" xfId="18704"/>
    <cellStyle name="20% - Accent6 9 3 7" xfId="18705"/>
    <cellStyle name="20% - Accent6 9 3 8" xfId="18706"/>
    <cellStyle name="20% - Accent6 9 4" xfId="18707"/>
    <cellStyle name="20% - Accent6 9 4 2" xfId="18708"/>
    <cellStyle name="20% - Accent6 9 4 2 2" xfId="18709"/>
    <cellStyle name="20% - Accent6 9 4 2 3" xfId="18710"/>
    <cellStyle name="20% - Accent6 9 4 3" xfId="18711"/>
    <cellStyle name="20% - Accent6 9 4 3 2" xfId="18712"/>
    <cellStyle name="20% - Accent6 9 4 3 3" xfId="18713"/>
    <cellStyle name="20% - Accent6 9 4 4" xfId="18714"/>
    <cellStyle name="20% - Accent6 9 4 4 2" xfId="18715"/>
    <cellStyle name="20% - Accent6 9 4 4 3" xfId="18716"/>
    <cellStyle name="20% - Accent6 9 4 5" xfId="18717"/>
    <cellStyle name="20% - Accent6 9 4 5 2" xfId="18718"/>
    <cellStyle name="20% - Accent6 9 4 5 3" xfId="18719"/>
    <cellStyle name="20% - Accent6 9 4 6" xfId="18720"/>
    <cellStyle name="20% - Accent6 9 4 6 2" xfId="18721"/>
    <cellStyle name="20% - Accent6 9 4 7" xfId="18722"/>
    <cellStyle name="20% - Accent6 9 4 8" xfId="18723"/>
    <cellStyle name="20% - Accent6 9 5" xfId="18724"/>
    <cellStyle name="20% - Accent6 9 5 2" xfId="18725"/>
    <cellStyle name="20% - Accent6 9 5 2 2" xfId="18726"/>
    <cellStyle name="20% - Accent6 9 5 2 3" xfId="18727"/>
    <cellStyle name="20% - Accent6 9 5 3" xfId="18728"/>
    <cellStyle name="20% - Accent6 9 5 3 2" xfId="18729"/>
    <cellStyle name="20% - Accent6 9 5 3 3" xfId="18730"/>
    <cellStyle name="20% - Accent6 9 5 4" xfId="18731"/>
    <cellStyle name="20% - Accent6 9 5 4 2" xfId="18732"/>
    <cellStyle name="20% - Accent6 9 5 4 3" xfId="18733"/>
    <cellStyle name="20% - Accent6 9 5 5" xfId="18734"/>
    <cellStyle name="20% - Accent6 9 5 5 2" xfId="18735"/>
    <cellStyle name="20% - Accent6 9 5 5 3" xfId="18736"/>
    <cellStyle name="20% - Accent6 9 5 6" xfId="18737"/>
    <cellStyle name="20% - Accent6 9 5 6 2" xfId="18738"/>
    <cellStyle name="20% - Accent6 9 5 7" xfId="18739"/>
    <cellStyle name="20% - Accent6 9 5 8" xfId="18740"/>
    <cellStyle name="20% - Accent6 9 6" xfId="18741"/>
    <cellStyle name="20% - Accent6 9 6 2" xfId="18742"/>
    <cellStyle name="20% - Accent6 9 6 2 2" xfId="18743"/>
    <cellStyle name="20% - Accent6 9 6 2 3" xfId="18744"/>
    <cellStyle name="20% - Accent6 9 6 3" xfId="18745"/>
    <cellStyle name="20% - Accent6 9 6 3 2" xfId="18746"/>
    <cellStyle name="20% - Accent6 9 6 3 3" xfId="18747"/>
    <cellStyle name="20% - Accent6 9 6 4" xfId="18748"/>
    <cellStyle name="20% - Accent6 9 6 4 2" xfId="18749"/>
    <cellStyle name="20% - Accent6 9 6 4 3" xfId="18750"/>
    <cellStyle name="20% - Accent6 9 6 5" xfId="18751"/>
    <cellStyle name="20% - Accent6 9 6 5 2" xfId="18752"/>
    <cellStyle name="20% - Accent6 9 6 5 3" xfId="18753"/>
    <cellStyle name="20% - Accent6 9 6 6" xfId="18754"/>
    <cellStyle name="20% - Accent6 9 6 6 2" xfId="18755"/>
    <cellStyle name="20% - Accent6 9 6 7" xfId="18756"/>
    <cellStyle name="20% - Accent6 9 6 8" xfId="18757"/>
    <cellStyle name="20% - Accent6 9 7" xfId="18758"/>
    <cellStyle name="20% - Accent6 9 7 2" xfId="18759"/>
    <cellStyle name="20% - Accent6 9 7 2 2" xfId="18760"/>
    <cellStyle name="20% - Accent6 9 7 2 3" xfId="18761"/>
    <cellStyle name="20% - Accent6 9 7 3" xfId="18762"/>
    <cellStyle name="20% - Accent6 9 7 3 2" xfId="18763"/>
    <cellStyle name="20% - Accent6 9 7 3 3" xfId="18764"/>
    <cellStyle name="20% - Accent6 9 7 4" xfId="18765"/>
    <cellStyle name="20% - Accent6 9 7 4 2" xfId="18766"/>
    <cellStyle name="20% - Accent6 9 7 4 3" xfId="18767"/>
    <cellStyle name="20% - Accent6 9 7 5" xfId="18768"/>
    <cellStyle name="20% - Accent6 9 7 5 2" xfId="18769"/>
    <cellStyle name="20% - Accent6 9 7 5 3" xfId="18770"/>
    <cellStyle name="20% - Accent6 9 7 6" xfId="18771"/>
    <cellStyle name="20% - Accent6 9 7 6 2" xfId="18772"/>
    <cellStyle name="20% - Accent6 9 7 7" xfId="18773"/>
    <cellStyle name="20% - Accent6 9 7 8" xfId="18774"/>
    <cellStyle name="20% - Accent6 9 8" xfId="18775"/>
    <cellStyle name="20% - Accent6 9 8 2" xfId="18776"/>
    <cellStyle name="20% - Accent6 9 8 2 2" xfId="18777"/>
    <cellStyle name="20% - Accent6 9 8 2 3" xfId="18778"/>
    <cellStyle name="20% - Accent6 9 8 3" xfId="18779"/>
    <cellStyle name="20% - Accent6 9 8 3 2" xfId="18780"/>
    <cellStyle name="20% - Accent6 9 8 3 3" xfId="18781"/>
    <cellStyle name="20% - Accent6 9 8 4" xfId="18782"/>
    <cellStyle name="20% - Accent6 9 8 4 2" xfId="18783"/>
    <cellStyle name="20% - Accent6 9 8 4 3" xfId="18784"/>
    <cellStyle name="20% - Accent6 9 8 5" xfId="18785"/>
    <cellStyle name="20% - Accent6 9 8 5 2" xfId="18786"/>
    <cellStyle name="20% - Accent6 9 8 5 3" xfId="18787"/>
    <cellStyle name="20% - Accent6 9 8 6" xfId="18788"/>
    <cellStyle name="20% - Accent6 9 8 6 2" xfId="18789"/>
    <cellStyle name="20% - Accent6 9 8 7" xfId="18790"/>
    <cellStyle name="20% - Accent6 9 8 8" xfId="18791"/>
    <cellStyle name="20% - Accent6 9 9" xfId="18792"/>
    <cellStyle name="20% - Accent6 9 9 2" xfId="18793"/>
    <cellStyle name="20% - Accent6 9 9 2 2" xfId="18794"/>
    <cellStyle name="20% - Accent6 9 9 2 3" xfId="18795"/>
    <cellStyle name="20% - Accent6 9 9 3" xfId="18796"/>
    <cellStyle name="20% - Accent6 9 9 3 2" xfId="18797"/>
    <cellStyle name="20% - Accent6 9 9 3 3" xfId="18798"/>
    <cellStyle name="20% - Accent6 9 9 4" xfId="18799"/>
    <cellStyle name="20% - Accent6 9 9 4 2" xfId="18800"/>
    <cellStyle name="20% - Accent6 9 9 4 3" xfId="18801"/>
    <cellStyle name="20% - Accent6 9 9 5" xfId="18802"/>
    <cellStyle name="20% - Accent6 9 9 5 2" xfId="18803"/>
    <cellStyle name="20% - Accent6 9 9 5 3" xfId="18804"/>
    <cellStyle name="20% - Accent6 9 9 6" xfId="18805"/>
    <cellStyle name="20% - Accent6 9 9 6 2" xfId="18806"/>
    <cellStyle name="20% - Accent6 9 9 7" xfId="18807"/>
    <cellStyle name="20% - Accent6 9 9 8" xfId="18808"/>
    <cellStyle name="40% - Accent1 10" xfId="18809"/>
    <cellStyle name="40% - Accent1 10 2" xfId="18810"/>
    <cellStyle name="40% - Accent1 10 2 2" xfId="18811"/>
    <cellStyle name="40% - Accent1 10 2 3" xfId="18812"/>
    <cellStyle name="40% - Accent1 10 3" xfId="18813"/>
    <cellStyle name="40% - Accent1 10 3 2" xfId="18814"/>
    <cellStyle name="40% - Accent1 10 3 3" xfId="18815"/>
    <cellStyle name="40% - Accent1 10 4" xfId="18816"/>
    <cellStyle name="40% - Accent1 10 4 2" xfId="18817"/>
    <cellStyle name="40% - Accent1 10 4 3" xfId="18818"/>
    <cellStyle name="40% - Accent1 10 5" xfId="18819"/>
    <cellStyle name="40% - Accent1 10 5 2" xfId="18820"/>
    <cellStyle name="40% - Accent1 10 5 3" xfId="18821"/>
    <cellStyle name="40% - Accent1 10 6" xfId="18822"/>
    <cellStyle name="40% - Accent1 10 6 2" xfId="18823"/>
    <cellStyle name="40% - Accent1 10 7" xfId="18824"/>
    <cellStyle name="40% - Accent1 10 8" xfId="18825"/>
    <cellStyle name="40% - Accent1 11" xfId="18826"/>
    <cellStyle name="40% - Accent1 11 2" xfId="18827"/>
    <cellStyle name="40% - Accent1 11 2 2" xfId="18828"/>
    <cellStyle name="40% - Accent1 11 2 3" xfId="18829"/>
    <cellStyle name="40% - Accent1 11 3" xfId="18830"/>
    <cellStyle name="40% - Accent1 11 3 2" xfId="18831"/>
    <cellStyle name="40% - Accent1 11 3 3" xfId="18832"/>
    <cellStyle name="40% - Accent1 11 4" xfId="18833"/>
    <cellStyle name="40% - Accent1 11 4 2" xfId="18834"/>
    <cellStyle name="40% - Accent1 11 4 3" xfId="18835"/>
    <cellStyle name="40% - Accent1 11 5" xfId="18836"/>
    <cellStyle name="40% - Accent1 11 5 2" xfId="18837"/>
    <cellStyle name="40% - Accent1 11 5 3" xfId="18838"/>
    <cellStyle name="40% - Accent1 11 6" xfId="18839"/>
    <cellStyle name="40% - Accent1 11 6 2" xfId="18840"/>
    <cellStyle name="40% - Accent1 11 7" xfId="18841"/>
    <cellStyle name="40% - Accent1 11 8" xfId="18842"/>
    <cellStyle name="40% - Accent1 12" xfId="18843"/>
    <cellStyle name="40% - Accent1 12 2" xfId="18844"/>
    <cellStyle name="40% - Accent1 12 2 2" xfId="18845"/>
    <cellStyle name="40% - Accent1 12 2 3" xfId="18846"/>
    <cellStyle name="40% - Accent1 12 3" xfId="18847"/>
    <cellStyle name="40% - Accent1 12 3 2" xfId="18848"/>
    <cellStyle name="40% - Accent1 12 3 3" xfId="18849"/>
    <cellStyle name="40% - Accent1 12 4" xfId="18850"/>
    <cellStyle name="40% - Accent1 12 4 2" xfId="18851"/>
    <cellStyle name="40% - Accent1 12 4 3" xfId="18852"/>
    <cellStyle name="40% - Accent1 12 5" xfId="18853"/>
    <cellStyle name="40% - Accent1 12 5 2" xfId="18854"/>
    <cellStyle name="40% - Accent1 12 5 3" xfId="18855"/>
    <cellStyle name="40% - Accent1 12 6" xfId="18856"/>
    <cellStyle name="40% - Accent1 12 6 2" xfId="18857"/>
    <cellStyle name="40% - Accent1 12 7" xfId="18858"/>
    <cellStyle name="40% - Accent1 12 8" xfId="18859"/>
    <cellStyle name="40% - Accent1 13" xfId="18860"/>
    <cellStyle name="40% - Accent1 13 2" xfId="18861"/>
    <cellStyle name="40% - Accent1 13 2 2" xfId="18862"/>
    <cellStyle name="40% - Accent1 13 2 3" xfId="18863"/>
    <cellStyle name="40% - Accent1 13 3" xfId="18864"/>
    <cellStyle name="40% - Accent1 13 3 2" xfId="18865"/>
    <cellStyle name="40% - Accent1 13 3 3" xfId="18866"/>
    <cellStyle name="40% - Accent1 13 4" xfId="18867"/>
    <cellStyle name="40% - Accent1 13 4 2" xfId="18868"/>
    <cellStyle name="40% - Accent1 13 4 3" xfId="18869"/>
    <cellStyle name="40% - Accent1 13 5" xfId="18870"/>
    <cellStyle name="40% - Accent1 13 5 2" xfId="18871"/>
    <cellStyle name="40% - Accent1 13 5 3" xfId="18872"/>
    <cellStyle name="40% - Accent1 13 6" xfId="18873"/>
    <cellStyle name="40% - Accent1 13 6 2" xfId="18874"/>
    <cellStyle name="40% - Accent1 13 7" xfId="18875"/>
    <cellStyle name="40% - Accent1 13 8" xfId="18876"/>
    <cellStyle name="40% - Accent1 14" xfId="18877"/>
    <cellStyle name="40% - Accent1 14 2" xfId="18878"/>
    <cellStyle name="40% - Accent1 14 2 2" xfId="18879"/>
    <cellStyle name="40% - Accent1 14 2 3" xfId="18880"/>
    <cellStyle name="40% - Accent1 14 3" xfId="18881"/>
    <cellStyle name="40% - Accent1 14 3 2" xfId="18882"/>
    <cellStyle name="40% - Accent1 14 3 3" xfId="18883"/>
    <cellStyle name="40% - Accent1 14 4" xfId="18884"/>
    <cellStyle name="40% - Accent1 14 4 2" xfId="18885"/>
    <cellStyle name="40% - Accent1 14 4 3" xfId="18886"/>
    <cellStyle name="40% - Accent1 14 5" xfId="18887"/>
    <cellStyle name="40% - Accent1 14 5 2" xfId="18888"/>
    <cellStyle name="40% - Accent1 14 5 3" xfId="18889"/>
    <cellStyle name="40% - Accent1 14 6" xfId="18890"/>
    <cellStyle name="40% - Accent1 14 6 2" xfId="18891"/>
    <cellStyle name="40% - Accent1 14 7" xfId="18892"/>
    <cellStyle name="40% - Accent1 14 8" xfId="18893"/>
    <cellStyle name="40% - Accent1 15" xfId="18894"/>
    <cellStyle name="40% - Accent1 15 2" xfId="18895"/>
    <cellStyle name="40% - Accent1 15 2 2" xfId="18896"/>
    <cellStyle name="40% - Accent1 15 2 3" xfId="18897"/>
    <cellStyle name="40% - Accent1 15 3" xfId="18898"/>
    <cellStyle name="40% - Accent1 15 3 2" xfId="18899"/>
    <cellStyle name="40% - Accent1 15 3 3" xfId="18900"/>
    <cellStyle name="40% - Accent1 15 4" xfId="18901"/>
    <cellStyle name="40% - Accent1 15 4 2" xfId="18902"/>
    <cellStyle name="40% - Accent1 15 4 3" xfId="18903"/>
    <cellStyle name="40% - Accent1 15 5" xfId="18904"/>
    <cellStyle name="40% - Accent1 15 5 2" xfId="18905"/>
    <cellStyle name="40% - Accent1 15 5 3" xfId="18906"/>
    <cellStyle name="40% - Accent1 15 6" xfId="18907"/>
    <cellStyle name="40% - Accent1 15 6 2" xfId="18908"/>
    <cellStyle name="40% - Accent1 15 7" xfId="18909"/>
    <cellStyle name="40% - Accent1 15 8" xfId="18910"/>
    <cellStyle name="40% - Accent1 16" xfId="18911"/>
    <cellStyle name="40% - Accent1 16 2" xfId="18912"/>
    <cellStyle name="40% - Accent1 16 2 2" xfId="18913"/>
    <cellStyle name="40% - Accent1 16 2 3" xfId="18914"/>
    <cellStyle name="40% - Accent1 16 3" xfId="18915"/>
    <cellStyle name="40% - Accent1 16 3 2" xfId="18916"/>
    <cellStyle name="40% - Accent1 16 3 3" xfId="18917"/>
    <cellStyle name="40% - Accent1 16 4" xfId="18918"/>
    <cellStyle name="40% - Accent1 16 4 2" xfId="18919"/>
    <cellStyle name="40% - Accent1 16 4 3" xfId="18920"/>
    <cellStyle name="40% - Accent1 16 5" xfId="18921"/>
    <cellStyle name="40% - Accent1 16 5 2" xfId="18922"/>
    <cellStyle name="40% - Accent1 16 5 3" xfId="18923"/>
    <cellStyle name="40% - Accent1 16 6" xfId="18924"/>
    <cellStyle name="40% - Accent1 16 6 2" xfId="18925"/>
    <cellStyle name="40% - Accent1 16 7" xfId="18926"/>
    <cellStyle name="40% - Accent1 16 8" xfId="18927"/>
    <cellStyle name="40% - Accent1 17" xfId="18928"/>
    <cellStyle name="40% - Accent1 17 2" xfId="18929"/>
    <cellStyle name="40% - Accent1 17 2 2" xfId="18930"/>
    <cellStyle name="40% - Accent1 17 2 3" xfId="18931"/>
    <cellStyle name="40% - Accent1 17 3" xfId="18932"/>
    <cellStyle name="40% - Accent1 17 3 2" xfId="18933"/>
    <cellStyle name="40% - Accent1 17 3 3" xfId="18934"/>
    <cellStyle name="40% - Accent1 17 4" xfId="18935"/>
    <cellStyle name="40% - Accent1 17 4 2" xfId="18936"/>
    <cellStyle name="40% - Accent1 17 4 3" xfId="18937"/>
    <cellStyle name="40% - Accent1 17 5" xfId="18938"/>
    <cellStyle name="40% - Accent1 17 5 2" xfId="18939"/>
    <cellStyle name="40% - Accent1 17 5 3" xfId="18940"/>
    <cellStyle name="40% - Accent1 17 6" xfId="18941"/>
    <cellStyle name="40% - Accent1 17 6 2" xfId="18942"/>
    <cellStyle name="40% - Accent1 17 7" xfId="18943"/>
    <cellStyle name="40% - Accent1 17 8" xfId="18944"/>
    <cellStyle name="40% - Accent1 18" xfId="18945"/>
    <cellStyle name="40% - Accent1 18 2" xfId="18946"/>
    <cellStyle name="40% - Accent1 18 2 2" xfId="18947"/>
    <cellStyle name="40% - Accent1 18 2 3" xfId="18948"/>
    <cellStyle name="40% - Accent1 18 3" xfId="18949"/>
    <cellStyle name="40% - Accent1 18 3 2" xfId="18950"/>
    <cellStyle name="40% - Accent1 18 3 3" xfId="18951"/>
    <cellStyle name="40% - Accent1 18 4" xfId="18952"/>
    <cellStyle name="40% - Accent1 18 4 2" xfId="18953"/>
    <cellStyle name="40% - Accent1 18 4 3" xfId="18954"/>
    <cellStyle name="40% - Accent1 18 5" xfId="18955"/>
    <cellStyle name="40% - Accent1 18 5 2" xfId="18956"/>
    <cellStyle name="40% - Accent1 18 5 3" xfId="18957"/>
    <cellStyle name="40% - Accent1 18 6" xfId="18958"/>
    <cellStyle name="40% - Accent1 18 6 2" xfId="18959"/>
    <cellStyle name="40% - Accent1 18 7" xfId="18960"/>
    <cellStyle name="40% - Accent1 18 8" xfId="18961"/>
    <cellStyle name="40% - Accent1 19" xfId="18962"/>
    <cellStyle name="40% - Accent1 19 2" xfId="18963"/>
    <cellStyle name="40% - Accent1 19 2 2" xfId="18964"/>
    <cellStyle name="40% - Accent1 19 2 3" xfId="18965"/>
    <cellStyle name="40% - Accent1 19 3" xfId="18966"/>
    <cellStyle name="40% - Accent1 19 3 2" xfId="18967"/>
    <cellStyle name="40% - Accent1 19 3 3" xfId="18968"/>
    <cellStyle name="40% - Accent1 19 4" xfId="18969"/>
    <cellStyle name="40% - Accent1 19 4 2" xfId="18970"/>
    <cellStyle name="40% - Accent1 19 4 3" xfId="18971"/>
    <cellStyle name="40% - Accent1 19 5" xfId="18972"/>
    <cellStyle name="40% - Accent1 19 5 2" xfId="18973"/>
    <cellStyle name="40% - Accent1 19 5 3" xfId="18974"/>
    <cellStyle name="40% - Accent1 19 6" xfId="18975"/>
    <cellStyle name="40% - Accent1 19 6 2" xfId="18976"/>
    <cellStyle name="40% - Accent1 19 7" xfId="18977"/>
    <cellStyle name="40% - Accent1 19 8" xfId="18978"/>
    <cellStyle name="40% - Accent1 2" xfId="18979"/>
    <cellStyle name="40% - Accent1 2 10" xfId="18980"/>
    <cellStyle name="40% - Accent1 2 10 2" xfId="18981"/>
    <cellStyle name="40% - Accent1 2 10 2 2" xfId="18982"/>
    <cellStyle name="40% - Accent1 2 10 2 3" xfId="18983"/>
    <cellStyle name="40% - Accent1 2 10 3" xfId="18984"/>
    <cellStyle name="40% - Accent1 2 10 3 2" xfId="18985"/>
    <cellStyle name="40% - Accent1 2 10 3 3" xfId="18986"/>
    <cellStyle name="40% - Accent1 2 10 4" xfId="18987"/>
    <cellStyle name="40% - Accent1 2 10 4 2" xfId="18988"/>
    <cellStyle name="40% - Accent1 2 10 4 3" xfId="18989"/>
    <cellStyle name="40% - Accent1 2 10 5" xfId="18990"/>
    <cellStyle name="40% - Accent1 2 10 5 2" xfId="18991"/>
    <cellStyle name="40% - Accent1 2 10 5 3" xfId="18992"/>
    <cellStyle name="40% - Accent1 2 10 6" xfId="18993"/>
    <cellStyle name="40% - Accent1 2 10 6 2" xfId="18994"/>
    <cellStyle name="40% - Accent1 2 10 7" xfId="18995"/>
    <cellStyle name="40% - Accent1 2 10 8" xfId="18996"/>
    <cellStyle name="40% - Accent1 2 11" xfId="18997"/>
    <cellStyle name="40% - Accent1 2 11 2" xfId="18998"/>
    <cellStyle name="40% - Accent1 2 11 2 2" xfId="18999"/>
    <cellStyle name="40% - Accent1 2 11 2 3" xfId="19000"/>
    <cellStyle name="40% - Accent1 2 11 3" xfId="19001"/>
    <cellStyle name="40% - Accent1 2 11 3 2" xfId="19002"/>
    <cellStyle name="40% - Accent1 2 11 3 3" xfId="19003"/>
    <cellStyle name="40% - Accent1 2 11 4" xfId="19004"/>
    <cellStyle name="40% - Accent1 2 11 4 2" xfId="19005"/>
    <cellStyle name="40% - Accent1 2 11 4 3" xfId="19006"/>
    <cellStyle name="40% - Accent1 2 11 5" xfId="19007"/>
    <cellStyle name="40% - Accent1 2 11 5 2" xfId="19008"/>
    <cellStyle name="40% - Accent1 2 11 5 3" xfId="19009"/>
    <cellStyle name="40% - Accent1 2 11 6" xfId="19010"/>
    <cellStyle name="40% - Accent1 2 11 6 2" xfId="19011"/>
    <cellStyle name="40% - Accent1 2 11 7" xfId="19012"/>
    <cellStyle name="40% - Accent1 2 11 8" xfId="19013"/>
    <cellStyle name="40% - Accent1 2 12" xfId="19014"/>
    <cellStyle name="40% - Accent1 2 12 2" xfId="19015"/>
    <cellStyle name="40% - Accent1 2 12 2 2" xfId="19016"/>
    <cellStyle name="40% - Accent1 2 12 2 3" xfId="19017"/>
    <cellStyle name="40% - Accent1 2 12 3" xfId="19018"/>
    <cellStyle name="40% - Accent1 2 12 3 2" xfId="19019"/>
    <cellStyle name="40% - Accent1 2 12 3 3" xfId="19020"/>
    <cellStyle name="40% - Accent1 2 12 4" xfId="19021"/>
    <cellStyle name="40% - Accent1 2 12 4 2" xfId="19022"/>
    <cellStyle name="40% - Accent1 2 12 4 3" xfId="19023"/>
    <cellStyle name="40% - Accent1 2 12 5" xfId="19024"/>
    <cellStyle name="40% - Accent1 2 12 5 2" xfId="19025"/>
    <cellStyle name="40% - Accent1 2 12 5 3" xfId="19026"/>
    <cellStyle name="40% - Accent1 2 12 6" xfId="19027"/>
    <cellStyle name="40% - Accent1 2 12 6 2" xfId="19028"/>
    <cellStyle name="40% - Accent1 2 12 7" xfId="19029"/>
    <cellStyle name="40% - Accent1 2 12 8" xfId="19030"/>
    <cellStyle name="40% - Accent1 2 13" xfId="19031"/>
    <cellStyle name="40% - Accent1 2 13 2" xfId="19032"/>
    <cellStyle name="40% - Accent1 2 13 2 2" xfId="19033"/>
    <cellStyle name="40% - Accent1 2 13 2 3" xfId="19034"/>
    <cellStyle name="40% - Accent1 2 13 3" xfId="19035"/>
    <cellStyle name="40% - Accent1 2 13 3 2" xfId="19036"/>
    <cellStyle name="40% - Accent1 2 13 3 3" xfId="19037"/>
    <cellStyle name="40% - Accent1 2 13 4" xfId="19038"/>
    <cellStyle name="40% - Accent1 2 13 4 2" xfId="19039"/>
    <cellStyle name="40% - Accent1 2 13 4 3" xfId="19040"/>
    <cellStyle name="40% - Accent1 2 13 5" xfId="19041"/>
    <cellStyle name="40% - Accent1 2 13 5 2" xfId="19042"/>
    <cellStyle name="40% - Accent1 2 13 5 3" xfId="19043"/>
    <cellStyle name="40% - Accent1 2 13 6" xfId="19044"/>
    <cellStyle name="40% - Accent1 2 13 6 2" xfId="19045"/>
    <cellStyle name="40% - Accent1 2 13 7" xfId="19046"/>
    <cellStyle name="40% - Accent1 2 13 8" xfId="19047"/>
    <cellStyle name="40% - Accent1 2 14" xfId="19048"/>
    <cellStyle name="40% - Accent1 2 14 2" xfId="19049"/>
    <cellStyle name="40% - Accent1 2 14 2 2" xfId="19050"/>
    <cellStyle name="40% - Accent1 2 14 2 3" xfId="19051"/>
    <cellStyle name="40% - Accent1 2 14 3" xfId="19052"/>
    <cellStyle name="40% - Accent1 2 14 3 2" xfId="19053"/>
    <cellStyle name="40% - Accent1 2 14 3 3" xfId="19054"/>
    <cellStyle name="40% - Accent1 2 14 4" xfId="19055"/>
    <cellStyle name="40% - Accent1 2 14 4 2" xfId="19056"/>
    <cellStyle name="40% - Accent1 2 14 4 3" xfId="19057"/>
    <cellStyle name="40% - Accent1 2 14 5" xfId="19058"/>
    <cellStyle name="40% - Accent1 2 14 5 2" xfId="19059"/>
    <cellStyle name="40% - Accent1 2 14 5 3" xfId="19060"/>
    <cellStyle name="40% - Accent1 2 14 6" xfId="19061"/>
    <cellStyle name="40% - Accent1 2 14 6 2" xfId="19062"/>
    <cellStyle name="40% - Accent1 2 14 7" xfId="19063"/>
    <cellStyle name="40% - Accent1 2 14 8" xfId="19064"/>
    <cellStyle name="40% - Accent1 2 15" xfId="19065"/>
    <cellStyle name="40% - Accent1 2 15 2" xfId="19066"/>
    <cellStyle name="40% - Accent1 2 15 2 2" xfId="19067"/>
    <cellStyle name="40% - Accent1 2 15 2 3" xfId="19068"/>
    <cellStyle name="40% - Accent1 2 15 3" xfId="19069"/>
    <cellStyle name="40% - Accent1 2 15 3 2" xfId="19070"/>
    <cellStyle name="40% - Accent1 2 15 3 3" xfId="19071"/>
    <cellStyle name="40% - Accent1 2 15 4" xfId="19072"/>
    <cellStyle name="40% - Accent1 2 15 4 2" xfId="19073"/>
    <cellStyle name="40% - Accent1 2 15 4 3" xfId="19074"/>
    <cellStyle name="40% - Accent1 2 15 5" xfId="19075"/>
    <cellStyle name="40% - Accent1 2 15 5 2" xfId="19076"/>
    <cellStyle name="40% - Accent1 2 15 5 3" xfId="19077"/>
    <cellStyle name="40% - Accent1 2 15 6" xfId="19078"/>
    <cellStyle name="40% - Accent1 2 15 6 2" xfId="19079"/>
    <cellStyle name="40% - Accent1 2 15 7" xfId="19080"/>
    <cellStyle name="40% - Accent1 2 15 8" xfId="19081"/>
    <cellStyle name="40% - Accent1 2 16" xfId="19082"/>
    <cellStyle name="40% - Accent1 2 16 2" xfId="19083"/>
    <cellStyle name="40% - Accent1 2 16 2 2" xfId="19084"/>
    <cellStyle name="40% - Accent1 2 16 2 3" xfId="19085"/>
    <cellStyle name="40% - Accent1 2 16 3" xfId="19086"/>
    <cellStyle name="40% - Accent1 2 16 3 2" xfId="19087"/>
    <cellStyle name="40% - Accent1 2 16 3 3" xfId="19088"/>
    <cellStyle name="40% - Accent1 2 16 4" xfId="19089"/>
    <cellStyle name="40% - Accent1 2 16 4 2" xfId="19090"/>
    <cellStyle name="40% - Accent1 2 16 4 3" xfId="19091"/>
    <cellStyle name="40% - Accent1 2 16 5" xfId="19092"/>
    <cellStyle name="40% - Accent1 2 16 5 2" xfId="19093"/>
    <cellStyle name="40% - Accent1 2 16 5 3" xfId="19094"/>
    <cellStyle name="40% - Accent1 2 16 6" xfId="19095"/>
    <cellStyle name="40% - Accent1 2 16 6 2" xfId="19096"/>
    <cellStyle name="40% - Accent1 2 16 7" xfId="19097"/>
    <cellStyle name="40% - Accent1 2 16 8" xfId="19098"/>
    <cellStyle name="40% - Accent1 2 17" xfId="19099"/>
    <cellStyle name="40% - Accent1 2 17 2" xfId="19100"/>
    <cellStyle name="40% - Accent1 2 17 2 2" xfId="19101"/>
    <cellStyle name="40% - Accent1 2 17 2 3" xfId="19102"/>
    <cellStyle name="40% - Accent1 2 17 3" xfId="19103"/>
    <cellStyle name="40% - Accent1 2 17 3 2" xfId="19104"/>
    <cellStyle name="40% - Accent1 2 17 3 3" xfId="19105"/>
    <cellStyle name="40% - Accent1 2 17 4" xfId="19106"/>
    <cellStyle name="40% - Accent1 2 17 4 2" xfId="19107"/>
    <cellStyle name="40% - Accent1 2 17 4 3" xfId="19108"/>
    <cellStyle name="40% - Accent1 2 17 5" xfId="19109"/>
    <cellStyle name="40% - Accent1 2 17 5 2" xfId="19110"/>
    <cellStyle name="40% - Accent1 2 17 5 3" xfId="19111"/>
    <cellStyle name="40% - Accent1 2 17 6" xfId="19112"/>
    <cellStyle name="40% - Accent1 2 17 6 2" xfId="19113"/>
    <cellStyle name="40% - Accent1 2 17 7" xfId="19114"/>
    <cellStyle name="40% - Accent1 2 17 8" xfId="19115"/>
    <cellStyle name="40% - Accent1 2 18" xfId="19116"/>
    <cellStyle name="40% - Accent1 2 18 2" xfId="19117"/>
    <cellStyle name="40% - Accent1 2 18 2 2" xfId="19118"/>
    <cellStyle name="40% - Accent1 2 18 2 3" xfId="19119"/>
    <cellStyle name="40% - Accent1 2 18 3" xfId="19120"/>
    <cellStyle name="40% - Accent1 2 18 3 2" xfId="19121"/>
    <cellStyle name="40% - Accent1 2 18 3 3" xfId="19122"/>
    <cellStyle name="40% - Accent1 2 18 4" xfId="19123"/>
    <cellStyle name="40% - Accent1 2 18 4 2" xfId="19124"/>
    <cellStyle name="40% - Accent1 2 18 4 3" xfId="19125"/>
    <cellStyle name="40% - Accent1 2 18 5" xfId="19126"/>
    <cellStyle name="40% - Accent1 2 18 5 2" xfId="19127"/>
    <cellStyle name="40% - Accent1 2 18 5 3" xfId="19128"/>
    <cellStyle name="40% - Accent1 2 18 6" xfId="19129"/>
    <cellStyle name="40% - Accent1 2 18 6 2" xfId="19130"/>
    <cellStyle name="40% - Accent1 2 18 7" xfId="19131"/>
    <cellStyle name="40% - Accent1 2 18 8" xfId="19132"/>
    <cellStyle name="40% - Accent1 2 19" xfId="19133"/>
    <cellStyle name="40% - Accent1 2 19 2" xfId="19134"/>
    <cellStyle name="40% - Accent1 2 19 2 2" xfId="19135"/>
    <cellStyle name="40% - Accent1 2 19 2 3" xfId="19136"/>
    <cellStyle name="40% - Accent1 2 19 3" xfId="19137"/>
    <cellStyle name="40% - Accent1 2 19 3 2" xfId="19138"/>
    <cellStyle name="40% - Accent1 2 19 3 3" xfId="19139"/>
    <cellStyle name="40% - Accent1 2 19 4" xfId="19140"/>
    <cellStyle name="40% - Accent1 2 19 4 2" xfId="19141"/>
    <cellStyle name="40% - Accent1 2 19 4 3" xfId="19142"/>
    <cellStyle name="40% - Accent1 2 19 5" xfId="19143"/>
    <cellStyle name="40% - Accent1 2 19 5 2" xfId="19144"/>
    <cellStyle name="40% - Accent1 2 19 5 3" xfId="19145"/>
    <cellStyle name="40% - Accent1 2 19 6" xfId="19146"/>
    <cellStyle name="40% - Accent1 2 19 6 2" xfId="19147"/>
    <cellStyle name="40% - Accent1 2 19 7" xfId="19148"/>
    <cellStyle name="40% - Accent1 2 19 8" xfId="19149"/>
    <cellStyle name="40% - Accent1 2 2" xfId="19150"/>
    <cellStyle name="40% - Accent1 2 2 2" xfId="19151"/>
    <cellStyle name="40% - Accent1 2 2 2 2" xfId="19152"/>
    <cellStyle name="40% - Accent1 2 2 2 3" xfId="19153"/>
    <cellStyle name="40% - Accent1 2 2 3" xfId="19154"/>
    <cellStyle name="40% - Accent1 2 2 3 2" xfId="19155"/>
    <cellStyle name="40% - Accent1 2 2 3 3" xfId="19156"/>
    <cellStyle name="40% - Accent1 2 2 4" xfId="19157"/>
    <cellStyle name="40% - Accent1 2 2 4 2" xfId="19158"/>
    <cellStyle name="40% - Accent1 2 2 4 3" xfId="19159"/>
    <cellStyle name="40% - Accent1 2 2 5" xfId="19160"/>
    <cellStyle name="40% - Accent1 2 2 5 2" xfId="19161"/>
    <cellStyle name="40% - Accent1 2 2 5 3" xfId="19162"/>
    <cellStyle name="40% - Accent1 2 2 6" xfId="19163"/>
    <cellStyle name="40% - Accent1 2 2 6 2" xfId="19164"/>
    <cellStyle name="40% - Accent1 2 2 7" xfId="19165"/>
    <cellStyle name="40% - Accent1 2 2 8" xfId="19166"/>
    <cellStyle name="40% - Accent1 2 20" xfId="19167"/>
    <cellStyle name="40% - Accent1 2 20 2" xfId="19168"/>
    <cellStyle name="40% - Accent1 2 20 2 2" xfId="19169"/>
    <cellStyle name="40% - Accent1 2 20 2 3" xfId="19170"/>
    <cellStyle name="40% - Accent1 2 20 3" xfId="19171"/>
    <cellStyle name="40% - Accent1 2 20 3 2" xfId="19172"/>
    <cellStyle name="40% - Accent1 2 20 3 3" xfId="19173"/>
    <cellStyle name="40% - Accent1 2 20 4" xfId="19174"/>
    <cellStyle name="40% - Accent1 2 20 4 2" xfId="19175"/>
    <cellStyle name="40% - Accent1 2 20 4 3" xfId="19176"/>
    <cellStyle name="40% - Accent1 2 20 5" xfId="19177"/>
    <cellStyle name="40% - Accent1 2 20 5 2" xfId="19178"/>
    <cellStyle name="40% - Accent1 2 20 5 3" xfId="19179"/>
    <cellStyle name="40% - Accent1 2 20 6" xfId="19180"/>
    <cellStyle name="40% - Accent1 2 20 6 2" xfId="19181"/>
    <cellStyle name="40% - Accent1 2 20 7" xfId="19182"/>
    <cellStyle name="40% - Accent1 2 20 8" xfId="19183"/>
    <cellStyle name="40% - Accent1 2 21" xfId="19184"/>
    <cellStyle name="40% - Accent1 2 21 2" xfId="19185"/>
    <cellStyle name="40% - Accent1 2 21 2 2" xfId="19186"/>
    <cellStyle name="40% - Accent1 2 21 2 3" xfId="19187"/>
    <cellStyle name="40% - Accent1 2 21 3" xfId="19188"/>
    <cellStyle name="40% - Accent1 2 21 3 2" xfId="19189"/>
    <cellStyle name="40% - Accent1 2 21 3 3" xfId="19190"/>
    <cellStyle name="40% - Accent1 2 21 4" xfId="19191"/>
    <cellStyle name="40% - Accent1 2 21 4 2" xfId="19192"/>
    <cellStyle name="40% - Accent1 2 21 4 3" xfId="19193"/>
    <cellStyle name="40% - Accent1 2 21 5" xfId="19194"/>
    <cellStyle name="40% - Accent1 2 21 5 2" xfId="19195"/>
    <cellStyle name="40% - Accent1 2 21 5 3" xfId="19196"/>
    <cellStyle name="40% - Accent1 2 21 6" xfId="19197"/>
    <cellStyle name="40% - Accent1 2 21 6 2" xfId="19198"/>
    <cellStyle name="40% - Accent1 2 21 7" xfId="19199"/>
    <cellStyle name="40% - Accent1 2 21 8" xfId="19200"/>
    <cellStyle name="40% - Accent1 2 22" xfId="19201"/>
    <cellStyle name="40% - Accent1 2 22 2" xfId="19202"/>
    <cellStyle name="40% - Accent1 2 22 3" xfId="19203"/>
    <cellStyle name="40% - Accent1 2 23" xfId="19204"/>
    <cellStyle name="40% - Accent1 2 23 2" xfId="19205"/>
    <cellStyle name="40% - Accent1 2 23 3" xfId="19206"/>
    <cellStyle name="40% - Accent1 2 24" xfId="19207"/>
    <cellStyle name="40% - Accent1 2 24 2" xfId="19208"/>
    <cellStyle name="40% - Accent1 2 24 3" xfId="19209"/>
    <cellStyle name="40% - Accent1 2 25" xfId="19210"/>
    <cellStyle name="40% - Accent1 2 25 2" xfId="19211"/>
    <cellStyle name="40% - Accent1 2 25 3" xfId="19212"/>
    <cellStyle name="40% - Accent1 2 26" xfId="19213"/>
    <cellStyle name="40% - Accent1 2 26 2" xfId="19214"/>
    <cellStyle name="40% - Accent1 2 27" xfId="19215"/>
    <cellStyle name="40% - Accent1 2 28" xfId="19216"/>
    <cellStyle name="40% - Accent1 2 3" xfId="19217"/>
    <cellStyle name="40% - Accent1 2 3 2" xfId="19218"/>
    <cellStyle name="40% - Accent1 2 3 2 2" xfId="19219"/>
    <cellStyle name="40% - Accent1 2 3 2 3" xfId="19220"/>
    <cellStyle name="40% - Accent1 2 3 3" xfId="19221"/>
    <cellStyle name="40% - Accent1 2 3 3 2" xfId="19222"/>
    <cellStyle name="40% - Accent1 2 3 3 3" xfId="19223"/>
    <cellStyle name="40% - Accent1 2 3 4" xfId="19224"/>
    <cellStyle name="40% - Accent1 2 3 4 2" xfId="19225"/>
    <cellStyle name="40% - Accent1 2 3 4 3" xfId="19226"/>
    <cellStyle name="40% - Accent1 2 3 5" xfId="19227"/>
    <cellStyle name="40% - Accent1 2 3 5 2" xfId="19228"/>
    <cellStyle name="40% - Accent1 2 3 5 3" xfId="19229"/>
    <cellStyle name="40% - Accent1 2 3 6" xfId="19230"/>
    <cellStyle name="40% - Accent1 2 3 6 2" xfId="19231"/>
    <cellStyle name="40% - Accent1 2 3 7" xfId="19232"/>
    <cellStyle name="40% - Accent1 2 3 8" xfId="19233"/>
    <cellStyle name="40% - Accent1 2 4" xfId="19234"/>
    <cellStyle name="40% - Accent1 2 4 2" xfId="19235"/>
    <cellStyle name="40% - Accent1 2 4 2 2" xfId="19236"/>
    <cellStyle name="40% - Accent1 2 4 2 3" xfId="19237"/>
    <cellStyle name="40% - Accent1 2 4 3" xfId="19238"/>
    <cellStyle name="40% - Accent1 2 4 3 2" xfId="19239"/>
    <cellStyle name="40% - Accent1 2 4 3 3" xfId="19240"/>
    <cellStyle name="40% - Accent1 2 4 4" xfId="19241"/>
    <cellStyle name="40% - Accent1 2 4 4 2" xfId="19242"/>
    <cellStyle name="40% - Accent1 2 4 4 3" xfId="19243"/>
    <cellStyle name="40% - Accent1 2 4 5" xfId="19244"/>
    <cellStyle name="40% - Accent1 2 4 5 2" xfId="19245"/>
    <cellStyle name="40% - Accent1 2 4 5 3" xfId="19246"/>
    <cellStyle name="40% - Accent1 2 4 6" xfId="19247"/>
    <cellStyle name="40% - Accent1 2 4 6 2" xfId="19248"/>
    <cellStyle name="40% - Accent1 2 4 7" xfId="19249"/>
    <cellStyle name="40% - Accent1 2 4 8" xfId="19250"/>
    <cellStyle name="40% - Accent1 2 5" xfId="19251"/>
    <cellStyle name="40% - Accent1 2 5 2" xfId="19252"/>
    <cellStyle name="40% - Accent1 2 5 2 2" xfId="19253"/>
    <cellStyle name="40% - Accent1 2 5 2 3" xfId="19254"/>
    <cellStyle name="40% - Accent1 2 5 3" xfId="19255"/>
    <cellStyle name="40% - Accent1 2 5 3 2" xfId="19256"/>
    <cellStyle name="40% - Accent1 2 5 3 3" xfId="19257"/>
    <cellStyle name="40% - Accent1 2 5 4" xfId="19258"/>
    <cellStyle name="40% - Accent1 2 5 4 2" xfId="19259"/>
    <cellStyle name="40% - Accent1 2 5 4 3" xfId="19260"/>
    <cellStyle name="40% - Accent1 2 5 5" xfId="19261"/>
    <cellStyle name="40% - Accent1 2 5 5 2" xfId="19262"/>
    <cellStyle name="40% - Accent1 2 5 5 3" xfId="19263"/>
    <cellStyle name="40% - Accent1 2 5 6" xfId="19264"/>
    <cellStyle name="40% - Accent1 2 5 6 2" xfId="19265"/>
    <cellStyle name="40% - Accent1 2 5 7" xfId="19266"/>
    <cellStyle name="40% - Accent1 2 5 8" xfId="19267"/>
    <cellStyle name="40% - Accent1 2 6" xfId="19268"/>
    <cellStyle name="40% - Accent1 2 6 2" xfId="19269"/>
    <cellStyle name="40% - Accent1 2 6 2 2" xfId="19270"/>
    <cellStyle name="40% - Accent1 2 6 2 3" xfId="19271"/>
    <cellStyle name="40% - Accent1 2 6 3" xfId="19272"/>
    <cellStyle name="40% - Accent1 2 6 3 2" xfId="19273"/>
    <cellStyle name="40% - Accent1 2 6 3 3" xfId="19274"/>
    <cellStyle name="40% - Accent1 2 6 4" xfId="19275"/>
    <cellStyle name="40% - Accent1 2 6 4 2" xfId="19276"/>
    <cellStyle name="40% - Accent1 2 6 4 3" xfId="19277"/>
    <cellStyle name="40% - Accent1 2 6 5" xfId="19278"/>
    <cellStyle name="40% - Accent1 2 6 5 2" xfId="19279"/>
    <cellStyle name="40% - Accent1 2 6 5 3" xfId="19280"/>
    <cellStyle name="40% - Accent1 2 6 6" xfId="19281"/>
    <cellStyle name="40% - Accent1 2 6 6 2" xfId="19282"/>
    <cellStyle name="40% - Accent1 2 6 7" xfId="19283"/>
    <cellStyle name="40% - Accent1 2 6 8" xfId="19284"/>
    <cellStyle name="40% - Accent1 2 7" xfId="19285"/>
    <cellStyle name="40% - Accent1 2 7 2" xfId="19286"/>
    <cellStyle name="40% - Accent1 2 7 2 2" xfId="19287"/>
    <cellStyle name="40% - Accent1 2 7 2 3" xfId="19288"/>
    <cellStyle name="40% - Accent1 2 7 3" xfId="19289"/>
    <cellStyle name="40% - Accent1 2 7 3 2" xfId="19290"/>
    <cellStyle name="40% - Accent1 2 7 3 3" xfId="19291"/>
    <cellStyle name="40% - Accent1 2 7 4" xfId="19292"/>
    <cellStyle name="40% - Accent1 2 7 4 2" xfId="19293"/>
    <cellStyle name="40% - Accent1 2 7 4 3" xfId="19294"/>
    <cellStyle name="40% - Accent1 2 7 5" xfId="19295"/>
    <cellStyle name="40% - Accent1 2 7 5 2" xfId="19296"/>
    <cellStyle name="40% - Accent1 2 7 5 3" xfId="19297"/>
    <cellStyle name="40% - Accent1 2 7 6" xfId="19298"/>
    <cellStyle name="40% - Accent1 2 7 6 2" xfId="19299"/>
    <cellStyle name="40% - Accent1 2 7 7" xfId="19300"/>
    <cellStyle name="40% - Accent1 2 7 8" xfId="19301"/>
    <cellStyle name="40% - Accent1 2 8" xfId="19302"/>
    <cellStyle name="40% - Accent1 2 8 2" xfId="19303"/>
    <cellStyle name="40% - Accent1 2 8 2 2" xfId="19304"/>
    <cellStyle name="40% - Accent1 2 8 2 3" xfId="19305"/>
    <cellStyle name="40% - Accent1 2 8 3" xfId="19306"/>
    <cellStyle name="40% - Accent1 2 8 3 2" xfId="19307"/>
    <cellStyle name="40% - Accent1 2 8 3 3" xfId="19308"/>
    <cellStyle name="40% - Accent1 2 8 4" xfId="19309"/>
    <cellStyle name="40% - Accent1 2 8 4 2" xfId="19310"/>
    <cellStyle name="40% - Accent1 2 8 4 3" xfId="19311"/>
    <cellStyle name="40% - Accent1 2 8 5" xfId="19312"/>
    <cellStyle name="40% - Accent1 2 8 5 2" xfId="19313"/>
    <cellStyle name="40% - Accent1 2 8 5 3" xfId="19314"/>
    <cellStyle name="40% - Accent1 2 8 6" xfId="19315"/>
    <cellStyle name="40% - Accent1 2 8 6 2" xfId="19316"/>
    <cellStyle name="40% - Accent1 2 8 7" xfId="19317"/>
    <cellStyle name="40% - Accent1 2 8 8" xfId="19318"/>
    <cellStyle name="40% - Accent1 2 9" xfId="19319"/>
    <cellStyle name="40% - Accent1 2 9 2" xfId="19320"/>
    <cellStyle name="40% - Accent1 2 9 2 2" xfId="19321"/>
    <cellStyle name="40% - Accent1 2 9 2 3" xfId="19322"/>
    <cellStyle name="40% - Accent1 2 9 3" xfId="19323"/>
    <cellStyle name="40% - Accent1 2 9 3 2" xfId="19324"/>
    <cellStyle name="40% - Accent1 2 9 3 3" xfId="19325"/>
    <cellStyle name="40% - Accent1 2 9 4" xfId="19326"/>
    <cellStyle name="40% - Accent1 2 9 4 2" xfId="19327"/>
    <cellStyle name="40% - Accent1 2 9 4 3" xfId="19328"/>
    <cellStyle name="40% - Accent1 2 9 5" xfId="19329"/>
    <cellStyle name="40% - Accent1 2 9 5 2" xfId="19330"/>
    <cellStyle name="40% - Accent1 2 9 5 3" xfId="19331"/>
    <cellStyle name="40% - Accent1 2 9 6" xfId="19332"/>
    <cellStyle name="40% - Accent1 2 9 6 2" xfId="19333"/>
    <cellStyle name="40% - Accent1 2 9 7" xfId="19334"/>
    <cellStyle name="40% - Accent1 2 9 8" xfId="19335"/>
    <cellStyle name="40% - Accent1 20" xfId="19336"/>
    <cellStyle name="40% - Accent1 20 2" xfId="19337"/>
    <cellStyle name="40% - Accent1 20 2 2" xfId="19338"/>
    <cellStyle name="40% - Accent1 20 2 3" xfId="19339"/>
    <cellStyle name="40% - Accent1 20 3" xfId="19340"/>
    <cellStyle name="40% - Accent1 20 3 2" xfId="19341"/>
    <cellStyle name="40% - Accent1 20 3 3" xfId="19342"/>
    <cellStyle name="40% - Accent1 20 4" xfId="19343"/>
    <cellStyle name="40% - Accent1 20 4 2" xfId="19344"/>
    <cellStyle name="40% - Accent1 20 4 3" xfId="19345"/>
    <cellStyle name="40% - Accent1 20 5" xfId="19346"/>
    <cellStyle name="40% - Accent1 20 5 2" xfId="19347"/>
    <cellStyle name="40% - Accent1 20 5 3" xfId="19348"/>
    <cellStyle name="40% - Accent1 20 6" xfId="19349"/>
    <cellStyle name="40% - Accent1 20 6 2" xfId="19350"/>
    <cellStyle name="40% - Accent1 20 7" xfId="19351"/>
    <cellStyle name="40% - Accent1 20 8" xfId="19352"/>
    <cellStyle name="40% - Accent1 21" xfId="19353"/>
    <cellStyle name="40% - Accent1 21 2" xfId="19354"/>
    <cellStyle name="40% - Accent1 21 2 2" xfId="19355"/>
    <cellStyle name="40% - Accent1 21 2 3" xfId="19356"/>
    <cellStyle name="40% - Accent1 21 3" xfId="19357"/>
    <cellStyle name="40% - Accent1 21 3 2" xfId="19358"/>
    <cellStyle name="40% - Accent1 21 3 3" xfId="19359"/>
    <cellStyle name="40% - Accent1 21 4" xfId="19360"/>
    <cellStyle name="40% - Accent1 21 4 2" xfId="19361"/>
    <cellStyle name="40% - Accent1 21 4 3" xfId="19362"/>
    <cellStyle name="40% - Accent1 21 5" xfId="19363"/>
    <cellStyle name="40% - Accent1 21 5 2" xfId="19364"/>
    <cellStyle name="40% - Accent1 21 5 3" xfId="19365"/>
    <cellStyle name="40% - Accent1 21 6" xfId="19366"/>
    <cellStyle name="40% - Accent1 21 6 2" xfId="19367"/>
    <cellStyle name="40% - Accent1 21 7" xfId="19368"/>
    <cellStyle name="40% - Accent1 21 8" xfId="19369"/>
    <cellStyle name="40% - Accent1 22" xfId="19370"/>
    <cellStyle name="40% - Accent1 22 2" xfId="19371"/>
    <cellStyle name="40% - Accent1 22 2 2" xfId="19372"/>
    <cellStyle name="40% - Accent1 22 2 3" xfId="19373"/>
    <cellStyle name="40% - Accent1 22 3" xfId="19374"/>
    <cellStyle name="40% - Accent1 22 3 2" xfId="19375"/>
    <cellStyle name="40% - Accent1 22 3 3" xfId="19376"/>
    <cellStyle name="40% - Accent1 22 4" xfId="19377"/>
    <cellStyle name="40% - Accent1 22 4 2" xfId="19378"/>
    <cellStyle name="40% - Accent1 22 4 3" xfId="19379"/>
    <cellStyle name="40% - Accent1 22 5" xfId="19380"/>
    <cellStyle name="40% - Accent1 22 5 2" xfId="19381"/>
    <cellStyle name="40% - Accent1 22 5 3" xfId="19382"/>
    <cellStyle name="40% - Accent1 22 6" xfId="19383"/>
    <cellStyle name="40% - Accent1 22 6 2" xfId="19384"/>
    <cellStyle name="40% - Accent1 22 7" xfId="19385"/>
    <cellStyle name="40% - Accent1 22 8" xfId="19386"/>
    <cellStyle name="40% - Accent1 23" xfId="19387"/>
    <cellStyle name="40% - Accent1 23 2" xfId="19388"/>
    <cellStyle name="40% - Accent1 23 2 2" xfId="19389"/>
    <cellStyle name="40% - Accent1 23 2 3" xfId="19390"/>
    <cellStyle name="40% - Accent1 23 3" xfId="19391"/>
    <cellStyle name="40% - Accent1 23 3 2" xfId="19392"/>
    <cellStyle name="40% - Accent1 23 3 3" xfId="19393"/>
    <cellStyle name="40% - Accent1 23 4" xfId="19394"/>
    <cellStyle name="40% - Accent1 23 4 2" xfId="19395"/>
    <cellStyle name="40% - Accent1 23 4 3" xfId="19396"/>
    <cellStyle name="40% - Accent1 23 5" xfId="19397"/>
    <cellStyle name="40% - Accent1 23 5 2" xfId="19398"/>
    <cellStyle name="40% - Accent1 23 5 3" xfId="19399"/>
    <cellStyle name="40% - Accent1 23 6" xfId="19400"/>
    <cellStyle name="40% - Accent1 23 6 2" xfId="19401"/>
    <cellStyle name="40% - Accent1 23 7" xfId="19402"/>
    <cellStyle name="40% - Accent1 23 8" xfId="19403"/>
    <cellStyle name="40% - Accent1 24" xfId="19404"/>
    <cellStyle name="40% - Accent1 24 2" xfId="19405"/>
    <cellStyle name="40% - Accent1 24 2 2" xfId="19406"/>
    <cellStyle name="40% - Accent1 24 2 3" xfId="19407"/>
    <cellStyle name="40% - Accent1 24 3" xfId="19408"/>
    <cellStyle name="40% - Accent1 24 3 2" xfId="19409"/>
    <cellStyle name="40% - Accent1 24 3 3" xfId="19410"/>
    <cellStyle name="40% - Accent1 24 4" xfId="19411"/>
    <cellStyle name="40% - Accent1 24 4 2" xfId="19412"/>
    <cellStyle name="40% - Accent1 24 4 3" xfId="19413"/>
    <cellStyle name="40% - Accent1 24 5" xfId="19414"/>
    <cellStyle name="40% - Accent1 24 5 2" xfId="19415"/>
    <cellStyle name="40% - Accent1 24 5 3" xfId="19416"/>
    <cellStyle name="40% - Accent1 24 6" xfId="19417"/>
    <cellStyle name="40% - Accent1 24 6 2" xfId="19418"/>
    <cellStyle name="40% - Accent1 24 7" xfId="19419"/>
    <cellStyle name="40% - Accent1 24 8" xfId="19420"/>
    <cellStyle name="40% - Accent1 25" xfId="19421"/>
    <cellStyle name="40% - Accent1 25 2" xfId="19422"/>
    <cellStyle name="40% - Accent1 25 2 2" xfId="19423"/>
    <cellStyle name="40% - Accent1 25 2 3" xfId="19424"/>
    <cellStyle name="40% - Accent1 25 3" xfId="19425"/>
    <cellStyle name="40% - Accent1 25 3 2" xfId="19426"/>
    <cellStyle name="40% - Accent1 25 3 3" xfId="19427"/>
    <cellStyle name="40% - Accent1 25 4" xfId="19428"/>
    <cellStyle name="40% - Accent1 25 4 2" xfId="19429"/>
    <cellStyle name="40% - Accent1 25 4 3" xfId="19430"/>
    <cellStyle name="40% - Accent1 25 5" xfId="19431"/>
    <cellStyle name="40% - Accent1 25 5 2" xfId="19432"/>
    <cellStyle name="40% - Accent1 25 5 3" xfId="19433"/>
    <cellStyle name="40% - Accent1 25 6" xfId="19434"/>
    <cellStyle name="40% - Accent1 25 6 2" xfId="19435"/>
    <cellStyle name="40% - Accent1 25 7" xfId="19436"/>
    <cellStyle name="40% - Accent1 25 8" xfId="19437"/>
    <cellStyle name="40% - Accent1 26" xfId="19438"/>
    <cellStyle name="40% - Accent1 26 2" xfId="19439"/>
    <cellStyle name="40% - Accent1 26 2 2" xfId="19440"/>
    <cellStyle name="40% - Accent1 26 2 3" xfId="19441"/>
    <cellStyle name="40% - Accent1 26 3" xfId="19442"/>
    <cellStyle name="40% - Accent1 26 3 2" xfId="19443"/>
    <cellStyle name="40% - Accent1 26 3 3" xfId="19444"/>
    <cellStyle name="40% - Accent1 26 4" xfId="19445"/>
    <cellStyle name="40% - Accent1 26 4 2" xfId="19446"/>
    <cellStyle name="40% - Accent1 26 4 3" xfId="19447"/>
    <cellStyle name="40% - Accent1 26 5" xfId="19448"/>
    <cellStyle name="40% - Accent1 26 5 2" xfId="19449"/>
    <cellStyle name="40% - Accent1 26 5 3" xfId="19450"/>
    <cellStyle name="40% - Accent1 26 6" xfId="19451"/>
    <cellStyle name="40% - Accent1 26 6 2" xfId="19452"/>
    <cellStyle name="40% - Accent1 26 7" xfId="19453"/>
    <cellStyle name="40% - Accent1 26 8" xfId="19454"/>
    <cellStyle name="40% - Accent1 27" xfId="19455"/>
    <cellStyle name="40% - Accent1 27 2" xfId="19456"/>
    <cellStyle name="40% - Accent1 27 2 2" xfId="19457"/>
    <cellStyle name="40% - Accent1 27 2 3" xfId="19458"/>
    <cellStyle name="40% - Accent1 27 3" xfId="19459"/>
    <cellStyle name="40% - Accent1 27 3 2" xfId="19460"/>
    <cellStyle name="40% - Accent1 27 3 3" xfId="19461"/>
    <cellStyle name="40% - Accent1 27 4" xfId="19462"/>
    <cellStyle name="40% - Accent1 27 4 2" xfId="19463"/>
    <cellStyle name="40% - Accent1 27 4 3" xfId="19464"/>
    <cellStyle name="40% - Accent1 27 5" xfId="19465"/>
    <cellStyle name="40% - Accent1 27 5 2" xfId="19466"/>
    <cellStyle name="40% - Accent1 27 5 3" xfId="19467"/>
    <cellStyle name="40% - Accent1 27 6" xfId="19468"/>
    <cellStyle name="40% - Accent1 27 6 2" xfId="19469"/>
    <cellStyle name="40% - Accent1 27 7" xfId="19470"/>
    <cellStyle name="40% - Accent1 27 8" xfId="19471"/>
    <cellStyle name="40% - Accent1 28" xfId="19472"/>
    <cellStyle name="40% - Accent1 28 2" xfId="19473"/>
    <cellStyle name="40% - Accent1 28 3" xfId="19474"/>
    <cellStyle name="40% - Accent1 29" xfId="19475"/>
    <cellStyle name="40% - Accent1 29 2" xfId="19476"/>
    <cellStyle name="40% - Accent1 29 3" xfId="19477"/>
    <cellStyle name="40% - Accent1 3" xfId="19478"/>
    <cellStyle name="40% - Accent1 3 10" xfId="19479"/>
    <cellStyle name="40% - Accent1 3 10 2" xfId="19480"/>
    <cellStyle name="40% - Accent1 3 10 2 2" xfId="19481"/>
    <cellStyle name="40% - Accent1 3 10 2 3" xfId="19482"/>
    <cellStyle name="40% - Accent1 3 10 3" xfId="19483"/>
    <cellStyle name="40% - Accent1 3 10 3 2" xfId="19484"/>
    <cellStyle name="40% - Accent1 3 10 3 3" xfId="19485"/>
    <cellStyle name="40% - Accent1 3 10 4" xfId="19486"/>
    <cellStyle name="40% - Accent1 3 10 4 2" xfId="19487"/>
    <cellStyle name="40% - Accent1 3 10 4 3" xfId="19488"/>
    <cellStyle name="40% - Accent1 3 10 5" xfId="19489"/>
    <cellStyle name="40% - Accent1 3 10 5 2" xfId="19490"/>
    <cellStyle name="40% - Accent1 3 10 5 3" xfId="19491"/>
    <cellStyle name="40% - Accent1 3 10 6" xfId="19492"/>
    <cellStyle name="40% - Accent1 3 10 6 2" xfId="19493"/>
    <cellStyle name="40% - Accent1 3 10 7" xfId="19494"/>
    <cellStyle name="40% - Accent1 3 10 8" xfId="19495"/>
    <cellStyle name="40% - Accent1 3 11" xfId="19496"/>
    <cellStyle name="40% - Accent1 3 11 2" xfId="19497"/>
    <cellStyle name="40% - Accent1 3 11 2 2" xfId="19498"/>
    <cellStyle name="40% - Accent1 3 11 2 3" xfId="19499"/>
    <cellStyle name="40% - Accent1 3 11 3" xfId="19500"/>
    <cellStyle name="40% - Accent1 3 11 3 2" xfId="19501"/>
    <cellStyle name="40% - Accent1 3 11 3 3" xfId="19502"/>
    <cellStyle name="40% - Accent1 3 11 4" xfId="19503"/>
    <cellStyle name="40% - Accent1 3 11 4 2" xfId="19504"/>
    <cellStyle name="40% - Accent1 3 11 4 3" xfId="19505"/>
    <cellStyle name="40% - Accent1 3 11 5" xfId="19506"/>
    <cellStyle name="40% - Accent1 3 11 5 2" xfId="19507"/>
    <cellStyle name="40% - Accent1 3 11 5 3" xfId="19508"/>
    <cellStyle name="40% - Accent1 3 11 6" xfId="19509"/>
    <cellStyle name="40% - Accent1 3 11 6 2" xfId="19510"/>
    <cellStyle name="40% - Accent1 3 11 7" xfId="19511"/>
    <cellStyle name="40% - Accent1 3 11 8" xfId="19512"/>
    <cellStyle name="40% - Accent1 3 12" xfId="19513"/>
    <cellStyle name="40% - Accent1 3 12 2" xfId="19514"/>
    <cellStyle name="40% - Accent1 3 12 2 2" xfId="19515"/>
    <cellStyle name="40% - Accent1 3 12 2 3" xfId="19516"/>
    <cellStyle name="40% - Accent1 3 12 3" xfId="19517"/>
    <cellStyle name="40% - Accent1 3 12 3 2" xfId="19518"/>
    <cellStyle name="40% - Accent1 3 12 3 3" xfId="19519"/>
    <cellStyle name="40% - Accent1 3 12 4" xfId="19520"/>
    <cellStyle name="40% - Accent1 3 12 4 2" xfId="19521"/>
    <cellStyle name="40% - Accent1 3 12 4 3" xfId="19522"/>
    <cellStyle name="40% - Accent1 3 12 5" xfId="19523"/>
    <cellStyle name="40% - Accent1 3 12 5 2" xfId="19524"/>
    <cellStyle name="40% - Accent1 3 12 5 3" xfId="19525"/>
    <cellStyle name="40% - Accent1 3 12 6" xfId="19526"/>
    <cellStyle name="40% - Accent1 3 12 6 2" xfId="19527"/>
    <cellStyle name="40% - Accent1 3 12 7" xfId="19528"/>
    <cellStyle name="40% - Accent1 3 12 8" xfId="19529"/>
    <cellStyle name="40% - Accent1 3 13" xfId="19530"/>
    <cellStyle name="40% - Accent1 3 13 2" xfId="19531"/>
    <cellStyle name="40% - Accent1 3 13 2 2" xfId="19532"/>
    <cellStyle name="40% - Accent1 3 13 2 3" xfId="19533"/>
    <cellStyle name="40% - Accent1 3 13 3" xfId="19534"/>
    <cellStyle name="40% - Accent1 3 13 3 2" xfId="19535"/>
    <cellStyle name="40% - Accent1 3 13 3 3" xfId="19536"/>
    <cellStyle name="40% - Accent1 3 13 4" xfId="19537"/>
    <cellStyle name="40% - Accent1 3 13 4 2" xfId="19538"/>
    <cellStyle name="40% - Accent1 3 13 4 3" xfId="19539"/>
    <cellStyle name="40% - Accent1 3 13 5" xfId="19540"/>
    <cellStyle name="40% - Accent1 3 13 5 2" xfId="19541"/>
    <cellStyle name="40% - Accent1 3 13 5 3" xfId="19542"/>
    <cellStyle name="40% - Accent1 3 13 6" xfId="19543"/>
    <cellStyle name="40% - Accent1 3 13 6 2" xfId="19544"/>
    <cellStyle name="40% - Accent1 3 13 7" xfId="19545"/>
    <cellStyle name="40% - Accent1 3 13 8" xfId="19546"/>
    <cellStyle name="40% - Accent1 3 14" xfId="19547"/>
    <cellStyle name="40% - Accent1 3 14 2" xfId="19548"/>
    <cellStyle name="40% - Accent1 3 14 2 2" xfId="19549"/>
    <cellStyle name="40% - Accent1 3 14 2 3" xfId="19550"/>
    <cellStyle name="40% - Accent1 3 14 3" xfId="19551"/>
    <cellStyle name="40% - Accent1 3 14 3 2" xfId="19552"/>
    <cellStyle name="40% - Accent1 3 14 3 3" xfId="19553"/>
    <cellStyle name="40% - Accent1 3 14 4" xfId="19554"/>
    <cellStyle name="40% - Accent1 3 14 4 2" xfId="19555"/>
    <cellStyle name="40% - Accent1 3 14 4 3" xfId="19556"/>
    <cellStyle name="40% - Accent1 3 14 5" xfId="19557"/>
    <cellStyle name="40% - Accent1 3 14 5 2" xfId="19558"/>
    <cellStyle name="40% - Accent1 3 14 5 3" xfId="19559"/>
    <cellStyle name="40% - Accent1 3 14 6" xfId="19560"/>
    <cellStyle name="40% - Accent1 3 14 6 2" xfId="19561"/>
    <cellStyle name="40% - Accent1 3 14 7" xfId="19562"/>
    <cellStyle name="40% - Accent1 3 14 8" xfId="19563"/>
    <cellStyle name="40% - Accent1 3 15" xfId="19564"/>
    <cellStyle name="40% - Accent1 3 15 2" xfId="19565"/>
    <cellStyle name="40% - Accent1 3 15 2 2" xfId="19566"/>
    <cellStyle name="40% - Accent1 3 15 2 3" xfId="19567"/>
    <cellStyle name="40% - Accent1 3 15 3" xfId="19568"/>
    <cellStyle name="40% - Accent1 3 15 3 2" xfId="19569"/>
    <cellStyle name="40% - Accent1 3 15 3 3" xfId="19570"/>
    <cellStyle name="40% - Accent1 3 15 4" xfId="19571"/>
    <cellStyle name="40% - Accent1 3 15 4 2" xfId="19572"/>
    <cellStyle name="40% - Accent1 3 15 4 3" xfId="19573"/>
    <cellStyle name="40% - Accent1 3 15 5" xfId="19574"/>
    <cellStyle name="40% - Accent1 3 15 5 2" xfId="19575"/>
    <cellStyle name="40% - Accent1 3 15 5 3" xfId="19576"/>
    <cellStyle name="40% - Accent1 3 15 6" xfId="19577"/>
    <cellStyle name="40% - Accent1 3 15 6 2" xfId="19578"/>
    <cellStyle name="40% - Accent1 3 15 7" xfId="19579"/>
    <cellStyle name="40% - Accent1 3 15 8" xfId="19580"/>
    <cellStyle name="40% - Accent1 3 16" xfId="19581"/>
    <cellStyle name="40% - Accent1 3 16 2" xfId="19582"/>
    <cellStyle name="40% - Accent1 3 16 2 2" xfId="19583"/>
    <cellStyle name="40% - Accent1 3 16 2 3" xfId="19584"/>
    <cellStyle name="40% - Accent1 3 16 3" xfId="19585"/>
    <cellStyle name="40% - Accent1 3 16 3 2" xfId="19586"/>
    <cellStyle name="40% - Accent1 3 16 3 3" xfId="19587"/>
    <cellStyle name="40% - Accent1 3 16 4" xfId="19588"/>
    <cellStyle name="40% - Accent1 3 16 4 2" xfId="19589"/>
    <cellStyle name="40% - Accent1 3 16 4 3" xfId="19590"/>
    <cellStyle name="40% - Accent1 3 16 5" xfId="19591"/>
    <cellStyle name="40% - Accent1 3 16 5 2" xfId="19592"/>
    <cellStyle name="40% - Accent1 3 16 5 3" xfId="19593"/>
    <cellStyle name="40% - Accent1 3 16 6" xfId="19594"/>
    <cellStyle name="40% - Accent1 3 16 6 2" xfId="19595"/>
    <cellStyle name="40% - Accent1 3 16 7" xfId="19596"/>
    <cellStyle name="40% - Accent1 3 16 8" xfId="19597"/>
    <cellStyle name="40% - Accent1 3 17" xfId="19598"/>
    <cellStyle name="40% - Accent1 3 17 2" xfId="19599"/>
    <cellStyle name="40% - Accent1 3 17 2 2" xfId="19600"/>
    <cellStyle name="40% - Accent1 3 17 2 3" xfId="19601"/>
    <cellStyle name="40% - Accent1 3 17 3" xfId="19602"/>
    <cellStyle name="40% - Accent1 3 17 3 2" xfId="19603"/>
    <cellStyle name="40% - Accent1 3 17 3 3" xfId="19604"/>
    <cellStyle name="40% - Accent1 3 17 4" xfId="19605"/>
    <cellStyle name="40% - Accent1 3 17 4 2" xfId="19606"/>
    <cellStyle name="40% - Accent1 3 17 4 3" xfId="19607"/>
    <cellStyle name="40% - Accent1 3 17 5" xfId="19608"/>
    <cellStyle name="40% - Accent1 3 17 5 2" xfId="19609"/>
    <cellStyle name="40% - Accent1 3 17 5 3" xfId="19610"/>
    <cellStyle name="40% - Accent1 3 17 6" xfId="19611"/>
    <cellStyle name="40% - Accent1 3 17 6 2" xfId="19612"/>
    <cellStyle name="40% - Accent1 3 17 7" xfId="19613"/>
    <cellStyle name="40% - Accent1 3 17 8" xfId="19614"/>
    <cellStyle name="40% - Accent1 3 18" xfId="19615"/>
    <cellStyle name="40% - Accent1 3 18 2" xfId="19616"/>
    <cellStyle name="40% - Accent1 3 18 2 2" xfId="19617"/>
    <cellStyle name="40% - Accent1 3 18 2 3" xfId="19618"/>
    <cellStyle name="40% - Accent1 3 18 3" xfId="19619"/>
    <cellStyle name="40% - Accent1 3 18 3 2" xfId="19620"/>
    <cellStyle name="40% - Accent1 3 18 3 3" xfId="19621"/>
    <cellStyle name="40% - Accent1 3 18 4" xfId="19622"/>
    <cellStyle name="40% - Accent1 3 18 4 2" xfId="19623"/>
    <cellStyle name="40% - Accent1 3 18 4 3" xfId="19624"/>
    <cellStyle name="40% - Accent1 3 18 5" xfId="19625"/>
    <cellStyle name="40% - Accent1 3 18 5 2" xfId="19626"/>
    <cellStyle name="40% - Accent1 3 18 5 3" xfId="19627"/>
    <cellStyle name="40% - Accent1 3 18 6" xfId="19628"/>
    <cellStyle name="40% - Accent1 3 18 6 2" xfId="19629"/>
    <cellStyle name="40% - Accent1 3 18 7" xfId="19630"/>
    <cellStyle name="40% - Accent1 3 18 8" xfId="19631"/>
    <cellStyle name="40% - Accent1 3 19" xfId="19632"/>
    <cellStyle name="40% - Accent1 3 19 2" xfId="19633"/>
    <cellStyle name="40% - Accent1 3 19 2 2" xfId="19634"/>
    <cellStyle name="40% - Accent1 3 19 2 3" xfId="19635"/>
    <cellStyle name="40% - Accent1 3 19 3" xfId="19636"/>
    <cellStyle name="40% - Accent1 3 19 3 2" xfId="19637"/>
    <cellStyle name="40% - Accent1 3 19 3 3" xfId="19638"/>
    <cellStyle name="40% - Accent1 3 19 4" xfId="19639"/>
    <cellStyle name="40% - Accent1 3 19 4 2" xfId="19640"/>
    <cellStyle name="40% - Accent1 3 19 4 3" xfId="19641"/>
    <cellStyle name="40% - Accent1 3 19 5" xfId="19642"/>
    <cellStyle name="40% - Accent1 3 19 5 2" xfId="19643"/>
    <cellStyle name="40% - Accent1 3 19 5 3" xfId="19644"/>
    <cellStyle name="40% - Accent1 3 19 6" xfId="19645"/>
    <cellStyle name="40% - Accent1 3 19 6 2" xfId="19646"/>
    <cellStyle name="40% - Accent1 3 19 7" xfId="19647"/>
    <cellStyle name="40% - Accent1 3 19 8" xfId="19648"/>
    <cellStyle name="40% - Accent1 3 2" xfId="19649"/>
    <cellStyle name="40% - Accent1 3 2 2" xfId="19650"/>
    <cellStyle name="40% - Accent1 3 2 2 2" xfId="19651"/>
    <cellStyle name="40% - Accent1 3 2 2 3" xfId="19652"/>
    <cellStyle name="40% - Accent1 3 2 3" xfId="19653"/>
    <cellStyle name="40% - Accent1 3 2 3 2" xfId="19654"/>
    <cellStyle name="40% - Accent1 3 2 3 3" xfId="19655"/>
    <cellStyle name="40% - Accent1 3 2 4" xfId="19656"/>
    <cellStyle name="40% - Accent1 3 2 4 2" xfId="19657"/>
    <cellStyle name="40% - Accent1 3 2 4 3" xfId="19658"/>
    <cellStyle name="40% - Accent1 3 2 5" xfId="19659"/>
    <cellStyle name="40% - Accent1 3 2 5 2" xfId="19660"/>
    <cellStyle name="40% - Accent1 3 2 5 3" xfId="19661"/>
    <cellStyle name="40% - Accent1 3 2 6" xfId="19662"/>
    <cellStyle name="40% - Accent1 3 2 6 2" xfId="19663"/>
    <cellStyle name="40% - Accent1 3 2 7" xfId="19664"/>
    <cellStyle name="40% - Accent1 3 2 8" xfId="19665"/>
    <cellStyle name="40% - Accent1 3 20" xfId="19666"/>
    <cellStyle name="40% - Accent1 3 20 2" xfId="19667"/>
    <cellStyle name="40% - Accent1 3 20 2 2" xfId="19668"/>
    <cellStyle name="40% - Accent1 3 20 2 3" xfId="19669"/>
    <cellStyle name="40% - Accent1 3 20 3" xfId="19670"/>
    <cellStyle name="40% - Accent1 3 20 3 2" xfId="19671"/>
    <cellStyle name="40% - Accent1 3 20 3 3" xfId="19672"/>
    <cellStyle name="40% - Accent1 3 20 4" xfId="19673"/>
    <cellStyle name="40% - Accent1 3 20 4 2" xfId="19674"/>
    <cellStyle name="40% - Accent1 3 20 4 3" xfId="19675"/>
    <cellStyle name="40% - Accent1 3 20 5" xfId="19676"/>
    <cellStyle name="40% - Accent1 3 20 5 2" xfId="19677"/>
    <cellStyle name="40% - Accent1 3 20 5 3" xfId="19678"/>
    <cellStyle name="40% - Accent1 3 20 6" xfId="19679"/>
    <cellStyle name="40% - Accent1 3 20 6 2" xfId="19680"/>
    <cellStyle name="40% - Accent1 3 20 7" xfId="19681"/>
    <cellStyle name="40% - Accent1 3 20 8" xfId="19682"/>
    <cellStyle name="40% - Accent1 3 21" xfId="19683"/>
    <cellStyle name="40% - Accent1 3 21 2" xfId="19684"/>
    <cellStyle name="40% - Accent1 3 21 2 2" xfId="19685"/>
    <cellStyle name="40% - Accent1 3 21 2 3" xfId="19686"/>
    <cellStyle name="40% - Accent1 3 21 3" xfId="19687"/>
    <cellStyle name="40% - Accent1 3 21 3 2" xfId="19688"/>
    <cellStyle name="40% - Accent1 3 21 3 3" xfId="19689"/>
    <cellStyle name="40% - Accent1 3 21 4" xfId="19690"/>
    <cellStyle name="40% - Accent1 3 21 4 2" xfId="19691"/>
    <cellStyle name="40% - Accent1 3 21 4 3" xfId="19692"/>
    <cellStyle name="40% - Accent1 3 21 5" xfId="19693"/>
    <cellStyle name="40% - Accent1 3 21 5 2" xfId="19694"/>
    <cellStyle name="40% - Accent1 3 21 5 3" xfId="19695"/>
    <cellStyle name="40% - Accent1 3 21 6" xfId="19696"/>
    <cellStyle name="40% - Accent1 3 21 6 2" xfId="19697"/>
    <cellStyle name="40% - Accent1 3 21 7" xfId="19698"/>
    <cellStyle name="40% - Accent1 3 21 8" xfId="19699"/>
    <cellStyle name="40% - Accent1 3 22" xfId="19700"/>
    <cellStyle name="40% - Accent1 3 22 2" xfId="19701"/>
    <cellStyle name="40% - Accent1 3 22 3" xfId="19702"/>
    <cellStyle name="40% - Accent1 3 23" xfId="19703"/>
    <cellStyle name="40% - Accent1 3 23 2" xfId="19704"/>
    <cellStyle name="40% - Accent1 3 23 3" xfId="19705"/>
    <cellStyle name="40% - Accent1 3 24" xfId="19706"/>
    <cellStyle name="40% - Accent1 3 24 2" xfId="19707"/>
    <cellStyle name="40% - Accent1 3 24 3" xfId="19708"/>
    <cellStyle name="40% - Accent1 3 25" xfId="19709"/>
    <cellStyle name="40% - Accent1 3 25 2" xfId="19710"/>
    <cellStyle name="40% - Accent1 3 25 3" xfId="19711"/>
    <cellStyle name="40% - Accent1 3 26" xfId="19712"/>
    <cellStyle name="40% - Accent1 3 26 2" xfId="19713"/>
    <cellStyle name="40% - Accent1 3 27" xfId="19714"/>
    <cellStyle name="40% - Accent1 3 28" xfId="19715"/>
    <cellStyle name="40% - Accent1 3 3" xfId="19716"/>
    <cellStyle name="40% - Accent1 3 3 2" xfId="19717"/>
    <cellStyle name="40% - Accent1 3 3 2 2" xfId="19718"/>
    <cellStyle name="40% - Accent1 3 3 2 3" xfId="19719"/>
    <cellStyle name="40% - Accent1 3 3 3" xfId="19720"/>
    <cellStyle name="40% - Accent1 3 3 3 2" xfId="19721"/>
    <cellStyle name="40% - Accent1 3 3 3 3" xfId="19722"/>
    <cellStyle name="40% - Accent1 3 3 4" xfId="19723"/>
    <cellStyle name="40% - Accent1 3 3 4 2" xfId="19724"/>
    <cellStyle name="40% - Accent1 3 3 4 3" xfId="19725"/>
    <cellStyle name="40% - Accent1 3 3 5" xfId="19726"/>
    <cellStyle name="40% - Accent1 3 3 5 2" xfId="19727"/>
    <cellStyle name="40% - Accent1 3 3 5 3" xfId="19728"/>
    <cellStyle name="40% - Accent1 3 3 6" xfId="19729"/>
    <cellStyle name="40% - Accent1 3 3 6 2" xfId="19730"/>
    <cellStyle name="40% - Accent1 3 3 7" xfId="19731"/>
    <cellStyle name="40% - Accent1 3 3 8" xfId="19732"/>
    <cellStyle name="40% - Accent1 3 4" xfId="19733"/>
    <cellStyle name="40% - Accent1 3 4 2" xfId="19734"/>
    <cellStyle name="40% - Accent1 3 4 2 2" xfId="19735"/>
    <cellStyle name="40% - Accent1 3 4 2 3" xfId="19736"/>
    <cellStyle name="40% - Accent1 3 4 3" xfId="19737"/>
    <cellStyle name="40% - Accent1 3 4 3 2" xfId="19738"/>
    <cellStyle name="40% - Accent1 3 4 3 3" xfId="19739"/>
    <cellStyle name="40% - Accent1 3 4 4" xfId="19740"/>
    <cellStyle name="40% - Accent1 3 4 4 2" xfId="19741"/>
    <cellStyle name="40% - Accent1 3 4 4 3" xfId="19742"/>
    <cellStyle name="40% - Accent1 3 4 5" xfId="19743"/>
    <cellStyle name="40% - Accent1 3 4 5 2" xfId="19744"/>
    <cellStyle name="40% - Accent1 3 4 5 3" xfId="19745"/>
    <cellStyle name="40% - Accent1 3 4 6" xfId="19746"/>
    <cellStyle name="40% - Accent1 3 4 6 2" xfId="19747"/>
    <cellStyle name="40% - Accent1 3 4 7" xfId="19748"/>
    <cellStyle name="40% - Accent1 3 4 8" xfId="19749"/>
    <cellStyle name="40% - Accent1 3 5" xfId="19750"/>
    <cellStyle name="40% - Accent1 3 5 2" xfId="19751"/>
    <cellStyle name="40% - Accent1 3 5 2 2" xfId="19752"/>
    <cellStyle name="40% - Accent1 3 5 2 3" xfId="19753"/>
    <cellStyle name="40% - Accent1 3 5 3" xfId="19754"/>
    <cellStyle name="40% - Accent1 3 5 3 2" xfId="19755"/>
    <cellStyle name="40% - Accent1 3 5 3 3" xfId="19756"/>
    <cellStyle name="40% - Accent1 3 5 4" xfId="19757"/>
    <cellStyle name="40% - Accent1 3 5 4 2" xfId="19758"/>
    <cellStyle name="40% - Accent1 3 5 4 3" xfId="19759"/>
    <cellStyle name="40% - Accent1 3 5 5" xfId="19760"/>
    <cellStyle name="40% - Accent1 3 5 5 2" xfId="19761"/>
    <cellStyle name="40% - Accent1 3 5 5 3" xfId="19762"/>
    <cellStyle name="40% - Accent1 3 5 6" xfId="19763"/>
    <cellStyle name="40% - Accent1 3 5 6 2" xfId="19764"/>
    <cellStyle name="40% - Accent1 3 5 7" xfId="19765"/>
    <cellStyle name="40% - Accent1 3 5 8" xfId="19766"/>
    <cellStyle name="40% - Accent1 3 6" xfId="19767"/>
    <cellStyle name="40% - Accent1 3 6 2" xfId="19768"/>
    <cellStyle name="40% - Accent1 3 6 2 2" xfId="19769"/>
    <cellStyle name="40% - Accent1 3 6 2 3" xfId="19770"/>
    <cellStyle name="40% - Accent1 3 6 3" xfId="19771"/>
    <cellStyle name="40% - Accent1 3 6 3 2" xfId="19772"/>
    <cellStyle name="40% - Accent1 3 6 3 3" xfId="19773"/>
    <cellStyle name="40% - Accent1 3 6 4" xfId="19774"/>
    <cellStyle name="40% - Accent1 3 6 4 2" xfId="19775"/>
    <cellStyle name="40% - Accent1 3 6 4 3" xfId="19776"/>
    <cellStyle name="40% - Accent1 3 6 5" xfId="19777"/>
    <cellStyle name="40% - Accent1 3 6 5 2" xfId="19778"/>
    <cellStyle name="40% - Accent1 3 6 5 3" xfId="19779"/>
    <cellStyle name="40% - Accent1 3 6 6" xfId="19780"/>
    <cellStyle name="40% - Accent1 3 6 6 2" xfId="19781"/>
    <cellStyle name="40% - Accent1 3 6 7" xfId="19782"/>
    <cellStyle name="40% - Accent1 3 6 8" xfId="19783"/>
    <cellStyle name="40% - Accent1 3 7" xfId="19784"/>
    <cellStyle name="40% - Accent1 3 7 2" xfId="19785"/>
    <cellStyle name="40% - Accent1 3 7 2 2" xfId="19786"/>
    <cellStyle name="40% - Accent1 3 7 2 3" xfId="19787"/>
    <cellStyle name="40% - Accent1 3 7 3" xfId="19788"/>
    <cellStyle name="40% - Accent1 3 7 3 2" xfId="19789"/>
    <cellStyle name="40% - Accent1 3 7 3 3" xfId="19790"/>
    <cellStyle name="40% - Accent1 3 7 4" xfId="19791"/>
    <cellStyle name="40% - Accent1 3 7 4 2" xfId="19792"/>
    <cellStyle name="40% - Accent1 3 7 4 3" xfId="19793"/>
    <cellStyle name="40% - Accent1 3 7 5" xfId="19794"/>
    <cellStyle name="40% - Accent1 3 7 5 2" xfId="19795"/>
    <cellStyle name="40% - Accent1 3 7 5 3" xfId="19796"/>
    <cellStyle name="40% - Accent1 3 7 6" xfId="19797"/>
    <cellStyle name="40% - Accent1 3 7 6 2" xfId="19798"/>
    <cellStyle name="40% - Accent1 3 7 7" xfId="19799"/>
    <cellStyle name="40% - Accent1 3 7 8" xfId="19800"/>
    <cellStyle name="40% - Accent1 3 8" xfId="19801"/>
    <cellStyle name="40% - Accent1 3 8 2" xfId="19802"/>
    <cellStyle name="40% - Accent1 3 8 2 2" xfId="19803"/>
    <cellStyle name="40% - Accent1 3 8 2 3" xfId="19804"/>
    <cellStyle name="40% - Accent1 3 8 3" xfId="19805"/>
    <cellStyle name="40% - Accent1 3 8 3 2" xfId="19806"/>
    <cellStyle name="40% - Accent1 3 8 3 3" xfId="19807"/>
    <cellStyle name="40% - Accent1 3 8 4" xfId="19808"/>
    <cellStyle name="40% - Accent1 3 8 4 2" xfId="19809"/>
    <cellStyle name="40% - Accent1 3 8 4 3" xfId="19810"/>
    <cellStyle name="40% - Accent1 3 8 5" xfId="19811"/>
    <cellStyle name="40% - Accent1 3 8 5 2" xfId="19812"/>
    <cellStyle name="40% - Accent1 3 8 5 3" xfId="19813"/>
    <cellStyle name="40% - Accent1 3 8 6" xfId="19814"/>
    <cellStyle name="40% - Accent1 3 8 6 2" xfId="19815"/>
    <cellStyle name="40% - Accent1 3 8 7" xfId="19816"/>
    <cellStyle name="40% - Accent1 3 8 8" xfId="19817"/>
    <cellStyle name="40% - Accent1 3 9" xfId="19818"/>
    <cellStyle name="40% - Accent1 3 9 2" xfId="19819"/>
    <cellStyle name="40% - Accent1 3 9 2 2" xfId="19820"/>
    <cellStyle name="40% - Accent1 3 9 2 3" xfId="19821"/>
    <cellStyle name="40% - Accent1 3 9 3" xfId="19822"/>
    <cellStyle name="40% - Accent1 3 9 3 2" xfId="19823"/>
    <cellStyle name="40% - Accent1 3 9 3 3" xfId="19824"/>
    <cellStyle name="40% - Accent1 3 9 4" xfId="19825"/>
    <cellStyle name="40% - Accent1 3 9 4 2" xfId="19826"/>
    <cellStyle name="40% - Accent1 3 9 4 3" xfId="19827"/>
    <cellStyle name="40% - Accent1 3 9 5" xfId="19828"/>
    <cellStyle name="40% - Accent1 3 9 5 2" xfId="19829"/>
    <cellStyle name="40% - Accent1 3 9 5 3" xfId="19830"/>
    <cellStyle name="40% - Accent1 3 9 6" xfId="19831"/>
    <cellStyle name="40% - Accent1 3 9 6 2" xfId="19832"/>
    <cellStyle name="40% - Accent1 3 9 7" xfId="19833"/>
    <cellStyle name="40% - Accent1 3 9 8" xfId="19834"/>
    <cellStyle name="40% - Accent1 30" xfId="19835"/>
    <cellStyle name="40% - Accent1 30 2" xfId="19836"/>
    <cellStyle name="40% - Accent1 30 3" xfId="19837"/>
    <cellStyle name="40% - Accent1 31" xfId="19838"/>
    <cellStyle name="40% - Accent1 31 2" xfId="19839"/>
    <cellStyle name="40% - Accent1 31 3" xfId="19840"/>
    <cellStyle name="40% - Accent1 32" xfId="19841"/>
    <cellStyle name="40% - Accent1 32 2" xfId="19842"/>
    <cellStyle name="40% - Accent1 32 3" xfId="19843"/>
    <cellStyle name="40% - Accent1 33" xfId="19844"/>
    <cellStyle name="40% - Accent1 33 2" xfId="19845"/>
    <cellStyle name="40% - Accent1 33 3" xfId="19846"/>
    <cellStyle name="40% - Accent1 34" xfId="19847"/>
    <cellStyle name="40% - Accent1 34 2" xfId="19848"/>
    <cellStyle name="40% - Accent1 34 3" xfId="19849"/>
    <cellStyle name="40% - Accent1 35" xfId="19850"/>
    <cellStyle name="40% - Accent1 35 2" xfId="19851"/>
    <cellStyle name="40% - Accent1 36" xfId="19852"/>
    <cellStyle name="40% - Accent1 36 2" xfId="19853"/>
    <cellStyle name="40% - Accent1 37" xfId="19854"/>
    <cellStyle name="40% - Accent1 37 2" xfId="19855"/>
    <cellStyle name="40% - Accent1 38" xfId="19856"/>
    <cellStyle name="40% - Accent1 38 2" xfId="19857"/>
    <cellStyle name="40% - Accent1 39" xfId="19858"/>
    <cellStyle name="40% - Accent1 4" xfId="19859"/>
    <cellStyle name="40% - Accent1 4 10" xfId="19860"/>
    <cellStyle name="40% - Accent1 4 10 2" xfId="19861"/>
    <cellStyle name="40% - Accent1 4 10 2 2" xfId="19862"/>
    <cellStyle name="40% - Accent1 4 10 2 3" xfId="19863"/>
    <cellStyle name="40% - Accent1 4 10 3" xfId="19864"/>
    <cellStyle name="40% - Accent1 4 10 3 2" xfId="19865"/>
    <cellStyle name="40% - Accent1 4 10 3 3" xfId="19866"/>
    <cellStyle name="40% - Accent1 4 10 4" xfId="19867"/>
    <cellStyle name="40% - Accent1 4 10 4 2" xfId="19868"/>
    <cellStyle name="40% - Accent1 4 10 4 3" xfId="19869"/>
    <cellStyle name="40% - Accent1 4 10 5" xfId="19870"/>
    <cellStyle name="40% - Accent1 4 10 5 2" xfId="19871"/>
    <cellStyle name="40% - Accent1 4 10 5 3" xfId="19872"/>
    <cellStyle name="40% - Accent1 4 10 6" xfId="19873"/>
    <cellStyle name="40% - Accent1 4 10 6 2" xfId="19874"/>
    <cellStyle name="40% - Accent1 4 10 7" xfId="19875"/>
    <cellStyle name="40% - Accent1 4 10 8" xfId="19876"/>
    <cellStyle name="40% - Accent1 4 11" xfId="19877"/>
    <cellStyle name="40% - Accent1 4 11 2" xfId="19878"/>
    <cellStyle name="40% - Accent1 4 11 2 2" xfId="19879"/>
    <cellStyle name="40% - Accent1 4 11 2 3" xfId="19880"/>
    <cellStyle name="40% - Accent1 4 11 3" xfId="19881"/>
    <cellStyle name="40% - Accent1 4 11 3 2" xfId="19882"/>
    <cellStyle name="40% - Accent1 4 11 3 3" xfId="19883"/>
    <cellStyle name="40% - Accent1 4 11 4" xfId="19884"/>
    <cellStyle name="40% - Accent1 4 11 4 2" xfId="19885"/>
    <cellStyle name="40% - Accent1 4 11 4 3" xfId="19886"/>
    <cellStyle name="40% - Accent1 4 11 5" xfId="19887"/>
    <cellStyle name="40% - Accent1 4 11 5 2" xfId="19888"/>
    <cellStyle name="40% - Accent1 4 11 5 3" xfId="19889"/>
    <cellStyle name="40% - Accent1 4 11 6" xfId="19890"/>
    <cellStyle name="40% - Accent1 4 11 6 2" xfId="19891"/>
    <cellStyle name="40% - Accent1 4 11 7" xfId="19892"/>
    <cellStyle name="40% - Accent1 4 11 8" xfId="19893"/>
    <cellStyle name="40% - Accent1 4 12" xfId="19894"/>
    <cellStyle name="40% - Accent1 4 12 2" xfId="19895"/>
    <cellStyle name="40% - Accent1 4 12 2 2" xfId="19896"/>
    <cellStyle name="40% - Accent1 4 12 2 3" xfId="19897"/>
    <cellStyle name="40% - Accent1 4 12 3" xfId="19898"/>
    <cellStyle name="40% - Accent1 4 12 3 2" xfId="19899"/>
    <cellStyle name="40% - Accent1 4 12 3 3" xfId="19900"/>
    <cellStyle name="40% - Accent1 4 12 4" xfId="19901"/>
    <cellStyle name="40% - Accent1 4 12 4 2" xfId="19902"/>
    <cellStyle name="40% - Accent1 4 12 4 3" xfId="19903"/>
    <cellStyle name="40% - Accent1 4 12 5" xfId="19904"/>
    <cellStyle name="40% - Accent1 4 12 5 2" xfId="19905"/>
    <cellStyle name="40% - Accent1 4 12 5 3" xfId="19906"/>
    <cellStyle name="40% - Accent1 4 12 6" xfId="19907"/>
    <cellStyle name="40% - Accent1 4 12 6 2" xfId="19908"/>
    <cellStyle name="40% - Accent1 4 12 7" xfId="19909"/>
    <cellStyle name="40% - Accent1 4 12 8" xfId="19910"/>
    <cellStyle name="40% - Accent1 4 13" xfId="19911"/>
    <cellStyle name="40% - Accent1 4 13 2" xfId="19912"/>
    <cellStyle name="40% - Accent1 4 13 2 2" xfId="19913"/>
    <cellStyle name="40% - Accent1 4 13 2 3" xfId="19914"/>
    <cellStyle name="40% - Accent1 4 13 3" xfId="19915"/>
    <cellStyle name="40% - Accent1 4 13 3 2" xfId="19916"/>
    <cellStyle name="40% - Accent1 4 13 3 3" xfId="19917"/>
    <cellStyle name="40% - Accent1 4 13 4" xfId="19918"/>
    <cellStyle name="40% - Accent1 4 13 4 2" xfId="19919"/>
    <cellStyle name="40% - Accent1 4 13 4 3" xfId="19920"/>
    <cellStyle name="40% - Accent1 4 13 5" xfId="19921"/>
    <cellStyle name="40% - Accent1 4 13 5 2" xfId="19922"/>
    <cellStyle name="40% - Accent1 4 13 5 3" xfId="19923"/>
    <cellStyle name="40% - Accent1 4 13 6" xfId="19924"/>
    <cellStyle name="40% - Accent1 4 13 6 2" xfId="19925"/>
    <cellStyle name="40% - Accent1 4 13 7" xfId="19926"/>
    <cellStyle name="40% - Accent1 4 13 8" xfId="19927"/>
    <cellStyle name="40% - Accent1 4 14" xfId="19928"/>
    <cellStyle name="40% - Accent1 4 14 2" xfId="19929"/>
    <cellStyle name="40% - Accent1 4 14 2 2" xfId="19930"/>
    <cellStyle name="40% - Accent1 4 14 2 3" xfId="19931"/>
    <cellStyle name="40% - Accent1 4 14 3" xfId="19932"/>
    <cellStyle name="40% - Accent1 4 14 3 2" xfId="19933"/>
    <cellStyle name="40% - Accent1 4 14 3 3" xfId="19934"/>
    <cellStyle name="40% - Accent1 4 14 4" xfId="19935"/>
    <cellStyle name="40% - Accent1 4 14 4 2" xfId="19936"/>
    <cellStyle name="40% - Accent1 4 14 4 3" xfId="19937"/>
    <cellStyle name="40% - Accent1 4 14 5" xfId="19938"/>
    <cellStyle name="40% - Accent1 4 14 5 2" xfId="19939"/>
    <cellStyle name="40% - Accent1 4 14 5 3" xfId="19940"/>
    <cellStyle name="40% - Accent1 4 14 6" xfId="19941"/>
    <cellStyle name="40% - Accent1 4 14 6 2" xfId="19942"/>
    <cellStyle name="40% - Accent1 4 14 7" xfId="19943"/>
    <cellStyle name="40% - Accent1 4 14 8" xfId="19944"/>
    <cellStyle name="40% - Accent1 4 15" xfId="19945"/>
    <cellStyle name="40% - Accent1 4 15 2" xfId="19946"/>
    <cellStyle name="40% - Accent1 4 15 2 2" xfId="19947"/>
    <cellStyle name="40% - Accent1 4 15 2 3" xfId="19948"/>
    <cellStyle name="40% - Accent1 4 15 3" xfId="19949"/>
    <cellStyle name="40% - Accent1 4 15 3 2" xfId="19950"/>
    <cellStyle name="40% - Accent1 4 15 3 3" xfId="19951"/>
    <cellStyle name="40% - Accent1 4 15 4" xfId="19952"/>
    <cellStyle name="40% - Accent1 4 15 4 2" xfId="19953"/>
    <cellStyle name="40% - Accent1 4 15 4 3" xfId="19954"/>
    <cellStyle name="40% - Accent1 4 15 5" xfId="19955"/>
    <cellStyle name="40% - Accent1 4 15 5 2" xfId="19956"/>
    <cellStyle name="40% - Accent1 4 15 5 3" xfId="19957"/>
    <cellStyle name="40% - Accent1 4 15 6" xfId="19958"/>
    <cellStyle name="40% - Accent1 4 15 6 2" xfId="19959"/>
    <cellStyle name="40% - Accent1 4 15 7" xfId="19960"/>
    <cellStyle name="40% - Accent1 4 15 8" xfId="19961"/>
    <cellStyle name="40% - Accent1 4 16" xfId="19962"/>
    <cellStyle name="40% - Accent1 4 16 2" xfId="19963"/>
    <cellStyle name="40% - Accent1 4 16 2 2" xfId="19964"/>
    <cellStyle name="40% - Accent1 4 16 2 3" xfId="19965"/>
    <cellStyle name="40% - Accent1 4 16 3" xfId="19966"/>
    <cellStyle name="40% - Accent1 4 16 3 2" xfId="19967"/>
    <cellStyle name="40% - Accent1 4 16 3 3" xfId="19968"/>
    <cellStyle name="40% - Accent1 4 16 4" xfId="19969"/>
    <cellStyle name="40% - Accent1 4 16 4 2" xfId="19970"/>
    <cellStyle name="40% - Accent1 4 16 4 3" xfId="19971"/>
    <cellStyle name="40% - Accent1 4 16 5" xfId="19972"/>
    <cellStyle name="40% - Accent1 4 16 5 2" xfId="19973"/>
    <cellStyle name="40% - Accent1 4 16 5 3" xfId="19974"/>
    <cellStyle name="40% - Accent1 4 16 6" xfId="19975"/>
    <cellStyle name="40% - Accent1 4 16 6 2" xfId="19976"/>
    <cellStyle name="40% - Accent1 4 16 7" xfId="19977"/>
    <cellStyle name="40% - Accent1 4 16 8" xfId="19978"/>
    <cellStyle name="40% - Accent1 4 17" xfId="19979"/>
    <cellStyle name="40% - Accent1 4 17 2" xfId="19980"/>
    <cellStyle name="40% - Accent1 4 17 2 2" xfId="19981"/>
    <cellStyle name="40% - Accent1 4 17 2 3" xfId="19982"/>
    <cellStyle name="40% - Accent1 4 17 3" xfId="19983"/>
    <cellStyle name="40% - Accent1 4 17 3 2" xfId="19984"/>
    <cellStyle name="40% - Accent1 4 17 3 3" xfId="19985"/>
    <cellStyle name="40% - Accent1 4 17 4" xfId="19986"/>
    <cellStyle name="40% - Accent1 4 17 4 2" xfId="19987"/>
    <cellStyle name="40% - Accent1 4 17 4 3" xfId="19988"/>
    <cellStyle name="40% - Accent1 4 17 5" xfId="19989"/>
    <cellStyle name="40% - Accent1 4 17 5 2" xfId="19990"/>
    <cellStyle name="40% - Accent1 4 17 5 3" xfId="19991"/>
    <cellStyle name="40% - Accent1 4 17 6" xfId="19992"/>
    <cellStyle name="40% - Accent1 4 17 6 2" xfId="19993"/>
    <cellStyle name="40% - Accent1 4 17 7" xfId="19994"/>
    <cellStyle name="40% - Accent1 4 17 8" xfId="19995"/>
    <cellStyle name="40% - Accent1 4 18" xfId="19996"/>
    <cellStyle name="40% - Accent1 4 18 2" xfId="19997"/>
    <cellStyle name="40% - Accent1 4 18 2 2" xfId="19998"/>
    <cellStyle name="40% - Accent1 4 18 2 3" xfId="19999"/>
    <cellStyle name="40% - Accent1 4 18 3" xfId="20000"/>
    <cellStyle name="40% - Accent1 4 18 3 2" xfId="20001"/>
    <cellStyle name="40% - Accent1 4 18 3 3" xfId="20002"/>
    <cellStyle name="40% - Accent1 4 18 4" xfId="20003"/>
    <cellStyle name="40% - Accent1 4 18 4 2" xfId="20004"/>
    <cellStyle name="40% - Accent1 4 18 4 3" xfId="20005"/>
    <cellStyle name="40% - Accent1 4 18 5" xfId="20006"/>
    <cellStyle name="40% - Accent1 4 18 5 2" xfId="20007"/>
    <cellStyle name="40% - Accent1 4 18 5 3" xfId="20008"/>
    <cellStyle name="40% - Accent1 4 18 6" xfId="20009"/>
    <cellStyle name="40% - Accent1 4 18 6 2" xfId="20010"/>
    <cellStyle name="40% - Accent1 4 18 7" xfId="20011"/>
    <cellStyle name="40% - Accent1 4 18 8" xfId="20012"/>
    <cellStyle name="40% - Accent1 4 19" xfId="20013"/>
    <cellStyle name="40% - Accent1 4 19 2" xfId="20014"/>
    <cellStyle name="40% - Accent1 4 19 2 2" xfId="20015"/>
    <cellStyle name="40% - Accent1 4 19 2 3" xfId="20016"/>
    <cellStyle name="40% - Accent1 4 19 3" xfId="20017"/>
    <cellStyle name="40% - Accent1 4 19 3 2" xfId="20018"/>
    <cellStyle name="40% - Accent1 4 19 3 3" xfId="20019"/>
    <cellStyle name="40% - Accent1 4 19 4" xfId="20020"/>
    <cellStyle name="40% - Accent1 4 19 4 2" xfId="20021"/>
    <cellStyle name="40% - Accent1 4 19 4 3" xfId="20022"/>
    <cellStyle name="40% - Accent1 4 19 5" xfId="20023"/>
    <cellStyle name="40% - Accent1 4 19 5 2" xfId="20024"/>
    <cellStyle name="40% - Accent1 4 19 5 3" xfId="20025"/>
    <cellStyle name="40% - Accent1 4 19 6" xfId="20026"/>
    <cellStyle name="40% - Accent1 4 19 6 2" xfId="20027"/>
    <cellStyle name="40% - Accent1 4 19 7" xfId="20028"/>
    <cellStyle name="40% - Accent1 4 19 8" xfId="20029"/>
    <cellStyle name="40% - Accent1 4 2" xfId="20030"/>
    <cellStyle name="40% - Accent1 4 2 2" xfId="20031"/>
    <cellStyle name="40% - Accent1 4 2 2 2" xfId="20032"/>
    <cellStyle name="40% - Accent1 4 2 2 3" xfId="20033"/>
    <cellStyle name="40% - Accent1 4 2 3" xfId="20034"/>
    <cellStyle name="40% - Accent1 4 2 3 2" xfId="20035"/>
    <cellStyle name="40% - Accent1 4 2 3 3" xfId="20036"/>
    <cellStyle name="40% - Accent1 4 2 4" xfId="20037"/>
    <cellStyle name="40% - Accent1 4 2 4 2" xfId="20038"/>
    <cellStyle name="40% - Accent1 4 2 4 3" xfId="20039"/>
    <cellStyle name="40% - Accent1 4 2 5" xfId="20040"/>
    <cellStyle name="40% - Accent1 4 2 5 2" xfId="20041"/>
    <cellStyle name="40% - Accent1 4 2 5 3" xfId="20042"/>
    <cellStyle name="40% - Accent1 4 2 6" xfId="20043"/>
    <cellStyle name="40% - Accent1 4 2 6 2" xfId="20044"/>
    <cellStyle name="40% - Accent1 4 2 7" xfId="20045"/>
    <cellStyle name="40% - Accent1 4 2 8" xfId="20046"/>
    <cellStyle name="40% - Accent1 4 20" xfId="20047"/>
    <cellStyle name="40% - Accent1 4 20 2" xfId="20048"/>
    <cellStyle name="40% - Accent1 4 20 2 2" xfId="20049"/>
    <cellStyle name="40% - Accent1 4 20 2 3" xfId="20050"/>
    <cellStyle name="40% - Accent1 4 20 3" xfId="20051"/>
    <cellStyle name="40% - Accent1 4 20 3 2" xfId="20052"/>
    <cellStyle name="40% - Accent1 4 20 3 3" xfId="20053"/>
    <cellStyle name="40% - Accent1 4 20 4" xfId="20054"/>
    <cellStyle name="40% - Accent1 4 20 4 2" xfId="20055"/>
    <cellStyle name="40% - Accent1 4 20 4 3" xfId="20056"/>
    <cellStyle name="40% - Accent1 4 20 5" xfId="20057"/>
    <cellStyle name="40% - Accent1 4 20 5 2" xfId="20058"/>
    <cellStyle name="40% - Accent1 4 20 5 3" xfId="20059"/>
    <cellStyle name="40% - Accent1 4 20 6" xfId="20060"/>
    <cellStyle name="40% - Accent1 4 20 6 2" xfId="20061"/>
    <cellStyle name="40% - Accent1 4 20 7" xfId="20062"/>
    <cellStyle name="40% - Accent1 4 20 8" xfId="20063"/>
    <cellStyle name="40% - Accent1 4 21" xfId="20064"/>
    <cellStyle name="40% - Accent1 4 21 2" xfId="20065"/>
    <cellStyle name="40% - Accent1 4 21 2 2" xfId="20066"/>
    <cellStyle name="40% - Accent1 4 21 2 3" xfId="20067"/>
    <cellStyle name="40% - Accent1 4 21 3" xfId="20068"/>
    <cellStyle name="40% - Accent1 4 21 3 2" xfId="20069"/>
    <cellStyle name="40% - Accent1 4 21 3 3" xfId="20070"/>
    <cellStyle name="40% - Accent1 4 21 4" xfId="20071"/>
    <cellStyle name="40% - Accent1 4 21 4 2" xfId="20072"/>
    <cellStyle name="40% - Accent1 4 21 4 3" xfId="20073"/>
    <cellStyle name="40% - Accent1 4 21 5" xfId="20074"/>
    <cellStyle name="40% - Accent1 4 21 5 2" xfId="20075"/>
    <cellStyle name="40% - Accent1 4 21 5 3" xfId="20076"/>
    <cellStyle name="40% - Accent1 4 21 6" xfId="20077"/>
    <cellStyle name="40% - Accent1 4 21 6 2" xfId="20078"/>
    <cellStyle name="40% - Accent1 4 21 7" xfId="20079"/>
    <cellStyle name="40% - Accent1 4 21 8" xfId="20080"/>
    <cellStyle name="40% - Accent1 4 22" xfId="20081"/>
    <cellStyle name="40% - Accent1 4 22 2" xfId="20082"/>
    <cellStyle name="40% - Accent1 4 22 3" xfId="20083"/>
    <cellStyle name="40% - Accent1 4 23" xfId="20084"/>
    <cellStyle name="40% - Accent1 4 23 2" xfId="20085"/>
    <cellStyle name="40% - Accent1 4 23 3" xfId="20086"/>
    <cellStyle name="40% - Accent1 4 24" xfId="20087"/>
    <cellStyle name="40% - Accent1 4 24 2" xfId="20088"/>
    <cellStyle name="40% - Accent1 4 24 3" xfId="20089"/>
    <cellStyle name="40% - Accent1 4 25" xfId="20090"/>
    <cellStyle name="40% - Accent1 4 25 2" xfId="20091"/>
    <cellStyle name="40% - Accent1 4 25 3" xfId="20092"/>
    <cellStyle name="40% - Accent1 4 26" xfId="20093"/>
    <cellStyle name="40% - Accent1 4 26 2" xfId="20094"/>
    <cellStyle name="40% - Accent1 4 27" xfId="20095"/>
    <cellStyle name="40% - Accent1 4 28" xfId="20096"/>
    <cellStyle name="40% - Accent1 4 3" xfId="20097"/>
    <cellStyle name="40% - Accent1 4 3 2" xfId="20098"/>
    <cellStyle name="40% - Accent1 4 3 2 2" xfId="20099"/>
    <cellStyle name="40% - Accent1 4 3 2 3" xfId="20100"/>
    <cellStyle name="40% - Accent1 4 3 3" xfId="20101"/>
    <cellStyle name="40% - Accent1 4 3 3 2" xfId="20102"/>
    <cellStyle name="40% - Accent1 4 3 3 3" xfId="20103"/>
    <cellStyle name="40% - Accent1 4 3 4" xfId="20104"/>
    <cellStyle name="40% - Accent1 4 3 4 2" xfId="20105"/>
    <cellStyle name="40% - Accent1 4 3 4 3" xfId="20106"/>
    <cellStyle name="40% - Accent1 4 3 5" xfId="20107"/>
    <cellStyle name="40% - Accent1 4 3 5 2" xfId="20108"/>
    <cellStyle name="40% - Accent1 4 3 5 3" xfId="20109"/>
    <cellStyle name="40% - Accent1 4 3 6" xfId="20110"/>
    <cellStyle name="40% - Accent1 4 3 6 2" xfId="20111"/>
    <cellStyle name="40% - Accent1 4 3 7" xfId="20112"/>
    <cellStyle name="40% - Accent1 4 3 8" xfId="20113"/>
    <cellStyle name="40% - Accent1 4 4" xfId="20114"/>
    <cellStyle name="40% - Accent1 4 4 2" xfId="20115"/>
    <cellStyle name="40% - Accent1 4 4 2 2" xfId="20116"/>
    <cellStyle name="40% - Accent1 4 4 2 3" xfId="20117"/>
    <cellStyle name="40% - Accent1 4 4 3" xfId="20118"/>
    <cellStyle name="40% - Accent1 4 4 3 2" xfId="20119"/>
    <cellStyle name="40% - Accent1 4 4 3 3" xfId="20120"/>
    <cellStyle name="40% - Accent1 4 4 4" xfId="20121"/>
    <cellStyle name="40% - Accent1 4 4 4 2" xfId="20122"/>
    <cellStyle name="40% - Accent1 4 4 4 3" xfId="20123"/>
    <cellStyle name="40% - Accent1 4 4 5" xfId="20124"/>
    <cellStyle name="40% - Accent1 4 4 5 2" xfId="20125"/>
    <cellStyle name="40% - Accent1 4 4 5 3" xfId="20126"/>
    <cellStyle name="40% - Accent1 4 4 6" xfId="20127"/>
    <cellStyle name="40% - Accent1 4 4 6 2" xfId="20128"/>
    <cellStyle name="40% - Accent1 4 4 7" xfId="20129"/>
    <cellStyle name="40% - Accent1 4 4 8" xfId="20130"/>
    <cellStyle name="40% - Accent1 4 5" xfId="20131"/>
    <cellStyle name="40% - Accent1 4 5 2" xfId="20132"/>
    <cellStyle name="40% - Accent1 4 5 2 2" xfId="20133"/>
    <cellStyle name="40% - Accent1 4 5 2 3" xfId="20134"/>
    <cellStyle name="40% - Accent1 4 5 3" xfId="20135"/>
    <cellStyle name="40% - Accent1 4 5 3 2" xfId="20136"/>
    <cellStyle name="40% - Accent1 4 5 3 3" xfId="20137"/>
    <cellStyle name="40% - Accent1 4 5 4" xfId="20138"/>
    <cellStyle name="40% - Accent1 4 5 4 2" xfId="20139"/>
    <cellStyle name="40% - Accent1 4 5 4 3" xfId="20140"/>
    <cellStyle name="40% - Accent1 4 5 5" xfId="20141"/>
    <cellStyle name="40% - Accent1 4 5 5 2" xfId="20142"/>
    <cellStyle name="40% - Accent1 4 5 5 3" xfId="20143"/>
    <cellStyle name="40% - Accent1 4 5 6" xfId="20144"/>
    <cellStyle name="40% - Accent1 4 5 6 2" xfId="20145"/>
    <cellStyle name="40% - Accent1 4 5 7" xfId="20146"/>
    <cellStyle name="40% - Accent1 4 5 8" xfId="20147"/>
    <cellStyle name="40% - Accent1 4 6" xfId="20148"/>
    <cellStyle name="40% - Accent1 4 6 2" xfId="20149"/>
    <cellStyle name="40% - Accent1 4 6 2 2" xfId="20150"/>
    <cellStyle name="40% - Accent1 4 6 2 3" xfId="20151"/>
    <cellStyle name="40% - Accent1 4 6 3" xfId="20152"/>
    <cellStyle name="40% - Accent1 4 6 3 2" xfId="20153"/>
    <cellStyle name="40% - Accent1 4 6 3 3" xfId="20154"/>
    <cellStyle name="40% - Accent1 4 6 4" xfId="20155"/>
    <cellStyle name="40% - Accent1 4 6 4 2" xfId="20156"/>
    <cellStyle name="40% - Accent1 4 6 4 3" xfId="20157"/>
    <cellStyle name="40% - Accent1 4 6 5" xfId="20158"/>
    <cellStyle name="40% - Accent1 4 6 5 2" xfId="20159"/>
    <cellStyle name="40% - Accent1 4 6 5 3" xfId="20160"/>
    <cellStyle name="40% - Accent1 4 6 6" xfId="20161"/>
    <cellStyle name="40% - Accent1 4 6 6 2" xfId="20162"/>
    <cellStyle name="40% - Accent1 4 6 7" xfId="20163"/>
    <cellStyle name="40% - Accent1 4 6 8" xfId="20164"/>
    <cellStyle name="40% - Accent1 4 7" xfId="20165"/>
    <cellStyle name="40% - Accent1 4 7 2" xfId="20166"/>
    <cellStyle name="40% - Accent1 4 7 2 2" xfId="20167"/>
    <cellStyle name="40% - Accent1 4 7 2 3" xfId="20168"/>
    <cellStyle name="40% - Accent1 4 7 3" xfId="20169"/>
    <cellStyle name="40% - Accent1 4 7 3 2" xfId="20170"/>
    <cellStyle name="40% - Accent1 4 7 3 3" xfId="20171"/>
    <cellStyle name="40% - Accent1 4 7 4" xfId="20172"/>
    <cellStyle name="40% - Accent1 4 7 4 2" xfId="20173"/>
    <cellStyle name="40% - Accent1 4 7 4 3" xfId="20174"/>
    <cellStyle name="40% - Accent1 4 7 5" xfId="20175"/>
    <cellStyle name="40% - Accent1 4 7 5 2" xfId="20176"/>
    <cellStyle name="40% - Accent1 4 7 5 3" xfId="20177"/>
    <cellStyle name="40% - Accent1 4 7 6" xfId="20178"/>
    <cellStyle name="40% - Accent1 4 7 6 2" xfId="20179"/>
    <cellStyle name="40% - Accent1 4 7 7" xfId="20180"/>
    <cellStyle name="40% - Accent1 4 7 8" xfId="20181"/>
    <cellStyle name="40% - Accent1 4 8" xfId="20182"/>
    <cellStyle name="40% - Accent1 4 8 2" xfId="20183"/>
    <cellStyle name="40% - Accent1 4 8 2 2" xfId="20184"/>
    <cellStyle name="40% - Accent1 4 8 2 3" xfId="20185"/>
    <cellStyle name="40% - Accent1 4 8 3" xfId="20186"/>
    <cellStyle name="40% - Accent1 4 8 3 2" xfId="20187"/>
    <cellStyle name="40% - Accent1 4 8 3 3" xfId="20188"/>
    <cellStyle name="40% - Accent1 4 8 4" xfId="20189"/>
    <cellStyle name="40% - Accent1 4 8 4 2" xfId="20190"/>
    <cellStyle name="40% - Accent1 4 8 4 3" xfId="20191"/>
    <cellStyle name="40% - Accent1 4 8 5" xfId="20192"/>
    <cellStyle name="40% - Accent1 4 8 5 2" xfId="20193"/>
    <cellStyle name="40% - Accent1 4 8 5 3" xfId="20194"/>
    <cellStyle name="40% - Accent1 4 8 6" xfId="20195"/>
    <cellStyle name="40% - Accent1 4 8 6 2" xfId="20196"/>
    <cellStyle name="40% - Accent1 4 8 7" xfId="20197"/>
    <cellStyle name="40% - Accent1 4 8 8" xfId="20198"/>
    <cellStyle name="40% - Accent1 4 9" xfId="20199"/>
    <cellStyle name="40% - Accent1 4 9 2" xfId="20200"/>
    <cellStyle name="40% - Accent1 4 9 2 2" xfId="20201"/>
    <cellStyle name="40% - Accent1 4 9 2 3" xfId="20202"/>
    <cellStyle name="40% - Accent1 4 9 3" xfId="20203"/>
    <cellStyle name="40% - Accent1 4 9 3 2" xfId="20204"/>
    <cellStyle name="40% - Accent1 4 9 3 3" xfId="20205"/>
    <cellStyle name="40% - Accent1 4 9 4" xfId="20206"/>
    <cellStyle name="40% - Accent1 4 9 4 2" xfId="20207"/>
    <cellStyle name="40% - Accent1 4 9 4 3" xfId="20208"/>
    <cellStyle name="40% - Accent1 4 9 5" xfId="20209"/>
    <cellStyle name="40% - Accent1 4 9 5 2" xfId="20210"/>
    <cellStyle name="40% - Accent1 4 9 5 3" xfId="20211"/>
    <cellStyle name="40% - Accent1 4 9 6" xfId="20212"/>
    <cellStyle name="40% - Accent1 4 9 6 2" xfId="20213"/>
    <cellStyle name="40% - Accent1 4 9 7" xfId="20214"/>
    <cellStyle name="40% - Accent1 4 9 8" xfId="20215"/>
    <cellStyle name="40% - Accent1 40" xfId="20216"/>
    <cellStyle name="40% - Accent1 41" xfId="20217"/>
    <cellStyle name="40% - Accent1 42" xfId="20218"/>
    <cellStyle name="40% - Accent1 5" xfId="20219"/>
    <cellStyle name="40% - Accent1 5 10" xfId="20220"/>
    <cellStyle name="40% - Accent1 5 10 2" xfId="20221"/>
    <cellStyle name="40% - Accent1 5 10 2 2" xfId="20222"/>
    <cellStyle name="40% - Accent1 5 10 2 3" xfId="20223"/>
    <cellStyle name="40% - Accent1 5 10 3" xfId="20224"/>
    <cellStyle name="40% - Accent1 5 10 3 2" xfId="20225"/>
    <cellStyle name="40% - Accent1 5 10 3 3" xfId="20226"/>
    <cellStyle name="40% - Accent1 5 10 4" xfId="20227"/>
    <cellStyle name="40% - Accent1 5 10 4 2" xfId="20228"/>
    <cellStyle name="40% - Accent1 5 10 4 3" xfId="20229"/>
    <cellStyle name="40% - Accent1 5 10 5" xfId="20230"/>
    <cellStyle name="40% - Accent1 5 10 5 2" xfId="20231"/>
    <cellStyle name="40% - Accent1 5 10 5 3" xfId="20232"/>
    <cellStyle name="40% - Accent1 5 10 6" xfId="20233"/>
    <cellStyle name="40% - Accent1 5 10 6 2" xfId="20234"/>
    <cellStyle name="40% - Accent1 5 10 7" xfId="20235"/>
    <cellStyle name="40% - Accent1 5 10 8" xfId="20236"/>
    <cellStyle name="40% - Accent1 5 11" xfId="20237"/>
    <cellStyle name="40% - Accent1 5 11 2" xfId="20238"/>
    <cellStyle name="40% - Accent1 5 11 2 2" xfId="20239"/>
    <cellStyle name="40% - Accent1 5 11 2 3" xfId="20240"/>
    <cellStyle name="40% - Accent1 5 11 3" xfId="20241"/>
    <cellStyle name="40% - Accent1 5 11 3 2" xfId="20242"/>
    <cellStyle name="40% - Accent1 5 11 3 3" xfId="20243"/>
    <cellStyle name="40% - Accent1 5 11 4" xfId="20244"/>
    <cellStyle name="40% - Accent1 5 11 4 2" xfId="20245"/>
    <cellStyle name="40% - Accent1 5 11 4 3" xfId="20246"/>
    <cellStyle name="40% - Accent1 5 11 5" xfId="20247"/>
    <cellStyle name="40% - Accent1 5 11 5 2" xfId="20248"/>
    <cellStyle name="40% - Accent1 5 11 5 3" xfId="20249"/>
    <cellStyle name="40% - Accent1 5 11 6" xfId="20250"/>
    <cellStyle name="40% - Accent1 5 11 6 2" xfId="20251"/>
    <cellStyle name="40% - Accent1 5 11 7" xfId="20252"/>
    <cellStyle name="40% - Accent1 5 11 8" xfId="20253"/>
    <cellStyle name="40% - Accent1 5 12" xfId="20254"/>
    <cellStyle name="40% - Accent1 5 12 2" xfId="20255"/>
    <cellStyle name="40% - Accent1 5 12 2 2" xfId="20256"/>
    <cellStyle name="40% - Accent1 5 12 2 3" xfId="20257"/>
    <cellStyle name="40% - Accent1 5 12 3" xfId="20258"/>
    <cellStyle name="40% - Accent1 5 12 3 2" xfId="20259"/>
    <cellStyle name="40% - Accent1 5 12 3 3" xfId="20260"/>
    <cellStyle name="40% - Accent1 5 12 4" xfId="20261"/>
    <cellStyle name="40% - Accent1 5 12 4 2" xfId="20262"/>
    <cellStyle name="40% - Accent1 5 12 4 3" xfId="20263"/>
    <cellStyle name="40% - Accent1 5 12 5" xfId="20264"/>
    <cellStyle name="40% - Accent1 5 12 5 2" xfId="20265"/>
    <cellStyle name="40% - Accent1 5 12 5 3" xfId="20266"/>
    <cellStyle name="40% - Accent1 5 12 6" xfId="20267"/>
    <cellStyle name="40% - Accent1 5 12 6 2" xfId="20268"/>
    <cellStyle name="40% - Accent1 5 12 7" xfId="20269"/>
    <cellStyle name="40% - Accent1 5 12 8" xfId="20270"/>
    <cellStyle name="40% - Accent1 5 13" xfId="20271"/>
    <cellStyle name="40% - Accent1 5 13 2" xfId="20272"/>
    <cellStyle name="40% - Accent1 5 13 2 2" xfId="20273"/>
    <cellStyle name="40% - Accent1 5 13 2 3" xfId="20274"/>
    <cellStyle name="40% - Accent1 5 13 3" xfId="20275"/>
    <cellStyle name="40% - Accent1 5 13 3 2" xfId="20276"/>
    <cellStyle name="40% - Accent1 5 13 3 3" xfId="20277"/>
    <cellStyle name="40% - Accent1 5 13 4" xfId="20278"/>
    <cellStyle name="40% - Accent1 5 13 4 2" xfId="20279"/>
    <cellStyle name="40% - Accent1 5 13 4 3" xfId="20280"/>
    <cellStyle name="40% - Accent1 5 13 5" xfId="20281"/>
    <cellStyle name="40% - Accent1 5 13 5 2" xfId="20282"/>
    <cellStyle name="40% - Accent1 5 13 5 3" xfId="20283"/>
    <cellStyle name="40% - Accent1 5 13 6" xfId="20284"/>
    <cellStyle name="40% - Accent1 5 13 6 2" xfId="20285"/>
    <cellStyle name="40% - Accent1 5 13 7" xfId="20286"/>
    <cellStyle name="40% - Accent1 5 13 8" xfId="20287"/>
    <cellStyle name="40% - Accent1 5 14" xfId="20288"/>
    <cellStyle name="40% - Accent1 5 14 2" xfId="20289"/>
    <cellStyle name="40% - Accent1 5 14 2 2" xfId="20290"/>
    <cellStyle name="40% - Accent1 5 14 2 3" xfId="20291"/>
    <cellStyle name="40% - Accent1 5 14 3" xfId="20292"/>
    <cellStyle name="40% - Accent1 5 14 3 2" xfId="20293"/>
    <cellStyle name="40% - Accent1 5 14 3 3" xfId="20294"/>
    <cellStyle name="40% - Accent1 5 14 4" xfId="20295"/>
    <cellStyle name="40% - Accent1 5 14 4 2" xfId="20296"/>
    <cellStyle name="40% - Accent1 5 14 4 3" xfId="20297"/>
    <cellStyle name="40% - Accent1 5 14 5" xfId="20298"/>
    <cellStyle name="40% - Accent1 5 14 5 2" xfId="20299"/>
    <cellStyle name="40% - Accent1 5 14 5 3" xfId="20300"/>
    <cellStyle name="40% - Accent1 5 14 6" xfId="20301"/>
    <cellStyle name="40% - Accent1 5 14 6 2" xfId="20302"/>
    <cellStyle name="40% - Accent1 5 14 7" xfId="20303"/>
    <cellStyle name="40% - Accent1 5 14 8" xfId="20304"/>
    <cellStyle name="40% - Accent1 5 15" xfId="20305"/>
    <cellStyle name="40% - Accent1 5 15 2" xfId="20306"/>
    <cellStyle name="40% - Accent1 5 15 2 2" xfId="20307"/>
    <cellStyle name="40% - Accent1 5 15 2 3" xfId="20308"/>
    <cellStyle name="40% - Accent1 5 15 3" xfId="20309"/>
    <cellStyle name="40% - Accent1 5 15 3 2" xfId="20310"/>
    <cellStyle name="40% - Accent1 5 15 3 3" xfId="20311"/>
    <cellStyle name="40% - Accent1 5 15 4" xfId="20312"/>
    <cellStyle name="40% - Accent1 5 15 4 2" xfId="20313"/>
    <cellStyle name="40% - Accent1 5 15 4 3" xfId="20314"/>
    <cellStyle name="40% - Accent1 5 15 5" xfId="20315"/>
    <cellStyle name="40% - Accent1 5 15 5 2" xfId="20316"/>
    <cellStyle name="40% - Accent1 5 15 5 3" xfId="20317"/>
    <cellStyle name="40% - Accent1 5 15 6" xfId="20318"/>
    <cellStyle name="40% - Accent1 5 15 6 2" xfId="20319"/>
    <cellStyle name="40% - Accent1 5 15 7" xfId="20320"/>
    <cellStyle name="40% - Accent1 5 15 8" xfId="20321"/>
    <cellStyle name="40% - Accent1 5 16" xfId="20322"/>
    <cellStyle name="40% - Accent1 5 16 2" xfId="20323"/>
    <cellStyle name="40% - Accent1 5 16 2 2" xfId="20324"/>
    <cellStyle name="40% - Accent1 5 16 2 3" xfId="20325"/>
    <cellStyle name="40% - Accent1 5 16 3" xfId="20326"/>
    <cellStyle name="40% - Accent1 5 16 3 2" xfId="20327"/>
    <cellStyle name="40% - Accent1 5 16 3 3" xfId="20328"/>
    <cellStyle name="40% - Accent1 5 16 4" xfId="20329"/>
    <cellStyle name="40% - Accent1 5 16 4 2" xfId="20330"/>
    <cellStyle name="40% - Accent1 5 16 4 3" xfId="20331"/>
    <cellStyle name="40% - Accent1 5 16 5" xfId="20332"/>
    <cellStyle name="40% - Accent1 5 16 5 2" xfId="20333"/>
    <cellStyle name="40% - Accent1 5 16 5 3" xfId="20334"/>
    <cellStyle name="40% - Accent1 5 16 6" xfId="20335"/>
    <cellStyle name="40% - Accent1 5 16 6 2" xfId="20336"/>
    <cellStyle name="40% - Accent1 5 16 7" xfId="20337"/>
    <cellStyle name="40% - Accent1 5 16 8" xfId="20338"/>
    <cellStyle name="40% - Accent1 5 17" xfId="20339"/>
    <cellStyle name="40% - Accent1 5 17 2" xfId="20340"/>
    <cellStyle name="40% - Accent1 5 17 2 2" xfId="20341"/>
    <cellStyle name="40% - Accent1 5 17 2 3" xfId="20342"/>
    <cellStyle name="40% - Accent1 5 17 3" xfId="20343"/>
    <cellStyle name="40% - Accent1 5 17 3 2" xfId="20344"/>
    <cellStyle name="40% - Accent1 5 17 3 3" xfId="20345"/>
    <cellStyle name="40% - Accent1 5 17 4" xfId="20346"/>
    <cellStyle name="40% - Accent1 5 17 4 2" xfId="20347"/>
    <cellStyle name="40% - Accent1 5 17 4 3" xfId="20348"/>
    <cellStyle name="40% - Accent1 5 17 5" xfId="20349"/>
    <cellStyle name="40% - Accent1 5 17 5 2" xfId="20350"/>
    <cellStyle name="40% - Accent1 5 17 5 3" xfId="20351"/>
    <cellStyle name="40% - Accent1 5 17 6" xfId="20352"/>
    <cellStyle name="40% - Accent1 5 17 6 2" xfId="20353"/>
    <cellStyle name="40% - Accent1 5 17 7" xfId="20354"/>
    <cellStyle name="40% - Accent1 5 17 8" xfId="20355"/>
    <cellStyle name="40% - Accent1 5 18" xfId="20356"/>
    <cellStyle name="40% - Accent1 5 18 2" xfId="20357"/>
    <cellStyle name="40% - Accent1 5 18 2 2" xfId="20358"/>
    <cellStyle name="40% - Accent1 5 18 2 3" xfId="20359"/>
    <cellStyle name="40% - Accent1 5 18 3" xfId="20360"/>
    <cellStyle name="40% - Accent1 5 18 3 2" xfId="20361"/>
    <cellStyle name="40% - Accent1 5 18 3 3" xfId="20362"/>
    <cellStyle name="40% - Accent1 5 18 4" xfId="20363"/>
    <cellStyle name="40% - Accent1 5 18 4 2" xfId="20364"/>
    <cellStyle name="40% - Accent1 5 18 4 3" xfId="20365"/>
    <cellStyle name="40% - Accent1 5 18 5" xfId="20366"/>
    <cellStyle name="40% - Accent1 5 18 5 2" xfId="20367"/>
    <cellStyle name="40% - Accent1 5 18 5 3" xfId="20368"/>
    <cellStyle name="40% - Accent1 5 18 6" xfId="20369"/>
    <cellStyle name="40% - Accent1 5 18 6 2" xfId="20370"/>
    <cellStyle name="40% - Accent1 5 18 7" xfId="20371"/>
    <cellStyle name="40% - Accent1 5 18 8" xfId="20372"/>
    <cellStyle name="40% - Accent1 5 19" xfId="20373"/>
    <cellStyle name="40% - Accent1 5 19 2" xfId="20374"/>
    <cellStyle name="40% - Accent1 5 19 2 2" xfId="20375"/>
    <cellStyle name="40% - Accent1 5 19 2 3" xfId="20376"/>
    <cellStyle name="40% - Accent1 5 19 3" xfId="20377"/>
    <cellStyle name="40% - Accent1 5 19 3 2" xfId="20378"/>
    <cellStyle name="40% - Accent1 5 19 3 3" xfId="20379"/>
    <cellStyle name="40% - Accent1 5 19 4" xfId="20380"/>
    <cellStyle name="40% - Accent1 5 19 4 2" xfId="20381"/>
    <cellStyle name="40% - Accent1 5 19 4 3" xfId="20382"/>
    <cellStyle name="40% - Accent1 5 19 5" xfId="20383"/>
    <cellStyle name="40% - Accent1 5 19 5 2" xfId="20384"/>
    <cellStyle name="40% - Accent1 5 19 5 3" xfId="20385"/>
    <cellStyle name="40% - Accent1 5 19 6" xfId="20386"/>
    <cellStyle name="40% - Accent1 5 19 6 2" xfId="20387"/>
    <cellStyle name="40% - Accent1 5 19 7" xfId="20388"/>
    <cellStyle name="40% - Accent1 5 19 8" xfId="20389"/>
    <cellStyle name="40% - Accent1 5 2" xfId="20390"/>
    <cellStyle name="40% - Accent1 5 2 2" xfId="20391"/>
    <cellStyle name="40% - Accent1 5 2 2 2" xfId="20392"/>
    <cellStyle name="40% - Accent1 5 2 2 3" xfId="20393"/>
    <cellStyle name="40% - Accent1 5 2 3" xfId="20394"/>
    <cellStyle name="40% - Accent1 5 2 3 2" xfId="20395"/>
    <cellStyle name="40% - Accent1 5 2 3 3" xfId="20396"/>
    <cellStyle name="40% - Accent1 5 2 4" xfId="20397"/>
    <cellStyle name="40% - Accent1 5 2 4 2" xfId="20398"/>
    <cellStyle name="40% - Accent1 5 2 4 3" xfId="20399"/>
    <cellStyle name="40% - Accent1 5 2 5" xfId="20400"/>
    <cellStyle name="40% - Accent1 5 2 5 2" xfId="20401"/>
    <cellStyle name="40% - Accent1 5 2 5 3" xfId="20402"/>
    <cellStyle name="40% - Accent1 5 2 6" xfId="20403"/>
    <cellStyle name="40% - Accent1 5 2 6 2" xfId="20404"/>
    <cellStyle name="40% - Accent1 5 2 7" xfId="20405"/>
    <cellStyle name="40% - Accent1 5 2 8" xfId="20406"/>
    <cellStyle name="40% - Accent1 5 20" xfId="20407"/>
    <cellStyle name="40% - Accent1 5 20 2" xfId="20408"/>
    <cellStyle name="40% - Accent1 5 20 2 2" xfId="20409"/>
    <cellStyle name="40% - Accent1 5 20 2 3" xfId="20410"/>
    <cellStyle name="40% - Accent1 5 20 3" xfId="20411"/>
    <cellStyle name="40% - Accent1 5 20 3 2" xfId="20412"/>
    <cellStyle name="40% - Accent1 5 20 3 3" xfId="20413"/>
    <cellStyle name="40% - Accent1 5 20 4" xfId="20414"/>
    <cellStyle name="40% - Accent1 5 20 4 2" xfId="20415"/>
    <cellStyle name="40% - Accent1 5 20 4 3" xfId="20416"/>
    <cellStyle name="40% - Accent1 5 20 5" xfId="20417"/>
    <cellStyle name="40% - Accent1 5 20 5 2" xfId="20418"/>
    <cellStyle name="40% - Accent1 5 20 5 3" xfId="20419"/>
    <cellStyle name="40% - Accent1 5 20 6" xfId="20420"/>
    <cellStyle name="40% - Accent1 5 20 6 2" xfId="20421"/>
    <cellStyle name="40% - Accent1 5 20 7" xfId="20422"/>
    <cellStyle name="40% - Accent1 5 20 8" xfId="20423"/>
    <cellStyle name="40% - Accent1 5 21" xfId="20424"/>
    <cellStyle name="40% - Accent1 5 21 2" xfId="20425"/>
    <cellStyle name="40% - Accent1 5 21 2 2" xfId="20426"/>
    <cellStyle name="40% - Accent1 5 21 2 3" xfId="20427"/>
    <cellStyle name="40% - Accent1 5 21 3" xfId="20428"/>
    <cellStyle name="40% - Accent1 5 21 3 2" xfId="20429"/>
    <cellStyle name="40% - Accent1 5 21 3 3" xfId="20430"/>
    <cellStyle name="40% - Accent1 5 21 4" xfId="20431"/>
    <cellStyle name="40% - Accent1 5 21 4 2" xfId="20432"/>
    <cellStyle name="40% - Accent1 5 21 4 3" xfId="20433"/>
    <cellStyle name="40% - Accent1 5 21 5" xfId="20434"/>
    <cellStyle name="40% - Accent1 5 21 5 2" xfId="20435"/>
    <cellStyle name="40% - Accent1 5 21 5 3" xfId="20436"/>
    <cellStyle name="40% - Accent1 5 21 6" xfId="20437"/>
    <cellStyle name="40% - Accent1 5 21 6 2" xfId="20438"/>
    <cellStyle name="40% - Accent1 5 21 7" xfId="20439"/>
    <cellStyle name="40% - Accent1 5 21 8" xfId="20440"/>
    <cellStyle name="40% - Accent1 5 22" xfId="20441"/>
    <cellStyle name="40% - Accent1 5 22 2" xfId="20442"/>
    <cellStyle name="40% - Accent1 5 22 3" xfId="20443"/>
    <cellStyle name="40% - Accent1 5 23" xfId="20444"/>
    <cellStyle name="40% - Accent1 5 23 2" xfId="20445"/>
    <cellStyle name="40% - Accent1 5 23 3" xfId="20446"/>
    <cellStyle name="40% - Accent1 5 24" xfId="20447"/>
    <cellStyle name="40% - Accent1 5 24 2" xfId="20448"/>
    <cellStyle name="40% - Accent1 5 24 3" xfId="20449"/>
    <cellStyle name="40% - Accent1 5 25" xfId="20450"/>
    <cellStyle name="40% - Accent1 5 25 2" xfId="20451"/>
    <cellStyle name="40% - Accent1 5 25 3" xfId="20452"/>
    <cellStyle name="40% - Accent1 5 26" xfId="20453"/>
    <cellStyle name="40% - Accent1 5 26 2" xfId="20454"/>
    <cellStyle name="40% - Accent1 5 27" xfId="20455"/>
    <cellStyle name="40% - Accent1 5 28" xfId="20456"/>
    <cellStyle name="40% - Accent1 5 3" xfId="20457"/>
    <cellStyle name="40% - Accent1 5 3 2" xfId="20458"/>
    <cellStyle name="40% - Accent1 5 3 2 2" xfId="20459"/>
    <cellStyle name="40% - Accent1 5 3 2 3" xfId="20460"/>
    <cellStyle name="40% - Accent1 5 3 3" xfId="20461"/>
    <cellStyle name="40% - Accent1 5 3 3 2" xfId="20462"/>
    <cellStyle name="40% - Accent1 5 3 3 3" xfId="20463"/>
    <cellStyle name="40% - Accent1 5 3 4" xfId="20464"/>
    <cellStyle name="40% - Accent1 5 3 4 2" xfId="20465"/>
    <cellStyle name="40% - Accent1 5 3 4 3" xfId="20466"/>
    <cellStyle name="40% - Accent1 5 3 5" xfId="20467"/>
    <cellStyle name="40% - Accent1 5 3 5 2" xfId="20468"/>
    <cellStyle name="40% - Accent1 5 3 5 3" xfId="20469"/>
    <cellStyle name="40% - Accent1 5 3 6" xfId="20470"/>
    <cellStyle name="40% - Accent1 5 3 6 2" xfId="20471"/>
    <cellStyle name="40% - Accent1 5 3 7" xfId="20472"/>
    <cellStyle name="40% - Accent1 5 3 8" xfId="20473"/>
    <cellStyle name="40% - Accent1 5 4" xfId="20474"/>
    <cellStyle name="40% - Accent1 5 4 2" xfId="20475"/>
    <cellStyle name="40% - Accent1 5 4 2 2" xfId="20476"/>
    <cellStyle name="40% - Accent1 5 4 2 3" xfId="20477"/>
    <cellStyle name="40% - Accent1 5 4 3" xfId="20478"/>
    <cellStyle name="40% - Accent1 5 4 3 2" xfId="20479"/>
    <cellStyle name="40% - Accent1 5 4 3 3" xfId="20480"/>
    <cellStyle name="40% - Accent1 5 4 4" xfId="20481"/>
    <cellStyle name="40% - Accent1 5 4 4 2" xfId="20482"/>
    <cellStyle name="40% - Accent1 5 4 4 3" xfId="20483"/>
    <cellStyle name="40% - Accent1 5 4 5" xfId="20484"/>
    <cellStyle name="40% - Accent1 5 4 5 2" xfId="20485"/>
    <cellStyle name="40% - Accent1 5 4 5 3" xfId="20486"/>
    <cellStyle name="40% - Accent1 5 4 6" xfId="20487"/>
    <cellStyle name="40% - Accent1 5 4 6 2" xfId="20488"/>
    <cellStyle name="40% - Accent1 5 4 7" xfId="20489"/>
    <cellStyle name="40% - Accent1 5 4 8" xfId="20490"/>
    <cellStyle name="40% - Accent1 5 5" xfId="20491"/>
    <cellStyle name="40% - Accent1 5 5 2" xfId="20492"/>
    <cellStyle name="40% - Accent1 5 5 2 2" xfId="20493"/>
    <cellStyle name="40% - Accent1 5 5 2 3" xfId="20494"/>
    <cellStyle name="40% - Accent1 5 5 3" xfId="20495"/>
    <cellStyle name="40% - Accent1 5 5 3 2" xfId="20496"/>
    <cellStyle name="40% - Accent1 5 5 3 3" xfId="20497"/>
    <cellStyle name="40% - Accent1 5 5 4" xfId="20498"/>
    <cellStyle name="40% - Accent1 5 5 4 2" xfId="20499"/>
    <cellStyle name="40% - Accent1 5 5 4 3" xfId="20500"/>
    <cellStyle name="40% - Accent1 5 5 5" xfId="20501"/>
    <cellStyle name="40% - Accent1 5 5 5 2" xfId="20502"/>
    <cellStyle name="40% - Accent1 5 5 5 3" xfId="20503"/>
    <cellStyle name="40% - Accent1 5 5 6" xfId="20504"/>
    <cellStyle name="40% - Accent1 5 5 6 2" xfId="20505"/>
    <cellStyle name="40% - Accent1 5 5 7" xfId="20506"/>
    <cellStyle name="40% - Accent1 5 5 8" xfId="20507"/>
    <cellStyle name="40% - Accent1 5 6" xfId="20508"/>
    <cellStyle name="40% - Accent1 5 6 2" xfId="20509"/>
    <cellStyle name="40% - Accent1 5 6 2 2" xfId="20510"/>
    <cellStyle name="40% - Accent1 5 6 2 3" xfId="20511"/>
    <cellStyle name="40% - Accent1 5 6 3" xfId="20512"/>
    <cellStyle name="40% - Accent1 5 6 3 2" xfId="20513"/>
    <cellStyle name="40% - Accent1 5 6 3 3" xfId="20514"/>
    <cellStyle name="40% - Accent1 5 6 4" xfId="20515"/>
    <cellStyle name="40% - Accent1 5 6 4 2" xfId="20516"/>
    <cellStyle name="40% - Accent1 5 6 4 3" xfId="20517"/>
    <cellStyle name="40% - Accent1 5 6 5" xfId="20518"/>
    <cellStyle name="40% - Accent1 5 6 5 2" xfId="20519"/>
    <cellStyle name="40% - Accent1 5 6 5 3" xfId="20520"/>
    <cellStyle name="40% - Accent1 5 6 6" xfId="20521"/>
    <cellStyle name="40% - Accent1 5 6 6 2" xfId="20522"/>
    <cellStyle name="40% - Accent1 5 6 7" xfId="20523"/>
    <cellStyle name="40% - Accent1 5 6 8" xfId="20524"/>
    <cellStyle name="40% - Accent1 5 7" xfId="20525"/>
    <cellStyle name="40% - Accent1 5 7 2" xfId="20526"/>
    <cellStyle name="40% - Accent1 5 7 2 2" xfId="20527"/>
    <cellStyle name="40% - Accent1 5 7 2 3" xfId="20528"/>
    <cellStyle name="40% - Accent1 5 7 3" xfId="20529"/>
    <cellStyle name="40% - Accent1 5 7 3 2" xfId="20530"/>
    <cellStyle name="40% - Accent1 5 7 3 3" xfId="20531"/>
    <cellStyle name="40% - Accent1 5 7 4" xfId="20532"/>
    <cellStyle name="40% - Accent1 5 7 4 2" xfId="20533"/>
    <cellStyle name="40% - Accent1 5 7 4 3" xfId="20534"/>
    <cellStyle name="40% - Accent1 5 7 5" xfId="20535"/>
    <cellStyle name="40% - Accent1 5 7 5 2" xfId="20536"/>
    <cellStyle name="40% - Accent1 5 7 5 3" xfId="20537"/>
    <cellStyle name="40% - Accent1 5 7 6" xfId="20538"/>
    <cellStyle name="40% - Accent1 5 7 6 2" xfId="20539"/>
    <cellStyle name="40% - Accent1 5 7 7" xfId="20540"/>
    <cellStyle name="40% - Accent1 5 7 8" xfId="20541"/>
    <cellStyle name="40% - Accent1 5 8" xfId="20542"/>
    <cellStyle name="40% - Accent1 5 8 2" xfId="20543"/>
    <cellStyle name="40% - Accent1 5 8 2 2" xfId="20544"/>
    <cellStyle name="40% - Accent1 5 8 2 3" xfId="20545"/>
    <cellStyle name="40% - Accent1 5 8 3" xfId="20546"/>
    <cellStyle name="40% - Accent1 5 8 3 2" xfId="20547"/>
    <cellStyle name="40% - Accent1 5 8 3 3" xfId="20548"/>
    <cellStyle name="40% - Accent1 5 8 4" xfId="20549"/>
    <cellStyle name="40% - Accent1 5 8 4 2" xfId="20550"/>
    <cellStyle name="40% - Accent1 5 8 4 3" xfId="20551"/>
    <cellStyle name="40% - Accent1 5 8 5" xfId="20552"/>
    <cellStyle name="40% - Accent1 5 8 5 2" xfId="20553"/>
    <cellStyle name="40% - Accent1 5 8 5 3" xfId="20554"/>
    <cellStyle name="40% - Accent1 5 8 6" xfId="20555"/>
    <cellStyle name="40% - Accent1 5 8 6 2" xfId="20556"/>
    <cellStyle name="40% - Accent1 5 8 7" xfId="20557"/>
    <cellStyle name="40% - Accent1 5 8 8" xfId="20558"/>
    <cellStyle name="40% - Accent1 5 9" xfId="20559"/>
    <cellStyle name="40% - Accent1 5 9 2" xfId="20560"/>
    <cellStyle name="40% - Accent1 5 9 2 2" xfId="20561"/>
    <cellStyle name="40% - Accent1 5 9 2 3" xfId="20562"/>
    <cellStyle name="40% - Accent1 5 9 3" xfId="20563"/>
    <cellStyle name="40% - Accent1 5 9 3 2" xfId="20564"/>
    <cellStyle name="40% - Accent1 5 9 3 3" xfId="20565"/>
    <cellStyle name="40% - Accent1 5 9 4" xfId="20566"/>
    <cellStyle name="40% - Accent1 5 9 4 2" xfId="20567"/>
    <cellStyle name="40% - Accent1 5 9 4 3" xfId="20568"/>
    <cellStyle name="40% - Accent1 5 9 5" xfId="20569"/>
    <cellStyle name="40% - Accent1 5 9 5 2" xfId="20570"/>
    <cellStyle name="40% - Accent1 5 9 5 3" xfId="20571"/>
    <cellStyle name="40% - Accent1 5 9 6" xfId="20572"/>
    <cellStyle name="40% - Accent1 5 9 6 2" xfId="20573"/>
    <cellStyle name="40% - Accent1 5 9 7" xfId="20574"/>
    <cellStyle name="40% - Accent1 5 9 8" xfId="20575"/>
    <cellStyle name="40% - Accent1 6" xfId="20576"/>
    <cellStyle name="40% - Accent1 6 10" xfId="20577"/>
    <cellStyle name="40% - Accent1 6 10 2" xfId="20578"/>
    <cellStyle name="40% - Accent1 6 10 2 2" xfId="20579"/>
    <cellStyle name="40% - Accent1 6 10 2 3" xfId="20580"/>
    <cellStyle name="40% - Accent1 6 10 3" xfId="20581"/>
    <cellStyle name="40% - Accent1 6 10 3 2" xfId="20582"/>
    <cellStyle name="40% - Accent1 6 10 3 3" xfId="20583"/>
    <cellStyle name="40% - Accent1 6 10 4" xfId="20584"/>
    <cellStyle name="40% - Accent1 6 10 4 2" xfId="20585"/>
    <cellStyle name="40% - Accent1 6 10 4 3" xfId="20586"/>
    <cellStyle name="40% - Accent1 6 10 5" xfId="20587"/>
    <cellStyle name="40% - Accent1 6 10 5 2" xfId="20588"/>
    <cellStyle name="40% - Accent1 6 10 5 3" xfId="20589"/>
    <cellStyle name="40% - Accent1 6 10 6" xfId="20590"/>
    <cellStyle name="40% - Accent1 6 10 6 2" xfId="20591"/>
    <cellStyle name="40% - Accent1 6 10 7" xfId="20592"/>
    <cellStyle name="40% - Accent1 6 10 8" xfId="20593"/>
    <cellStyle name="40% - Accent1 6 11" xfId="20594"/>
    <cellStyle name="40% - Accent1 6 11 2" xfId="20595"/>
    <cellStyle name="40% - Accent1 6 11 2 2" xfId="20596"/>
    <cellStyle name="40% - Accent1 6 11 2 3" xfId="20597"/>
    <cellStyle name="40% - Accent1 6 11 3" xfId="20598"/>
    <cellStyle name="40% - Accent1 6 11 3 2" xfId="20599"/>
    <cellStyle name="40% - Accent1 6 11 3 3" xfId="20600"/>
    <cellStyle name="40% - Accent1 6 11 4" xfId="20601"/>
    <cellStyle name="40% - Accent1 6 11 4 2" xfId="20602"/>
    <cellStyle name="40% - Accent1 6 11 4 3" xfId="20603"/>
    <cellStyle name="40% - Accent1 6 11 5" xfId="20604"/>
    <cellStyle name="40% - Accent1 6 11 5 2" xfId="20605"/>
    <cellStyle name="40% - Accent1 6 11 5 3" xfId="20606"/>
    <cellStyle name="40% - Accent1 6 11 6" xfId="20607"/>
    <cellStyle name="40% - Accent1 6 11 6 2" xfId="20608"/>
    <cellStyle name="40% - Accent1 6 11 7" xfId="20609"/>
    <cellStyle name="40% - Accent1 6 11 8" xfId="20610"/>
    <cellStyle name="40% - Accent1 6 12" xfId="20611"/>
    <cellStyle name="40% - Accent1 6 12 2" xfId="20612"/>
    <cellStyle name="40% - Accent1 6 12 2 2" xfId="20613"/>
    <cellStyle name="40% - Accent1 6 12 2 3" xfId="20614"/>
    <cellStyle name="40% - Accent1 6 12 3" xfId="20615"/>
    <cellStyle name="40% - Accent1 6 12 3 2" xfId="20616"/>
    <cellStyle name="40% - Accent1 6 12 3 3" xfId="20617"/>
    <cellStyle name="40% - Accent1 6 12 4" xfId="20618"/>
    <cellStyle name="40% - Accent1 6 12 4 2" xfId="20619"/>
    <cellStyle name="40% - Accent1 6 12 4 3" xfId="20620"/>
    <cellStyle name="40% - Accent1 6 12 5" xfId="20621"/>
    <cellStyle name="40% - Accent1 6 12 5 2" xfId="20622"/>
    <cellStyle name="40% - Accent1 6 12 5 3" xfId="20623"/>
    <cellStyle name="40% - Accent1 6 12 6" xfId="20624"/>
    <cellStyle name="40% - Accent1 6 12 6 2" xfId="20625"/>
    <cellStyle name="40% - Accent1 6 12 7" xfId="20626"/>
    <cellStyle name="40% - Accent1 6 12 8" xfId="20627"/>
    <cellStyle name="40% - Accent1 6 13" xfId="20628"/>
    <cellStyle name="40% - Accent1 6 13 2" xfId="20629"/>
    <cellStyle name="40% - Accent1 6 13 2 2" xfId="20630"/>
    <cellStyle name="40% - Accent1 6 13 2 3" xfId="20631"/>
    <cellStyle name="40% - Accent1 6 13 3" xfId="20632"/>
    <cellStyle name="40% - Accent1 6 13 3 2" xfId="20633"/>
    <cellStyle name="40% - Accent1 6 13 3 3" xfId="20634"/>
    <cellStyle name="40% - Accent1 6 13 4" xfId="20635"/>
    <cellStyle name="40% - Accent1 6 13 4 2" xfId="20636"/>
    <cellStyle name="40% - Accent1 6 13 4 3" xfId="20637"/>
    <cellStyle name="40% - Accent1 6 13 5" xfId="20638"/>
    <cellStyle name="40% - Accent1 6 13 5 2" xfId="20639"/>
    <cellStyle name="40% - Accent1 6 13 5 3" xfId="20640"/>
    <cellStyle name="40% - Accent1 6 13 6" xfId="20641"/>
    <cellStyle name="40% - Accent1 6 13 6 2" xfId="20642"/>
    <cellStyle name="40% - Accent1 6 13 7" xfId="20643"/>
    <cellStyle name="40% - Accent1 6 13 8" xfId="20644"/>
    <cellStyle name="40% - Accent1 6 14" xfId="20645"/>
    <cellStyle name="40% - Accent1 6 14 2" xfId="20646"/>
    <cellStyle name="40% - Accent1 6 14 2 2" xfId="20647"/>
    <cellStyle name="40% - Accent1 6 14 2 3" xfId="20648"/>
    <cellStyle name="40% - Accent1 6 14 3" xfId="20649"/>
    <cellStyle name="40% - Accent1 6 14 3 2" xfId="20650"/>
    <cellStyle name="40% - Accent1 6 14 3 3" xfId="20651"/>
    <cellStyle name="40% - Accent1 6 14 4" xfId="20652"/>
    <cellStyle name="40% - Accent1 6 14 4 2" xfId="20653"/>
    <cellStyle name="40% - Accent1 6 14 4 3" xfId="20654"/>
    <cellStyle name="40% - Accent1 6 14 5" xfId="20655"/>
    <cellStyle name="40% - Accent1 6 14 5 2" xfId="20656"/>
    <cellStyle name="40% - Accent1 6 14 5 3" xfId="20657"/>
    <cellStyle name="40% - Accent1 6 14 6" xfId="20658"/>
    <cellStyle name="40% - Accent1 6 14 6 2" xfId="20659"/>
    <cellStyle name="40% - Accent1 6 14 7" xfId="20660"/>
    <cellStyle name="40% - Accent1 6 14 8" xfId="20661"/>
    <cellStyle name="40% - Accent1 6 15" xfId="20662"/>
    <cellStyle name="40% - Accent1 6 15 2" xfId="20663"/>
    <cellStyle name="40% - Accent1 6 15 2 2" xfId="20664"/>
    <cellStyle name="40% - Accent1 6 15 2 3" xfId="20665"/>
    <cellStyle name="40% - Accent1 6 15 3" xfId="20666"/>
    <cellStyle name="40% - Accent1 6 15 3 2" xfId="20667"/>
    <cellStyle name="40% - Accent1 6 15 3 3" xfId="20668"/>
    <cellStyle name="40% - Accent1 6 15 4" xfId="20669"/>
    <cellStyle name="40% - Accent1 6 15 4 2" xfId="20670"/>
    <cellStyle name="40% - Accent1 6 15 4 3" xfId="20671"/>
    <cellStyle name="40% - Accent1 6 15 5" xfId="20672"/>
    <cellStyle name="40% - Accent1 6 15 5 2" xfId="20673"/>
    <cellStyle name="40% - Accent1 6 15 5 3" xfId="20674"/>
    <cellStyle name="40% - Accent1 6 15 6" xfId="20675"/>
    <cellStyle name="40% - Accent1 6 15 6 2" xfId="20676"/>
    <cellStyle name="40% - Accent1 6 15 7" xfId="20677"/>
    <cellStyle name="40% - Accent1 6 15 8" xfId="20678"/>
    <cellStyle name="40% - Accent1 6 16" xfId="20679"/>
    <cellStyle name="40% - Accent1 6 16 2" xfId="20680"/>
    <cellStyle name="40% - Accent1 6 16 2 2" xfId="20681"/>
    <cellStyle name="40% - Accent1 6 16 2 3" xfId="20682"/>
    <cellStyle name="40% - Accent1 6 16 3" xfId="20683"/>
    <cellStyle name="40% - Accent1 6 16 3 2" xfId="20684"/>
    <cellStyle name="40% - Accent1 6 16 3 3" xfId="20685"/>
    <cellStyle name="40% - Accent1 6 16 4" xfId="20686"/>
    <cellStyle name="40% - Accent1 6 16 4 2" xfId="20687"/>
    <cellStyle name="40% - Accent1 6 16 4 3" xfId="20688"/>
    <cellStyle name="40% - Accent1 6 16 5" xfId="20689"/>
    <cellStyle name="40% - Accent1 6 16 5 2" xfId="20690"/>
    <cellStyle name="40% - Accent1 6 16 5 3" xfId="20691"/>
    <cellStyle name="40% - Accent1 6 16 6" xfId="20692"/>
    <cellStyle name="40% - Accent1 6 16 6 2" xfId="20693"/>
    <cellStyle name="40% - Accent1 6 16 7" xfId="20694"/>
    <cellStyle name="40% - Accent1 6 16 8" xfId="20695"/>
    <cellStyle name="40% - Accent1 6 17" xfId="20696"/>
    <cellStyle name="40% - Accent1 6 17 2" xfId="20697"/>
    <cellStyle name="40% - Accent1 6 17 2 2" xfId="20698"/>
    <cellStyle name="40% - Accent1 6 17 2 3" xfId="20699"/>
    <cellStyle name="40% - Accent1 6 17 3" xfId="20700"/>
    <cellStyle name="40% - Accent1 6 17 3 2" xfId="20701"/>
    <cellStyle name="40% - Accent1 6 17 3 3" xfId="20702"/>
    <cellStyle name="40% - Accent1 6 17 4" xfId="20703"/>
    <cellStyle name="40% - Accent1 6 17 4 2" xfId="20704"/>
    <cellStyle name="40% - Accent1 6 17 4 3" xfId="20705"/>
    <cellStyle name="40% - Accent1 6 17 5" xfId="20706"/>
    <cellStyle name="40% - Accent1 6 17 5 2" xfId="20707"/>
    <cellStyle name="40% - Accent1 6 17 5 3" xfId="20708"/>
    <cellStyle name="40% - Accent1 6 17 6" xfId="20709"/>
    <cellStyle name="40% - Accent1 6 17 6 2" xfId="20710"/>
    <cellStyle name="40% - Accent1 6 17 7" xfId="20711"/>
    <cellStyle name="40% - Accent1 6 17 8" xfId="20712"/>
    <cellStyle name="40% - Accent1 6 18" xfId="20713"/>
    <cellStyle name="40% - Accent1 6 18 2" xfId="20714"/>
    <cellStyle name="40% - Accent1 6 18 2 2" xfId="20715"/>
    <cellStyle name="40% - Accent1 6 18 2 3" xfId="20716"/>
    <cellStyle name="40% - Accent1 6 18 3" xfId="20717"/>
    <cellStyle name="40% - Accent1 6 18 3 2" xfId="20718"/>
    <cellStyle name="40% - Accent1 6 18 3 3" xfId="20719"/>
    <cellStyle name="40% - Accent1 6 18 4" xfId="20720"/>
    <cellStyle name="40% - Accent1 6 18 4 2" xfId="20721"/>
    <cellStyle name="40% - Accent1 6 18 4 3" xfId="20722"/>
    <cellStyle name="40% - Accent1 6 18 5" xfId="20723"/>
    <cellStyle name="40% - Accent1 6 18 5 2" xfId="20724"/>
    <cellStyle name="40% - Accent1 6 18 5 3" xfId="20725"/>
    <cellStyle name="40% - Accent1 6 18 6" xfId="20726"/>
    <cellStyle name="40% - Accent1 6 18 6 2" xfId="20727"/>
    <cellStyle name="40% - Accent1 6 18 7" xfId="20728"/>
    <cellStyle name="40% - Accent1 6 18 8" xfId="20729"/>
    <cellStyle name="40% - Accent1 6 19" xfId="20730"/>
    <cellStyle name="40% - Accent1 6 19 2" xfId="20731"/>
    <cellStyle name="40% - Accent1 6 19 2 2" xfId="20732"/>
    <cellStyle name="40% - Accent1 6 19 2 3" xfId="20733"/>
    <cellStyle name="40% - Accent1 6 19 3" xfId="20734"/>
    <cellStyle name="40% - Accent1 6 19 3 2" xfId="20735"/>
    <cellStyle name="40% - Accent1 6 19 3 3" xfId="20736"/>
    <cellStyle name="40% - Accent1 6 19 4" xfId="20737"/>
    <cellStyle name="40% - Accent1 6 19 4 2" xfId="20738"/>
    <cellStyle name="40% - Accent1 6 19 4 3" xfId="20739"/>
    <cellStyle name="40% - Accent1 6 19 5" xfId="20740"/>
    <cellStyle name="40% - Accent1 6 19 5 2" xfId="20741"/>
    <cellStyle name="40% - Accent1 6 19 5 3" xfId="20742"/>
    <cellStyle name="40% - Accent1 6 19 6" xfId="20743"/>
    <cellStyle name="40% - Accent1 6 19 6 2" xfId="20744"/>
    <cellStyle name="40% - Accent1 6 19 7" xfId="20745"/>
    <cellStyle name="40% - Accent1 6 19 8" xfId="20746"/>
    <cellStyle name="40% - Accent1 6 2" xfId="20747"/>
    <cellStyle name="40% - Accent1 6 2 2" xfId="20748"/>
    <cellStyle name="40% - Accent1 6 2 2 2" xfId="20749"/>
    <cellStyle name="40% - Accent1 6 2 2 3" xfId="20750"/>
    <cellStyle name="40% - Accent1 6 2 3" xfId="20751"/>
    <cellStyle name="40% - Accent1 6 2 3 2" xfId="20752"/>
    <cellStyle name="40% - Accent1 6 2 3 3" xfId="20753"/>
    <cellStyle name="40% - Accent1 6 2 4" xfId="20754"/>
    <cellStyle name="40% - Accent1 6 2 4 2" xfId="20755"/>
    <cellStyle name="40% - Accent1 6 2 4 3" xfId="20756"/>
    <cellStyle name="40% - Accent1 6 2 5" xfId="20757"/>
    <cellStyle name="40% - Accent1 6 2 5 2" xfId="20758"/>
    <cellStyle name="40% - Accent1 6 2 5 3" xfId="20759"/>
    <cellStyle name="40% - Accent1 6 2 6" xfId="20760"/>
    <cellStyle name="40% - Accent1 6 2 6 2" xfId="20761"/>
    <cellStyle name="40% - Accent1 6 2 7" xfId="20762"/>
    <cellStyle name="40% - Accent1 6 2 8" xfId="20763"/>
    <cellStyle name="40% - Accent1 6 20" xfId="20764"/>
    <cellStyle name="40% - Accent1 6 20 2" xfId="20765"/>
    <cellStyle name="40% - Accent1 6 20 2 2" xfId="20766"/>
    <cellStyle name="40% - Accent1 6 20 2 3" xfId="20767"/>
    <cellStyle name="40% - Accent1 6 20 3" xfId="20768"/>
    <cellStyle name="40% - Accent1 6 20 3 2" xfId="20769"/>
    <cellStyle name="40% - Accent1 6 20 3 3" xfId="20770"/>
    <cellStyle name="40% - Accent1 6 20 4" xfId="20771"/>
    <cellStyle name="40% - Accent1 6 20 4 2" xfId="20772"/>
    <cellStyle name="40% - Accent1 6 20 4 3" xfId="20773"/>
    <cellStyle name="40% - Accent1 6 20 5" xfId="20774"/>
    <cellStyle name="40% - Accent1 6 20 5 2" xfId="20775"/>
    <cellStyle name="40% - Accent1 6 20 5 3" xfId="20776"/>
    <cellStyle name="40% - Accent1 6 20 6" xfId="20777"/>
    <cellStyle name="40% - Accent1 6 20 6 2" xfId="20778"/>
    <cellStyle name="40% - Accent1 6 20 7" xfId="20779"/>
    <cellStyle name="40% - Accent1 6 20 8" xfId="20780"/>
    <cellStyle name="40% - Accent1 6 21" xfId="20781"/>
    <cellStyle name="40% - Accent1 6 21 2" xfId="20782"/>
    <cellStyle name="40% - Accent1 6 21 2 2" xfId="20783"/>
    <cellStyle name="40% - Accent1 6 21 2 3" xfId="20784"/>
    <cellStyle name="40% - Accent1 6 21 3" xfId="20785"/>
    <cellStyle name="40% - Accent1 6 21 3 2" xfId="20786"/>
    <cellStyle name="40% - Accent1 6 21 3 3" xfId="20787"/>
    <cellStyle name="40% - Accent1 6 21 4" xfId="20788"/>
    <cellStyle name="40% - Accent1 6 21 4 2" xfId="20789"/>
    <cellStyle name="40% - Accent1 6 21 4 3" xfId="20790"/>
    <cellStyle name="40% - Accent1 6 21 5" xfId="20791"/>
    <cellStyle name="40% - Accent1 6 21 5 2" xfId="20792"/>
    <cellStyle name="40% - Accent1 6 21 5 3" xfId="20793"/>
    <cellStyle name="40% - Accent1 6 21 6" xfId="20794"/>
    <cellStyle name="40% - Accent1 6 21 6 2" xfId="20795"/>
    <cellStyle name="40% - Accent1 6 21 7" xfId="20796"/>
    <cellStyle name="40% - Accent1 6 21 8" xfId="20797"/>
    <cellStyle name="40% - Accent1 6 22" xfId="20798"/>
    <cellStyle name="40% - Accent1 6 22 2" xfId="20799"/>
    <cellStyle name="40% - Accent1 6 22 3" xfId="20800"/>
    <cellStyle name="40% - Accent1 6 23" xfId="20801"/>
    <cellStyle name="40% - Accent1 6 23 2" xfId="20802"/>
    <cellStyle name="40% - Accent1 6 23 3" xfId="20803"/>
    <cellStyle name="40% - Accent1 6 24" xfId="20804"/>
    <cellStyle name="40% - Accent1 6 24 2" xfId="20805"/>
    <cellStyle name="40% - Accent1 6 24 3" xfId="20806"/>
    <cellStyle name="40% - Accent1 6 25" xfId="20807"/>
    <cellStyle name="40% - Accent1 6 25 2" xfId="20808"/>
    <cellStyle name="40% - Accent1 6 25 3" xfId="20809"/>
    <cellStyle name="40% - Accent1 6 26" xfId="20810"/>
    <cellStyle name="40% - Accent1 6 26 2" xfId="20811"/>
    <cellStyle name="40% - Accent1 6 27" xfId="20812"/>
    <cellStyle name="40% - Accent1 6 28" xfId="20813"/>
    <cellStyle name="40% - Accent1 6 3" xfId="20814"/>
    <cellStyle name="40% - Accent1 6 3 2" xfId="20815"/>
    <cellStyle name="40% - Accent1 6 3 2 2" xfId="20816"/>
    <cellStyle name="40% - Accent1 6 3 2 3" xfId="20817"/>
    <cellStyle name="40% - Accent1 6 3 3" xfId="20818"/>
    <cellStyle name="40% - Accent1 6 3 3 2" xfId="20819"/>
    <cellStyle name="40% - Accent1 6 3 3 3" xfId="20820"/>
    <cellStyle name="40% - Accent1 6 3 4" xfId="20821"/>
    <cellStyle name="40% - Accent1 6 3 4 2" xfId="20822"/>
    <cellStyle name="40% - Accent1 6 3 4 3" xfId="20823"/>
    <cellStyle name="40% - Accent1 6 3 5" xfId="20824"/>
    <cellStyle name="40% - Accent1 6 3 5 2" xfId="20825"/>
    <cellStyle name="40% - Accent1 6 3 5 3" xfId="20826"/>
    <cellStyle name="40% - Accent1 6 3 6" xfId="20827"/>
    <cellStyle name="40% - Accent1 6 3 6 2" xfId="20828"/>
    <cellStyle name="40% - Accent1 6 3 7" xfId="20829"/>
    <cellStyle name="40% - Accent1 6 3 8" xfId="20830"/>
    <cellStyle name="40% - Accent1 6 4" xfId="20831"/>
    <cellStyle name="40% - Accent1 6 4 2" xfId="20832"/>
    <cellStyle name="40% - Accent1 6 4 2 2" xfId="20833"/>
    <cellStyle name="40% - Accent1 6 4 2 3" xfId="20834"/>
    <cellStyle name="40% - Accent1 6 4 3" xfId="20835"/>
    <cellStyle name="40% - Accent1 6 4 3 2" xfId="20836"/>
    <cellStyle name="40% - Accent1 6 4 3 3" xfId="20837"/>
    <cellStyle name="40% - Accent1 6 4 4" xfId="20838"/>
    <cellStyle name="40% - Accent1 6 4 4 2" xfId="20839"/>
    <cellStyle name="40% - Accent1 6 4 4 3" xfId="20840"/>
    <cellStyle name="40% - Accent1 6 4 5" xfId="20841"/>
    <cellStyle name="40% - Accent1 6 4 5 2" xfId="20842"/>
    <cellStyle name="40% - Accent1 6 4 5 3" xfId="20843"/>
    <cellStyle name="40% - Accent1 6 4 6" xfId="20844"/>
    <cellStyle name="40% - Accent1 6 4 6 2" xfId="20845"/>
    <cellStyle name="40% - Accent1 6 4 7" xfId="20846"/>
    <cellStyle name="40% - Accent1 6 4 8" xfId="20847"/>
    <cellStyle name="40% - Accent1 6 5" xfId="20848"/>
    <cellStyle name="40% - Accent1 6 5 2" xfId="20849"/>
    <cellStyle name="40% - Accent1 6 5 2 2" xfId="20850"/>
    <cellStyle name="40% - Accent1 6 5 2 3" xfId="20851"/>
    <cellStyle name="40% - Accent1 6 5 3" xfId="20852"/>
    <cellStyle name="40% - Accent1 6 5 3 2" xfId="20853"/>
    <cellStyle name="40% - Accent1 6 5 3 3" xfId="20854"/>
    <cellStyle name="40% - Accent1 6 5 4" xfId="20855"/>
    <cellStyle name="40% - Accent1 6 5 4 2" xfId="20856"/>
    <cellStyle name="40% - Accent1 6 5 4 3" xfId="20857"/>
    <cellStyle name="40% - Accent1 6 5 5" xfId="20858"/>
    <cellStyle name="40% - Accent1 6 5 5 2" xfId="20859"/>
    <cellStyle name="40% - Accent1 6 5 5 3" xfId="20860"/>
    <cellStyle name="40% - Accent1 6 5 6" xfId="20861"/>
    <cellStyle name="40% - Accent1 6 5 6 2" xfId="20862"/>
    <cellStyle name="40% - Accent1 6 5 7" xfId="20863"/>
    <cellStyle name="40% - Accent1 6 5 8" xfId="20864"/>
    <cellStyle name="40% - Accent1 6 6" xfId="20865"/>
    <cellStyle name="40% - Accent1 6 6 2" xfId="20866"/>
    <cellStyle name="40% - Accent1 6 6 2 2" xfId="20867"/>
    <cellStyle name="40% - Accent1 6 6 2 3" xfId="20868"/>
    <cellStyle name="40% - Accent1 6 6 3" xfId="20869"/>
    <cellStyle name="40% - Accent1 6 6 3 2" xfId="20870"/>
    <cellStyle name="40% - Accent1 6 6 3 3" xfId="20871"/>
    <cellStyle name="40% - Accent1 6 6 4" xfId="20872"/>
    <cellStyle name="40% - Accent1 6 6 4 2" xfId="20873"/>
    <cellStyle name="40% - Accent1 6 6 4 3" xfId="20874"/>
    <cellStyle name="40% - Accent1 6 6 5" xfId="20875"/>
    <cellStyle name="40% - Accent1 6 6 5 2" xfId="20876"/>
    <cellStyle name="40% - Accent1 6 6 5 3" xfId="20877"/>
    <cellStyle name="40% - Accent1 6 6 6" xfId="20878"/>
    <cellStyle name="40% - Accent1 6 6 6 2" xfId="20879"/>
    <cellStyle name="40% - Accent1 6 6 7" xfId="20880"/>
    <cellStyle name="40% - Accent1 6 6 8" xfId="20881"/>
    <cellStyle name="40% - Accent1 6 7" xfId="20882"/>
    <cellStyle name="40% - Accent1 6 7 2" xfId="20883"/>
    <cellStyle name="40% - Accent1 6 7 2 2" xfId="20884"/>
    <cellStyle name="40% - Accent1 6 7 2 3" xfId="20885"/>
    <cellStyle name="40% - Accent1 6 7 3" xfId="20886"/>
    <cellStyle name="40% - Accent1 6 7 3 2" xfId="20887"/>
    <cellStyle name="40% - Accent1 6 7 3 3" xfId="20888"/>
    <cellStyle name="40% - Accent1 6 7 4" xfId="20889"/>
    <cellStyle name="40% - Accent1 6 7 4 2" xfId="20890"/>
    <cellStyle name="40% - Accent1 6 7 4 3" xfId="20891"/>
    <cellStyle name="40% - Accent1 6 7 5" xfId="20892"/>
    <cellStyle name="40% - Accent1 6 7 5 2" xfId="20893"/>
    <cellStyle name="40% - Accent1 6 7 5 3" xfId="20894"/>
    <cellStyle name="40% - Accent1 6 7 6" xfId="20895"/>
    <cellStyle name="40% - Accent1 6 7 6 2" xfId="20896"/>
    <cellStyle name="40% - Accent1 6 7 7" xfId="20897"/>
    <cellStyle name="40% - Accent1 6 7 8" xfId="20898"/>
    <cellStyle name="40% - Accent1 6 8" xfId="20899"/>
    <cellStyle name="40% - Accent1 6 8 2" xfId="20900"/>
    <cellStyle name="40% - Accent1 6 8 2 2" xfId="20901"/>
    <cellStyle name="40% - Accent1 6 8 2 3" xfId="20902"/>
    <cellStyle name="40% - Accent1 6 8 3" xfId="20903"/>
    <cellStyle name="40% - Accent1 6 8 3 2" xfId="20904"/>
    <cellStyle name="40% - Accent1 6 8 3 3" xfId="20905"/>
    <cellStyle name="40% - Accent1 6 8 4" xfId="20906"/>
    <cellStyle name="40% - Accent1 6 8 4 2" xfId="20907"/>
    <cellStyle name="40% - Accent1 6 8 4 3" xfId="20908"/>
    <cellStyle name="40% - Accent1 6 8 5" xfId="20909"/>
    <cellStyle name="40% - Accent1 6 8 5 2" xfId="20910"/>
    <cellStyle name="40% - Accent1 6 8 5 3" xfId="20911"/>
    <cellStyle name="40% - Accent1 6 8 6" xfId="20912"/>
    <cellStyle name="40% - Accent1 6 8 6 2" xfId="20913"/>
    <cellStyle name="40% - Accent1 6 8 7" xfId="20914"/>
    <cellStyle name="40% - Accent1 6 8 8" xfId="20915"/>
    <cellStyle name="40% - Accent1 6 9" xfId="20916"/>
    <cellStyle name="40% - Accent1 6 9 2" xfId="20917"/>
    <cellStyle name="40% - Accent1 6 9 2 2" xfId="20918"/>
    <cellStyle name="40% - Accent1 6 9 2 3" xfId="20919"/>
    <cellStyle name="40% - Accent1 6 9 3" xfId="20920"/>
    <cellStyle name="40% - Accent1 6 9 3 2" xfId="20921"/>
    <cellStyle name="40% - Accent1 6 9 3 3" xfId="20922"/>
    <cellStyle name="40% - Accent1 6 9 4" xfId="20923"/>
    <cellStyle name="40% - Accent1 6 9 4 2" xfId="20924"/>
    <cellStyle name="40% - Accent1 6 9 4 3" xfId="20925"/>
    <cellStyle name="40% - Accent1 6 9 5" xfId="20926"/>
    <cellStyle name="40% - Accent1 6 9 5 2" xfId="20927"/>
    <cellStyle name="40% - Accent1 6 9 5 3" xfId="20928"/>
    <cellStyle name="40% - Accent1 6 9 6" xfId="20929"/>
    <cellStyle name="40% - Accent1 6 9 6 2" xfId="20930"/>
    <cellStyle name="40% - Accent1 6 9 7" xfId="20931"/>
    <cellStyle name="40% - Accent1 6 9 8" xfId="20932"/>
    <cellStyle name="40% - Accent1 7" xfId="20933"/>
    <cellStyle name="40% - Accent1 7 10" xfId="20934"/>
    <cellStyle name="40% - Accent1 7 10 2" xfId="20935"/>
    <cellStyle name="40% - Accent1 7 10 2 2" xfId="20936"/>
    <cellStyle name="40% - Accent1 7 10 2 3" xfId="20937"/>
    <cellStyle name="40% - Accent1 7 10 3" xfId="20938"/>
    <cellStyle name="40% - Accent1 7 10 3 2" xfId="20939"/>
    <cellStyle name="40% - Accent1 7 10 3 3" xfId="20940"/>
    <cellStyle name="40% - Accent1 7 10 4" xfId="20941"/>
    <cellStyle name="40% - Accent1 7 10 4 2" xfId="20942"/>
    <cellStyle name="40% - Accent1 7 10 4 3" xfId="20943"/>
    <cellStyle name="40% - Accent1 7 10 5" xfId="20944"/>
    <cellStyle name="40% - Accent1 7 10 5 2" xfId="20945"/>
    <cellStyle name="40% - Accent1 7 10 5 3" xfId="20946"/>
    <cellStyle name="40% - Accent1 7 10 6" xfId="20947"/>
    <cellStyle name="40% - Accent1 7 10 6 2" xfId="20948"/>
    <cellStyle name="40% - Accent1 7 10 7" xfId="20949"/>
    <cellStyle name="40% - Accent1 7 10 8" xfId="20950"/>
    <cellStyle name="40% - Accent1 7 11" xfId="20951"/>
    <cellStyle name="40% - Accent1 7 11 2" xfId="20952"/>
    <cellStyle name="40% - Accent1 7 11 2 2" xfId="20953"/>
    <cellStyle name="40% - Accent1 7 11 2 3" xfId="20954"/>
    <cellStyle name="40% - Accent1 7 11 3" xfId="20955"/>
    <cellStyle name="40% - Accent1 7 11 3 2" xfId="20956"/>
    <cellStyle name="40% - Accent1 7 11 3 3" xfId="20957"/>
    <cellStyle name="40% - Accent1 7 11 4" xfId="20958"/>
    <cellStyle name="40% - Accent1 7 11 4 2" xfId="20959"/>
    <cellStyle name="40% - Accent1 7 11 4 3" xfId="20960"/>
    <cellStyle name="40% - Accent1 7 11 5" xfId="20961"/>
    <cellStyle name="40% - Accent1 7 11 5 2" xfId="20962"/>
    <cellStyle name="40% - Accent1 7 11 5 3" xfId="20963"/>
    <cellStyle name="40% - Accent1 7 11 6" xfId="20964"/>
    <cellStyle name="40% - Accent1 7 11 6 2" xfId="20965"/>
    <cellStyle name="40% - Accent1 7 11 7" xfId="20966"/>
    <cellStyle name="40% - Accent1 7 11 8" xfId="20967"/>
    <cellStyle name="40% - Accent1 7 12" xfId="20968"/>
    <cellStyle name="40% - Accent1 7 12 2" xfId="20969"/>
    <cellStyle name="40% - Accent1 7 12 2 2" xfId="20970"/>
    <cellStyle name="40% - Accent1 7 12 2 3" xfId="20971"/>
    <cellStyle name="40% - Accent1 7 12 3" xfId="20972"/>
    <cellStyle name="40% - Accent1 7 12 3 2" xfId="20973"/>
    <cellStyle name="40% - Accent1 7 12 3 3" xfId="20974"/>
    <cellStyle name="40% - Accent1 7 12 4" xfId="20975"/>
    <cellStyle name="40% - Accent1 7 12 4 2" xfId="20976"/>
    <cellStyle name="40% - Accent1 7 12 4 3" xfId="20977"/>
    <cellStyle name="40% - Accent1 7 12 5" xfId="20978"/>
    <cellStyle name="40% - Accent1 7 12 5 2" xfId="20979"/>
    <cellStyle name="40% - Accent1 7 12 5 3" xfId="20980"/>
    <cellStyle name="40% - Accent1 7 12 6" xfId="20981"/>
    <cellStyle name="40% - Accent1 7 12 6 2" xfId="20982"/>
    <cellStyle name="40% - Accent1 7 12 7" xfId="20983"/>
    <cellStyle name="40% - Accent1 7 12 8" xfId="20984"/>
    <cellStyle name="40% - Accent1 7 13" xfId="20985"/>
    <cellStyle name="40% - Accent1 7 13 2" xfId="20986"/>
    <cellStyle name="40% - Accent1 7 13 2 2" xfId="20987"/>
    <cellStyle name="40% - Accent1 7 13 2 3" xfId="20988"/>
    <cellStyle name="40% - Accent1 7 13 3" xfId="20989"/>
    <cellStyle name="40% - Accent1 7 13 3 2" xfId="20990"/>
    <cellStyle name="40% - Accent1 7 13 3 3" xfId="20991"/>
    <cellStyle name="40% - Accent1 7 13 4" xfId="20992"/>
    <cellStyle name="40% - Accent1 7 13 4 2" xfId="20993"/>
    <cellStyle name="40% - Accent1 7 13 4 3" xfId="20994"/>
    <cellStyle name="40% - Accent1 7 13 5" xfId="20995"/>
    <cellStyle name="40% - Accent1 7 13 5 2" xfId="20996"/>
    <cellStyle name="40% - Accent1 7 13 5 3" xfId="20997"/>
    <cellStyle name="40% - Accent1 7 13 6" xfId="20998"/>
    <cellStyle name="40% - Accent1 7 13 6 2" xfId="20999"/>
    <cellStyle name="40% - Accent1 7 13 7" xfId="21000"/>
    <cellStyle name="40% - Accent1 7 13 8" xfId="21001"/>
    <cellStyle name="40% - Accent1 7 14" xfId="21002"/>
    <cellStyle name="40% - Accent1 7 14 2" xfId="21003"/>
    <cellStyle name="40% - Accent1 7 14 2 2" xfId="21004"/>
    <cellStyle name="40% - Accent1 7 14 2 3" xfId="21005"/>
    <cellStyle name="40% - Accent1 7 14 3" xfId="21006"/>
    <cellStyle name="40% - Accent1 7 14 3 2" xfId="21007"/>
    <cellStyle name="40% - Accent1 7 14 3 3" xfId="21008"/>
    <cellStyle name="40% - Accent1 7 14 4" xfId="21009"/>
    <cellStyle name="40% - Accent1 7 14 4 2" xfId="21010"/>
    <cellStyle name="40% - Accent1 7 14 4 3" xfId="21011"/>
    <cellStyle name="40% - Accent1 7 14 5" xfId="21012"/>
    <cellStyle name="40% - Accent1 7 14 5 2" xfId="21013"/>
    <cellStyle name="40% - Accent1 7 14 5 3" xfId="21014"/>
    <cellStyle name="40% - Accent1 7 14 6" xfId="21015"/>
    <cellStyle name="40% - Accent1 7 14 6 2" xfId="21016"/>
    <cellStyle name="40% - Accent1 7 14 7" xfId="21017"/>
    <cellStyle name="40% - Accent1 7 14 8" xfId="21018"/>
    <cellStyle name="40% - Accent1 7 15" xfId="21019"/>
    <cellStyle name="40% - Accent1 7 15 2" xfId="21020"/>
    <cellStyle name="40% - Accent1 7 15 2 2" xfId="21021"/>
    <cellStyle name="40% - Accent1 7 15 2 3" xfId="21022"/>
    <cellStyle name="40% - Accent1 7 15 3" xfId="21023"/>
    <cellStyle name="40% - Accent1 7 15 3 2" xfId="21024"/>
    <cellStyle name="40% - Accent1 7 15 3 3" xfId="21025"/>
    <cellStyle name="40% - Accent1 7 15 4" xfId="21026"/>
    <cellStyle name="40% - Accent1 7 15 4 2" xfId="21027"/>
    <cellStyle name="40% - Accent1 7 15 4 3" xfId="21028"/>
    <cellStyle name="40% - Accent1 7 15 5" xfId="21029"/>
    <cellStyle name="40% - Accent1 7 15 5 2" xfId="21030"/>
    <cellStyle name="40% - Accent1 7 15 5 3" xfId="21031"/>
    <cellStyle name="40% - Accent1 7 15 6" xfId="21032"/>
    <cellStyle name="40% - Accent1 7 15 6 2" xfId="21033"/>
    <cellStyle name="40% - Accent1 7 15 7" xfId="21034"/>
    <cellStyle name="40% - Accent1 7 15 8" xfId="21035"/>
    <cellStyle name="40% - Accent1 7 16" xfId="21036"/>
    <cellStyle name="40% - Accent1 7 16 2" xfId="21037"/>
    <cellStyle name="40% - Accent1 7 16 2 2" xfId="21038"/>
    <cellStyle name="40% - Accent1 7 16 2 3" xfId="21039"/>
    <cellStyle name="40% - Accent1 7 16 3" xfId="21040"/>
    <cellStyle name="40% - Accent1 7 16 3 2" xfId="21041"/>
    <cellStyle name="40% - Accent1 7 16 3 3" xfId="21042"/>
    <cellStyle name="40% - Accent1 7 16 4" xfId="21043"/>
    <cellStyle name="40% - Accent1 7 16 4 2" xfId="21044"/>
    <cellStyle name="40% - Accent1 7 16 4 3" xfId="21045"/>
    <cellStyle name="40% - Accent1 7 16 5" xfId="21046"/>
    <cellStyle name="40% - Accent1 7 16 5 2" xfId="21047"/>
    <cellStyle name="40% - Accent1 7 16 5 3" xfId="21048"/>
    <cellStyle name="40% - Accent1 7 16 6" xfId="21049"/>
    <cellStyle name="40% - Accent1 7 16 6 2" xfId="21050"/>
    <cellStyle name="40% - Accent1 7 16 7" xfId="21051"/>
    <cellStyle name="40% - Accent1 7 16 8" xfId="21052"/>
    <cellStyle name="40% - Accent1 7 17" xfId="21053"/>
    <cellStyle name="40% - Accent1 7 17 2" xfId="21054"/>
    <cellStyle name="40% - Accent1 7 17 2 2" xfId="21055"/>
    <cellStyle name="40% - Accent1 7 17 2 3" xfId="21056"/>
    <cellStyle name="40% - Accent1 7 17 3" xfId="21057"/>
    <cellStyle name="40% - Accent1 7 17 3 2" xfId="21058"/>
    <cellStyle name="40% - Accent1 7 17 3 3" xfId="21059"/>
    <cellStyle name="40% - Accent1 7 17 4" xfId="21060"/>
    <cellStyle name="40% - Accent1 7 17 4 2" xfId="21061"/>
    <cellStyle name="40% - Accent1 7 17 4 3" xfId="21062"/>
    <cellStyle name="40% - Accent1 7 17 5" xfId="21063"/>
    <cellStyle name="40% - Accent1 7 17 5 2" xfId="21064"/>
    <cellStyle name="40% - Accent1 7 17 5 3" xfId="21065"/>
    <cellStyle name="40% - Accent1 7 17 6" xfId="21066"/>
    <cellStyle name="40% - Accent1 7 17 6 2" xfId="21067"/>
    <cellStyle name="40% - Accent1 7 17 7" xfId="21068"/>
    <cellStyle name="40% - Accent1 7 17 8" xfId="21069"/>
    <cellStyle name="40% - Accent1 7 18" xfId="21070"/>
    <cellStyle name="40% - Accent1 7 18 2" xfId="21071"/>
    <cellStyle name="40% - Accent1 7 18 2 2" xfId="21072"/>
    <cellStyle name="40% - Accent1 7 18 2 3" xfId="21073"/>
    <cellStyle name="40% - Accent1 7 18 3" xfId="21074"/>
    <cellStyle name="40% - Accent1 7 18 3 2" xfId="21075"/>
    <cellStyle name="40% - Accent1 7 18 3 3" xfId="21076"/>
    <cellStyle name="40% - Accent1 7 18 4" xfId="21077"/>
    <cellStyle name="40% - Accent1 7 18 4 2" xfId="21078"/>
    <cellStyle name="40% - Accent1 7 18 4 3" xfId="21079"/>
    <cellStyle name="40% - Accent1 7 18 5" xfId="21080"/>
    <cellStyle name="40% - Accent1 7 18 5 2" xfId="21081"/>
    <cellStyle name="40% - Accent1 7 18 5 3" xfId="21082"/>
    <cellStyle name="40% - Accent1 7 18 6" xfId="21083"/>
    <cellStyle name="40% - Accent1 7 18 6 2" xfId="21084"/>
    <cellStyle name="40% - Accent1 7 18 7" xfId="21085"/>
    <cellStyle name="40% - Accent1 7 18 8" xfId="21086"/>
    <cellStyle name="40% - Accent1 7 19" xfId="21087"/>
    <cellStyle name="40% - Accent1 7 19 2" xfId="21088"/>
    <cellStyle name="40% - Accent1 7 19 2 2" xfId="21089"/>
    <cellStyle name="40% - Accent1 7 19 2 3" xfId="21090"/>
    <cellStyle name="40% - Accent1 7 19 3" xfId="21091"/>
    <cellStyle name="40% - Accent1 7 19 3 2" xfId="21092"/>
    <cellStyle name="40% - Accent1 7 19 3 3" xfId="21093"/>
    <cellStyle name="40% - Accent1 7 19 4" xfId="21094"/>
    <cellStyle name="40% - Accent1 7 19 4 2" xfId="21095"/>
    <cellStyle name="40% - Accent1 7 19 4 3" xfId="21096"/>
    <cellStyle name="40% - Accent1 7 19 5" xfId="21097"/>
    <cellStyle name="40% - Accent1 7 19 5 2" xfId="21098"/>
    <cellStyle name="40% - Accent1 7 19 5 3" xfId="21099"/>
    <cellStyle name="40% - Accent1 7 19 6" xfId="21100"/>
    <cellStyle name="40% - Accent1 7 19 6 2" xfId="21101"/>
    <cellStyle name="40% - Accent1 7 19 7" xfId="21102"/>
    <cellStyle name="40% - Accent1 7 19 8" xfId="21103"/>
    <cellStyle name="40% - Accent1 7 2" xfId="21104"/>
    <cellStyle name="40% - Accent1 7 2 2" xfId="21105"/>
    <cellStyle name="40% - Accent1 7 2 2 2" xfId="21106"/>
    <cellStyle name="40% - Accent1 7 2 2 3" xfId="21107"/>
    <cellStyle name="40% - Accent1 7 2 3" xfId="21108"/>
    <cellStyle name="40% - Accent1 7 2 3 2" xfId="21109"/>
    <cellStyle name="40% - Accent1 7 2 3 3" xfId="21110"/>
    <cellStyle name="40% - Accent1 7 2 4" xfId="21111"/>
    <cellStyle name="40% - Accent1 7 2 4 2" xfId="21112"/>
    <cellStyle name="40% - Accent1 7 2 4 3" xfId="21113"/>
    <cellStyle name="40% - Accent1 7 2 5" xfId="21114"/>
    <cellStyle name="40% - Accent1 7 2 5 2" xfId="21115"/>
    <cellStyle name="40% - Accent1 7 2 5 3" xfId="21116"/>
    <cellStyle name="40% - Accent1 7 2 6" xfId="21117"/>
    <cellStyle name="40% - Accent1 7 2 6 2" xfId="21118"/>
    <cellStyle name="40% - Accent1 7 2 7" xfId="21119"/>
    <cellStyle name="40% - Accent1 7 2 8" xfId="21120"/>
    <cellStyle name="40% - Accent1 7 20" xfId="21121"/>
    <cellStyle name="40% - Accent1 7 20 2" xfId="21122"/>
    <cellStyle name="40% - Accent1 7 20 2 2" xfId="21123"/>
    <cellStyle name="40% - Accent1 7 20 2 3" xfId="21124"/>
    <cellStyle name="40% - Accent1 7 20 3" xfId="21125"/>
    <cellStyle name="40% - Accent1 7 20 3 2" xfId="21126"/>
    <cellStyle name="40% - Accent1 7 20 3 3" xfId="21127"/>
    <cellStyle name="40% - Accent1 7 20 4" xfId="21128"/>
    <cellStyle name="40% - Accent1 7 20 4 2" xfId="21129"/>
    <cellStyle name="40% - Accent1 7 20 4 3" xfId="21130"/>
    <cellStyle name="40% - Accent1 7 20 5" xfId="21131"/>
    <cellStyle name="40% - Accent1 7 20 5 2" xfId="21132"/>
    <cellStyle name="40% - Accent1 7 20 5 3" xfId="21133"/>
    <cellStyle name="40% - Accent1 7 20 6" xfId="21134"/>
    <cellStyle name="40% - Accent1 7 20 6 2" xfId="21135"/>
    <cellStyle name="40% - Accent1 7 20 7" xfId="21136"/>
    <cellStyle name="40% - Accent1 7 20 8" xfId="21137"/>
    <cellStyle name="40% - Accent1 7 21" xfId="21138"/>
    <cellStyle name="40% - Accent1 7 21 2" xfId="21139"/>
    <cellStyle name="40% - Accent1 7 21 2 2" xfId="21140"/>
    <cellStyle name="40% - Accent1 7 21 2 3" xfId="21141"/>
    <cellStyle name="40% - Accent1 7 21 3" xfId="21142"/>
    <cellStyle name="40% - Accent1 7 21 3 2" xfId="21143"/>
    <cellStyle name="40% - Accent1 7 21 3 3" xfId="21144"/>
    <cellStyle name="40% - Accent1 7 21 4" xfId="21145"/>
    <cellStyle name="40% - Accent1 7 21 4 2" xfId="21146"/>
    <cellStyle name="40% - Accent1 7 21 4 3" xfId="21147"/>
    <cellStyle name="40% - Accent1 7 21 5" xfId="21148"/>
    <cellStyle name="40% - Accent1 7 21 5 2" xfId="21149"/>
    <cellStyle name="40% - Accent1 7 21 5 3" xfId="21150"/>
    <cellStyle name="40% - Accent1 7 21 6" xfId="21151"/>
    <cellStyle name="40% - Accent1 7 21 6 2" xfId="21152"/>
    <cellStyle name="40% - Accent1 7 21 7" xfId="21153"/>
    <cellStyle name="40% - Accent1 7 21 8" xfId="21154"/>
    <cellStyle name="40% - Accent1 7 22" xfId="21155"/>
    <cellStyle name="40% - Accent1 7 22 2" xfId="21156"/>
    <cellStyle name="40% - Accent1 7 22 3" xfId="21157"/>
    <cellStyle name="40% - Accent1 7 23" xfId="21158"/>
    <cellStyle name="40% - Accent1 7 23 2" xfId="21159"/>
    <cellStyle name="40% - Accent1 7 23 3" xfId="21160"/>
    <cellStyle name="40% - Accent1 7 24" xfId="21161"/>
    <cellStyle name="40% - Accent1 7 24 2" xfId="21162"/>
    <cellStyle name="40% - Accent1 7 24 3" xfId="21163"/>
    <cellStyle name="40% - Accent1 7 25" xfId="21164"/>
    <cellStyle name="40% - Accent1 7 25 2" xfId="21165"/>
    <cellStyle name="40% - Accent1 7 25 3" xfId="21166"/>
    <cellStyle name="40% - Accent1 7 26" xfId="21167"/>
    <cellStyle name="40% - Accent1 7 26 2" xfId="21168"/>
    <cellStyle name="40% - Accent1 7 27" xfId="21169"/>
    <cellStyle name="40% - Accent1 7 28" xfId="21170"/>
    <cellStyle name="40% - Accent1 7 3" xfId="21171"/>
    <cellStyle name="40% - Accent1 7 3 2" xfId="21172"/>
    <cellStyle name="40% - Accent1 7 3 2 2" xfId="21173"/>
    <cellStyle name="40% - Accent1 7 3 2 3" xfId="21174"/>
    <cellStyle name="40% - Accent1 7 3 3" xfId="21175"/>
    <cellStyle name="40% - Accent1 7 3 3 2" xfId="21176"/>
    <cellStyle name="40% - Accent1 7 3 3 3" xfId="21177"/>
    <cellStyle name="40% - Accent1 7 3 4" xfId="21178"/>
    <cellStyle name="40% - Accent1 7 3 4 2" xfId="21179"/>
    <cellStyle name="40% - Accent1 7 3 4 3" xfId="21180"/>
    <cellStyle name="40% - Accent1 7 3 5" xfId="21181"/>
    <cellStyle name="40% - Accent1 7 3 5 2" xfId="21182"/>
    <cellStyle name="40% - Accent1 7 3 5 3" xfId="21183"/>
    <cellStyle name="40% - Accent1 7 3 6" xfId="21184"/>
    <cellStyle name="40% - Accent1 7 3 6 2" xfId="21185"/>
    <cellStyle name="40% - Accent1 7 3 7" xfId="21186"/>
    <cellStyle name="40% - Accent1 7 3 8" xfId="21187"/>
    <cellStyle name="40% - Accent1 7 4" xfId="21188"/>
    <cellStyle name="40% - Accent1 7 4 2" xfId="21189"/>
    <cellStyle name="40% - Accent1 7 4 2 2" xfId="21190"/>
    <cellStyle name="40% - Accent1 7 4 2 3" xfId="21191"/>
    <cellStyle name="40% - Accent1 7 4 3" xfId="21192"/>
    <cellStyle name="40% - Accent1 7 4 3 2" xfId="21193"/>
    <cellStyle name="40% - Accent1 7 4 3 3" xfId="21194"/>
    <cellStyle name="40% - Accent1 7 4 4" xfId="21195"/>
    <cellStyle name="40% - Accent1 7 4 4 2" xfId="21196"/>
    <cellStyle name="40% - Accent1 7 4 4 3" xfId="21197"/>
    <cellStyle name="40% - Accent1 7 4 5" xfId="21198"/>
    <cellStyle name="40% - Accent1 7 4 5 2" xfId="21199"/>
    <cellStyle name="40% - Accent1 7 4 5 3" xfId="21200"/>
    <cellStyle name="40% - Accent1 7 4 6" xfId="21201"/>
    <cellStyle name="40% - Accent1 7 4 6 2" xfId="21202"/>
    <cellStyle name="40% - Accent1 7 4 7" xfId="21203"/>
    <cellStyle name="40% - Accent1 7 4 8" xfId="21204"/>
    <cellStyle name="40% - Accent1 7 5" xfId="21205"/>
    <cellStyle name="40% - Accent1 7 5 2" xfId="21206"/>
    <cellStyle name="40% - Accent1 7 5 2 2" xfId="21207"/>
    <cellStyle name="40% - Accent1 7 5 2 3" xfId="21208"/>
    <cellStyle name="40% - Accent1 7 5 3" xfId="21209"/>
    <cellStyle name="40% - Accent1 7 5 3 2" xfId="21210"/>
    <cellStyle name="40% - Accent1 7 5 3 3" xfId="21211"/>
    <cellStyle name="40% - Accent1 7 5 4" xfId="21212"/>
    <cellStyle name="40% - Accent1 7 5 4 2" xfId="21213"/>
    <cellStyle name="40% - Accent1 7 5 4 3" xfId="21214"/>
    <cellStyle name="40% - Accent1 7 5 5" xfId="21215"/>
    <cellStyle name="40% - Accent1 7 5 5 2" xfId="21216"/>
    <cellStyle name="40% - Accent1 7 5 5 3" xfId="21217"/>
    <cellStyle name="40% - Accent1 7 5 6" xfId="21218"/>
    <cellStyle name="40% - Accent1 7 5 6 2" xfId="21219"/>
    <cellStyle name="40% - Accent1 7 5 7" xfId="21220"/>
    <cellStyle name="40% - Accent1 7 5 8" xfId="21221"/>
    <cellStyle name="40% - Accent1 7 6" xfId="21222"/>
    <cellStyle name="40% - Accent1 7 6 2" xfId="21223"/>
    <cellStyle name="40% - Accent1 7 6 2 2" xfId="21224"/>
    <cellStyle name="40% - Accent1 7 6 2 3" xfId="21225"/>
    <cellStyle name="40% - Accent1 7 6 3" xfId="21226"/>
    <cellStyle name="40% - Accent1 7 6 3 2" xfId="21227"/>
    <cellStyle name="40% - Accent1 7 6 3 3" xfId="21228"/>
    <cellStyle name="40% - Accent1 7 6 4" xfId="21229"/>
    <cellStyle name="40% - Accent1 7 6 4 2" xfId="21230"/>
    <cellStyle name="40% - Accent1 7 6 4 3" xfId="21231"/>
    <cellStyle name="40% - Accent1 7 6 5" xfId="21232"/>
    <cellStyle name="40% - Accent1 7 6 5 2" xfId="21233"/>
    <cellStyle name="40% - Accent1 7 6 5 3" xfId="21234"/>
    <cellStyle name="40% - Accent1 7 6 6" xfId="21235"/>
    <cellStyle name="40% - Accent1 7 6 6 2" xfId="21236"/>
    <cellStyle name="40% - Accent1 7 6 7" xfId="21237"/>
    <cellStyle name="40% - Accent1 7 6 8" xfId="21238"/>
    <cellStyle name="40% - Accent1 7 7" xfId="21239"/>
    <cellStyle name="40% - Accent1 7 7 2" xfId="21240"/>
    <cellStyle name="40% - Accent1 7 7 2 2" xfId="21241"/>
    <cellStyle name="40% - Accent1 7 7 2 3" xfId="21242"/>
    <cellStyle name="40% - Accent1 7 7 3" xfId="21243"/>
    <cellStyle name="40% - Accent1 7 7 3 2" xfId="21244"/>
    <cellStyle name="40% - Accent1 7 7 3 3" xfId="21245"/>
    <cellStyle name="40% - Accent1 7 7 4" xfId="21246"/>
    <cellStyle name="40% - Accent1 7 7 4 2" xfId="21247"/>
    <cellStyle name="40% - Accent1 7 7 4 3" xfId="21248"/>
    <cellStyle name="40% - Accent1 7 7 5" xfId="21249"/>
    <cellStyle name="40% - Accent1 7 7 5 2" xfId="21250"/>
    <cellStyle name="40% - Accent1 7 7 5 3" xfId="21251"/>
    <cellStyle name="40% - Accent1 7 7 6" xfId="21252"/>
    <cellStyle name="40% - Accent1 7 7 6 2" xfId="21253"/>
    <cellStyle name="40% - Accent1 7 7 7" xfId="21254"/>
    <cellStyle name="40% - Accent1 7 7 8" xfId="21255"/>
    <cellStyle name="40% - Accent1 7 8" xfId="21256"/>
    <cellStyle name="40% - Accent1 7 8 2" xfId="21257"/>
    <cellStyle name="40% - Accent1 7 8 2 2" xfId="21258"/>
    <cellStyle name="40% - Accent1 7 8 2 3" xfId="21259"/>
    <cellStyle name="40% - Accent1 7 8 3" xfId="21260"/>
    <cellStyle name="40% - Accent1 7 8 3 2" xfId="21261"/>
    <cellStyle name="40% - Accent1 7 8 3 3" xfId="21262"/>
    <cellStyle name="40% - Accent1 7 8 4" xfId="21263"/>
    <cellStyle name="40% - Accent1 7 8 4 2" xfId="21264"/>
    <cellStyle name="40% - Accent1 7 8 4 3" xfId="21265"/>
    <cellStyle name="40% - Accent1 7 8 5" xfId="21266"/>
    <cellStyle name="40% - Accent1 7 8 5 2" xfId="21267"/>
    <cellStyle name="40% - Accent1 7 8 5 3" xfId="21268"/>
    <cellStyle name="40% - Accent1 7 8 6" xfId="21269"/>
    <cellStyle name="40% - Accent1 7 8 6 2" xfId="21270"/>
    <cellStyle name="40% - Accent1 7 8 7" xfId="21271"/>
    <cellStyle name="40% - Accent1 7 8 8" xfId="21272"/>
    <cellStyle name="40% - Accent1 7 9" xfId="21273"/>
    <cellStyle name="40% - Accent1 7 9 2" xfId="21274"/>
    <cellStyle name="40% - Accent1 7 9 2 2" xfId="21275"/>
    <cellStyle name="40% - Accent1 7 9 2 3" xfId="21276"/>
    <cellStyle name="40% - Accent1 7 9 3" xfId="21277"/>
    <cellStyle name="40% - Accent1 7 9 3 2" xfId="21278"/>
    <cellStyle name="40% - Accent1 7 9 3 3" xfId="21279"/>
    <cellStyle name="40% - Accent1 7 9 4" xfId="21280"/>
    <cellStyle name="40% - Accent1 7 9 4 2" xfId="21281"/>
    <cellStyle name="40% - Accent1 7 9 4 3" xfId="21282"/>
    <cellStyle name="40% - Accent1 7 9 5" xfId="21283"/>
    <cellStyle name="40% - Accent1 7 9 5 2" xfId="21284"/>
    <cellStyle name="40% - Accent1 7 9 5 3" xfId="21285"/>
    <cellStyle name="40% - Accent1 7 9 6" xfId="21286"/>
    <cellStyle name="40% - Accent1 7 9 6 2" xfId="21287"/>
    <cellStyle name="40% - Accent1 7 9 7" xfId="21288"/>
    <cellStyle name="40% - Accent1 7 9 8" xfId="21289"/>
    <cellStyle name="40% - Accent1 8" xfId="21290"/>
    <cellStyle name="40% - Accent1 8 10" xfId="21291"/>
    <cellStyle name="40% - Accent1 8 10 2" xfId="21292"/>
    <cellStyle name="40% - Accent1 8 10 2 2" xfId="21293"/>
    <cellStyle name="40% - Accent1 8 10 2 3" xfId="21294"/>
    <cellStyle name="40% - Accent1 8 10 3" xfId="21295"/>
    <cellStyle name="40% - Accent1 8 10 3 2" xfId="21296"/>
    <cellStyle name="40% - Accent1 8 10 3 3" xfId="21297"/>
    <cellStyle name="40% - Accent1 8 10 4" xfId="21298"/>
    <cellStyle name="40% - Accent1 8 10 4 2" xfId="21299"/>
    <cellStyle name="40% - Accent1 8 10 4 3" xfId="21300"/>
    <cellStyle name="40% - Accent1 8 10 5" xfId="21301"/>
    <cellStyle name="40% - Accent1 8 10 5 2" xfId="21302"/>
    <cellStyle name="40% - Accent1 8 10 5 3" xfId="21303"/>
    <cellStyle name="40% - Accent1 8 10 6" xfId="21304"/>
    <cellStyle name="40% - Accent1 8 10 6 2" xfId="21305"/>
    <cellStyle name="40% - Accent1 8 10 7" xfId="21306"/>
    <cellStyle name="40% - Accent1 8 10 8" xfId="21307"/>
    <cellStyle name="40% - Accent1 8 11" xfId="21308"/>
    <cellStyle name="40% - Accent1 8 11 2" xfId="21309"/>
    <cellStyle name="40% - Accent1 8 11 2 2" xfId="21310"/>
    <cellStyle name="40% - Accent1 8 11 2 3" xfId="21311"/>
    <cellStyle name="40% - Accent1 8 11 3" xfId="21312"/>
    <cellStyle name="40% - Accent1 8 11 3 2" xfId="21313"/>
    <cellStyle name="40% - Accent1 8 11 3 3" xfId="21314"/>
    <cellStyle name="40% - Accent1 8 11 4" xfId="21315"/>
    <cellStyle name="40% - Accent1 8 11 4 2" xfId="21316"/>
    <cellStyle name="40% - Accent1 8 11 4 3" xfId="21317"/>
    <cellStyle name="40% - Accent1 8 11 5" xfId="21318"/>
    <cellStyle name="40% - Accent1 8 11 5 2" xfId="21319"/>
    <cellStyle name="40% - Accent1 8 11 5 3" xfId="21320"/>
    <cellStyle name="40% - Accent1 8 11 6" xfId="21321"/>
    <cellStyle name="40% - Accent1 8 11 6 2" xfId="21322"/>
    <cellStyle name="40% - Accent1 8 11 7" xfId="21323"/>
    <cellStyle name="40% - Accent1 8 11 8" xfId="21324"/>
    <cellStyle name="40% - Accent1 8 12" xfId="21325"/>
    <cellStyle name="40% - Accent1 8 12 2" xfId="21326"/>
    <cellStyle name="40% - Accent1 8 12 2 2" xfId="21327"/>
    <cellStyle name="40% - Accent1 8 12 2 3" xfId="21328"/>
    <cellStyle name="40% - Accent1 8 12 3" xfId="21329"/>
    <cellStyle name="40% - Accent1 8 12 3 2" xfId="21330"/>
    <cellStyle name="40% - Accent1 8 12 3 3" xfId="21331"/>
    <cellStyle name="40% - Accent1 8 12 4" xfId="21332"/>
    <cellStyle name="40% - Accent1 8 12 4 2" xfId="21333"/>
    <cellStyle name="40% - Accent1 8 12 4 3" xfId="21334"/>
    <cellStyle name="40% - Accent1 8 12 5" xfId="21335"/>
    <cellStyle name="40% - Accent1 8 12 5 2" xfId="21336"/>
    <cellStyle name="40% - Accent1 8 12 5 3" xfId="21337"/>
    <cellStyle name="40% - Accent1 8 12 6" xfId="21338"/>
    <cellStyle name="40% - Accent1 8 12 6 2" xfId="21339"/>
    <cellStyle name="40% - Accent1 8 12 7" xfId="21340"/>
    <cellStyle name="40% - Accent1 8 12 8" xfId="21341"/>
    <cellStyle name="40% - Accent1 8 13" xfId="21342"/>
    <cellStyle name="40% - Accent1 8 13 2" xfId="21343"/>
    <cellStyle name="40% - Accent1 8 13 2 2" xfId="21344"/>
    <cellStyle name="40% - Accent1 8 13 2 3" xfId="21345"/>
    <cellStyle name="40% - Accent1 8 13 3" xfId="21346"/>
    <cellStyle name="40% - Accent1 8 13 3 2" xfId="21347"/>
    <cellStyle name="40% - Accent1 8 13 3 3" xfId="21348"/>
    <cellStyle name="40% - Accent1 8 13 4" xfId="21349"/>
    <cellStyle name="40% - Accent1 8 13 4 2" xfId="21350"/>
    <cellStyle name="40% - Accent1 8 13 4 3" xfId="21351"/>
    <cellStyle name="40% - Accent1 8 13 5" xfId="21352"/>
    <cellStyle name="40% - Accent1 8 13 5 2" xfId="21353"/>
    <cellStyle name="40% - Accent1 8 13 5 3" xfId="21354"/>
    <cellStyle name="40% - Accent1 8 13 6" xfId="21355"/>
    <cellStyle name="40% - Accent1 8 13 6 2" xfId="21356"/>
    <cellStyle name="40% - Accent1 8 13 7" xfId="21357"/>
    <cellStyle name="40% - Accent1 8 13 8" xfId="21358"/>
    <cellStyle name="40% - Accent1 8 14" xfId="21359"/>
    <cellStyle name="40% - Accent1 8 14 2" xfId="21360"/>
    <cellStyle name="40% - Accent1 8 14 2 2" xfId="21361"/>
    <cellStyle name="40% - Accent1 8 14 2 3" xfId="21362"/>
    <cellStyle name="40% - Accent1 8 14 3" xfId="21363"/>
    <cellStyle name="40% - Accent1 8 14 3 2" xfId="21364"/>
    <cellStyle name="40% - Accent1 8 14 3 3" xfId="21365"/>
    <cellStyle name="40% - Accent1 8 14 4" xfId="21366"/>
    <cellStyle name="40% - Accent1 8 14 4 2" xfId="21367"/>
    <cellStyle name="40% - Accent1 8 14 4 3" xfId="21368"/>
    <cellStyle name="40% - Accent1 8 14 5" xfId="21369"/>
    <cellStyle name="40% - Accent1 8 14 5 2" xfId="21370"/>
    <cellStyle name="40% - Accent1 8 14 5 3" xfId="21371"/>
    <cellStyle name="40% - Accent1 8 14 6" xfId="21372"/>
    <cellStyle name="40% - Accent1 8 14 6 2" xfId="21373"/>
    <cellStyle name="40% - Accent1 8 14 7" xfId="21374"/>
    <cellStyle name="40% - Accent1 8 14 8" xfId="21375"/>
    <cellStyle name="40% - Accent1 8 15" xfId="21376"/>
    <cellStyle name="40% - Accent1 8 15 2" xfId="21377"/>
    <cellStyle name="40% - Accent1 8 15 2 2" xfId="21378"/>
    <cellStyle name="40% - Accent1 8 15 2 3" xfId="21379"/>
    <cellStyle name="40% - Accent1 8 15 3" xfId="21380"/>
    <cellStyle name="40% - Accent1 8 15 3 2" xfId="21381"/>
    <cellStyle name="40% - Accent1 8 15 3 3" xfId="21382"/>
    <cellStyle name="40% - Accent1 8 15 4" xfId="21383"/>
    <cellStyle name="40% - Accent1 8 15 4 2" xfId="21384"/>
    <cellStyle name="40% - Accent1 8 15 4 3" xfId="21385"/>
    <cellStyle name="40% - Accent1 8 15 5" xfId="21386"/>
    <cellStyle name="40% - Accent1 8 15 5 2" xfId="21387"/>
    <cellStyle name="40% - Accent1 8 15 5 3" xfId="21388"/>
    <cellStyle name="40% - Accent1 8 15 6" xfId="21389"/>
    <cellStyle name="40% - Accent1 8 15 6 2" xfId="21390"/>
    <cellStyle name="40% - Accent1 8 15 7" xfId="21391"/>
    <cellStyle name="40% - Accent1 8 15 8" xfId="21392"/>
    <cellStyle name="40% - Accent1 8 16" xfId="21393"/>
    <cellStyle name="40% - Accent1 8 16 2" xfId="21394"/>
    <cellStyle name="40% - Accent1 8 16 2 2" xfId="21395"/>
    <cellStyle name="40% - Accent1 8 16 2 3" xfId="21396"/>
    <cellStyle name="40% - Accent1 8 16 3" xfId="21397"/>
    <cellStyle name="40% - Accent1 8 16 3 2" xfId="21398"/>
    <cellStyle name="40% - Accent1 8 16 3 3" xfId="21399"/>
    <cellStyle name="40% - Accent1 8 16 4" xfId="21400"/>
    <cellStyle name="40% - Accent1 8 16 4 2" xfId="21401"/>
    <cellStyle name="40% - Accent1 8 16 4 3" xfId="21402"/>
    <cellStyle name="40% - Accent1 8 16 5" xfId="21403"/>
    <cellStyle name="40% - Accent1 8 16 5 2" xfId="21404"/>
    <cellStyle name="40% - Accent1 8 16 5 3" xfId="21405"/>
    <cellStyle name="40% - Accent1 8 16 6" xfId="21406"/>
    <cellStyle name="40% - Accent1 8 16 6 2" xfId="21407"/>
    <cellStyle name="40% - Accent1 8 16 7" xfId="21408"/>
    <cellStyle name="40% - Accent1 8 16 8" xfId="21409"/>
    <cellStyle name="40% - Accent1 8 17" xfId="21410"/>
    <cellStyle name="40% - Accent1 8 17 2" xfId="21411"/>
    <cellStyle name="40% - Accent1 8 17 2 2" xfId="21412"/>
    <cellStyle name="40% - Accent1 8 17 2 3" xfId="21413"/>
    <cellStyle name="40% - Accent1 8 17 3" xfId="21414"/>
    <cellStyle name="40% - Accent1 8 17 3 2" xfId="21415"/>
    <cellStyle name="40% - Accent1 8 17 3 3" xfId="21416"/>
    <cellStyle name="40% - Accent1 8 17 4" xfId="21417"/>
    <cellStyle name="40% - Accent1 8 17 4 2" xfId="21418"/>
    <cellStyle name="40% - Accent1 8 17 4 3" xfId="21419"/>
    <cellStyle name="40% - Accent1 8 17 5" xfId="21420"/>
    <cellStyle name="40% - Accent1 8 17 5 2" xfId="21421"/>
    <cellStyle name="40% - Accent1 8 17 5 3" xfId="21422"/>
    <cellStyle name="40% - Accent1 8 17 6" xfId="21423"/>
    <cellStyle name="40% - Accent1 8 17 6 2" xfId="21424"/>
    <cellStyle name="40% - Accent1 8 17 7" xfId="21425"/>
    <cellStyle name="40% - Accent1 8 17 8" xfId="21426"/>
    <cellStyle name="40% - Accent1 8 18" xfId="21427"/>
    <cellStyle name="40% - Accent1 8 18 2" xfId="21428"/>
    <cellStyle name="40% - Accent1 8 18 2 2" xfId="21429"/>
    <cellStyle name="40% - Accent1 8 18 2 3" xfId="21430"/>
    <cellStyle name="40% - Accent1 8 18 3" xfId="21431"/>
    <cellStyle name="40% - Accent1 8 18 3 2" xfId="21432"/>
    <cellStyle name="40% - Accent1 8 18 3 3" xfId="21433"/>
    <cellStyle name="40% - Accent1 8 18 4" xfId="21434"/>
    <cellStyle name="40% - Accent1 8 18 4 2" xfId="21435"/>
    <cellStyle name="40% - Accent1 8 18 4 3" xfId="21436"/>
    <cellStyle name="40% - Accent1 8 18 5" xfId="21437"/>
    <cellStyle name="40% - Accent1 8 18 5 2" xfId="21438"/>
    <cellStyle name="40% - Accent1 8 18 5 3" xfId="21439"/>
    <cellStyle name="40% - Accent1 8 18 6" xfId="21440"/>
    <cellStyle name="40% - Accent1 8 18 6 2" xfId="21441"/>
    <cellStyle name="40% - Accent1 8 18 7" xfId="21442"/>
    <cellStyle name="40% - Accent1 8 18 8" xfId="21443"/>
    <cellStyle name="40% - Accent1 8 19" xfId="21444"/>
    <cellStyle name="40% - Accent1 8 19 2" xfId="21445"/>
    <cellStyle name="40% - Accent1 8 19 2 2" xfId="21446"/>
    <cellStyle name="40% - Accent1 8 19 2 3" xfId="21447"/>
    <cellStyle name="40% - Accent1 8 19 3" xfId="21448"/>
    <cellStyle name="40% - Accent1 8 19 3 2" xfId="21449"/>
    <cellStyle name="40% - Accent1 8 19 3 3" xfId="21450"/>
    <cellStyle name="40% - Accent1 8 19 4" xfId="21451"/>
    <cellStyle name="40% - Accent1 8 19 4 2" xfId="21452"/>
    <cellStyle name="40% - Accent1 8 19 4 3" xfId="21453"/>
    <cellStyle name="40% - Accent1 8 19 5" xfId="21454"/>
    <cellStyle name="40% - Accent1 8 19 5 2" xfId="21455"/>
    <cellStyle name="40% - Accent1 8 19 5 3" xfId="21456"/>
    <cellStyle name="40% - Accent1 8 19 6" xfId="21457"/>
    <cellStyle name="40% - Accent1 8 19 6 2" xfId="21458"/>
    <cellStyle name="40% - Accent1 8 19 7" xfId="21459"/>
    <cellStyle name="40% - Accent1 8 19 8" xfId="21460"/>
    <cellStyle name="40% - Accent1 8 2" xfId="21461"/>
    <cellStyle name="40% - Accent1 8 2 2" xfId="21462"/>
    <cellStyle name="40% - Accent1 8 2 2 2" xfId="21463"/>
    <cellStyle name="40% - Accent1 8 2 2 3" xfId="21464"/>
    <cellStyle name="40% - Accent1 8 2 3" xfId="21465"/>
    <cellStyle name="40% - Accent1 8 2 3 2" xfId="21466"/>
    <cellStyle name="40% - Accent1 8 2 3 3" xfId="21467"/>
    <cellStyle name="40% - Accent1 8 2 4" xfId="21468"/>
    <cellStyle name="40% - Accent1 8 2 4 2" xfId="21469"/>
    <cellStyle name="40% - Accent1 8 2 4 3" xfId="21470"/>
    <cellStyle name="40% - Accent1 8 2 5" xfId="21471"/>
    <cellStyle name="40% - Accent1 8 2 5 2" xfId="21472"/>
    <cellStyle name="40% - Accent1 8 2 5 3" xfId="21473"/>
    <cellStyle name="40% - Accent1 8 2 6" xfId="21474"/>
    <cellStyle name="40% - Accent1 8 2 6 2" xfId="21475"/>
    <cellStyle name="40% - Accent1 8 2 7" xfId="21476"/>
    <cellStyle name="40% - Accent1 8 2 8" xfId="21477"/>
    <cellStyle name="40% - Accent1 8 20" xfId="21478"/>
    <cellStyle name="40% - Accent1 8 20 2" xfId="21479"/>
    <cellStyle name="40% - Accent1 8 20 3" xfId="21480"/>
    <cellStyle name="40% - Accent1 8 21" xfId="21481"/>
    <cellStyle name="40% - Accent1 8 21 2" xfId="21482"/>
    <cellStyle name="40% - Accent1 8 21 3" xfId="21483"/>
    <cellStyle name="40% - Accent1 8 22" xfId="21484"/>
    <cellStyle name="40% - Accent1 8 22 2" xfId="21485"/>
    <cellStyle name="40% - Accent1 8 22 3" xfId="21486"/>
    <cellStyle name="40% - Accent1 8 23" xfId="21487"/>
    <cellStyle name="40% - Accent1 8 23 2" xfId="21488"/>
    <cellStyle name="40% - Accent1 8 23 3" xfId="21489"/>
    <cellStyle name="40% - Accent1 8 24" xfId="21490"/>
    <cellStyle name="40% - Accent1 8 24 2" xfId="21491"/>
    <cellStyle name="40% - Accent1 8 25" xfId="21492"/>
    <cellStyle name="40% - Accent1 8 26" xfId="21493"/>
    <cellStyle name="40% - Accent1 8 3" xfId="21494"/>
    <cellStyle name="40% - Accent1 8 3 2" xfId="21495"/>
    <cellStyle name="40% - Accent1 8 3 2 2" xfId="21496"/>
    <cellStyle name="40% - Accent1 8 3 2 3" xfId="21497"/>
    <cellStyle name="40% - Accent1 8 3 3" xfId="21498"/>
    <cellStyle name="40% - Accent1 8 3 3 2" xfId="21499"/>
    <cellStyle name="40% - Accent1 8 3 3 3" xfId="21500"/>
    <cellStyle name="40% - Accent1 8 3 4" xfId="21501"/>
    <cellStyle name="40% - Accent1 8 3 4 2" xfId="21502"/>
    <cellStyle name="40% - Accent1 8 3 4 3" xfId="21503"/>
    <cellStyle name="40% - Accent1 8 3 5" xfId="21504"/>
    <cellStyle name="40% - Accent1 8 3 5 2" xfId="21505"/>
    <cellStyle name="40% - Accent1 8 3 5 3" xfId="21506"/>
    <cellStyle name="40% - Accent1 8 3 6" xfId="21507"/>
    <cellStyle name="40% - Accent1 8 3 6 2" xfId="21508"/>
    <cellStyle name="40% - Accent1 8 3 7" xfId="21509"/>
    <cellStyle name="40% - Accent1 8 3 8" xfId="21510"/>
    <cellStyle name="40% - Accent1 8 4" xfId="21511"/>
    <cellStyle name="40% - Accent1 8 4 2" xfId="21512"/>
    <cellStyle name="40% - Accent1 8 4 2 2" xfId="21513"/>
    <cellStyle name="40% - Accent1 8 4 2 3" xfId="21514"/>
    <cellStyle name="40% - Accent1 8 4 3" xfId="21515"/>
    <cellStyle name="40% - Accent1 8 4 3 2" xfId="21516"/>
    <cellStyle name="40% - Accent1 8 4 3 3" xfId="21517"/>
    <cellStyle name="40% - Accent1 8 4 4" xfId="21518"/>
    <cellStyle name="40% - Accent1 8 4 4 2" xfId="21519"/>
    <cellStyle name="40% - Accent1 8 4 4 3" xfId="21520"/>
    <cellStyle name="40% - Accent1 8 4 5" xfId="21521"/>
    <cellStyle name="40% - Accent1 8 4 5 2" xfId="21522"/>
    <cellStyle name="40% - Accent1 8 4 5 3" xfId="21523"/>
    <cellStyle name="40% - Accent1 8 4 6" xfId="21524"/>
    <cellStyle name="40% - Accent1 8 4 6 2" xfId="21525"/>
    <cellStyle name="40% - Accent1 8 4 7" xfId="21526"/>
    <cellStyle name="40% - Accent1 8 4 8" xfId="21527"/>
    <cellStyle name="40% - Accent1 8 5" xfId="21528"/>
    <cellStyle name="40% - Accent1 8 5 2" xfId="21529"/>
    <cellStyle name="40% - Accent1 8 5 2 2" xfId="21530"/>
    <cellStyle name="40% - Accent1 8 5 2 3" xfId="21531"/>
    <cellStyle name="40% - Accent1 8 5 3" xfId="21532"/>
    <cellStyle name="40% - Accent1 8 5 3 2" xfId="21533"/>
    <cellStyle name="40% - Accent1 8 5 3 3" xfId="21534"/>
    <cellStyle name="40% - Accent1 8 5 4" xfId="21535"/>
    <cellStyle name="40% - Accent1 8 5 4 2" xfId="21536"/>
    <cellStyle name="40% - Accent1 8 5 4 3" xfId="21537"/>
    <cellStyle name="40% - Accent1 8 5 5" xfId="21538"/>
    <cellStyle name="40% - Accent1 8 5 5 2" xfId="21539"/>
    <cellStyle name="40% - Accent1 8 5 5 3" xfId="21540"/>
    <cellStyle name="40% - Accent1 8 5 6" xfId="21541"/>
    <cellStyle name="40% - Accent1 8 5 6 2" xfId="21542"/>
    <cellStyle name="40% - Accent1 8 5 7" xfId="21543"/>
    <cellStyle name="40% - Accent1 8 5 8" xfId="21544"/>
    <cellStyle name="40% - Accent1 8 6" xfId="21545"/>
    <cellStyle name="40% - Accent1 8 6 2" xfId="21546"/>
    <cellStyle name="40% - Accent1 8 6 2 2" xfId="21547"/>
    <cellStyle name="40% - Accent1 8 6 2 3" xfId="21548"/>
    <cellStyle name="40% - Accent1 8 6 3" xfId="21549"/>
    <cellStyle name="40% - Accent1 8 6 3 2" xfId="21550"/>
    <cellStyle name="40% - Accent1 8 6 3 3" xfId="21551"/>
    <cellStyle name="40% - Accent1 8 6 4" xfId="21552"/>
    <cellStyle name="40% - Accent1 8 6 4 2" xfId="21553"/>
    <cellStyle name="40% - Accent1 8 6 4 3" xfId="21554"/>
    <cellStyle name="40% - Accent1 8 6 5" xfId="21555"/>
    <cellStyle name="40% - Accent1 8 6 5 2" xfId="21556"/>
    <cellStyle name="40% - Accent1 8 6 5 3" xfId="21557"/>
    <cellStyle name="40% - Accent1 8 6 6" xfId="21558"/>
    <cellStyle name="40% - Accent1 8 6 6 2" xfId="21559"/>
    <cellStyle name="40% - Accent1 8 6 7" xfId="21560"/>
    <cellStyle name="40% - Accent1 8 6 8" xfId="21561"/>
    <cellStyle name="40% - Accent1 8 7" xfId="21562"/>
    <cellStyle name="40% - Accent1 8 7 2" xfId="21563"/>
    <cellStyle name="40% - Accent1 8 7 2 2" xfId="21564"/>
    <cellStyle name="40% - Accent1 8 7 2 3" xfId="21565"/>
    <cellStyle name="40% - Accent1 8 7 3" xfId="21566"/>
    <cellStyle name="40% - Accent1 8 7 3 2" xfId="21567"/>
    <cellStyle name="40% - Accent1 8 7 3 3" xfId="21568"/>
    <cellStyle name="40% - Accent1 8 7 4" xfId="21569"/>
    <cellStyle name="40% - Accent1 8 7 4 2" xfId="21570"/>
    <cellStyle name="40% - Accent1 8 7 4 3" xfId="21571"/>
    <cellStyle name="40% - Accent1 8 7 5" xfId="21572"/>
    <cellStyle name="40% - Accent1 8 7 5 2" xfId="21573"/>
    <cellStyle name="40% - Accent1 8 7 5 3" xfId="21574"/>
    <cellStyle name="40% - Accent1 8 7 6" xfId="21575"/>
    <cellStyle name="40% - Accent1 8 7 6 2" xfId="21576"/>
    <cellStyle name="40% - Accent1 8 7 7" xfId="21577"/>
    <cellStyle name="40% - Accent1 8 7 8" xfId="21578"/>
    <cellStyle name="40% - Accent1 8 8" xfId="21579"/>
    <cellStyle name="40% - Accent1 8 8 2" xfId="21580"/>
    <cellStyle name="40% - Accent1 8 8 2 2" xfId="21581"/>
    <cellStyle name="40% - Accent1 8 8 2 3" xfId="21582"/>
    <cellStyle name="40% - Accent1 8 8 3" xfId="21583"/>
    <cellStyle name="40% - Accent1 8 8 3 2" xfId="21584"/>
    <cellStyle name="40% - Accent1 8 8 3 3" xfId="21585"/>
    <cellStyle name="40% - Accent1 8 8 4" xfId="21586"/>
    <cellStyle name="40% - Accent1 8 8 4 2" xfId="21587"/>
    <cellStyle name="40% - Accent1 8 8 4 3" xfId="21588"/>
    <cellStyle name="40% - Accent1 8 8 5" xfId="21589"/>
    <cellStyle name="40% - Accent1 8 8 5 2" xfId="21590"/>
    <cellStyle name="40% - Accent1 8 8 5 3" xfId="21591"/>
    <cellStyle name="40% - Accent1 8 8 6" xfId="21592"/>
    <cellStyle name="40% - Accent1 8 8 6 2" xfId="21593"/>
    <cellStyle name="40% - Accent1 8 8 7" xfId="21594"/>
    <cellStyle name="40% - Accent1 8 8 8" xfId="21595"/>
    <cellStyle name="40% - Accent1 8 9" xfId="21596"/>
    <cellStyle name="40% - Accent1 8 9 2" xfId="21597"/>
    <cellStyle name="40% - Accent1 8 9 2 2" xfId="21598"/>
    <cellStyle name="40% - Accent1 8 9 2 3" xfId="21599"/>
    <cellStyle name="40% - Accent1 8 9 3" xfId="21600"/>
    <cellStyle name="40% - Accent1 8 9 3 2" xfId="21601"/>
    <cellStyle name="40% - Accent1 8 9 3 3" xfId="21602"/>
    <cellStyle name="40% - Accent1 8 9 4" xfId="21603"/>
    <cellStyle name="40% - Accent1 8 9 4 2" xfId="21604"/>
    <cellStyle name="40% - Accent1 8 9 4 3" xfId="21605"/>
    <cellStyle name="40% - Accent1 8 9 5" xfId="21606"/>
    <cellStyle name="40% - Accent1 8 9 5 2" xfId="21607"/>
    <cellStyle name="40% - Accent1 8 9 5 3" xfId="21608"/>
    <cellStyle name="40% - Accent1 8 9 6" xfId="21609"/>
    <cellStyle name="40% - Accent1 8 9 6 2" xfId="21610"/>
    <cellStyle name="40% - Accent1 8 9 7" xfId="21611"/>
    <cellStyle name="40% - Accent1 8 9 8" xfId="21612"/>
    <cellStyle name="40% - Accent1 9" xfId="21613"/>
    <cellStyle name="40% - Accent1 9 10" xfId="21614"/>
    <cellStyle name="40% - Accent1 9 10 2" xfId="21615"/>
    <cellStyle name="40% - Accent1 9 10 2 2" xfId="21616"/>
    <cellStyle name="40% - Accent1 9 10 2 3" xfId="21617"/>
    <cellStyle name="40% - Accent1 9 10 3" xfId="21618"/>
    <cellStyle name="40% - Accent1 9 10 3 2" xfId="21619"/>
    <cellStyle name="40% - Accent1 9 10 3 3" xfId="21620"/>
    <cellStyle name="40% - Accent1 9 10 4" xfId="21621"/>
    <cellStyle name="40% - Accent1 9 10 4 2" xfId="21622"/>
    <cellStyle name="40% - Accent1 9 10 4 3" xfId="21623"/>
    <cellStyle name="40% - Accent1 9 10 5" xfId="21624"/>
    <cellStyle name="40% - Accent1 9 10 5 2" xfId="21625"/>
    <cellStyle name="40% - Accent1 9 10 5 3" xfId="21626"/>
    <cellStyle name="40% - Accent1 9 10 6" xfId="21627"/>
    <cellStyle name="40% - Accent1 9 10 6 2" xfId="21628"/>
    <cellStyle name="40% - Accent1 9 10 7" xfId="21629"/>
    <cellStyle name="40% - Accent1 9 10 8" xfId="21630"/>
    <cellStyle name="40% - Accent1 9 11" xfId="21631"/>
    <cellStyle name="40% - Accent1 9 11 2" xfId="21632"/>
    <cellStyle name="40% - Accent1 9 11 2 2" xfId="21633"/>
    <cellStyle name="40% - Accent1 9 11 2 3" xfId="21634"/>
    <cellStyle name="40% - Accent1 9 11 3" xfId="21635"/>
    <cellStyle name="40% - Accent1 9 11 3 2" xfId="21636"/>
    <cellStyle name="40% - Accent1 9 11 3 3" xfId="21637"/>
    <cellStyle name="40% - Accent1 9 11 4" xfId="21638"/>
    <cellStyle name="40% - Accent1 9 11 4 2" xfId="21639"/>
    <cellStyle name="40% - Accent1 9 11 4 3" xfId="21640"/>
    <cellStyle name="40% - Accent1 9 11 5" xfId="21641"/>
    <cellStyle name="40% - Accent1 9 11 5 2" xfId="21642"/>
    <cellStyle name="40% - Accent1 9 11 5 3" xfId="21643"/>
    <cellStyle name="40% - Accent1 9 11 6" xfId="21644"/>
    <cellStyle name="40% - Accent1 9 11 6 2" xfId="21645"/>
    <cellStyle name="40% - Accent1 9 11 7" xfId="21646"/>
    <cellStyle name="40% - Accent1 9 11 8" xfId="21647"/>
    <cellStyle name="40% - Accent1 9 12" xfId="21648"/>
    <cellStyle name="40% - Accent1 9 12 2" xfId="21649"/>
    <cellStyle name="40% - Accent1 9 12 2 2" xfId="21650"/>
    <cellStyle name="40% - Accent1 9 12 2 3" xfId="21651"/>
    <cellStyle name="40% - Accent1 9 12 3" xfId="21652"/>
    <cellStyle name="40% - Accent1 9 12 3 2" xfId="21653"/>
    <cellStyle name="40% - Accent1 9 12 3 3" xfId="21654"/>
    <cellStyle name="40% - Accent1 9 12 4" xfId="21655"/>
    <cellStyle name="40% - Accent1 9 12 4 2" xfId="21656"/>
    <cellStyle name="40% - Accent1 9 12 4 3" xfId="21657"/>
    <cellStyle name="40% - Accent1 9 12 5" xfId="21658"/>
    <cellStyle name="40% - Accent1 9 12 5 2" xfId="21659"/>
    <cellStyle name="40% - Accent1 9 12 5 3" xfId="21660"/>
    <cellStyle name="40% - Accent1 9 12 6" xfId="21661"/>
    <cellStyle name="40% - Accent1 9 12 6 2" xfId="21662"/>
    <cellStyle name="40% - Accent1 9 12 7" xfId="21663"/>
    <cellStyle name="40% - Accent1 9 12 8" xfId="21664"/>
    <cellStyle name="40% - Accent1 9 13" xfId="21665"/>
    <cellStyle name="40% - Accent1 9 13 2" xfId="21666"/>
    <cellStyle name="40% - Accent1 9 13 2 2" xfId="21667"/>
    <cellStyle name="40% - Accent1 9 13 2 3" xfId="21668"/>
    <cellStyle name="40% - Accent1 9 13 3" xfId="21669"/>
    <cellStyle name="40% - Accent1 9 13 3 2" xfId="21670"/>
    <cellStyle name="40% - Accent1 9 13 3 3" xfId="21671"/>
    <cellStyle name="40% - Accent1 9 13 4" xfId="21672"/>
    <cellStyle name="40% - Accent1 9 13 4 2" xfId="21673"/>
    <cellStyle name="40% - Accent1 9 13 4 3" xfId="21674"/>
    <cellStyle name="40% - Accent1 9 13 5" xfId="21675"/>
    <cellStyle name="40% - Accent1 9 13 5 2" xfId="21676"/>
    <cellStyle name="40% - Accent1 9 13 5 3" xfId="21677"/>
    <cellStyle name="40% - Accent1 9 13 6" xfId="21678"/>
    <cellStyle name="40% - Accent1 9 13 6 2" xfId="21679"/>
    <cellStyle name="40% - Accent1 9 13 7" xfId="21680"/>
    <cellStyle name="40% - Accent1 9 13 8" xfId="21681"/>
    <cellStyle name="40% - Accent1 9 14" xfId="21682"/>
    <cellStyle name="40% - Accent1 9 14 2" xfId="21683"/>
    <cellStyle name="40% - Accent1 9 14 2 2" xfId="21684"/>
    <cellStyle name="40% - Accent1 9 14 2 3" xfId="21685"/>
    <cellStyle name="40% - Accent1 9 14 3" xfId="21686"/>
    <cellStyle name="40% - Accent1 9 14 3 2" xfId="21687"/>
    <cellStyle name="40% - Accent1 9 14 3 3" xfId="21688"/>
    <cellStyle name="40% - Accent1 9 14 4" xfId="21689"/>
    <cellStyle name="40% - Accent1 9 14 4 2" xfId="21690"/>
    <cellStyle name="40% - Accent1 9 14 4 3" xfId="21691"/>
    <cellStyle name="40% - Accent1 9 14 5" xfId="21692"/>
    <cellStyle name="40% - Accent1 9 14 5 2" xfId="21693"/>
    <cellStyle name="40% - Accent1 9 14 5 3" xfId="21694"/>
    <cellStyle name="40% - Accent1 9 14 6" xfId="21695"/>
    <cellStyle name="40% - Accent1 9 14 6 2" xfId="21696"/>
    <cellStyle name="40% - Accent1 9 14 7" xfId="21697"/>
    <cellStyle name="40% - Accent1 9 14 8" xfId="21698"/>
    <cellStyle name="40% - Accent1 9 15" xfId="21699"/>
    <cellStyle name="40% - Accent1 9 15 2" xfId="21700"/>
    <cellStyle name="40% - Accent1 9 15 2 2" xfId="21701"/>
    <cellStyle name="40% - Accent1 9 15 2 3" xfId="21702"/>
    <cellStyle name="40% - Accent1 9 15 3" xfId="21703"/>
    <cellStyle name="40% - Accent1 9 15 3 2" xfId="21704"/>
    <cellStyle name="40% - Accent1 9 15 3 3" xfId="21705"/>
    <cellStyle name="40% - Accent1 9 15 4" xfId="21706"/>
    <cellStyle name="40% - Accent1 9 15 4 2" xfId="21707"/>
    <cellStyle name="40% - Accent1 9 15 4 3" xfId="21708"/>
    <cellStyle name="40% - Accent1 9 15 5" xfId="21709"/>
    <cellStyle name="40% - Accent1 9 15 5 2" xfId="21710"/>
    <cellStyle name="40% - Accent1 9 15 5 3" xfId="21711"/>
    <cellStyle name="40% - Accent1 9 15 6" xfId="21712"/>
    <cellStyle name="40% - Accent1 9 15 6 2" xfId="21713"/>
    <cellStyle name="40% - Accent1 9 15 7" xfId="21714"/>
    <cellStyle name="40% - Accent1 9 15 8" xfId="21715"/>
    <cellStyle name="40% - Accent1 9 16" xfId="21716"/>
    <cellStyle name="40% - Accent1 9 16 2" xfId="21717"/>
    <cellStyle name="40% - Accent1 9 16 2 2" xfId="21718"/>
    <cellStyle name="40% - Accent1 9 16 2 3" xfId="21719"/>
    <cellStyle name="40% - Accent1 9 16 3" xfId="21720"/>
    <cellStyle name="40% - Accent1 9 16 3 2" xfId="21721"/>
    <cellStyle name="40% - Accent1 9 16 3 3" xfId="21722"/>
    <cellStyle name="40% - Accent1 9 16 4" xfId="21723"/>
    <cellStyle name="40% - Accent1 9 16 4 2" xfId="21724"/>
    <cellStyle name="40% - Accent1 9 16 4 3" xfId="21725"/>
    <cellStyle name="40% - Accent1 9 16 5" xfId="21726"/>
    <cellStyle name="40% - Accent1 9 16 5 2" xfId="21727"/>
    <cellStyle name="40% - Accent1 9 16 5 3" xfId="21728"/>
    <cellStyle name="40% - Accent1 9 16 6" xfId="21729"/>
    <cellStyle name="40% - Accent1 9 16 6 2" xfId="21730"/>
    <cellStyle name="40% - Accent1 9 16 7" xfId="21731"/>
    <cellStyle name="40% - Accent1 9 16 8" xfId="21732"/>
    <cellStyle name="40% - Accent1 9 17" xfId="21733"/>
    <cellStyle name="40% - Accent1 9 17 2" xfId="21734"/>
    <cellStyle name="40% - Accent1 9 17 2 2" xfId="21735"/>
    <cellStyle name="40% - Accent1 9 17 2 3" xfId="21736"/>
    <cellStyle name="40% - Accent1 9 17 3" xfId="21737"/>
    <cellStyle name="40% - Accent1 9 17 3 2" xfId="21738"/>
    <cellStyle name="40% - Accent1 9 17 3 3" xfId="21739"/>
    <cellStyle name="40% - Accent1 9 17 4" xfId="21740"/>
    <cellStyle name="40% - Accent1 9 17 4 2" xfId="21741"/>
    <cellStyle name="40% - Accent1 9 17 4 3" xfId="21742"/>
    <cellStyle name="40% - Accent1 9 17 5" xfId="21743"/>
    <cellStyle name="40% - Accent1 9 17 5 2" xfId="21744"/>
    <cellStyle name="40% - Accent1 9 17 5 3" xfId="21745"/>
    <cellStyle name="40% - Accent1 9 17 6" xfId="21746"/>
    <cellStyle name="40% - Accent1 9 17 6 2" xfId="21747"/>
    <cellStyle name="40% - Accent1 9 17 7" xfId="21748"/>
    <cellStyle name="40% - Accent1 9 17 8" xfId="21749"/>
    <cellStyle name="40% - Accent1 9 18" xfId="21750"/>
    <cellStyle name="40% - Accent1 9 18 2" xfId="21751"/>
    <cellStyle name="40% - Accent1 9 18 2 2" xfId="21752"/>
    <cellStyle name="40% - Accent1 9 18 2 3" xfId="21753"/>
    <cellStyle name="40% - Accent1 9 18 3" xfId="21754"/>
    <cellStyle name="40% - Accent1 9 18 3 2" xfId="21755"/>
    <cellStyle name="40% - Accent1 9 18 3 3" xfId="21756"/>
    <cellStyle name="40% - Accent1 9 18 4" xfId="21757"/>
    <cellStyle name="40% - Accent1 9 18 4 2" xfId="21758"/>
    <cellStyle name="40% - Accent1 9 18 4 3" xfId="21759"/>
    <cellStyle name="40% - Accent1 9 18 5" xfId="21760"/>
    <cellStyle name="40% - Accent1 9 18 5 2" xfId="21761"/>
    <cellStyle name="40% - Accent1 9 18 5 3" xfId="21762"/>
    <cellStyle name="40% - Accent1 9 18 6" xfId="21763"/>
    <cellStyle name="40% - Accent1 9 18 6 2" xfId="21764"/>
    <cellStyle name="40% - Accent1 9 18 7" xfId="21765"/>
    <cellStyle name="40% - Accent1 9 18 8" xfId="21766"/>
    <cellStyle name="40% - Accent1 9 19" xfId="21767"/>
    <cellStyle name="40% - Accent1 9 19 2" xfId="21768"/>
    <cellStyle name="40% - Accent1 9 19 2 2" xfId="21769"/>
    <cellStyle name="40% - Accent1 9 19 2 3" xfId="21770"/>
    <cellStyle name="40% - Accent1 9 19 3" xfId="21771"/>
    <cellStyle name="40% - Accent1 9 19 3 2" xfId="21772"/>
    <cellStyle name="40% - Accent1 9 19 3 3" xfId="21773"/>
    <cellStyle name="40% - Accent1 9 19 4" xfId="21774"/>
    <cellStyle name="40% - Accent1 9 19 4 2" xfId="21775"/>
    <cellStyle name="40% - Accent1 9 19 4 3" xfId="21776"/>
    <cellStyle name="40% - Accent1 9 19 5" xfId="21777"/>
    <cellStyle name="40% - Accent1 9 19 5 2" xfId="21778"/>
    <cellStyle name="40% - Accent1 9 19 5 3" xfId="21779"/>
    <cellStyle name="40% - Accent1 9 19 6" xfId="21780"/>
    <cellStyle name="40% - Accent1 9 19 6 2" xfId="21781"/>
    <cellStyle name="40% - Accent1 9 19 7" xfId="21782"/>
    <cellStyle name="40% - Accent1 9 19 8" xfId="21783"/>
    <cellStyle name="40% - Accent1 9 2" xfId="21784"/>
    <cellStyle name="40% - Accent1 9 2 2" xfId="21785"/>
    <cellStyle name="40% - Accent1 9 2 2 2" xfId="21786"/>
    <cellStyle name="40% - Accent1 9 2 2 3" xfId="21787"/>
    <cellStyle name="40% - Accent1 9 2 3" xfId="21788"/>
    <cellStyle name="40% - Accent1 9 2 3 2" xfId="21789"/>
    <cellStyle name="40% - Accent1 9 2 3 3" xfId="21790"/>
    <cellStyle name="40% - Accent1 9 2 4" xfId="21791"/>
    <cellStyle name="40% - Accent1 9 2 4 2" xfId="21792"/>
    <cellStyle name="40% - Accent1 9 2 4 3" xfId="21793"/>
    <cellStyle name="40% - Accent1 9 2 5" xfId="21794"/>
    <cellStyle name="40% - Accent1 9 2 5 2" xfId="21795"/>
    <cellStyle name="40% - Accent1 9 2 5 3" xfId="21796"/>
    <cellStyle name="40% - Accent1 9 2 6" xfId="21797"/>
    <cellStyle name="40% - Accent1 9 2 6 2" xfId="21798"/>
    <cellStyle name="40% - Accent1 9 2 7" xfId="21799"/>
    <cellStyle name="40% - Accent1 9 2 8" xfId="21800"/>
    <cellStyle name="40% - Accent1 9 20" xfId="21801"/>
    <cellStyle name="40% - Accent1 9 20 2" xfId="21802"/>
    <cellStyle name="40% - Accent1 9 20 3" xfId="21803"/>
    <cellStyle name="40% - Accent1 9 21" xfId="21804"/>
    <cellStyle name="40% - Accent1 9 21 2" xfId="21805"/>
    <cellStyle name="40% - Accent1 9 21 3" xfId="21806"/>
    <cellStyle name="40% - Accent1 9 22" xfId="21807"/>
    <cellStyle name="40% - Accent1 9 22 2" xfId="21808"/>
    <cellStyle name="40% - Accent1 9 22 3" xfId="21809"/>
    <cellStyle name="40% - Accent1 9 23" xfId="21810"/>
    <cellStyle name="40% - Accent1 9 23 2" xfId="21811"/>
    <cellStyle name="40% - Accent1 9 23 3" xfId="21812"/>
    <cellStyle name="40% - Accent1 9 24" xfId="21813"/>
    <cellStyle name="40% - Accent1 9 24 2" xfId="21814"/>
    <cellStyle name="40% - Accent1 9 25" xfId="21815"/>
    <cellStyle name="40% - Accent1 9 26" xfId="21816"/>
    <cellStyle name="40% - Accent1 9 3" xfId="21817"/>
    <cellStyle name="40% - Accent1 9 3 2" xfId="21818"/>
    <cellStyle name="40% - Accent1 9 3 2 2" xfId="21819"/>
    <cellStyle name="40% - Accent1 9 3 2 3" xfId="21820"/>
    <cellStyle name="40% - Accent1 9 3 3" xfId="21821"/>
    <cellStyle name="40% - Accent1 9 3 3 2" xfId="21822"/>
    <cellStyle name="40% - Accent1 9 3 3 3" xfId="21823"/>
    <cellStyle name="40% - Accent1 9 3 4" xfId="21824"/>
    <cellStyle name="40% - Accent1 9 3 4 2" xfId="21825"/>
    <cellStyle name="40% - Accent1 9 3 4 3" xfId="21826"/>
    <cellStyle name="40% - Accent1 9 3 5" xfId="21827"/>
    <cellStyle name="40% - Accent1 9 3 5 2" xfId="21828"/>
    <cellStyle name="40% - Accent1 9 3 5 3" xfId="21829"/>
    <cellStyle name="40% - Accent1 9 3 6" xfId="21830"/>
    <cellStyle name="40% - Accent1 9 3 6 2" xfId="21831"/>
    <cellStyle name="40% - Accent1 9 3 7" xfId="21832"/>
    <cellStyle name="40% - Accent1 9 3 8" xfId="21833"/>
    <cellStyle name="40% - Accent1 9 4" xfId="21834"/>
    <cellStyle name="40% - Accent1 9 4 2" xfId="21835"/>
    <cellStyle name="40% - Accent1 9 4 2 2" xfId="21836"/>
    <cellStyle name="40% - Accent1 9 4 2 3" xfId="21837"/>
    <cellStyle name="40% - Accent1 9 4 3" xfId="21838"/>
    <cellStyle name="40% - Accent1 9 4 3 2" xfId="21839"/>
    <cellStyle name="40% - Accent1 9 4 3 3" xfId="21840"/>
    <cellStyle name="40% - Accent1 9 4 4" xfId="21841"/>
    <cellStyle name="40% - Accent1 9 4 4 2" xfId="21842"/>
    <cellStyle name="40% - Accent1 9 4 4 3" xfId="21843"/>
    <cellStyle name="40% - Accent1 9 4 5" xfId="21844"/>
    <cellStyle name="40% - Accent1 9 4 5 2" xfId="21845"/>
    <cellStyle name="40% - Accent1 9 4 5 3" xfId="21846"/>
    <cellStyle name="40% - Accent1 9 4 6" xfId="21847"/>
    <cellStyle name="40% - Accent1 9 4 6 2" xfId="21848"/>
    <cellStyle name="40% - Accent1 9 4 7" xfId="21849"/>
    <cellStyle name="40% - Accent1 9 4 8" xfId="21850"/>
    <cellStyle name="40% - Accent1 9 5" xfId="21851"/>
    <cellStyle name="40% - Accent1 9 5 2" xfId="21852"/>
    <cellStyle name="40% - Accent1 9 5 2 2" xfId="21853"/>
    <cellStyle name="40% - Accent1 9 5 2 3" xfId="21854"/>
    <cellStyle name="40% - Accent1 9 5 3" xfId="21855"/>
    <cellStyle name="40% - Accent1 9 5 3 2" xfId="21856"/>
    <cellStyle name="40% - Accent1 9 5 3 3" xfId="21857"/>
    <cellStyle name="40% - Accent1 9 5 4" xfId="21858"/>
    <cellStyle name="40% - Accent1 9 5 4 2" xfId="21859"/>
    <cellStyle name="40% - Accent1 9 5 4 3" xfId="21860"/>
    <cellStyle name="40% - Accent1 9 5 5" xfId="21861"/>
    <cellStyle name="40% - Accent1 9 5 5 2" xfId="21862"/>
    <cellStyle name="40% - Accent1 9 5 5 3" xfId="21863"/>
    <cellStyle name="40% - Accent1 9 5 6" xfId="21864"/>
    <cellStyle name="40% - Accent1 9 5 6 2" xfId="21865"/>
    <cellStyle name="40% - Accent1 9 5 7" xfId="21866"/>
    <cellStyle name="40% - Accent1 9 5 8" xfId="21867"/>
    <cellStyle name="40% - Accent1 9 6" xfId="21868"/>
    <cellStyle name="40% - Accent1 9 6 2" xfId="21869"/>
    <cellStyle name="40% - Accent1 9 6 2 2" xfId="21870"/>
    <cellStyle name="40% - Accent1 9 6 2 3" xfId="21871"/>
    <cellStyle name="40% - Accent1 9 6 3" xfId="21872"/>
    <cellStyle name="40% - Accent1 9 6 3 2" xfId="21873"/>
    <cellStyle name="40% - Accent1 9 6 3 3" xfId="21874"/>
    <cellStyle name="40% - Accent1 9 6 4" xfId="21875"/>
    <cellStyle name="40% - Accent1 9 6 4 2" xfId="21876"/>
    <cellStyle name="40% - Accent1 9 6 4 3" xfId="21877"/>
    <cellStyle name="40% - Accent1 9 6 5" xfId="21878"/>
    <cellStyle name="40% - Accent1 9 6 5 2" xfId="21879"/>
    <cellStyle name="40% - Accent1 9 6 5 3" xfId="21880"/>
    <cellStyle name="40% - Accent1 9 6 6" xfId="21881"/>
    <cellStyle name="40% - Accent1 9 6 6 2" xfId="21882"/>
    <cellStyle name="40% - Accent1 9 6 7" xfId="21883"/>
    <cellStyle name="40% - Accent1 9 6 8" xfId="21884"/>
    <cellStyle name="40% - Accent1 9 7" xfId="21885"/>
    <cellStyle name="40% - Accent1 9 7 2" xfId="21886"/>
    <cellStyle name="40% - Accent1 9 7 2 2" xfId="21887"/>
    <cellStyle name="40% - Accent1 9 7 2 3" xfId="21888"/>
    <cellStyle name="40% - Accent1 9 7 3" xfId="21889"/>
    <cellStyle name="40% - Accent1 9 7 3 2" xfId="21890"/>
    <cellStyle name="40% - Accent1 9 7 3 3" xfId="21891"/>
    <cellStyle name="40% - Accent1 9 7 4" xfId="21892"/>
    <cellStyle name="40% - Accent1 9 7 4 2" xfId="21893"/>
    <cellStyle name="40% - Accent1 9 7 4 3" xfId="21894"/>
    <cellStyle name="40% - Accent1 9 7 5" xfId="21895"/>
    <cellStyle name="40% - Accent1 9 7 5 2" xfId="21896"/>
    <cellStyle name="40% - Accent1 9 7 5 3" xfId="21897"/>
    <cellStyle name="40% - Accent1 9 7 6" xfId="21898"/>
    <cellStyle name="40% - Accent1 9 7 6 2" xfId="21899"/>
    <cellStyle name="40% - Accent1 9 7 7" xfId="21900"/>
    <cellStyle name="40% - Accent1 9 7 8" xfId="21901"/>
    <cellStyle name="40% - Accent1 9 8" xfId="21902"/>
    <cellStyle name="40% - Accent1 9 8 2" xfId="21903"/>
    <cellStyle name="40% - Accent1 9 8 2 2" xfId="21904"/>
    <cellStyle name="40% - Accent1 9 8 2 3" xfId="21905"/>
    <cellStyle name="40% - Accent1 9 8 3" xfId="21906"/>
    <cellStyle name="40% - Accent1 9 8 3 2" xfId="21907"/>
    <cellStyle name="40% - Accent1 9 8 3 3" xfId="21908"/>
    <cellStyle name="40% - Accent1 9 8 4" xfId="21909"/>
    <cellStyle name="40% - Accent1 9 8 4 2" xfId="21910"/>
    <cellStyle name="40% - Accent1 9 8 4 3" xfId="21911"/>
    <cellStyle name="40% - Accent1 9 8 5" xfId="21912"/>
    <cellStyle name="40% - Accent1 9 8 5 2" xfId="21913"/>
    <cellStyle name="40% - Accent1 9 8 5 3" xfId="21914"/>
    <cellStyle name="40% - Accent1 9 8 6" xfId="21915"/>
    <cellStyle name="40% - Accent1 9 8 6 2" xfId="21916"/>
    <cellStyle name="40% - Accent1 9 8 7" xfId="21917"/>
    <cellStyle name="40% - Accent1 9 8 8" xfId="21918"/>
    <cellStyle name="40% - Accent1 9 9" xfId="21919"/>
    <cellStyle name="40% - Accent1 9 9 2" xfId="21920"/>
    <cellStyle name="40% - Accent1 9 9 2 2" xfId="21921"/>
    <cellStyle name="40% - Accent1 9 9 2 3" xfId="21922"/>
    <cellStyle name="40% - Accent1 9 9 3" xfId="21923"/>
    <cellStyle name="40% - Accent1 9 9 3 2" xfId="21924"/>
    <cellStyle name="40% - Accent1 9 9 3 3" xfId="21925"/>
    <cellStyle name="40% - Accent1 9 9 4" xfId="21926"/>
    <cellStyle name="40% - Accent1 9 9 4 2" xfId="21927"/>
    <cellStyle name="40% - Accent1 9 9 4 3" xfId="21928"/>
    <cellStyle name="40% - Accent1 9 9 5" xfId="21929"/>
    <cellStyle name="40% - Accent1 9 9 5 2" xfId="21930"/>
    <cellStyle name="40% - Accent1 9 9 5 3" xfId="21931"/>
    <cellStyle name="40% - Accent1 9 9 6" xfId="21932"/>
    <cellStyle name="40% - Accent1 9 9 6 2" xfId="21933"/>
    <cellStyle name="40% - Accent1 9 9 7" xfId="21934"/>
    <cellStyle name="40% - Accent1 9 9 8" xfId="21935"/>
    <cellStyle name="40% - Accent2 10" xfId="21936"/>
    <cellStyle name="40% - Accent2 10 2" xfId="21937"/>
    <cellStyle name="40% - Accent2 10 2 2" xfId="21938"/>
    <cellStyle name="40% - Accent2 10 2 3" xfId="21939"/>
    <cellStyle name="40% - Accent2 10 3" xfId="21940"/>
    <cellStyle name="40% - Accent2 10 3 2" xfId="21941"/>
    <cellStyle name="40% - Accent2 10 3 3" xfId="21942"/>
    <cellStyle name="40% - Accent2 10 4" xfId="21943"/>
    <cellStyle name="40% - Accent2 10 4 2" xfId="21944"/>
    <cellStyle name="40% - Accent2 10 4 3" xfId="21945"/>
    <cellStyle name="40% - Accent2 10 5" xfId="21946"/>
    <cellStyle name="40% - Accent2 10 5 2" xfId="21947"/>
    <cellStyle name="40% - Accent2 10 5 3" xfId="21948"/>
    <cellStyle name="40% - Accent2 10 6" xfId="21949"/>
    <cellStyle name="40% - Accent2 10 6 2" xfId="21950"/>
    <cellStyle name="40% - Accent2 10 7" xfId="21951"/>
    <cellStyle name="40% - Accent2 10 8" xfId="21952"/>
    <cellStyle name="40% - Accent2 11" xfId="21953"/>
    <cellStyle name="40% - Accent2 11 2" xfId="21954"/>
    <cellStyle name="40% - Accent2 11 2 2" xfId="21955"/>
    <cellStyle name="40% - Accent2 11 2 3" xfId="21956"/>
    <cellStyle name="40% - Accent2 11 3" xfId="21957"/>
    <cellStyle name="40% - Accent2 11 3 2" xfId="21958"/>
    <cellStyle name="40% - Accent2 11 3 3" xfId="21959"/>
    <cellStyle name="40% - Accent2 11 4" xfId="21960"/>
    <cellStyle name="40% - Accent2 11 4 2" xfId="21961"/>
    <cellStyle name="40% - Accent2 11 4 3" xfId="21962"/>
    <cellStyle name="40% - Accent2 11 5" xfId="21963"/>
    <cellStyle name="40% - Accent2 11 5 2" xfId="21964"/>
    <cellStyle name="40% - Accent2 11 5 3" xfId="21965"/>
    <cellStyle name="40% - Accent2 11 6" xfId="21966"/>
    <cellStyle name="40% - Accent2 11 6 2" xfId="21967"/>
    <cellStyle name="40% - Accent2 11 7" xfId="21968"/>
    <cellStyle name="40% - Accent2 11 8" xfId="21969"/>
    <cellStyle name="40% - Accent2 12" xfId="21970"/>
    <cellStyle name="40% - Accent2 12 2" xfId="21971"/>
    <cellStyle name="40% - Accent2 12 2 2" xfId="21972"/>
    <cellStyle name="40% - Accent2 12 2 3" xfId="21973"/>
    <cellStyle name="40% - Accent2 12 3" xfId="21974"/>
    <cellStyle name="40% - Accent2 12 3 2" xfId="21975"/>
    <cellStyle name="40% - Accent2 12 3 3" xfId="21976"/>
    <cellStyle name="40% - Accent2 12 4" xfId="21977"/>
    <cellStyle name="40% - Accent2 12 4 2" xfId="21978"/>
    <cellStyle name="40% - Accent2 12 4 3" xfId="21979"/>
    <cellStyle name="40% - Accent2 12 5" xfId="21980"/>
    <cellStyle name="40% - Accent2 12 5 2" xfId="21981"/>
    <cellStyle name="40% - Accent2 12 5 3" xfId="21982"/>
    <cellStyle name="40% - Accent2 12 6" xfId="21983"/>
    <cellStyle name="40% - Accent2 12 6 2" xfId="21984"/>
    <cellStyle name="40% - Accent2 12 7" xfId="21985"/>
    <cellStyle name="40% - Accent2 12 8" xfId="21986"/>
    <cellStyle name="40% - Accent2 13" xfId="21987"/>
    <cellStyle name="40% - Accent2 13 2" xfId="21988"/>
    <cellStyle name="40% - Accent2 13 2 2" xfId="21989"/>
    <cellStyle name="40% - Accent2 13 2 3" xfId="21990"/>
    <cellStyle name="40% - Accent2 13 3" xfId="21991"/>
    <cellStyle name="40% - Accent2 13 3 2" xfId="21992"/>
    <cellStyle name="40% - Accent2 13 3 3" xfId="21993"/>
    <cellStyle name="40% - Accent2 13 4" xfId="21994"/>
    <cellStyle name="40% - Accent2 13 4 2" xfId="21995"/>
    <cellStyle name="40% - Accent2 13 4 3" xfId="21996"/>
    <cellStyle name="40% - Accent2 13 5" xfId="21997"/>
    <cellStyle name="40% - Accent2 13 5 2" xfId="21998"/>
    <cellStyle name="40% - Accent2 13 5 3" xfId="21999"/>
    <cellStyle name="40% - Accent2 13 6" xfId="22000"/>
    <cellStyle name="40% - Accent2 13 6 2" xfId="22001"/>
    <cellStyle name="40% - Accent2 13 7" xfId="22002"/>
    <cellStyle name="40% - Accent2 13 8" xfId="22003"/>
    <cellStyle name="40% - Accent2 14" xfId="22004"/>
    <cellStyle name="40% - Accent2 14 2" xfId="22005"/>
    <cellStyle name="40% - Accent2 14 2 2" xfId="22006"/>
    <cellStyle name="40% - Accent2 14 2 3" xfId="22007"/>
    <cellStyle name="40% - Accent2 14 3" xfId="22008"/>
    <cellStyle name="40% - Accent2 14 3 2" xfId="22009"/>
    <cellStyle name="40% - Accent2 14 3 3" xfId="22010"/>
    <cellStyle name="40% - Accent2 14 4" xfId="22011"/>
    <cellStyle name="40% - Accent2 14 4 2" xfId="22012"/>
    <cellStyle name="40% - Accent2 14 4 3" xfId="22013"/>
    <cellStyle name="40% - Accent2 14 5" xfId="22014"/>
    <cellStyle name="40% - Accent2 14 5 2" xfId="22015"/>
    <cellStyle name="40% - Accent2 14 5 3" xfId="22016"/>
    <cellStyle name="40% - Accent2 14 6" xfId="22017"/>
    <cellStyle name="40% - Accent2 14 6 2" xfId="22018"/>
    <cellStyle name="40% - Accent2 14 7" xfId="22019"/>
    <cellStyle name="40% - Accent2 14 8" xfId="22020"/>
    <cellStyle name="40% - Accent2 15" xfId="22021"/>
    <cellStyle name="40% - Accent2 15 2" xfId="22022"/>
    <cellStyle name="40% - Accent2 15 2 2" xfId="22023"/>
    <cellStyle name="40% - Accent2 15 2 3" xfId="22024"/>
    <cellStyle name="40% - Accent2 15 3" xfId="22025"/>
    <cellStyle name="40% - Accent2 15 3 2" xfId="22026"/>
    <cellStyle name="40% - Accent2 15 3 3" xfId="22027"/>
    <cellStyle name="40% - Accent2 15 4" xfId="22028"/>
    <cellStyle name="40% - Accent2 15 4 2" xfId="22029"/>
    <cellStyle name="40% - Accent2 15 4 3" xfId="22030"/>
    <cellStyle name="40% - Accent2 15 5" xfId="22031"/>
    <cellStyle name="40% - Accent2 15 5 2" xfId="22032"/>
    <cellStyle name="40% - Accent2 15 5 3" xfId="22033"/>
    <cellStyle name="40% - Accent2 15 6" xfId="22034"/>
    <cellStyle name="40% - Accent2 15 6 2" xfId="22035"/>
    <cellStyle name="40% - Accent2 15 7" xfId="22036"/>
    <cellStyle name="40% - Accent2 15 8" xfId="22037"/>
    <cellStyle name="40% - Accent2 16" xfId="22038"/>
    <cellStyle name="40% - Accent2 16 2" xfId="22039"/>
    <cellStyle name="40% - Accent2 16 2 2" xfId="22040"/>
    <cellStyle name="40% - Accent2 16 2 3" xfId="22041"/>
    <cellStyle name="40% - Accent2 16 3" xfId="22042"/>
    <cellStyle name="40% - Accent2 16 3 2" xfId="22043"/>
    <cellStyle name="40% - Accent2 16 3 3" xfId="22044"/>
    <cellStyle name="40% - Accent2 16 4" xfId="22045"/>
    <cellStyle name="40% - Accent2 16 4 2" xfId="22046"/>
    <cellStyle name="40% - Accent2 16 4 3" xfId="22047"/>
    <cellStyle name="40% - Accent2 16 5" xfId="22048"/>
    <cellStyle name="40% - Accent2 16 5 2" xfId="22049"/>
    <cellStyle name="40% - Accent2 16 5 3" xfId="22050"/>
    <cellStyle name="40% - Accent2 16 6" xfId="22051"/>
    <cellStyle name="40% - Accent2 16 6 2" xfId="22052"/>
    <cellStyle name="40% - Accent2 16 7" xfId="22053"/>
    <cellStyle name="40% - Accent2 16 8" xfId="22054"/>
    <cellStyle name="40% - Accent2 17" xfId="22055"/>
    <cellStyle name="40% - Accent2 17 2" xfId="22056"/>
    <cellStyle name="40% - Accent2 17 2 2" xfId="22057"/>
    <cellStyle name="40% - Accent2 17 2 3" xfId="22058"/>
    <cellStyle name="40% - Accent2 17 3" xfId="22059"/>
    <cellStyle name="40% - Accent2 17 3 2" xfId="22060"/>
    <cellStyle name="40% - Accent2 17 3 3" xfId="22061"/>
    <cellStyle name="40% - Accent2 17 4" xfId="22062"/>
    <cellStyle name="40% - Accent2 17 4 2" xfId="22063"/>
    <cellStyle name="40% - Accent2 17 4 3" xfId="22064"/>
    <cellStyle name="40% - Accent2 17 5" xfId="22065"/>
    <cellStyle name="40% - Accent2 17 5 2" xfId="22066"/>
    <cellStyle name="40% - Accent2 17 5 3" xfId="22067"/>
    <cellStyle name="40% - Accent2 17 6" xfId="22068"/>
    <cellStyle name="40% - Accent2 17 6 2" xfId="22069"/>
    <cellStyle name="40% - Accent2 17 7" xfId="22070"/>
    <cellStyle name="40% - Accent2 17 8" xfId="22071"/>
    <cellStyle name="40% - Accent2 18" xfId="22072"/>
    <cellStyle name="40% - Accent2 18 2" xfId="22073"/>
    <cellStyle name="40% - Accent2 18 2 2" xfId="22074"/>
    <cellStyle name="40% - Accent2 18 2 3" xfId="22075"/>
    <cellStyle name="40% - Accent2 18 3" xfId="22076"/>
    <cellStyle name="40% - Accent2 18 3 2" xfId="22077"/>
    <cellStyle name="40% - Accent2 18 3 3" xfId="22078"/>
    <cellStyle name="40% - Accent2 18 4" xfId="22079"/>
    <cellStyle name="40% - Accent2 18 4 2" xfId="22080"/>
    <cellStyle name="40% - Accent2 18 4 3" xfId="22081"/>
    <cellStyle name="40% - Accent2 18 5" xfId="22082"/>
    <cellStyle name="40% - Accent2 18 5 2" xfId="22083"/>
    <cellStyle name="40% - Accent2 18 5 3" xfId="22084"/>
    <cellStyle name="40% - Accent2 18 6" xfId="22085"/>
    <cellStyle name="40% - Accent2 18 6 2" xfId="22086"/>
    <cellStyle name="40% - Accent2 18 7" xfId="22087"/>
    <cellStyle name="40% - Accent2 18 8" xfId="22088"/>
    <cellStyle name="40% - Accent2 19" xfId="22089"/>
    <cellStyle name="40% - Accent2 19 2" xfId="22090"/>
    <cellStyle name="40% - Accent2 19 2 2" xfId="22091"/>
    <cellStyle name="40% - Accent2 19 2 3" xfId="22092"/>
    <cellStyle name="40% - Accent2 19 3" xfId="22093"/>
    <cellStyle name="40% - Accent2 19 3 2" xfId="22094"/>
    <cellStyle name="40% - Accent2 19 3 3" xfId="22095"/>
    <cellStyle name="40% - Accent2 19 4" xfId="22096"/>
    <cellStyle name="40% - Accent2 19 4 2" xfId="22097"/>
    <cellStyle name="40% - Accent2 19 4 3" xfId="22098"/>
    <cellStyle name="40% - Accent2 19 5" xfId="22099"/>
    <cellStyle name="40% - Accent2 19 5 2" xfId="22100"/>
    <cellStyle name="40% - Accent2 19 5 3" xfId="22101"/>
    <cellStyle name="40% - Accent2 19 6" xfId="22102"/>
    <cellStyle name="40% - Accent2 19 6 2" xfId="22103"/>
    <cellStyle name="40% - Accent2 19 7" xfId="22104"/>
    <cellStyle name="40% - Accent2 19 8" xfId="22105"/>
    <cellStyle name="40% - Accent2 2" xfId="22106"/>
    <cellStyle name="40% - Accent2 2 10" xfId="22107"/>
    <cellStyle name="40% - Accent2 2 10 2" xfId="22108"/>
    <cellStyle name="40% - Accent2 2 10 2 2" xfId="22109"/>
    <cellStyle name="40% - Accent2 2 10 2 3" xfId="22110"/>
    <cellStyle name="40% - Accent2 2 10 3" xfId="22111"/>
    <cellStyle name="40% - Accent2 2 10 3 2" xfId="22112"/>
    <cellStyle name="40% - Accent2 2 10 3 3" xfId="22113"/>
    <cellStyle name="40% - Accent2 2 10 4" xfId="22114"/>
    <cellStyle name="40% - Accent2 2 10 4 2" xfId="22115"/>
    <cellStyle name="40% - Accent2 2 10 4 3" xfId="22116"/>
    <cellStyle name="40% - Accent2 2 10 5" xfId="22117"/>
    <cellStyle name="40% - Accent2 2 10 5 2" xfId="22118"/>
    <cellStyle name="40% - Accent2 2 10 5 3" xfId="22119"/>
    <cellStyle name="40% - Accent2 2 10 6" xfId="22120"/>
    <cellStyle name="40% - Accent2 2 10 6 2" xfId="22121"/>
    <cellStyle name="40% - Accent2 2 10 7" xfId="22122"/>
    <cellStyle name="40% - Accent2 2 10 8" xfId="22123"/>
    <cellStyle name="40% - Accent2 2 11" xfId="22124"/>
    <cellStyle name="40% - Accent2 2 11 2" xfId="22125"/>
    <cellStyle name="40% - Accent2 2 11 2 2" xfId="22126"/>
    <cellStyle name="40% - Accent2 2 11 2 3" xfId="22127"/>
    <cellStyle name="40% - Accent2 2 11 3" xfId="22128"/>
    <cellStyle name="40% - Accent2 2 11 3 2" xfId="22129"/>
    <cellStyle name="40% - Accent2 2 11 3 3" xfId="22130"/>
    <cellStyle name="40% - Accent2 2 11 4" xfId="22131"/>
    <cellStyle name="40% - Accent2 2 11 4 2" xfId="22132"/>
    <cellStyle name="40% - Accent2 2 11 4 3" xfId="22133"/>
    <cellStyle name="40% - Accent2 2 11 5" xfId="22134"/>
    <cellStyle name="40% - Accent2 2 11 5 2" xfId="22135"/>
    <cellStyle name="40% - Accent2 2 11 5 3" xfId="22136"/>
    <cellStyle name="40% - Accent2 2 11 6" xfId="22137"/>
    <cellStyle name="40% - Accent2 2 11 6 2" xfId="22138"/>
    <cellStyle name="40% - Accent2 2 11 7" xfId="22139"/>
    <cellStyle name="40% - Accent2 2 11 8" xfId="22140"/>
    <cellStyle name="40% - Accent2 2 12" xfId="22141"/>
    <cellStyle name="40% - Accent2 2 12 2" xfId="22142"/>
    <cellStyle name="40% - Accent2 2 12 2 2" xfId="22143"/>
    <cellStyle name="40% - Accent2 2 12 2 3" xfId="22144"/>
    <cellStyle name="40% - Accent2 2 12 3" xfId="22145"/>
    <cellStyle name="40% - Accent2 2 12 3 2" xfId="22146"/>
    <cellStyle name="40% - Accent2 2 12 3 3" xfId="22147"/>
    <cellStyle name="40% - Accent2 2 12 4" xfId="22148"/>
    <cellStyle name="40% - Accent2 2 12 4 2" xfId="22149"/>
    <cellStyle name="40% - Accent2 2 12 4 3" xfId="22150"/>
    <cellStyle name="40% - Accent2 2 12 5" xfId="22151"/>
    <cellStyle name="40% - Accent2 2 12 5 2" xfId="22152"/>
    <cellStyle name="40% - Accent2 2 12 5 3" xfId="22153"/>
    <cellStyle name="40% - Accent2 2 12 6" xfId="22154"/>
    <cellStyle name="40% - Accent2 2 12 6 2" xfId="22155"/>
    <cellStyle name="40% - Accent2 2 12 7" xfId="22156"/>
    <cellStyle name="40% - Accent2 2 12 8" xfId="22157"/>
    <cellStyle name="40% - Accent2 2 13" xfId="22158"/>
    <cellStyle name="40% - Accent2 2 13 2" xfId="22159"/>
    <cellStyle name="40% - Accent2 2 13 2 2" xfId="22160"/>
    <cellStyle name="40% - Accent2 2 13 2 3" xfId="22161"/>
    <cellStyle name="40% - Accent2 2 13 3" xfId="22162"/>
    <cellStyle name="40% - Accent2 2 13 3 2" xfId="22163"/>
    <cellStyle name="40% - Accent2 2 13 3 3" xfId="22164"/>
    <cellStyle name="40% - Accent2 2 13 4" xfId="22165"/>
    <cellStyle name="40% - Accent2 2 13 4 2" xfId="22166"/>
    <cellStyle name="40% - Accent2 2 13 4 3" xfId="22167"/>
    <cellStyle name="40% - Accent2 2 13 5" xfId="22168"/>
    <cellStyle name="40% - Accent2 2 13 5 2" xfId="22169"/>
    <cellStyle name="40% - Accent2 2 13 5 3" xfId="22170"/>
    <cellStyle name="40% - Accent2 2 13 6" xfId="22171"/>
    <cellStyle name="40% - Accent2 2 13 6 2" xfId="22172"/>
    <cellStyle name="40% - Accent2 2 13 7" xfId="22173"/>
    <cellStyle name="40% - Accent2 2 13 8" xfId="22174"/>
    <cellStyle name="40% - Accent2 2 14" xfId="22175"/>
    <cellStyle name="40% - Accent2 2 14 2" xfId="22176"/>
    <cellStyle name="40% - Accent2 2 14 2 2" xfId="22177"/>
    <cellStyle name="40% - Accent2 2 14 2 3" xfId="22178"/>
    <cellStyle name="40% - Accent2 2 14 3" xfId="22179"/>
    <cellStyle name="40% - Accent2 2 14 3 2" xfId="22180"/>
    <cellStyle name="40% - Accent2 2 14 3 3" xfId="22181"/>
    <cellStyle name="40% - Accent2 2 14 4" xfId="22182"/>
    <cellStyle name="40% - Accent2 2 14 4 2" xfId="22183"/>
    <cellStyle name="40% - Accent2 2 14 4 3" xfId="22184"/>
    <cellStyle name="40% - Accent2 2 14 5" xfId="22185"/>
    <cellStyle name="40% - Accent2 2 14 5 2" xfId="22186"/>
    <cellStyle name="40% - Accent2 2 14 5 3" xfId="22187"/>
    <cellStyle name="40% - Accent2 2 14 6" xfId="22188"/>
    <cellStyle name="40% - Accent2 2 14 6 2" xfId="22189"/>
    <cellStyle name="40% - Accent2 2 14 7" xfId="22190"/>
    <cellStyle name="40% - Accent2 2 14 8" xfId="22191"/>
    <cellStyle name="40% - Accent2 2 15" xfId="22192"/>
    <cellStyle name="40% - Accent2 2 15 2" xfId="22193"/>
    <cellStyle name="40% - Accent2 2 15 2 2" xfId="22194"/>
    <cellStyle name="40% - Accent2 2 15 2 3" xfId="22195"/>
    <cellStyle name="40% - Accent2 2 15 3" xfId="22196"/>
    <cellStyle name="40% - Accent2 2 15 3 2" xfId="22197"/>
    <cellStyle name="40% - Accent2 2 15 3 3" xfId="22198"/>
    <cellStyle name="40% - Accent2 2 15 4" xfId="22199"/>
    <cellStyle name="40% - Accent2 2 15 4 2" xfId="22200"/>
    <cellStyle name="40% - Accent2 2 15 4 3" xfId="22201"/>
    <cellStyle name="40% - Accent2 2 15 5" xfId="22202"/>
    <cellStyle name="40% - Accent2 2 15 5 2" xfId="22203"/>
    <cellStyle name="40% - Accent2 2 15 5 3" xfId="22204"/>
    <cellStyle name="40% - Accent2 2 15 6" xfId="22205"/>
    <cellStyle name="40% - Accent2 2 15 6 2" xfId="22206"/>
    <cellStyle name="40% - Accent2 2 15 7" xfId="22207"/>
    <cellStyle name="40% - Accent2 2 15 8" xfId="22208"/>
    <cellStyle name="40% - Accent2 2 16" xfId="22209"/>
    <cellStyle name="40% - Accent2 2 16 2" xfId="22210"/>
    <cellStyle name="40% - Accent2 2 16 2 2" xfId="22211"/>
    <cellStyle name="40% - Accent2 2 16 2 3" xfId="22212"/>
    <cellStyle name="40% - Accent2 2 16 3" xfId="22213"/>
    <cellStyle name="40% - Accent2 2 16 3 2" xfId="22214"/>
    <cellStyle name="40% - Accent2 2 16 3 3" xfId="22215"/>
    <cellStyle name="40% - Accent2 2 16 4" xfId="22216"/>
    <cellStyle name="40% - Accent2 2 16 4 2" xfId="22217"/>
    <cellStyle name="40% - Accent2 2 16 4 3" xfId="22218"/>
    <cellStyle name="40% - Accent2 2 16 5" xfId="22219"/>
    <cellStyle name="40% - Accent2 2 16 5 2" xfId="22220"/>
    <cellStyle name="40% - Accent2 2 16 5 3" xfId="22221"/>
    <cellStyle name="40% - Accent2 2 16 6" xfId="22222"/>
    <cellStyle name="40% - Accent2 2 16 6 2" xfId="22223"/>
    <cellStyle name="40% - Accent2 2 16 7" xfId="22224"/>
    <cellStyle name="40% - Accent2 2 16 8" xfId="22225"/>
    <cellStyle name="40% - Accent2 2 17" xfId="22226"/>
    <cellStyle name="40% - Accent2 2 17 2" xfId="22227"/>
    <cellStyle name="40% - Accent2 2 17 2 2" xfId="22228"/>
    <cellStyle name="40% - Accent2 2 17 2 3" xfId="22229"/>
    <cellStyle name="40% - Accent2 2 17 3" xfId="22230"/>
    <cellStyle name="40% - Accent2 2 17 3 2" xfId="22231"/>
    <cellStyle name="40% - Accent2 2 17 3 3" xfId="22232"/>
    <cellStyle name="40% - Accent2 2 17 4" xfId="22233"/>
    <cellStyle name="40% - Accent2 2 17 4 2" xfId="22234"/>
    <cellStyle name="40% - Accent2 2 17 4 3" xfId="22235"/>
    <cellStyle name="40% - Accent2 2 17 5" xfId="22236"/>
    <cellStyle name="40% - Accent2 2 17 5 2" xfId="22237"/>
    <cellStyle name="40% - Accent2 2 17 5 3" xfId="22238"/>
    <cellStyle name="40% - Accent2 2 17 6" xfId="22239"/>
    <cellStyle name="40% - Accent2 2 17 6 2" xfId="22240"/>
    <cellStyle name="40% - Accent2 2 17 7" xfId="22241"/>
    <cellStyle name="40% - Accent2 2 17 8" xfId="22242"/>
    <cellStyle name="40% - Accent2 2 18" xfId="22243"/>
    <cellStyle name="40% - Accent2 2 18 2" xfId="22244"/>
    <cellStyle name="40% - Accent2 2 18 2 2" xfId="22245"/>
    <cellStyle name="40% - Accent2 2 18 2 3" xfId="22246"/>
    <cellStyle name="40% - Accent2 2 18 3" xfId="22247"/>
    <cellStyle name="40% - Accent2 2 18 3 2" xfId="22248"/>
    <cellStyle name="40% - Accent2 2 18 3 3" xfId="22249"/>
    <cellStyle name="40% - Accent2 2 18 4" xfId="22250"/>
    <cellStyle name="40% - Accent2 2 18 4 2" xfId="22251"/>
    <cellStyle name="40% - Accent2 2 18 4 3" xfId="22252"/>
    <cellStyle name="40% - Accent2 2 18 5" xfId="22253"/>
    <cellStyle name="40% - Accent2 2 18 5 2" xfId="22254"/>
    <cellStyle name="40% - Accent2 2 18 5 3" xfId="22255"/>
    <cellStyle name="40% - Accent2 2 18 6" xfId="22256"/>
    <cellStyle name="40% - Accent2 2 18 6 2" xfId="22257"/>
    <cellStyle name="40% - Accent2 2 18 7" xfId="22258"/>
    <cellStyle name="40% - Accent2 2 18 8" xfId="22259"/>
    <cellStyle name="40% - Accent2 2 19" xfId="22260"/>
    <cellStyle name="40% - Accent2 2 19 2" xfId="22261"/>
    <cellStyle name="40% - Accent2 2 19 2 2" xfId="22262"/>
    <cellStyle name="40% - Accent2 2 19 2 3" xfId="22263"/>
    <cellStyle name="40% - Accent2 2 19 3" xfId="22264"/>
    <cellStyle name="40% - Accent2 2 19 3 2" xfId="22265"/>
    <cellStyle name="40% - Accent2 2 19 3 3" xfId="22266"/>
    <cellStyle name="40% - Accent2 2 19 4" xfId="22267"/>
    <cellStyle name="40% - Accent2 2 19 4 2" xfId="22268"/>
    <cellStyle name="40% - Accent2 2 19 4 3" xfId="22269"/>
    <cellStyle name="40% - Accent2 2 19 5" xfId="22270"/>
    <cellStyle name="40% - Accent2 2 19 5 2" xfId="22271"/>
    <cellStyle name="40% - Accent2 2 19 5 3" xfId="22272"/>
    <cellStyle name="40% - Accent2 2 19 6" xfId="22273"/>
    <cellStyle name="40% - Accent2 2 19 6 2" xfId="22274"/>
    <cellStyle name="40% - Accent2 2 19 7" xfId="22275"/>
    <cellStyle name="40% - Accent2 2 19 8" xfId="22276"/>
    <cellStyle name="40% - Accent2 2 2" xfId="22277"/>
    <cellStyle name="40% - Accent2 2 2 2" xfId="22278"/>
    <cellStyle name="40% - Accent2 2 2 2 2" xfId="22279"/>
    <cellStyle name="40% - Accent2 2 2 2 3" xfId="22280"/>
    <cellStyle name="40% - Accent2 2 2 3" xfId="22281"/>
    <cellStyle name="40% - Accent2 2 2 3 2" xfId="22282"/>
    <cellStyle name="40% - Accent2 2 2 3 3" xfId="22283"/>
    <cellStyle name="40% - Accent2 2 2 4" xfId="22284"/>
    <cellStyle name="40% - Accent2 2 2 4 2" xfId="22285"/>
    <cellStyle name="40% - Accent2 2 2 4 3" xfId="22286"/>
    <cellStyle name="40% - Accent2 2 2 5" xfId="22287"/>
    <cellStyle name="40% - Accent2 2 2 5 2" xfId="22288"/>
    <cellStyle name="40% - Accent2 2 2 5 3" xfId="22289"/>
    <cellStyle name="40% - Accent2 2 2 6" xfId="22290"/>
    <cellStyle name="40% - Accent2 2 2 6 2" xfId="22291"/>
    <cellStyle name="40% - Accent2 2 2 7" xfId="22292"/>
    <cellStyle name="40% - Accent2 2 2 8" xfId="22293"/>
    <cellStyle name="40% - Accent2 2 20" xfId="22294"/>
    <cellStyle name="40% - Accent2 2 20 2" xfId="22295"/>
    <cellStyle name="40% - Accent2 2 20 2 2" xfId="22296"/>
    <cellStyle name="40% - Accent2 2 20 2 3" xfId="22297"/>
    <cellStyle name="40% - Accent2 2 20 3" xfId="22298"/>
    <cellStyle name="40% - Accent2 2 20 3 2" xfId="22299"/>
    <cellStyle name="40% - Accent2 2 20 3 3" xfId="22300"/>
    <cellStyle name="40% - Accent2 2 20 4" xfId="22301"/>
    <cellStyle name="40% - Accent2 2 20 4 2" xfId="22302"/>
    <cellStyle name="40% - Accent2 2 20 4 3" xfId="22303"/>
    <cellStyle name="40% - Accent2 2 20 5" xfId="22304"/>
    <cellStyle name="40% - Accent2 2 20 5 2" xfId="22305"/>
    <cellStyle name="40% - Accent2 2 20 5 3" xfId="22306"/>
    <cellStyle name="40% - Accent2 2 20 6" xfId="22307"/>
    <cellStyle name="40% - Accent2 2 20 6 2" xfId="22308"/>
    <cellStyle name="40% - Accent2 2 20 7" xfId="22309"/>
    <cellStyle name="40% - Accent2 2 20 8" xfId="22310"/>
    <cellStyle name="40% - Accent2 2 21" xfId="22311"/>
    <cellStyle name="40% - Accent2 2 21 2" xfId="22312"/>
    <cellStyle name="40% - Accent2 2 21 2 2" xfId="22313"/>
    <cellStyle name="40% - Accent2 2 21 2 3" xfId="22314"/>
    <cellStyle name="40% - Accent2 2 21 3" xfId="22315"/>
    <cellStyle name="40% - Accent2 2 21 3 2" xfId="22316"/>
    <cellStyle name="40% - Accent2 2 21 3 3" xfId="22317"/>
    <cellStyle name="40% - Accent2 2 21 4" xfId="22318"/>
    <cellStyle name="40% - Accent2 2 21 4 2" xfId="22319"/>
    <cellStyle name="40% - Accent2 2 21 4 3" xfId="22320"/>
    <cellStyle name="40% - Accent2 2 21 5" xfId="22321"/>
    <cellStyle name="40% - Accent2 2 21 5 2" xfId="22322"/>
    <cellStyle name="40% - Accent2 2 21 5 3" xfId="22323"/>
    <cellStyle name="40% - Accent2 2 21 6" xfId="22324"/>
    <cellStyle name="40% - Accent2 2 21 6 2" xfId="22325"/>
    <cellStyle name="40% - Accent2 2 21 7" xfId="22326"/>
    <cellStyle name="40% - Accent2 2 21 8" xfId="22327"/>
    <cellStyle name="40% - Accent2 2 22" xfId="22328"/>
    <cellStyle name="40% - Accent2 2 22 2" xfId="22329"/>
    <cellStyle name="40% - Accent2 2 22 3" xfId="22330"/>
    <cellStyle name="40% - Accent2 2 23" xfId="22331"/>
    <cellStyle name="40% - Accent2 2 23 2" xfId="22332"/>
    <cellStyle name="40% - Accent2 2 23 3" xfId="22333"/>
    <cellStyle name="40% - Accent2 2 24" xfId="22334"/>
    <cellStyle name="40% - Accent2 2 24 2" xfId="22335"/>
    <cellStyle name="40% - Accent2 2 24 3" xfId="22336"/>
    <cellStyle name="40% - Accent2 2 25" xfId="22337"/>
    <cellStyle name="40% - Accent2 2 25 2" xfId="22338"/>
    <cellStyle name="40% - Accent2 2 25 3" xfId="22339"/>
    <cellStyle name="40% - Accent2 2 26" xfId="22340"/>
    <cellStyle name="40% - Accent2 2 26 2" xfId="22341"/>
    <cellStyle name="40% - Accent2 2 27" xfId="22342"/>
    <cellStyle name="40% - Accent2 2 28" xfId="22343"/>
    <cellStyle name="40% - Accent2 2 3" xfId="22344"/>
    <cellStyle name="40% - Accent2 2 3 2" xfId="22345"/>
    <cellStyle name="40% - Accent2 2 3 2 2" xfId="22346"/>
    <cellStyle name="40% - Accent2 2 3 2 3" xfId="22347"/>
    <cellStyle name="40% - Accent2 2 3 3" xfId="22348"/>
    <cellStyle name="40% - Accent2 2 3 3 2" xfId="22349"/>
    <cellStyle name="40% - Accent2 2 3 3 3" xfId="22350"/>
    <cellStyle name="40% - Accent2 2 3 4" xfId="22351"/>
    <cellStyle name="40% - Accent2 2 3 4 2" xfId="22352"/>
    <cellStyle name="40% - Accent2 2 3 4 3" xfId="22353"/>
    <cellStyle name="40% - Accent2 2 3 5" xfId="22354"/>
    <cellStyle name="40% - Accent2 2 3 5 2" xfId="22355"/>
    <cellStyle name="40% - Accent2 2 3 5 3" xfId="22356"/>
    <cellStyle name="40% - Accent2 2 3 6" xfId="22357"/>
    <cellStyle name="40% - Accent2 2 3 6 2" xfId="22358"/>
    <cellStyle name="40% - Accent2 2 3 7" xfId="22359"/>
    <cellStyle name="40% - Accent2 2 3 8" xfId="22360"/>
    <cellStyle name="40% - Accent2 2 4" xfId="22361"/>
    <cellStyle name="40% - Accent2 2 4 2" xfId="22362"/>
    <cellStyle name="40% - Accent2 2 4 2 2" xfId="22363"/>
    <cellStyle name="40% - Accent2 2 4 2 3" xfId="22364"/>
    <cellStyle name="40% - Accent2 2 4 3" xfId="22365"/>
    <cellStyle name="40% - Accent2 2 4 3 2" xfId="22366"/>
    <cellStyle name="40% - Accent2 2 4 3 3" xfId="22367"/>
    <cellStyle name="40% - Accent2 2 4 4" xfId="22368"/>
    <cellStyle name="40% - Accent2 2 4 4 2" xfId="22369"/>
    <cellStyle name="40% - Accent2 2 4 4 3" xfId="22370"/>
    <cellStyle name="40% - Accent2 2 4 5" xfId="22371"/>
    <cellStyle name="40% - Accent2 2 4 5 2" xfId="22372"/>
    <cellStyle name="40% - Accent2 2 4 5 3" xfId="22373"/>
    <cellStyle name="40% - Accent2 2 4 6" xfId="22374"/>
    <cellStyle name="40% - Accent2 2 4 6 2" xfId="22375"/>
    <cellStyle name="40% - Accent2 2 4 7" xfId="22376"/>
    <cellStyle name="40% - Accent2 2 4 8" xfId="22377"/>
    <cellStyle name="40% - Accent2 2 5" xfId="22378"/>
    <cellStyle name="40% - Accent2 2 5 2" xfId="22379"/>
    <cellStyle name="40% - Accent2 2 5 2 2" xfId="22380"/>
    <cellStyle name="40% - Accent2 2 5 2 3" xfId="22381"/>
    <cellStyle name="40% - Accent2 2 5 3" xfId="22382"/>
    <cellStyle name="40% - Accent2 2 5 3 2" xfId="22383"/>
    <cellStyle name="40% - Accent2 2 5 3 3" xfId="22384"/>
    <cellStyle name="40% - Accent2 2 5 4" xfId="22385"/>
    <cellStyle name="40% - Accent2 2 5 4 2" xfId="22386"/>
    <cellStyle name="40% - Accent2 2 5 4 3" xfId="22387"/>
    <cellStyle name="40% - Accent2 2 5 5" xfId="22388"/>
    <cellStyle name="40% - Accent2 2 5 5 2" xfId="22389"/>
    <cellStyle name="40% - Accent2 2 5 5 3" xfId="22390"/>
    <cellStyle name="40% - Accent2 2 5 6" xfId="22391"/>
    <cellStyle name="40% - Accent2 2 5 6 2" xfId="22392"/>
    <cellStyle name="40% - Accent2 2 5 7" xfId="22393"/>
    <cellStyle name="40% - Accent2 2 5 8" xfId="22394"/>
    <cellStyle name="40% - Accent2 2 6" xfId="22395"/>
    <cellStyle name="40% - Accent2 2 6 2" xfId="22396"/>
    <cellStyle name="40% - Accent2 2 6 2 2" xfId="22397"/>
    <cellStyle name="40% - Accent2 2 6 2 3" xfId="22398"/>
    <cellStyle name="40% - Accent2 2 6 3" xfId="22399"/>
    <cellStyle name="40% - Accent2 2 6 3 2" xfId="22400"/>
    <cellStyle name="40% - Accent2 2 6 3 3" xfId="22401"/>
    <cellStyle name="40% - Accent2 2 6 4" xfId="22402"/>
    <cellStyle name="40% - Accent2 2 6 4 2" xfId="22403"/>
    <cellStyle name="40% - Accent2 2 6 4 3" xfId="22404"/>
    <cellStyle name="40% - Accent2 2 6 5" xfId="22405"/>
    <cellStyle name="40% - Accent2 2 6 5 2" xfId="22406"/>
    <cellStyle name="40% - Accent2 2 6 5 3" xfId="22407"/>
    <cellStyle name="40% - Accent2 2 6 6" xfId="22408"/>
    <cellStyle name="40% - Accent2 2 6 6 2" xfId="22409"/>
    <cellStyle name="40% - Accent2 2 6 7" xfId="22410"/>
    <cellStyle name="40% - Accent2 2 6 8" xfId="22411"/>
    <cellStyle name="40% - Accent2 2 7" xfId="22412"/>
    <cellStyle name="40% - Accent2 2 7 2" xfId="22413"/>
    <cellStyle name="40% - Accent2 2 7 2 2" xfId="22414"/>
    <cellStyle name="40% - Accent2 2 7 2 3" xfId="22415"/>
    <cellStyle name="40% - Accent2 2 7 3" xfId="22416"/>
    <cellStyle name="40% - Accent2 2 7 3 2" xfId="22417"/>
    <cellStyle name="40% - Accent2 2 7 3 3" xfId="22418"/>
    <cellStyle name="40% - Accent2 2 7 4" xfId="22419"/>
    <cellStyle name="40% - Accent2 2 7 4 2" xfId="22420"/>
    <cellStyle name="40% - Accent2 2 7 4 3" xfId="22421"/>
    <cellStyle name="40% - Accent2 2 7 5" xfId="22422"/>
    <cellStyle name="40% - Accent2 2 7 5 2" xfId="22423"/>
    <cellStyle name="40% - Accent2 2 7 5 3" xfId="22424"/>
    <cellStyle name="40% - Accent2 2 7 6" xfId="22425"/>
    <cellStyle name="40% - Accent2 2 7 6 2" xfId="22426"/>
    <cellStyle name="40% - Accent2 2 7 7" xfId="22427"/>
    <cellStyle name="40% - Accent2 2 7 8" xfId="22428"/>
    <cellStyle name="40% - Accent2 2 8" xfId="22429"/>
    <cellStyle name="40% - Accent2 2 8 2" xfId="22430"/>
    <cellStyle name="40% - Accent2 2 8 2 2" xfId="22431"/>
    <cellStyle name="40% - Accent2 2 8 2 3" xfId="22432"/>
    <cellStyle name="40% - Accent2 2 8 3" xfId="22433"/>
    <cellStyle name="40% - Accent2 2 8 3 2" xfId="22434"/>
    <cellStyle name="40% - Accent2 2 8 3 3" xfId="22435"/>
    <cellStyle name="40% - Accent2 2 8 4" xfId="22436"/>
    <cellStyle name="40% - Accent2 2 8 4 2" xfId="22437"/>
    <cellStyle name="40% - Accent2 2 8 4 3" xfId="22438"/>
    <cellStyle name="40% - Accent2 2 8 5" xfId="22439"/>
    <cellStyle name="40% - Accent2 2 8 5 2" xfId="22440"/>
    <cellStyle name="40% - Accent2 2 8 5 3" xfId="22441"/>
    <cellStyle name="40% - Accent2 2 8 6" xfId="22442"/>
    <cellStyle name="40% - Accent2 2 8 6 2" xfId="22443"/>
    <cellStyle name="40% - Accent2 2 8 7" xfId="22444"/>
    <cellStyle name="40% - Accent2 2 8 8" xfId="22445"/>
    <cellStyle name="40% - Accent2 2 9" xfId="22446"/>
    <cellStyle name="40% - Accent2 2 9 2" xfId="22447"/>
    <cellStyle name="40% - Accent2 2 9 2 2" xfId="22448"/>
    <cellStyle name="40% - Accent2 2 9 2 3" xfId="22449"/>
    <cellStyle name="40% - Accent2 2 9 3" xfId="22450"/>
    <cellStyle name="40% - Accent2 2 9 3 2" xfId="22451"/>
    <cellStyle name="40% - Accent2 2 9 3 3" xfId="22452"/>
    <cellStyle name="40% - Accent2 2 9 4" xfId="22453"/>
    <cellStyle name="40% - Accent2 2 9 4 2" xfId="22454"/>
    <cellStyle name="40% - Accent2 2 9 4 3" xfId="22455"/>
    <cellStyle name="40% - Accent2 2 9 5" xfId="22456"/>
    <cellStyle name="40% - Accent2 2 9 5 2" xfId="22457"/>
    <cellStyle name="40% - Accent2 2 9 5 3" xfId="22458"/>
    <cellStyle name="40% - Accent2 2 9 6" xfId="22459"/>
    <cellStyle name="40% - Accent2 2 9 6 2" xfId="22460"/>
    <cellStyle name="40% - Accent2 2 9 7" xfId="22461"/>
    <cellStyle name="40% - Accent2 2 9 8" xfId="22462"/>
    <cellStyle name="40% - Accent2 20" xfId="22463"/>
    <cellStyle name="40% - Accent2 20 2" xfId="22464"/>
    <cellStyle name="40% - Accent2 20 2 2" xfId="22465"/>
    <cellStyle name="40% - Accent2 20 2 3" xfId="22466"/>
    <cellStyle name="40% - Accent2 20 3" xfId="22467"/>
    <cellStyle name="40% - Accent2 20 3 2" xfId="22468"/>
    <cellStyle name="40% - Accent2 20 3 3" xfId="22469"/>
    <cellStyle name="40% - Accent2 20 4" xfId="22470"/>
    <cellStyle name="40% - Accent2 20 4 2" xfId="22471"/>
    <cellStyle name="40% - Accent2 20 4 3" xfId="22472"/>
    <cellStyle name="40% - Accent2 20 5" xfId="22473"/>
    <cellStyle name="40% - Accent2 20 5 2" xfId="22474"/>
    <cellStyle name="40% - Accent2 20 5 3" xfId="22475"/>
    <cellStyle name="40% - Accent2 20 6" xfId="22476"/>
    <cellStyle name="40% - Accent2 20 6 2" xfId="22477"/>
    <cellStyle name="40% - Accent2 20 7" xfId="22478"/>
    <cellStyle name="40% - Accent2 20 8" xfId="22479"/>
    <cellStyle name="40% - Accent2 21" xfId="22480"/>
    <cellStyle name="40% - Accent2 21 2" xfId="22481"/>
    <cellStyle name="40% - Accent2 21 2 2" xfId="22482"/>
    <cellStyle name="40% - Accent2 21 2 3" xfId="22483"/>
    <cellStyle name="40% - Accent2 21 3" xfId="22484"/>
    <cellStyle name="40% - Accent2 21 3 2" xfId="22485"/>
    <cellStyle name="40% - Accent2 21 3 3" xfId="22486"/>
    <cellStyle name="40% - Accent2 21 4" xfId="22487"/>
    <cellStyle name="40% - Accent2 21 4 2" xfId="22488"/>
    <cellStyle name="40% - Accent2 21 4 3" xfId="22489"/>
    <cellStyle name="40% - Accent2 21 5" xfId="22490"/>
    <cellStyle name="40% - Accent2 21 5 2" xfId="22491"/>
    <cellStyle name="40% - Accent2 21 5 3" xfId="22492"/>
    <cellStyle name="40% - Accent2 21 6" xfId="22493"/>
    <cellStyle name="40% - Accent2 21 6 2" xfId="22494"/>
    <cellStyle name="40% - Accent2 21 7" xfId="22495"/>
    <cellStyle name="40% - Accent2 21 8" xfId="22496"/>
    <cellStyle name="40% - Accent2 22" xfId="22497"/>
    <cellStyle name="40% - Accent2 22 2" xfId="22498"/>
    <cellStyle name="40% - Accent2 22 2 2" xfId="22499"/>
    <cellStyle name="40% - Accent2 22 2 3" xfId="22500"/>
    <cellStyle name="40% - Accent2 22 3" xfId="22501"/>
    <cellStyle name="40% - Accent2 22 3 2" xfId="22502"/>
    <cellStyle name="40% - Accent2 22 3 3" xfId="22503"/>
    <cellStyle name="40% - Accent2 22 4" xfId="22504"/>
    <cellStyle name="40% - Accent2 22 4 2" xfId="22505"/>
    <cellStyle name="40% - Accent2 22 4 3" xfId="22506"/>
    <cellStyle name="40% - Accent2 22 5" xfId="22507"/>
    <cellStyle name="40% - Accent2 22 5 2" xfId="22508"/>
    <cellStyle name="40% - Accent2 22 5 3" xfId="22509"/>
    <cellStyle name="40% - Accent2 22 6" xfId="22510"/>
    <cellStyle name="40% - Accent2 22 6 2" xfId="22511"/>
    <cellStyle name="40% - Accent2 22 7" xfId="22512"/>
    <cellStyle name="40% - Accent2 22 8" xfId="22513"/>
    <cellStyle name="40% - Accent2 23" xfId="22514"/>
    <cellStyle name="40% - Accent2 23 2" xfId="22515"/>
    <cellStyle name="40% - Accent2 23 2 2" xfId="22516"/>
    <cellStyle name="40% - Accent2 23 2 3" xfId="22517"/>
    <cellStyle name="40% - Accent2 23 3" xfId="22518"/>
    <cellStyle name="40% - Accent2 23 3 2" xfId="22519"/>
    <cellStyle name="40% - Accent2 23 3 3" xfId="22520"/>
    <cellStyle name="40% - Accent2 23 4" xfId="22521"/>
    <cellStyle name="40% - Accent2 23 4 2" xfId="22522"/>
    <cellStyle name="40% - Accent2 23 4 3" xfId="22523"/>
    <cellStyle name="40% - Accent2 23 5" xfId="22524"/>
    <cellStyle name="40% - Accent2 23 5 2" xfId="22525"/>
    <cellStyle name="40% - Accent2 23 5 3" xfId="22526"/>
    <cellStyle name="40% - Accent2 23 6" xfId="22527"/>
    <cellStyle name="40% - Accent2 23 6 2" xfId="22528"/>
    <cellStyle name="40% - Accent2 23 7" xfId="22529"/>
    <cellStyle name="40% - Accent2 23 8" xfId="22530"/>
    <cellStyle name="40% - Accent2 24" xfId="22531"/>
    <cellStyle name="40% - Accent2 24 2" xfId="22532"/>
    <cellStyle name="40% - Accent2 24 2 2" xfId="22533"/>
    <cellStyle name="40% - Accent2 24 2 3" xfId="22534"/>
    <cellStyle name="40% - Accent2 24 3" xfId="22535"/>
    <cellStyle name="40% - Accent2 24 3 2" xfId="22536"/>
    <cellStyle name="40% - Accent2 24 3 3" xfId="22537"/>
    <cellStyle name="40% - Accent2 24 4" xfId="22538"/>
    <cellStyle name="40% - Accent2 24 4 2" xfId="22539"/>
    <cellStyle name="40% - Accent2 24 4 3" xfId="22540"/>
    <cellStyle name="40% - Accent2 24 5" xfId="22541"/>
    <cellStyle name="40% - Accent2 24 5 2" xfId="22542"/>
    <cellStyle name="40% - Accent2 24 5 3" xfId="22543"/>
    <cellStyle name="40% - Accent2 24 6" xfId="22544"/>
    <cellStyle name="40% - Accent2 24 6 2" xfId="22545"/>
    <cellStyle name="40% - Accent2 24 7" xfId="22546"/>
    <cellStyle name="40% - Accent2 24 8" xfId="22547"/>
    <cellStyle name="40% - Accent2 25" xfId="22548"/>
    <cellStyle name="40% - Accent2 25 2" xfId="22549"/>
    <cellStyle name="40% - Accent2 25 2 2" xfId="22550"/>
    <cellStyle name="40% - Accent2 25 2 3" xfId="22551"/>
    <cellStyle name="40% - Accent2 25 3" xfId="22552"/>
    <cellStyle name="40% - Accent2 25 3 2" xfId="22553"/>
    <cellStyle name="40% - Accent2 25 3 3" xfId="22554"/>
    <cellStyle name="40% - Accent2 25 4" xfId="22555"/>
    <cellStyle name="40% - Accent2 25 4 2" xfId="22556"/>
    <cellStyle name="40% - Accent2 25 4 3" xfId="22557"/>
    <cellStyle name="40% - Accent2 25 5" xfId="22558"/>
    <cellStyle name="40% - Accent2 25 5 2" xfId="22559"/>
    <cellStyle name="40% - Accent2 25 5 3" xfId="22560"/>
    <cellStyle name="40% - Accent2 25 6" xfId="22561"/>
    <cellStyle name="40% - Accent2 25 6 2" xfId="22562"/>
    <cellStyle name="40% - Accent2 25 7" xfId="22563"/>
    <cellStyle name="40% - Accent2 25 8" xfId="22564"/>
    <cellStyle name="40% - Accent2 26" xfId="22565"/>
    <cellStyle name="40% - Accent2 26 2" xfId="22566"/>
    <cellStyle name="40% - Accent2 26 2 2" xfId="22567"/>
    <cellStyle name="40% - Accent2 26 2 3" xfId="22568"/>
    <cellStyle name="40% - Accent2 26 3" xfId="22569"/>
    <cellStyle name="40% - Accent2 26 3 2" xfId="22570"/>
    <cellStyle name="40% - Accent2 26 3 3" xfId="22571"/>
    <cellStyle name="40% - Accent2 26 4" xfId="22572"/>
    <cellStyle name="40% - Accent2 26 4 2" xfId="22573"/>
    <cellStyle name="40% - Accent2 26 4 3" xfId="22574"/>
    <cellStyle name="40% - Accent2 26 5" xfId="22575"/>
    <cellStyle name="40% - Accent2 26 5 2" xfId="22576"/>
    <cellStyle name="40% - Accent2 26 5 3" xfId="22577"/>
    <cellStyle name="40% - Accent2 26 6" xfId="22578"/>
    <cellStyle name="40% - Accent2 26 6 2" xfId="22579"/>
    <cellStyle name="40% - Accent2 26 7" xfId="22580"/>
    <cellStyle name="40% - Accent2 26 8" xfId="22581"/>
    <cellStyle name="40% - Accent2 27" xfId="22582"/>
    <cellStyle name="40% - Accent2 27 2" xfId="22583"/>
    <cellStyle name="40% - Accent2 27 2 2" xfId="22584"/>
    <cellStyle name="40% - Accent2 27 2 3" xfId="22585"/>
    <cellStyle name="40% - Accent2 27 3" xfId="22586"/>
    <cellStyle name="40% - Accent2 27 3 2" xfId="22587"/>
    <cellStyle name="40% - Accent2 27 3 3" xfId="22588"/>
    <cellStyle name="40% - Accent2 27 4" xfId="22589"/>
    <cellStyle name="40% - Accent2 27 4 2" xfId="22590"/>
    <cellStyle name="40% - Accent2 27 4 3" xfId="22591"/>
    <cellStyle name="40% - Accent2 27 5" xfId="22592"/>
    <cellStyle name="40% - Accent2 27 5 2" xfId="22593"/>
    <cellStyle name="40% - Accent2 27 5 3" xfId="22594"/>
    <cellStyle name="40% - Accent2 27 6" xfId="22595"/>
    <cellStyle name="40% - Accent2 27 6 2" xfId="22596"/>
    <cellStyle name="40% - Accent2 27 7" xfId="22597"/>
    <cellStyle name="40% - Accent2 27 8" xfId="22598"/>
    <cellStyle name="40% - Accent2 28" xfId="22599"/>
    <cellStyle name="40% - Accent2 28 2" xfId="22600"/>
    <cellStyle name="40% - Accent2 28 3" xfId="22601"/>
    <cellStyle name="40% - Accent2 29" xfId="22602"/>
    <cellStyle name="40% - Accent2 29 2" xfId="22603"/>
    <cellStyle name="40% - Accent2 29 3" xfId="22604"/>
    <cellStyle name="40% - Accent2 3" xfId="22605"/>
    <cellStyle name="40% - Accent2 3 10" xfId="22606"/>
    <cellStyle name="40% - Accent2 3 10 2" xfId="22607"/>
    <cellStyle name="40% - Accent2 3 10 2 2" xfId="22608"/>
    <cellStyle name="40% - Accent2 3 10 2 3" xfId="22609"/>
    <cellStyle name="40% - Accent2 3 10 3" xfId="22610"/>
    <cellStyle name="40% - Accent2 3 10 3 2" xfId="22611"/>
    <cellStyle name="40% - Accent2 3 10 3 3" xfId="22612"/>
    <cellStyle name="40% - Accent2 3 10 4" xfId="22613"/>
    <cellStyle name="40% - Accent2 3 10 4 2" xfId="22614"/>
    <cellStyle name="40% - Accent2 3 10 4 3" xfId="22615"/>
    <cellStyle name="40% - Accent2 3 10 5" xfId="22616"/>
    <cellStyle name="40% - Accent2 3 10 5 2" xfId="22617"/>
    <cellStyle name="40% - Accent2 3 10 5 3" xfId="22618"/>
    <cellStyle name="40% - Accent2 3 10 6" xfId="22619"/>
    <cellStyle name="40% - Accent2 3 10 6 2" xfId="22620"/>
    <cellStyle name="40% - Accent2 3 10 7" xfId="22621"/>
    <cellStyle name="40% - Accent2 3 10 8" xfId="22622"/>
    <cellStyle name="40% - Accent2 3 11" xfId="22623"/>
    <cellStyle name="40% - Accent2 3 11 2" xfId="22624"/>
    <cellStyle name="40% - Accent2 3 11 2 2" xfId="22625"/>
    <cellStyle name="40% - Accent2 3 11 2 3" xfId="22626"/>
    <cellStyle name="40% - Accent2 3 11 3" xfId="22627"/>
    <cellStyle name="40% - Accent2 3 11 3 2" xfId="22628"/>
    <cellStyle name="40% - Accent2 3 11 3 3" xfId="22629"/>
    <cellStyle name="40% - Accent2 3 11 4" xfId="22630"/>
    <cellStyle name="40% - Accent2 3 11 4 2" xfId="22631"/>
    <cellStyle name="40% - Accent2 3 11 4 3" xfId="22632"/>
    <cellStyle name="40% - Accent2 3 11 5" xfId="22633"/>
    <cellStyle name="40% - Accent2 3 11 5 2" xfId="22634"/>
    <cellStyle name="40% - Accent2 3 11 5 3" xfId="22635"/>
    <cellStyle name="40% - Accent2 3 11 6" xfId="22636"/>
    <cellStyle name="40% - Accent2 3 11 6 2" xfId="22637"/>
    <cellStyle name="40% - Accent2 3 11 7" xfId="22638"/>
    <cellStyle name="40% - Accent2 3 11 8" xfId="22639"/>
    <cellStyle name="40% - Accent2 3 12" xfId="22640"/>
    <cellStyle name="40% - Accent2 3 12 2" xfId="22641"/>
    <cellStyle name="40% - Accent2 3 12 2 2" xfId="22642"/>
    <cellStyle name="40% - Accent2 3 12 2 3" xfId="22643"/>
    <cellStyle name="40% - Accent2 3 12 3" xfId="22644"/>
    <cellStyle name="40% - Accent2 3 12 3 2" xfId="22645"/>
    <cellStyle name="40% - Accent2 3 12 3 3" xfId="22646"/>
    <cellStyle name="40% - Accent2 3 12 4" xfId="22647"/>
    <cellStyle name="40% - Accent2 3 12 4 2" xfId="22648"/>
    <cellStyle name="40% - Accent2 3 12 4 3" xfId="22649"/>
    <cellStyle name="40% - Accent2 3 12 5" xfId="22650"/>
    <cellStyle name="40% - Accent2 3 12 5 2" xfId="22651"/>
    <cellStyle name="40% - Accent2 3 12 5 3" xfId="22652"/>
    <cellStyle name="40% - Accent2 3 12 6" xfId="22653"/>
    <cellStyle name="40% - Accent2 3 12 6 2" xfId="22654"/>
    <cellStyle name="40% - Accent2 3 12 7" xfId="22655"/>
    <cellStyle name="40% - Accent2 3 12 8" xfId="22656"/>
    <cellStyle name="40% - Accent2 3 13" xfId="22657"/>
    <cellStyle name="40% - Accent2 3 13 2" xfId="22658"/>
    <cellStyle name="40% - Accent2 3 13 2 2" xfId="22659"/>
    <cellStyle name="40% - Accent2 3 13 2 3" xfId="22660"/>
    <cellStyle name="40% - Accent2 3 13 3" xfId="22661"/>
    <cellStyle name="40% - Accent2 3 13 3 2" xfId="22662"/>
    <cellStyle name="40% - Accent2 3 13 3 3" xfId="22663"/>
    <cellStyle name="40% - Accent2 3 13 4" xfId="22664"/>
    <cellStyle name="40% - Accent2 3 13 4 2" xfId="22665"/>
    <cellStyle name="40% - Accent2 3 13 4 3" xfId="22666"/>
    <cellStyle name="40% - Accent2 3 13 5" xfId="22667"/>
    <cellStyle name="40% - Accent2 3 13 5 2" xfId="22668"/>
    <cellStyle name="40% - Accent2 3 13 5 3" xfId="22669"/>
    <cellStyle name="40% - Accent2 3 13 6" xfId="22670"/>
    <cellStyle name="40% - Accent2 3 13 6 2" xfId="22671"/>
    <cellStyle name="40% - Accent2 3 13 7" xfId="22672"/>
    <cellStyle name="40% - Accent2 3 13 8" xfId="22673"/>
    <cellStyle name="40% - Accent2 3 14" xfId="22674"/>
    <cellStyle name="40% - Accent2 3 14 2" xfId="22675"/>
    <cellStyle name="40% - Accent2 3 14 2 2" xfId="22676"/>
    <cellStyle name="40% - Accent2 3 14 2 3" xfId="22677"/>
    <cellStyle name="40% - Accent2 3 14 3" xfId="22678"/>
    <cellStyle name="40% - Accent2 3 14 3 2" xfId="22679"/>
    <cellStyle name="40% - Accent2 3 14 3 3" xfId="22680"/>
    <cellStyle name="40% - Accent2 3 14 4" xfId="22681"/>
    <cellStyle name="40% - Accent2 3 14 4 2" xfId="22682"/>
    <cellStyle name="40% - Accent2 3 14 4 3" xfId="22683"/>
    <cellStyle name="40% - Accent2 3 14 5" xfId="22684"/>
    <cellStyle name="40% - Accent2 3 14 5 2" xfId="22685"/>
    <cellStyle name="40% - Accent2 3 14 5 3" xfId="22686"/>
    <cellStyle name="40% - Accent2 3 14 6" xfId="22687"/>
    <cellStyle name="40% - Accent2 3 14 6 2" xfId="22688"/>
    <cellStyle name="40% - Accent2 3 14 7" xfId="22689"/>
    <cellStyle name="40% - Accent2 3 14 8" xfId="22690"/>
    <cellStyle name="40% - Accent2 3 15" xfId="22691"/>
    <cellStyle name="40% - Accent2 3 15 2" xfId="22692"/>
    <cellStyle name="40% - Accent2 3 15 2 2" xfId="22693"/>
    <cellStyle name="40% - Accent2 3 15 2 3" xfId="22694"/>
    <cellStyle name="40% - Accent2 3 15 3" xfId="22695"/>
    <cellStyle name="40% - Accent2 3 15 3 2" xfId="22696"/>
    <cellStyle name="40% - Accent2 3 15 3 3" xfId="22697"/>
    <cellStyle name="40% - Accent2 3 15 4" xfId="22698"/>
    <cellStyle name="40% - Accent2 3 15 4 2" xfId="22699"/>
    <cellStyle name="40% - Accent2 3 15 4 3" xfId="22700"/>
    <cellStyle name="40% - Accent2 3 15 5" xfId="22701"/>
    <cellStyle name="40% - Accent2 3 15 5 2" xfId="22702"/>
    <cellStyle name="40% - Accent2 3 15 5 3" xfId="22703"/>
    <cellStyle name="40% - Accent2 3 15 6" xfId="22704"/>
    <cellStyle name="40% - Accent2 3 15 6 2" xfId="22705"/>
    <cellStyle name="40% - Accent2 3 15 7" xfId="22706"/>
    <cellStyle name="40% - Accent2 3 15 8" xfId="22707"/>
    <cellStyle name="40% - Accent2 3 16" xfId="22708"/>
    <cellStyle name="40% - Accent2 3 16 2" xfId="22709"/>
    <cellStyle name="40% - Accent2 3 16 2 2" xfId="22710"/>
    <cellStyle name="40% - Accent2 3 16 2 3" xfId="22711"/>
    <cellStyle name="40% - Accent2 3 16 3" xfId="22712"/>
    <cellStyle name="40% - Accent2 3 16 3 2" xfId="22713"/>
    <cellStyle name="40% - Accent2 3 16 3 3" xfId="22714"/>
    <cellStyle name="40% - Accent2 3 16 4" xfId="22715"/>
    <cellStyle name="40% - Accent2 3 16 4 2" xfId="22716"/>
    <cellStyle name="40% - Accent2 3 16 4 3" xfId="22717"/>
    <cellStyle name="40% - Accent2 3 16 5" xfId="22718"/>
    <cellStyle name="40% - Accent2 3 16 5 2" xfId="22719"/>
    <cellStyle name="40% - Accent2 3 16 5 3" xfId="22720"/>
    <cellStyle name="40% - Accent2 3 16 6" xfId="22721"/>
    <cellStyle name="40% - Accent2 3 16 6 2" xfId="22722"/>
    <cellStyle name="40% - Accent2 3 16 7" xfId="22723"/>
    <cellStyle name="40% - Accent2 3 16 8" xfId="22724"/>
    <cellStyle name="40% - Accent2 3 17" xfId="22725"/>
    <cellStyle name="40% - Accent2 3 17 2" xfId="22726"/>
    <cellStyle name="40% - Accent2 3 17 2 2" xfId="22727"/>
    <cellStyle name="40% - Accent2 3 17 2 3" xfId="22728"/>
    <cellStyle name="40% - Accent2 3 17 3" xfId="22729"/>
    <cellStyle name="40% - Accent2 3 17 3 2" xfId="22730"/>
    <cellStyle name="40% - Accent2 3 17 3 3" xfId="22731"/>
    <cellStyle name="40% - Accent2 3 17 4" xfId="22732"/>
    <cellStyle name="40% - Accent2 3 17 4 2" xfId="22733"/>
    <cellStyle name="40% - Accent2 3 17 4 3" xfId="22734"/>
    <cellStyle name="40% - Accent2 3 17 5" xfId="22735"/>
    <cellStyle name="40% - Accent2 3 17 5 2" xfId="22736"/>
    <cellStyle name="40% - Accent2 3 17 5 3" xfId="22737"/>
    <cellStyle name="40% - Accent2 3 17 6" xfId="22738"/>
    <cellStyle name="40% - Accent2 3 17 6 2" xfId="22739"/>
    <cellStyle name="40% - Accent2 3 17 7" xfId="22740"/>
    <cellStyle name="40% - Accent2 3 17 8" xfId="22741"/>
    <cellStyle name="40% - Accent2 3 18" xfId="22742"/>
    <cellStyle name="40% - Accent2 3 18 2" xfId="22743"/>
    <cellStyle name="40% - Accent2 3 18 2 2" xfId="22744"/>
    <cellStyle name="40% - Accent2 3 18 2 3" xfId="22745"/>
    <cellStyle name="40% - Accent2 3 18 3" xfId="22746"/>
    <cellStyle name="40% - Accent2 3 18 3 2" xfId="22747"/>
    <cellStyle name="40% - Accent2 3 18 3 3" xfId="22748"/>
    <cellStyle name="40% - Accent2 3 18 4" xfId="22749"/>
    <cellStyle name="40% - Accent2 3 18 4 2" xfId="22750"/>
    <cellStyle name="40% - Accent2 3 18 4 3" xfId="22751"/>
    <cellStyle name="40% - Accent2 3 18 5" xfId="22752"/>
    <cellStyle name="40% - Accent2 3 18 5 2" xfId="22753"/>
    <cellStyle name="40% - Accent2 3 18 5 3" xfId="22754"/>
    <cellStyle name="40% - Accent2 3 18 6" xfId="22755"/>
    <cellStyle name="40% - Accent2 3 18 6 2" xfId="22756"/>
    <cellStyle name="40% - Accent2 3 18 7" xfId="22757"/>
    <cellStyle name="40% - Accent2 3 18 8" xfId="22758"/>
    <cellStyle name="40% - Accent2 3 19" xfId="22759"/>
    <cellStyle name="40% - Accent2 3 19 2" xfId="22760"/>
    <cellStyle name="40% - Accent2 3 19 2 2" xfId="22761"/>
    <cellStyle name="40% - Accent2 3 19 2 3" xfId="22762"/>
    <cellStyle name="40% - Accent2 3 19 3" xfId="22763"/>
    <cellStyle name="40% - Accent2 3 19 3 2" xfId="22764"/>
    <cellStyle name="40% - Accent2 3 19 3 3" xfId="22765"/>
    <cellStyle name="40% - Accent2 3 19 4" xfId="22766"/>
    <cellStyle name="40% - Accent2 3 19 4 2" xfId="22767"/>
    <cellStyle name="40% - Accent2 3 19 4 3" xfId="22768"/>
    <cellStyle name="40% - Accent2 3 19 5" xfId="22769"/>
    <cellStyle name="40% - Accent2 3 19 5 2" xfId="22770"/>
    <cellStyle name="40% - Accent2 3 19 5 3" xfId="22771"/>
    <cellStyle name="40% - Accent2 3 19 6" xfId="22772"/>
    <cellStyle name="40% - Accent2 3 19 6 2" xfId="22773"/>
    <cellStyle name="40% - Accent2 3 19 7" xfId="22774"/>
    <cellStyle name="40% - Accent2 3 19 8" xfId="22775"/>
    <cellStyle name="40% - Accent2 3 2" xfId="22776"/>
    <cellStyle name="40% - Accent2 3 2 2" xfId="22777"/>
    <cellStyle name="40% - Accent2 3 2 2 2" xfId="22778"/>
    <cellStyle name="40% - Accent2 3 2 2 3" xfId="22779"/>
    <cellStyle name="40% - Accent2 3 2 3" xfId="22780"/>
    <cellStyle name="40% - Accent2 3 2 3 2" xfId="22781"/>
    <cellStyle name="40% - Accent2 3 2 3 3" xfId="22782"/>
    <cellStyle name="40% - Accent2 3 2 4" xfId="22783"/>
    <cellStyle name="40% - Accent2 3 2 4 2" xfId="22784"/>
    <cellStyle name="40% - Accent2 3 2 4 3" xfId="22785"/>
    <cellStyle name="40% - Accent2 3 2 5" xfId="22786"/>
    <cellStyle name="40% - Accent2 3 2 5 2" xfId="22787"/>
    <cellStyle name="40% - Accent2 3 2 5 3" xfId="22788"/>
    <cellStyle name="40% - Accent2 3 2 6" xfId="22789"/>
    <cellStyle name="40% - Accent2 3 2 6 2" xfId="22790"/>
    <cellStyle name="40% - Accent2 3 2 7" xfId="22791"/>
    <cellStyle name="40% - Accent2 3 2 8" xfId="22792"/>
    <cellStyle name="40% - Accent2 3 20" xfId="22793"/>
    <cellStyle name="40% - Accent2 3 20 2" xfId="22794"/>
    <cellStyle name="40% - Accent2 3 20 2 2" xfId="22795"/>
    <cellStyle name="40% - Accent2 3 20 2 3" xfId="22796"/>
    <cellStyle name="40% - Accent2 3 20 3" xfId="22797"/>
    <cellStyle name="40% - Accent2 3 20 3 2" xfId="22798"/>
    <cellStyle name="40% - Accent2 3 20 3 3" xfId="22799"/>
    <cellStyle name="40% - Accent2 3 20 4" xfId="22800"/>
    <cellStyle name="40% - Accent2 3 20 4 2" xfId="22801"/>
    <cellStyle name="40% - Accent2 3 20 4 3" xfId="22802"/>
    <cellStyle name="40% - Accent2 3 20 5" xfId="22803"/>
    <cellStyle name="40% - Accent2 3 20 5 2" xfId="22804"/>
    <cellStyle name="40% - Accent2 3 20 5 3" xfId="22805"/>
    <cellStyle name="40% - Accent2 3 20 6" xfId="22806"/>
    <cellStyle name="40% - Accent2 3 20 6 2" xfId="22807"/>
    <cellStyle name="40% - Accent2 3 20 7" xfId="22808"/>
    <cellStyle name="40% - Accent2 3 20 8" xfId="22809"/>
    <cellStyle name="40% - Accent2 3 21" xfId="22810"/>
    <cellStyle name="40% - Accent2 3 21 2" xfId="22811"/>
    <cellStyle name="40% - Accent2 3 21 2 2" xfId="22812"/>
    <cellStyle name="40% - Accent2 3 21 2 3" xfId="22813"/>
    <cellStyle name="40% - Accent2 3 21 3" xfId="22814"/>
    <cellStyle name="40% - Accent2 3 21 3 2" xfId="22815"/>
    <cellStyle name="40% - Accent2 3 21 3 3" xfId="22816"/>
    <cellStyle name="40% - Accent2 3 21 4" xfId="22817"/>
    <cellStyle name="40% - Accent2 3 21 4 2" xfId="22818"/>
    <cellStyle name="40% - Accent2 3 21 4 3" xfId="22819"/>
    <cellStyle name="40% - Accent2 3 21 5" xfId="22820"/>
    <cellStyle name="40% - Accent2 3 21 5 2" xfId="22821"/>
    <cellStyle name="40% - Accent2 3 21 5 3" xfId="22822"/>
    <cellStyle name="40% - Accent2 3 21 6" xfId="22823"/>
    <cellStyle name="40% - Accent2 3 21 6 2" xfId="22824"/>
    <cellStyle name="40% - Accent2 3 21 7" xfId="22825"/>
    <cellStyle name="40% - Accent2 3 21 8" xfId="22826"/>
    <cellStyle name="40% - Accent2 3 22" xfId="22827"/>
    <cellStyle name="40% - Accent2 3 22 2" xfId="22828"/>
    <cellStyle name="40% - Accent2 3 22 3" xfId="22829"/>
    <cellStyle name="40% - Accent2 3 23" xfId="22830"/>
    <cellStyle name="40% - Accent2 3 23 2" xfId="22831"/>
    <cellStyle name="40% - Accent2 3 23 3" xfId="22832"/>
    <cellStyle name="40% - Accent2 3 24" xfId="22833"/>
    <cellStyle name="40% - Accent2 3 24 2" xfId="22834"/>
    <cellStyle name="40% - Accent2 3 24 3" xfId="22835"/>
    <cellStyle name="40% - Accent2 3 25" xfId="22836"/>
    <cellStyle name="40% - Accent2 3 25 2" xfId="22837"/>
    <cellStyle name="40% - Accent2 3 25 3" xfId="22838"/>
    <cellStyle name="40% - Accent2 3 26" xfId="22839"/>
    <cellStyle name="40% - Accent2 3 26 2" xfId="22840"/>
    <cellStyle name="40% - Accent2 3 27" xfId="22841"/>
    <cellStyle name="40% - Accent2 3 28" xfId="22842"/>
    <cellStyle name="40% - Accent2 3 3" xfId="22843"/>
    <cellStyle name="40% - Accent2 3 3 2" xfId="22844"/>
    <cellStyle name="40% - Accent2 3 3 2 2" xfId="22845"/>
    <cellStyle name="40% - Accent2 3 3 2 3" xfId="22846"/>
    <cellStyle name="40% - Accent2 3 3 3" xfId="22847"/>
    <cellStyle name="40% - Accent2 3 3 3 2" xfId="22848"/>
    <cellStyle name="40% - Accent2 3 3 3 3" xfId="22849"/>
    <cellStyle name="40% - Accent2 3 3 4" xfId="22850"/>
    <cellStyle name="40% - Accent2 3 3 4 2" xfId="22851"/>
    <cellStyle name="40% - Accent2 3 3 4 3" xfId="22852"/>
    <cellStyle name="40% - Accent2 3 3 5" xfId="22853"/>
    <cellStyle name="40% - Accent2 3 3 5 2" xfId="22854"/>
    <cellStyle name="40% - Accent2 3 3 5 3" xfId="22855"/>
    <cellStyle name="40% - Accent2 3 3 6" xfId="22856"/>
    <cellStyle name="40% - Accent2 3 3 6 2" xfId="22857"/>
    <cellStyle name="40% - Accent2 3 3 7" xfId="22858"/>
    <cellStyle name="40% - Accent2 3 3 8" xfId="22859"/>
    <cellStyle name="40% - Accent2 3 4" xfId="22860"/>
    <cellStyle name="40% - Accent2 3 4 2" xfId="22861"/>
    <cellStyle name="40% - Accent2 3 4 2 2" xfId="22862"/>
    <cellStyle name="40% - Accent2 3 4 2 3" xfId="22863"/>
    <cellStyle name="40% - Accent2 3 4 3" xfId="22864"/>
    <cellStyle name="40% - Accent2 3 4 3 2" xfId="22865"/>
    <cellStyle name="40% - Accent2 3 4 3 3" xfId="22866"/>
    <cellStyle name="40% - Accent2 3 4 4" xfId="22867"/>
    <cellStyle name="40% - Accent2 3 4 4 2" xfId="22868"/>
    <cellStyle name="40% - Accent2 3 4 4 3" xfId="22869"/>
    <cellStyle name="40% - Accent2 3 4 5" xfId="22870"/>
    <cellStyle name="40% - Accent2 3 4 5 2" xfId="22871"/>
    <cellStyle name="40% - Accent2 3 4 5 3" xfId="22872"/>
    <cellStyle name="40% - Accent2 3 4 6" xfId="22873"/>
    <cellStyle name="40% - Accent2 3 4 6 2" xfId="22874"/>
    <cellStyle name="40% - Accent2 3 4 7" xfId="22875"/>
    <cellStyle name="40% - Accent2 3 4 8" xfId="22876"/>
    <cellStyle name="40% - Accent2 3 5" xfId="22877"/>
    <cellStyle name="40% - Accent2 3 5 2" xfId="22878"/>
    <cellStyle name="40% - Accent2 3 5 2 2" xfId="22879"/>
    <cellStyle name="40% - Accent2 3 5 2 3" xfId="22880"/>
    <cellStyle name="40% - Accent2 3 5 3" xfId="22881"/>
    <cellStyle name="40% - Accent2 3 5 3 2" xfId="22882"/>
    <cellStyle name="40% - Accent2 3 5 3 3" xfId="22883"/>
    <cellStyle name="40% - Accent2 3 5 4" xfId="22884"/>
    <cellStyle name="40% - Accent2 3 5 4 2" xfId="22885"/>
    <cellStyle name="40% - Accent2 3 5 4 3" xfId="22886"/>
    <cellStyle name="40% - Accent2 3 5 5" xfId="22887"/>
    <cellStyle name="40% - Accent2 3 5 5 2" xfId="22888"/>
    <cellStyle name="40% - Accent2 3 5 5 3" xfId="22889"/>
    <cellStyle name="40% - Accent2 3 5 6" xfId="22890"/>
    <cellStyle name="40% - Accent2 3 5 6 2" xfId="22891"/>
    <cellStyle name="40% - Accent2 3 5 7" xfId="22892"/>
    <cellStyle name="40% - Accent2 3 5 8" xfId="22893"/>
    <cellStyle name="40% - Accent2 3 6" xfId="22894"/>
    <cellStyle name="40% - Accent2 3 6 2" xfId="22895"/>
    <cellStyle name="40% - Accent2 3 6 2 2" xfId="22896"/>
    <cellStyle name="40% - Accent2 3 6 2 3" xfId="22897"/>
    <cellStyle name="40% - Accent2 3 6 3" xfId="22898"/>
    <cellStyle name="40% - Accent2 3 6 3 2" xfId="22899"/>
    <cellStyle name="40% - Accent2 3 6 3 3" xfId="22900"/>
    <cellStyle name="40% - Accent2 3 6 4" xfId="22901"/>
    <cellStyle name="40% - Accent2 3 6 4 2" xfId="22902"/>
    <cellStyle name="40% - Accent2 3 6 4 3" xfId="22903"/>
    <cellStyle name="40% - Accent2 3 6 5" xfId="22904"/>
    <cellStyle name="40% - Accent2 3 6 5 2" xfId="22905"/>
    <cellStyle name="40% - Accent2 3 6 5 3" xfId="22906"/>
    <cellStyle name="40% - Accent2 3 6 6" xfId="22907"/>
    <cellStyle name="40% - Accent2 3 6 6 2" xfId="22908"/>
    <cellStyle name="40% - Accent2 3 6 7" xfId="22909"/>
    <cellStyle name="40% - Accent2 3 6 8" xfId="22910"/>
    <cellStyle name="40% - Accent2 3 7" xfId="22911"/>
    <cellStyle name="40% - Accent2 3 7 2" xfId="22912"/>
    <cellStyle name="40% - Accent2 3 7 2 2" xfId="22913"/>
    <cellStyle name="40% - Accent2 3 7 2 3" xfId="22914"/>
    <cellStyle name="40% - Accent2 3 7 3" xfId="22915"/>
    <cellStyle name="40% - Accent2 3 7 3 2" xfId="22916"/>
    <cellStyle name="40% - Accent2 3 7 3 3" xfId="22917"/>
    <cellStyle name="40% - Accent2 3 7 4" xfId="22918"/>
    <cellStyle name="40% - Accent2 3 7 4 2" xfId="22919"/>
    <cellStyle name="40% - Accent2 3 7 4 3" xfId="22920"/>
    <cellStyle name="40% - Accent2 3 7 5" xfId="22921"/>
    <cellStyle name="40% - Accent2 3 7 5 2" xfId="22922"/>
    <cellStyle name="40% - Accent2 3 7 5 3" xfId="22923"/>
    <cellStyle name="40% - Accent2 3 7 6" xfId="22924"/>
    <cellStyle name="40% - Accent2 3 7 6 2" xfId="22925"/>
    <cellStyle name="40% - Accent2 3 7 7" xfId="22926"/>
    <cellStyle name="40% - Accent2 3 7 8" xfId="22927"/>
    <cellStyle name="40% - Accent2 3 8" xfId="22928"/>
    <cellStyle name="40% - Accent2 3 8 2" xfId="22929"/>
    <cellStyle name="40% - Accent2 3 8 2 2" xfId="22930"/>
    <cellStyle name="40% - Accent2 3 8 2 3" xfId="22931"/>
    <cellStyle name="40% - Accent2 3 8 3" xfId="22932"/>
    <cellStyle name="40% - Accent2 3 8 3 2" xfId="22933"/>
    <cellStyle name="40% - Accent2 3 8 3 3" xfId="22934"/>
    <cellStyle name="40% - Accent2 3 8 4" xfId="22935"/>
    <cellStyle name="40% - Accent2 3 8 4 2" xfId="22936"/>
    <cellStyle name="40% - Accent2 3 8 4 3" xfId="22937"/>
    <cellStyle name="40% - Accent2 3 8 5" xfId="22938"/>
    <cellStyle name="40% - Accent2 3 8 5 2" xfId="22939"/>
    <cellStyle name="40% - Accent2 3 8 5 3" xfId="22940"/>
    <cellStyle name="40% - Accent2 3 8 6" xfId="22941"/>
    <cellStyle name="40% - Accent2 3 8 6 2" xfId="22942"/>
    <cellStyle name="40% - Accent2 3 8 7" xfId="22943"/>
    <cellStyle name="40% - Accent2 3 8 8" xfId="22944"/>
    <cellStyle name="40% - Accent2 3 9" xfId="22945"/>
    <cellStyle name="40% - Accent2 3 9 2" xfId="22946"/>
    <cellStyle name="40% - Accent2 3 9 2 2" xfId="22947"/>
    <cellStyle name="40% - Accent2 3 9 2 3" xfId="22948"/>
    <cellStyle name="40% - Accent2 3 9 3" xfId="22949"/>
    <cellStyle name="40% - Accent2 3 9 3 2" xfId="22950"/>
    <cellStyle name="40% - Accent2 3 9 3 3" xfId="22951"/>
    <cellStyle name="40% - Accent2 3 9 4" xfId="22952"/>
    <cellStyle name="40% - Accent2 3 9 4 2" xfId="22953"/>
    <cellStyle name="40% - Accent2 3 9 4 3" xfId="22954"/>
    <cellStyle name="40% - Accent2 3 9 5" xfId="22955"/>
    <cellStyle name="40% - Accent2 3 9 5 2" xfId="22956"/>
    <cellStyle name="40% - Accent2 3 9 5 3" xfId="22957"/>
    <cellStyle name="40% - Accent2 3 9 6" xfId="22958"/>
    <cellStyle name="40% - Accent2 3 9 6 2" xfId="22959"/>
    <cellStyle name="40% - Accent2 3 9 7" xfId="22960"/>
    <cellStyle name="40% - Accent2 3 9 8" xfId="22961"/>
    <cellStyle name="40% - Accent2 30" xfId="22962"/>
    <cellStyle name="40% - Accent2 30 2" xfId="22963"/>
    <cellStyle name="40% - Accent2 30 3" xfId="22964"/>
    <cellStyle name="40% - Accent2 31" xfId="22965"/>
    <cellStyle name="40% - Accent2 31 2" xfId="22966"/>
    <cellStyle name="40% - Accent2 31 3" xfId="22967"/>
    <cellStyle name="40% - Accent2 32" xfId="22968"/>
    <cellStyle name="40% - Accent2 32 2" xfId="22969"/>
    <cellStyle name="40% - Accent2 32 3" xfId="22970"/>
    <cellStyle name="40% - Accent2 33" xfId="22971"/>
    <cellStyle name="40% - Accent2 33 2" xfId="22972"/>
    <cellStyle name="40% - Accent2 33 3" xfId="22973"/>
    <cellStyle name="40% - Accent2 34" xfId="22974"/>
    <cellStyle name="40% - Accent2 34 2" xfId="22975"/>
    <cellStyle name="40% - Accent2 34 3" xfId="22976"/>
    <cellStyle name="40% - Accent2 35" xfId="22977"/>
    <cellStyle name="40% - Accent2 35 2" xfId="22978"/>
    <cellStyle name="40% - Accent2 36" xfId="22979"/>
    <cellStyle name="40% - Accent2 36 2" xfId="22980"/>
    <cellStyle name="40% - Accent2 37" xfId="22981"/>
    <cellStyle name="40% - Accent2 37 2" xfId="22982"/>
    <cellStyle name="40% - Accent2 38" xfId="22983"/>
    <cellStyle name="40% - Accent2 38 2" xfId="22984"/>
    <cellStyle name="40% - Accent2 39" xfId="22985"/>
    <cellStyle name="40% - Accent2 4" xfId="22986"/>
    <cellStyle name="40% - Accent2 4 10" xfId="22987"/>
    <cellStyle name="40% - Accent2 4 10 2" xfId="22988"/>
    <cellStyle name="40% - Accent2 4 10 2 2" xfId="22989"/>
    <cellStyle name="40% - Accent2 4 10 2 3" xfId="22990"/>
    <cellStyle name="40% - Accent2 4 10 3" xfId="22991"/>
    <cellStyle name="40% - Accent2 4 10 3 2" xfId="22992"/>
    <cellStyle name="40% - Accent2 4 10 3 3" xfId="22993"/>
    <cellStyle name="40% - Accent2 4 10 4" xfId="22994"/>
    <cellStyle name="40% - Accent2 4 10 4 2" xfId="22995"/>
    <cellStyle name="40% - Accent2 4 10 4 3" xfId="22996"/>
    <cellStyle name="40% - Accent2 4 10 5" xfId="22997"/>
    <cellStyle name="40% - Accent2 4 10 5 2" xfId="22998"/>
    <cellStyle name="40% - Accent2 4 10 5 3" xfId="22999"/>
    <cellStyle name="40% - Accent2 4 10 6" xfId="23000"/>
    <cellStyle name="40% - Accent2 4 10 6 2" xfId="23001"/>
    <cellStyle name="40% - Accent2 4 10 7" xfId="23002"/>
    <cellStyle name="40% - Accent2 4 10 8" xfId="23003"/>
    <cellStyle name="40% - Accent2 4 11" xfId="23004"/>
    <cellStyle name="40% - Accent2 4 11 2" xfId="23005"/>
    <cellStyle name="40% - Accent2 4 11 2 2" xfId="23006"/>
    <cellStyle name="40% - Accent2 4 11 2 3" xfId="23007"/>
    <cellStyle name="40% - Accent2 4 11 3" xfId="23008"/>
    <cellStyle name="40% - Accent2 4 11 3 2" xfId="23009"/>
    <cellStyle name="40% - Accent2 4 11 3 3" xfId="23010"/>
    <cellStyle name="40% - Accent2 4 11 4" xfId="23011"/>
    <cellStyle name="40% - Accent2 4 11 4 2" xfId="23012"/>
    <cellStyle name="40% - Accent2 4 11 4 3" xfId="23013"/>
    <cellStyle name="40% - Accent2 4 11 5" xfId="23014"/>
    <cellStyle name="40% - Accent2 4 11 5 2" xfId="23015"/>
    <cellStyle name="40% - Accent2 4 11 5 3" xfId="23016"/>
    <cellStyle name="40% - Accent2 4 11 6" xfId="23017"/>
    <cellStyle name="40% - Accent2 4 11 6 2" xfId="23018"/>
    <cellStyle name="40% - Accent2 4 11 7" xfId="23019"/>
    <cellStyle name="40% - Accent2 4 11 8" xfId="23020"/>
    <cellStyle name="40% - Accent2 4 12" xfId="23021"/>
    <cellStyle name="40% - Accent2 4 12 2" xfId="23022"/>
    <cellStyle name="40% - Accent2 4 12 2 2" xfId="23023"/>
    <cellStyle name="40% - Accent2 4 12 2 3" xfId="23024"/>
    <cellStyle name="40% - Accent2 4 12 3" xfId="23025"/>
    <cellStyle name="40% - Accent2 4 12 3 2" xfId="23026"/>
    <cellStyle name="40% - Accent2 4 12 3 3" xfId="23027"/>
    <cellStyle name="40% - Accent2 4 12 4" xfId="23028"/>
    <cellStyle name="40% - Accent2 4 12 4 2" xfId="23029"/>
    <cellStyle name="40% - Accent2 4 12 4 3" xfId="23030"/>
    <cellStyle name="40% - Accent2 4 12 5" xfId="23031"/>
    <cellStyle name="40% - Accent2 4 12 5 2" xfId="23032"/>
    <cellStyle name="40% - Accent2 4 12 5 3" xfId="23033"/>
    <cellStyle name="40% - Accent2 4 12 6" xfId="23034"/>
    <cellStyle name="40% - Accent2 4 12 6 2" xfId="23035"/>
    <cellStyle name="40% - Accent2 4 12 7" xfId="23036"/>
    <cellStyle name="40% - Accent2 4 12 8" xfId="23037"/>
    <cellStyle name="40% - Accent2 4 13" xfId="23038"/>
    <cellStyle name="40% - Accent2 4 13 2" xfId="23039"/>
    <cellStyle name="40% - Accent2 4 13 2 2" xfId="23040"/>
    <cellStyle name="40% - Accent2 4 13 2 3" xfId="23041"/>
    <cellStyle name="40% - Accent2 4 13 3" xfId="23042"/>
    <cellStyle name="40% - Accent2 4 13 3 2" xfId="23043"/>
    <cellStyle name="40% - Accent2 4 13 3 3" xfId="23044"/>
    <cellStyle name="40% - Accent2 4 13 4" xfId="23045"/>
    <cellStyle name="40% - Accent2 4 13 4 2" xfId="23046"/>
    <cellStyle name="40% - Accent2 4 13 4 3" xfId="23047"/>
    <cellStyle name="40% - Accent2 4 13 5" xfId="23048"/>
    <cellStyle name="40% - Accent2 4 13 5 2" xfId="23049"/>
    <cellStyle name="40% - Accent2 4 13 5 3" xfId="23050"/>
    <cellStyle name="40% - Accent2 4 13 6" xfId="23051"/>
    <cellStyle name="40% - Accent2 4 13 6 2" xfId="23052"/>
    <cellStyle name="40% - Accent2 4 13 7" xfId="23053"/>
    <cellStyle name="40% - Accent2 4 13 8" xfId="23054"/>
    <cellStyle name="40% - Accent2 4 14" xfId="23055"/>
    <cellStyle name="40% - Accent2 4 14 2" xfId="23056"/>
    <cellStyle name="40% - Accent2 4 14 2 2" xfId="23057"/>
    <cellStyle name="40% - Accent2 4 14 2 3" xfId="23058"/>
    <cellStyle name="40% - Accent2 4 14 3" xfId="23059"/>
    <cellStyle name="40% - Accent2 4 14 3 2" xfId="23060"/>
    <cellStyle name="40% - Accent2 4 14 3 3" xfId="23061"/>
    <cellStyle name="40% - Accent2 4 14 4" xfId="23062"/>
    <cellStyle name="40% - Accent2 4 14 4 2" xfId="23063"/>
    <cellStyle name="40% - Accent2 4 14 4 3" xfId="23064"/>
    <cellStyle name="40% - Accent2 4 14 5" xfId="23065"/>
    <cellStyle name="40% - Accent2 4 14 5 2" xfId="23066"/>
    <cellStyle name="40% - Accent2 4 14 5 3" xfId="23067"/>
    <cellStyle name="40% - Accent2 4 14 6" xfId="23068"/>
    <cellStyle name="40% - Accent2 4 14 6 2" xfId="23069"/>
    <cellStyle name="40% - Accent2 4 14 7" xfId="23070"/>
    <cellStyle name="40% - Accent2 4 14 8" xfId="23071"/>
    <cellStyle name="40% - Accent2 4 15" xfId="23072"/>
    <cellStyle name="40% - Accent2 4 15 2" xfId="23073"/>
    <cellStyle name="40% - Accent2 4 15 2 2" xfId="23074"/>
    <cellStyle name="40% - Accent2 4 15 2 3" xfId="23075"/>
    <cellStyle name="40% - Accent2 4 15 3" xfId="23076"/>
    <cellStyle name="40% - Accent2 4 15 3 2" xfId="23077"/>
    <cellStyle name="40% - Accent2 4 15 3 3" xfId="23078"/>
    <cellStyle name="40% - Accent2 4 15 4" xfId="23079"/>
    <cellStyle name="40% - Accent2 4 15 4 2" xfId="23080"/>
    <cellStyle name="40% - Accent2 4 15 4 3" xfId="23081"/>
    <cellStyle name="40% - Accent2 4 15 5" xfId="23082"/>
    <cellStyle name="40% - Accent2 4 15 5 2" xfId="23083"/>
    <cellStyle name="40% - Accent2 4 15 5 3" xfId="23084"/>
    <cellStyle name="40% - Accent2 4 15 6" xfId="23085"/>
    <cellStyle name="40% - Accent2 4 15 6 2" xfId="23086"/>
    <cellStyle name="40% - Accent2 4 15 7" xfId="23087"/>
    <cellStyle name="40% - Accent2 4 15 8" xfId="23088"/>
    <cellStyle name="40% - Accent2 4 16" xfId="23089"/>
    <cellStyle name="40% - Accent2 4 16 2" xfId="23090"/>
    <cellStyle name="40% - Accent2 4 16 2 2" xfId="23091"/>
    <cellStyle name="40% - Accent2 4 16 2 3" xfId="23092"/>
    <cellStyle name="40% - Accent2 4 16 3" xfId="23093"/>
    <cellStyle name="40% - Accent2 4 16 3 2" xfId="23094"/>
    <cellStyle name="40% - Accent2 4 16 3 3" xfId="23095"/>
    <cellStyle name="40% - Accent2 4 16 4" xfId="23096"/>
    <cellStyle name="40% - Accent2 4 16 4 2" xfId="23097"/>
    <cellStyle name="40% - Accent2 4 16 4 3" xfId="23098"/>
    <cellStyle name="40% - Accent2 4 16 5" xfId="23099"/>
    <cellStyle name="40% - Accent2 4 16 5 2" xfId="23100"/>
    <cellStyle name="40% - Accent2 4 16 5 3" xfId="23101"/>
    <cellStyle name="40% - Accent2 4 16 6" xfId="23102"/>
    <cellStyle name="40% - Accent2 4 16 6 2" xfId="23103"/>
    <cellStyle name="40% - Accent2 4 16 7" xfId="23104"/>
    <cellStyle name="40% - Accent2 4 16 8" xfId="23105"/>
    <cellStyle name="40% - Accent2 4 17" xfId="23106"/>
    <cellStyle name="40% - Accent2 4 17 2" xfId="23107"/>
    <cellStyle name="40% - Accent2 4 17 2 2" xfId="23108"/>
    <cellStyle name="40% - Accent2 4 17 2 3" xfId="23109"/>
    <cellStyle name="40% - Accent2 4 17 3" xfId="23110"/>
    <cellStyle name="40% - Accent2 4 17 3 2" xfId="23111"/>
    <cellStyle name="40% - Accent2 4 17 3 3" xfId="23112"/>
    <cellStyle name="40% - Accent2 4 17 4" xfId="23113"/>
    <cellStyle name="40% - Accent2 4 17 4 2" xfId="23114"/>
    <cellStyle name="40% - Accent2 4 17 4 3" xfId="23115"/>
    <cellStyle name="40% - Accent2 4 17 5" xfId="23116"/>
    <cellStyle name="40% - Accent2 4 17 5 2" xfId="23117"/>
    <cellStyle name="40% - Accent2 4 17 5 3" xfId="23118"/>
    <cellStyle name="40% - Accent2 4 17 6" xfId="23119"/>
    <cellStyle name="40% - Accent2 4 17 6 2" xfId="23120"/>
    <cellStyle name="40% - Accent2 4 17 7" xfId="23121"/>
    <cellStyle name="40% - Accent2 4 17 8" xfId="23122"/>
    <cellStyle name="40% - Accent2 4 18" xfId="23123"/>
    <cellStyle name="40% - Accent2 4 18 2" xfId="23124"/>
    <cellStyle name="40% - Accent2 4 18 2 2" xfId="23125"/>
    <cellStyle name="40% - Accent2 4 18 2 3" xfId="23126"/>
    <cellStyle name="40% - Accent2 4 18 3" xfId="23127"/>
    <cellStyle name="40% - Accent2 4 18 3 2" xfId="23128"/>
    <cellStyle name="40% - Accent2 4 18 3 3" xfId="23129"/>
    <cellStyle name="40% - Accent2 4 18 4" xfId="23130"/>
    <cellStyle name="40% - Accent2 4 18 4 2" xfId="23131"/>
    <cellStyle name="40% - Accent2 4 18 4 3" xfId="23132"/>
    <cellStyle name="40% - Accent2 4 18 5" xfId="23133"/>
    <cellStyle name="40% - Accent2 4 18 5 2" xfId="23134"/>
    <cellStyle name="40% - Accent2 4 18 5 3" xfId="23135"/>
    <cellStyle name="40% - Accent2 4 18 6" xfId="23136"/>
    <cellStyle name="40% - Accent2 4 18 6 2" xfId="23137"/>
    <cellStyle name="40% - Accent2 4 18 7" xfId="23138"/>
    <cellStyle name="40% - Accent2 4 18 8" xfId="23139"/>
    <cellStyle name="40% - Accent2 4 19" xfId="23140"/>
    <cellStyle name="40% - Accent2 4 19 2" xfId="23141"/>
    <cellStyle name="40% - Accent2 4 19 2 2" xfId="23142"/>
    <cellStyle name="40% - Accent2 4 19 2 3" xfId="23143"/>
    <cellStyle name="40% - Accent2 4 19 3" xfId="23144"/>
    <cellStyle name="40% - Accent2 4 19 3 2" xfId="23145"/>
    <cellStyle name="40% - Accent2 4 19 3 3" xfId="23146"/>
    <cellStyle name="40% - Accent2 4 19 4" xfId="23147"/>
    <cellStyle name="40% - Accent2 4 19 4 2" xfId="23148"/>
    <cellStyle name="40% - Accent2 4 19 4 3" xfId="23149"/>
    <cellStyle name="40% - Accent2 4 19 5" xfId="23150"/>
    <cellStyle name="40% - Accent2 4 19 5 2" xfId="23151"/>
    <cellStyle name="40% - Accent2 4 19 5 3" xfId="23152"/>
    <cellStyle name="40% - Accent2 4 19 6" xfId="23153"/>
    <cellStyle name="40% - Accent2 4 19 6 2" xfId="23154"/>
    <cellStyle name="40% - Accent2 4 19 7" xfId="23155"/>
    <cellStyle name="40% - Accent2 4 19 8" xfId="23156"/>
    <cellStyle name="40% - Accent2 4 2" xfId="23157"/>
    <cellStyle name="40% - Accent2 4 2 2" xfId="23158"/>
    <cellStyle name="40% - Accent2 4 2 2 2" xfId="23159"/>
    <cellStyle name="40% - Accent2 4 2 2 3" xfId="23160"/>
    <cellStyle name="40% - Accent2 4 2 3" xfId="23161"/>
    <cellStyle name="40% - Accent2 4 2 3 2" xfId="23162"/>
    <cellStyle name="40% - Accent2 4 2 3 3" xfId="23163"/>
    <cellStyle name="40% - Accent2 4 2 4" xfId="23164"/>
    <cellStyle name="40% - Accent2 4 2 4 2" xfId="23165"/>
    <cellStyle name="40% - Accent2 4 2 4 3" xfId="23166"/>
    <cellStyle name="40% - Accent2 4 2 5" xfId="23167"/>
    <cellStyle name="40% - Accent2 4 2 5 2" xfId="23168"/>
    <cellStyle name="40% - Accent2 4 2 5 3" xfId="23169"/>
    <cellStyle name="40% - Accent2 4 2 6" xfId="23170"/>
    <cellStyle name="40% - Accent2 4 2 6 2" xfId="23171"/>
    <cellStyle name="40% - Accent2 4 2 7" xfId="23172"/>
    <cellStyle name="40% - Accent2 4 2 8" xfId="23173"/>
    <cellStyle name="40% - Accent2 4 20" xfId="23174"/>
    <cellStyle name="40% - Accent2 4 20 2" xfId="23175"/>
    <cellStyle name="40% - Accent2 4 20 2 2" xfId="23176"/>
    <cellStyle name="40% - Accent2 4 20 2 3" xfId="23177"/>
    <cellStyle name="40% - Accent2 4 20 3" xfId="23178"/>
    <cellStyle name="40% - Accent2 4 20 3 2" xfId="23179"/>
    <cellStyle name="40% - Accent2 4 20 3 3" xfId="23180"/>
    <cellStyle name="40% - Accent2 4 20 4" xfId="23181"/>
    <cellStyle name="40% - Accent2 4 20 4 2" xfId="23182"/>
    <cellStyle name="40% - Accent2 4 20 4 3" xfId="23183"/>
    <cellStyle name="40% - Accent2 4 20 5" xfId="23184"/>
    <cellStyle name="40% - Accent2 4 20 5 2" xfId="23185"/>
    <cellStyle name="40% - Accent2 4 20 5 3" xfId="23186"/>
    <cellStyle name="40% - Accent2 4 20 6" xfId="23187"/>
    <cellStyle name="40% - Accent2 4 20 6 2" xfId="23188"/>
    <cellStyle name="40% - Accent2 4 20 7" xfId="23189"/>
    <cellStyle name="40% - Accent2 4 20 8" xfId="23190"/>
    <cellStyle name="40% - Accent2 4 21" xfId="23191"/>
    <cellStyle name="40% - Accent2 4 21 2" xfId="23192"/>
    <cellStyle name="40% - Accent2 4 21 2 2" xfId="23193"/>
    <cellStyle name="40% - Accent2 4 21 2 3" xfId="23194"/>
    <cellStyle name="40% - Accent2 4 21 3" xfId="23195"/>
    <cellStyle name="40% - Accent2 4 21 3 2" xfId="23196"/>
    <cellStyle name="40% - Accent2 4 21 3 3" xfId="23197"/>
    <cellStyle name="40% - Accent2 4 21 4" xfId="23198"/>
    <cellStyle name="40% - Accent2 4 21 4 2" xfId="23199"/>
    <cellStyle name="40% - Accent2 4 21 4 3" xfId="23200"/>
    <cellStyle name="40% - Accent2 4 21 5" xfId="23201"/>
    <cellStyle name="40% - Accent2 4 21 5 2" xfId="23202"/>
    <cellStyle name="40% - Accent2 4 21 5 3" xfId="23203"/>
    <cellStyle name="40% - Accent2 4 21 6" xfId="23204"/>
    <cellStyle name="40% - Accent2 4 21 6 2" xfId="23205"/>
    <cellStyle name="40% - Accent2 4 21 7" xfId="23206"/>
    <cellStyle name="40% - Accent2 4 21 8" xfId="23207"/>
    <cellStyle name="40% - Accent2 4 22" xfId="23208"/>
    <cellStyle name="40% - Accent2 4 22 2" xfId="23209"/>
    <cellStyle name="40% - Accent2 4 22 3" xfId="23210"/>
    <cellStyle name="40% - Accent2 4 23" xfId="23211"/>
    <cellStyle name="40% - Accent2 4 23 2" xfId="23212"/>
    <cellStyle name="40% - Accent2 4 23 3" xfId="23213"/>
    <cellStyle name="40% - Accent2 4 24" xfId="23214"/>
    <cellStyle name="40% - Accent2 4 24 2" xfId="23215"/>
    <cellStyle name="40% - Accent2 4 24 3" xfId="23216"/>
    <cellStyle name="40% - Accent2 4 25" xfId="23217"/>
    <cellStyle name="40% - Accent2 4 25 2" xfId="23218"/>
    <cellStyle name="40% - Accent2 4 25 3" xfId="23219"/>
    <cellStyle name="40% - Accent2 4 26" xfId="23220"/>
    <cellStyle name="40% - Accent2 4 26 2" xfId="23221"/>
    <cellStyle name="40% - Accent2 4 27" xfId="23222"/>
    <cellStyle name="40% - Accent2 4 28" xfId="23223"/>
    <cellStyle name="40% - Accent2 4 3" xfId="23224"/>
    <cellStyle name="40% - Accent2 4 3 2" xfId="23225"/>
    <cellStyle name="40% - Accent2 4 3 2 2" xfId="23226"/>
    <cellStyle name="40% - Accent2 4 3 2 3" xfId="23227"/>
    <cellStyle name="40% - Accent2 4 3 3" xfId="23228"/>
    <cellStyle name="40% - Accent2 4 3 3 2" xfId="23229"/>
    <cellStyle name="40% - Accent2 4 3 3 3" xfId="23230"/>
    <cellStyle name="40% - Accent2 4 3 4" xfId="23231"/>
    <cellStyle name="40% - Accent2 4 3 4 2" xfId="23232"/>
    <cellStyle name="40% - Accent2 4 3 4 3" xfId="23233"/>
    <cellStyle name="40% - Accent2 4 3 5" xfId="23234"/>
    <cellStyle name="40% - Accent2 4 3 5 2" xfId="23235"/>
    <cellStyle name="40% - Accent2 4 3 5 3" xfId="23236"/>
    <cellStyle name="40% - Accent2 4 3 6" xfId="23237"/>
    <cellStyle name="40% - Accent2 4 3 6 2" xfId="23238"/>
    <cellStyle name="40% - Accent2 4 3 7" xfId="23239"/>
    <cellStyle name="40% - Accent2 4 3 8" xfId="23240"/>
    <cellStyle name="40% - Accent2 4 4" xfId="23241"/>
    <cellStyle name="40% - Accent2 4 4 2" xfId="23242"/>
    <cellStyle name="40% - Accent2 4 4 2 2" xfId="23243"/>
    <cellStyle name="40% - Accent2 4 4 2 3" xfId="23244"/>
    <cellStyle name="40% - Accent2 4 4 3" xfId="23245"/>
    <cellStyle name="40% - Accent2 4 4 3 2" xfId="23246"/>
    <cellStyle name="40% - Accent2 4 4 3 3" xfId="23247"/>
    <cellStyle name="40% - Accent2 4 4 4" xfId="23248"/>
    <cellStyle name="40% - Accent2 4 4 4 2" xfId="23249"/>
    <cellStyle name="40% - Accent2 4 4 4 3" xfId="23250"/>
    <cellStyle name="40% - Accent2 4 4 5" xfId="23251"/>
    <cellStyle name="40% - Accent2 4 4 5 2" xfId="23252"/>
    <cellStyle name="40% - Accent2 4 4 5 3" xfId="23253"/>
    <cellStyle name="40% - Accent2 4 4 6" xfId="23254"/>
    <cellStyle name="40% - Accent2 4 4 6 2" xfId="23255"/>
    <cellStyle name="40% - Accent2 4 4 7" xfId="23256"/>
    <cellStyle name="40% - Accent2 4 4 8" xfId="23257"/>
    <cellStyle name="40% - Accent2 4 5" xfId="23258"/>
    <cellStyle name="40% - Accent2 4 5 2" xfId="23259"/>
    <cellStyle name="40% - Accent2 4 5 2 2" xfId="23260"/>
    <cellStyle name="40% - Accent2 4 5 2 3" xfId="23261"/>
    <cellStyle name="40% - Accent2 4 5 3" xfId="23262"/>
    <cellStyle name="40% - Accent2 4 5 3 2" xfId="23263"/>
    <cellStyle name="40% - Accent2 4 5 3 3" xfId="23264"/>
    <cellStyle name="40% - Accent2 4 5 4" xfId="23265"/>
    <cellStyle name="40% - Accent2 4 5 4 2" xfId="23266"/>
    <cellStyle name="40% - Accent2 4 5 4 3" xfId="23267"/>
    <cellStyle name="40% - Accent2 4 5 5" xfId="23268"/>
    <cellStyle name="40% - Accent2 4 5 5 2" xfId="23269"/>
    <cellStyle name="40% - Accent2 4 5 5 3" xfId="23270"/>
    <cellStyle name="40% - Accent2 4 5 6" xfId="23271"/>
    <cellStyle name="40% - Accent2 4 5 6 2" xfId="23272"/>
    <cellStyle name="40% - Accent2 4 5 7" xfId="23273"/>
    <cellStyle name="40% - Accent2 4 5 8" xfId="23274"/>
    <cellStyle name="40% - Accent2 4 6" xfId="23275"/>
    <cellStyle name="40% - Accent2 4 6 2" xfId="23276"/>
    <cellStyle name="40% - Accent2 4 6 2 2" xfId="23277"/>
    <cellStyle name="40% - Accent2 4 6 2 3" xfId="23278"/>
    <cellStyle name="40% - Accent2 4 6 3" xfId="23279"/>
    <cellStyle name="40% - Accent2 4 6 3 2" xfId="23280"/>
    <cellStyle name="40% - Accent2 4 6 3 3" xfId="23281"/>
    <cellStyle name="40% - Accent2 4 6 4" xfId="23282"/>
    <cellStyle name="40% - Accent2 4 6 4 2" xfId="23283"/>
    <cellStyle name="40% - Accent2 4 6 4 3" xfId="23284"/>
    <cellStyle name="40% - Accent2 4 6 5" xfId="23285"/>
    <cellStyle name="40% - Accent2 4 6 5 2" xfId="23286"/>
    <cellStyle name="40% - Accent2 4 6 5 3" xfId="23287"/>
    <cellStyle name="40% - Accent2 4 6 6" xfId="23288"/>
    <cellStyle name="40% - Accent2 4 6 6 2" xfId="23289"/>
    <cellStyle name="40% - Accent2 4 6 7" xfId="23290"/>
    <cellStyle name="40% - Accent2 4 6 8" xfId="23291"/>
    <cellStyle name="40% - Accent2 4 7" xfId="23292"/>
    <cellStyle name="40% - Accent2 4 7 2" xfId="23293"/>
    <cellStyle name="40% - Accent2 4 7 2 2" xfId="23294"/>
    <cellStyle name="40% - Accent2 4 7 2 3" xfId="23295"/>
    <cellStyle name="40% - Accent2 4 7 3" xfId="23296"/>
    <cellStyle name="40% - Accent2 4 7 3 2" xfId="23297"/>
    <cellStyle name="40% - Accent2 4 7 3 3" xfId="23298"/>
    <cellStyle name="40% - Accent2 4 7 4" xfId="23299"/>
    <cellStyle name="40% - Accent2 4 7 4 2" xfId="23300"/>
    <cellStyle name="40% - Accent2 4 7 4 3" xfId="23301"/>
    <cellStyle name="40% - Accent2 4 7 5" xfId="23302"/>
    <cellStyle name="40% - Accent2 4 7 5 2" xfId="23303"/>
    <cellStyle name="40% - Accent2 4 7 5 3" xfId="23304"/>
    <cellStyle name="40% - Accent2 4 7 6" xfId="23305"/>
    <cellStyle name="40% - Accent2 4 7 6 2" xfId="23306"/>
    <cellStyle name="40% - Accent2 4 7 7" xfId="23307"/>
    <cellStyle name="40% - Accent2 4 7 8" xfId="23308"/>
    <cellStyle name="40% - Accent2 4 8" xfId="23309"/>
    <cellStyle name="40% - Accent2 4 8 2" xfId="23310"/>
    <cellStyle name="40% - Accent2 4 8 2 2" xfId="23311"/>
    <cellStyle name="40% - Accent2 4 8 2 3" xfId="23312"/>
    <cellStyle name="40% - Accent2 4 8 3" xfId="23313"/>
    <cellStyle name="40% - Accent2 4 8 3 2" xfId="23314"/>
    <cellStyle name="40% - Accent2 4 8 3 3" xfId="23315"/>
    <cellStyle name="40% - Accent2 4 8 4" xfId="23316"/>
    <cellStyle name="40% - Accent2 4 8 4 2" xfId="23317"/>
    <cellStyle name="40% - Accent2 4 8 4 3" xfId="23318"/>
    <cellStyle name="40% - Accent2 4 8 5" xfId="23319"/>
    <cellStyle name="40% - Accent2 4 8 5 2" xfId="23320"/>
    <cellStyle name="40% - Accent2 4 8 5 3" xfId="23321"/>
    <cellStyle name="40% - Accent2 4 8 6" xfId="23322"/>
    <cellStyle name="40% - Accent2 4 8 6 2" xfId="23323"/>
    <cellStyle name="40% - Accent2 4 8 7" xfId="23324"/>
    <cellStyle name="40% - Accent2 4 8 8" xfId="23325"/>
    <cellStyle name="40% - Accent2 4 9" xfId="23326"/>
    <cellStyle name="40% - Accent2 4 9 2" xfId="23327"/>
    <cellStyle name="40% - Accent2 4 9 2 2" xfId="23328"/>
    <cellStyle name="40% - Accent2 4 9 2 3" xfId="23329"/>
    <cellStyle name="40% - Accent2 4 9 3" xfId="23330"/>
    <cellStyle name="40% - Accent2 4 9 3 2" xfId="23331"/>
    <cellStyle name="40% - Accent2 4 9 3 3" xfId="23332"/>
    <cellStyle name="40% - Accent2 4 9 4" xfId="23333"/>
    <cellStyle name="40% - Accent2 4 9 4 2" xfId="23334"/>
    <cellStyle name="40% - Accent2 4 9 4 3" xfId="23335"/>
    <cellStyle name="40% - Accent2 4 9 5" xfId="23336"/>
    <cellStyle name="40% - Accent2 4 9 5 2" xfId="23337"/>
    <cellStyle name="40% - Accent2 4 9 5 3" xfId="23338"/>
    <cellStyle name="40% - Accent2 4 9 6" xfId="23339"/>
    <cellStyle name="40% - Accent2 4 9 6 2" xfId="23340"/>
    <cellStyle name="40% - Accent2 4 9 7" xfId="23341"/>
    <cellStyle name="40% - Accent2 4 9 8" xfId="23342"/>
    <cellStyle name="40% - Accent2 40" xfId="23343"/>
    <cellStyle name="40% - Accent2 41" xfId="23344"/>
    <cellStyle name="40% - Accent2 42" xfId="23345"/>
    <cellStyle name="40% - Accent2 5" xfId="23346"/>
    <cellStyle name="40% - Accent2 5 10" xfId="23347"/>
    <cellStyle name="40% - Accent2 5 10 2" xfId="23348"/>
    <cellStyle name="40% - Accent2 5 10 2 2" xfId="23349"/>
    <cellStyle name="40% - Accent2 5 10 2 3" xfId="23350"/>
    <cellStyle name="40% - Accent2 5 10 3" xfId="23351"/>
    <cellStyle name="40% - Accent2 5 10 3 2" xfId="23352"/>
    <cellStyle name="40% - Accent2 5 10 3 3" xfId="23353"/>
    <cellStyle name="40% - Accent2 5 10 4" xfId="23354"/>
    <cellStyle name="40% - Accent2 5 10 4 2" xfId="23355"/>
    <cellStyle name="40% - Accent2 5 10 4 3" xfId="23356"/>
    <cellStyle name="40% - Accent2 5 10 5" xfId="23357"/>
    <cellStyle name="40% - Accent2 5 10 5 2" xfId="23358"/>
    <cellStyle name="40% - Accent2 5 10 5 3" xfId="23359"/>
    <cellStyle name="40% - Accent2 5 10 6" xfId="23360"/>
    <cellStyle name="40% - Accent2 5 10 6 2" xfId="23361"/>
    <cellStyle name="40% - Accent2 5 10 7" xfId="23362"/>
    <cellStyle name="40% - Accent2 5 10 8" xfId="23363"/>
    <cellStyle name="40% - Accent2 5 11" xfId="23364"/>
    <cellStyle name="40% - Accent2 5 11 2" xfId="23365"/>
    <cellStyle name="40% - Accent2 5 11 2 2" xfId="23366"/>
    <cellStyle name="40% - Accent2 5 11 2 3" xfId="23367"/>
    <cellStyle name="40% - Accent2 5 11 3" xfId="23368"/>
    <cellStyle name="40% - Accent2 5 11 3 2" xfId="23369"/>
    <cellStyle name="40% - Accent2 5 11 3 3" xfId="23370"/>
    <cellStyle name="40% - Accent2 5 11 4" xfId="23371"/>
    <cellStyle name="40% - Accent2 5 11 4 2" xfId="23372"/>
    <cellStyle name="40% - Accent2 5 11 4 3" xfId="23373"/>
    <cellStyle name="40% - Accent2 5 11 5" xfId="23374"/>
    <cellStyle name="40% - Accent2 5 11 5 2" xfId="23375"/>
    <cellStyle name="40% - Accent2 5 11 5 3" xfId="23376"/>
    <cellStyle name="40% - Accent2 5 11 6" xfId="23377"/>
    <cellStyle name="40% - Accent2 5 11 6 2" xfId="23378"/>
    <cellStyle name="40% - Accent2 5 11 7" xfId="23379"/>
    <cellStyle name="40% - Accent2 5 11 8" xfId="23380"/>
    <cellStyle name="40% - Accent2 5 12" xfId="23381"/>
    <cellStyle name="40% - Accent2 5 12 2" xfId="23382"/>
    <cellStyle name="40% - Accent2 5 12 2 2" xfId="23383"/>
    <cellStyle name="40% - Accent2 5 12 2 3" xfId="23384"/>
    <cellStyle name="40% - Accent2 5 12 3" xfId="23385"/>
    <cellStyle name="40% - Accent2 5 12 3 2" xfId="23386"/>
    <cellStyle name="40% - Accent2 5 12 3 3" xfId="23387"/>
    <cellStyle name="40% - Accent2 5 12 4" xfId="23388"/>
    <cellStyle name="40% - Accent2 5 12 4 2" xfId="23389"/>
    <cellStyle name="40% - Accent2 5 12 4 3" xfId="23390"/>
    <cellStyle name="40% - Accent2 5 12 5" xfId="23391"/>
    <cellStyle name="40% - Accent2 5 12 5 2" xfId="23392"/>
    <cellStyle name="40% - Accent2 5 12 5 3" xfId="23393"/>
    <cellStyle name="40% - Accent2 5 12 6" xfId="23394"/>
    <cellStyle name="40% - Accent2 5 12 6 2" xfId="23395"/>
    <cellStyle name="40% - Accent2 5 12 7" xfId="23396"/>
    <cellStyle name="40% - Accent2 5 12 8" xfId="23397"/>
    <cellStyle name="40% - Accent2 5 13" xfId="23398"/>
    <cellStyle name="40% - Accent2 5 13 2" xfId="23399"/>
    <cellStyle name="40% - Accent2 5 13 2 2" xfId="23400"/>
    <cellStyle name="40% - Accent2 5 13 2 3" xfId="23401"/>
    <cellStyle name="40% - Accent2 5 13 3" xfId="23402"/>
    <cellStyle name="40% - Accent2 5 13 3 2" xfId="23403"/>
    <cellStyle name="40% - Accent2 5 13 3 3" xfId="23404"/>
    <cellStyle name="40% - Accent2 5 13 4" xfId="23405"/>
    <cellStyle name="40% - Accent2 5 13 4 2" xfId="23406"/>
    <cellStyle name="40% - Accent2 5 13 4 3" xfId="23407"/>
    <cellStyle name="40% - Accent2 5 13 5" xfId="23408"/>
    <cellStyle name="40% - Accent2 5 13 5 2" xfId="23409"/>
    <cellStyle name="40% - Accent2 5 13 5 3" xfId="23410"/>
    <cellStyle name="40% - Accent2 5 13 6" xfId="23411"/>
    <cellStyle name="40% - Accent2 5 13 6 2" xfId="23412"/>
    <cellStyle name="40% - Accent2 5 13 7" xfId="23413"/>
    <cellStyle name="40% - Accent2 5 13 8" xfId="23414"/>
    <cellStyle name="40% - Accent2 5 14" xfId="23415"/>
    <cellStyle name="40% - Accent2 5 14 2" xfId="23416"/>
    <cellStyle name="40% - Accent2 5 14 2 2" xfId="23417"/>
    <cellStyle name="40% - Accent2 5 14 2 3" xfId="23418"/>
    <cellStyle name="40% - Accent2 5 14 3" xfId="23419"/>
    <cellStyle name="40% - Accent2 5 14 3 2" xfId="23420"/>
    <cellStyle name="40% - Accent2 5 14 3 3" xfId="23421"/>
    <cellStyle name="40% - Accent2 5 14 4" xfId="23422"/>
    <cellStyle name="40% - Accent2 5 14 4 2" xfId="23423"/>
    <cellStyle name="40% - Accent2 5 14 4 3" xfId="23424"/>
    <cellStyle name="40% - Accent2 5 14 5" xfId="23425"/>
    <cellStyle name="40% - Accent2 5 14 5 2" xfId="23426"/>
    <cellStyle name="40% - Accent2 5 14 5 3" xfId="23427"/>
    <cellStyle name="40% - Accent2 5 14 6" xfId="23428"/>
    <cellStyle name="40% - Accent2 5 14 6 2" xfId="23429"/>
    <cellStyle name="40% - Accent2 5 14 7" xfId="23430"/>
    <cellStyle name="40% - Accent2 5 14 8" xfId="23431"/>
    <cellStyle name="40% - Accent2 5 15" xfId="23432"/>
    <cellStyle name="40% - Accent2 5 15 2" xfId="23433"/>
    <cellStyle name="40% - Accent2 5 15 2 2" xfId="23434"/>
    <cellStyle name="40% - Accent2 5 15 2 3" xfId="23435"/>
    <cellStyle name="40% - Accent2 5 15 3" xfId="23436"/>
    <cellStyle name="40% - Accent2 5 15 3 2" xfId="23437"/>
    <cellStyle name="40% - Accent2 5 15 3 3" xfId="23438"/>
    <cellStyle name="40% - Accent2 5 15 4" xfId="23439"/>
    <cellStyle name="40% - Accent2 5 15 4 2" xfId="23440"/>
    <cellStyle name="40% - Accent2 5 15 4 3" xfId="23441"/>
    <cellStyle name="40% - Accent2 5 15 5" xfId="23442"/>
    <cellStyle name="40% - Accent2 5 15 5 2" xfId="23443"/>
    <cellStyle name="40% - Accent2 5 15 5 3" xfId="23444"/>
    <cellStyle name="40% - Accent2 5 15 6" xfId="23445"/>
    <cellStyle name="40% - Accent2 5 15 6 2" xfId="23446"/>
    <cellStyle name="40% - Accent2 5 15 7" xfId="23447"/>
    <cellStyle name="40% - Accent2 5 15 8" xfId="23448"/>
    <cellStyle name="40% - Accent2 5 16" xfId="23449"/>
    <cellStyle name="40% - Accent2 5 16 2" xfId="23450"/>
    <cellStyle name="40% - Accent2 5 16 2 2" xfId="23451"/>
    <cellStyle name="40% - Accent2 5 16 2 3" xfId="23452"/>
    <cellStyle name="40% - Accent2 5 16 3" xfId="23453"/>
    <cellStyle name="40% - Accent2 5 16 3 2" xfId="23454"/>
    <cellStyle name="40% - Accent2 5 16 3 3" xfId="23455"/>
    <cellStyle name="40% - Accent2 5 16 4" xfId="23456"/>
    <cellStyle name="40% - Accent2 5 16 4 2" xfId="23457"/>
    <cellStyle name="40% - Accent2 5 16 4 3" xfId="23458"/>
    <cellStyle name="40% - Accent2 5 16 5" xfId="23459"/>
    <cellStyle name="40% - Accent2 5 16 5 2" xfId="23460"/>
    <cellStyle name="40% - Accent2 5 16 5 3" xfId="23461"/>
    <cellStyle name="40% - Accent2 5 16 6" xfId="23462"/>
    <cellStyle name="40% - Accent2 5 16 6 2" xfId="23463"/>
    <cellStyle name="40% - Accent2 5 16 7" xfId="23464"/>
    <cellStyle name="40% - Accent2 5 16 8" xfId="23465"/>
    <cellStyle name="40% - Accent2 5 17" xfId="23466"/>
    <cellStyle name="40% - Accent2 5 17 2" xfId="23467"/>
    <cellStyle name="40% - Accent2 5 17 2 2" xfId="23468"/>
    <cellStyle name="40% - Accent2 5 17 2 3" xfId="23469"/>
    <cellStyle name="40% - Accent2 5 17 3" xfId="23470"/>
    <cellStyle name="40% - Accent2 5 17 3 2" xfId="23471"/>
    <cellStyle name="40% - Accent2 5 17 3 3" xfId="23472"/>
    <cellStyle name="40% - Accent2 5 17 4" xfId="23473"/>
    <cellStyle name="40% - Accent2 5 17 4 2" xfId="23474"/>
    <cellStyle name="40% - Accent2 5 17 4 3" xfId="23475"/>
    <cellStyle name="40% - Accent2 5 17 5" xfId="23476"/>
    <cellStyle name="40% - Accent2 5 17 5 2" xfId="23477"/>
    <cellStyle name="40% - Accent2 5 17 5 3" xfId="23478"/>
    <cellStyle name="40% - Accent2 5 17 6" xfId="23479"/>
    <cellStyle name="40% - Accent2 5 17 6 2" xfId="23480"/>
    <cellStyle name="40% - Accent2 5 17 7" xfId="23481"/>
    <cellStyle name="40% - Accent2 5 17 8" xfId="23482"/>
    <cellStyle name="40% - Accent2 5 18" xfId="23483"/>
    <cellStyle name="40% - Accent2 5 18 2" xfId="23484"/>
    <cellStyle name="40% - Accent2 5 18 2 2" xfId="23485"/>
    <cellStyle name="40% - Accent2 5 18 2 3" xfId="23486"/>
    <cellStyle name="40% - Accent2 5 18 3" xfId="23487"/>
    <cellStyle name="40% - Accent2 5 18 3 2" xfId="23488"/>
    <cellStyle name="40% - Accent2 5 18 3 3" xfId="23489"/>
    <cellStyle name="40% - Accent2 5 18 4" xfId="23490"/>
    <cellStyle name="40% - Accent2 5 18 4 2" xfId="23491"/>
    <cellStyle name="40% - Accent2 5 18 4 3" xfId="23492"/>
    <cellStyle name="40% - Accent2 5 18 5" xfId="23493"/>
    <cellStyle name="40% - Accent2 5 18 5 2" xfId="23494"/>
    <cellStyle name="40% - Accent2 5 18 5 3" xfId="23495"/>
    <cellStyle name="40% - Accent2 5 18 6" xfId="23496"/>
    <cellStyle name="40% - Accent2 5 18 6 2" xfId="23497"/>
    <cellStyle name="40% - Accent2 5 18 7" xfId="23498"/>
    <cellStyle name="40% - Accent2 5 18 8" xfId="23499"/>
    <cellStyle name="40% - Accent2 5 19" xfId="23500"/>
    <cellStyle name="40% - Accent2 5 19 2" xfId="23501"/>
    <cellStyle name="40% - Accent2 5 19 2 2" xfId="23502"/>
    <cellStyle name="40% - Accent2 5 19 2 3" xfId="23503"/>
    <cellStyle name="40% - Accent2 5 19 3" xfId="23504"/>
    <cellStyle name="40% - Accent2 5 19 3 2" xfId="23505"/>
    <cellStyle name="40% - Accent2 5 19 3 3" xfId="23506"/>
    <cellStyle name="40% - Accent2 5 19 4" xfId="23507"/>
    <cellStyle name="40% - Accent2 5 19 4 2" xfId="23508"/>
    <cellStyle name="40% - Accent2 5 19 4 3" xfId="23509"/>
    <cellStyle name="40% - Accent2 5 19 5" xfId="23510"/>
    <cellStyle name="40% - Accent2 5 19 5 2" xfId="23511"/>
    <cellStyle name="40% - Accent2 5 19 5 3" xfId="23512"/>
    <cellStyle name="40% - Accent2 5 19 6" xfId="23513"/>
    <cellStyle name="40% - Accent2 5 19 6 2" xfId="23514"/>
    <cellStyle name="40% - Accent2 5 19 7" xfId="23515"/>
    <cellStyle name="40% - Accent2 5 19 8" xfId="23516"/>
    <cellStyle name="40% - Accent2 5 2" xfId="23517"/>
    <cellStyle name="40% - Accent2 5 2 2" xfId="23518"/>
    <cellStyle name="40% - Accent2 5 2 2 2" xfId="23519"/>
    <cellStyle name="40% - Accent2 5 2 2 3" xfId="23520"/>
    <cellStyle name="40% - Accent2 5 2 3" xfId="23521"/>
    <cellStyle name="40% - Accent2 5 2 3 2" xfId="23522"/>
    <cellStyle name="40% - Accent2 5 2 3 3" xfId="23523"/>
    <cellStyle name="40% - Accent2 5 2 4" xfId="23524"/>
    <cellStyle name="40% - Accent2 5 2 4 2" xfId="23525"/>
    <cellStyle name="40% - Accent2 5 2 4 3" xfId="23526"/>
    <cellStyle name="40% - Accent2 5 2 5" xfId="23527"/>
    <cellStyle name="40% - Accent2 5 2 5 2" xfId="23528"/>
    <cellStyle name="40% - Accent2 5 2 5 3" xfId="23529"/>
    <cellStyle name="40% - Accent2 5 2 6" xfId="23530"/>
    <cellStyle name="40% - Accent2 5 2 6 2" xfId="23531"/>
    <cellStyle name="40% - Accent2 5 2 7" xfId="23532"/>
    <cellStyle name="40% - Accent2 5 2 8" xfId="23533"/>
    <cellStyle name="40% - Accent2 5 20" xfId="23534"/>
    <cellStyle name="40% - Accent2 5 20 2" xfId="23535"/>
    <cellStyle name="40% - Accent2 5 20 2 2" xfId="23536"/>
    <cellStyle name="40% - Accent2 5 20 2 3" xfId="23537"/>
    <cellStyle name="40% - Accent2 5 20 3" xfId="23538"/>
    <cellStyle name="40% - Accent2 5 20 3 2" xfId="23539"/>
    <cellStyle name="40% - Accent2 5 20 3 3" xfId="23540"/>
    <cellStyle name="40% - Accent2 5 20 4" xfId="23541"/>
    <cellStyle name="40% - Accent2 5 20 4 2" xfId="23542"/>
    <cellStyle name="40% - Accent2 5 20 4 3" xfId="23543"/>
    <cellStyle name="40% - Accent2 5 20 5" xfId="23544"/>
    <cellStyle name="40% - Accent2 5 20 5 2" xfId="23545"/>
    <cellStyle name="40% - Accent2 5 20 5 3" xfId="23546"/>
    <cellStyle name="40% - Accent2 5 20 6" xfId="23547"/>
    <cellStyle name="40% - Accent2 5 20 6 2" xfId="23548"/>
    <cellStyle name="40% - Accent2 5 20 7" xfId="23549"/>
    <cellStyle name="40% - Accent2 5 20 8" xfId="23550"/>
    <cellStyle name="40% - Accent2 5 21" xfId="23551"/>
    <cellStyle name="40% - Accent2 5 21 2" xfId="23552"/>
    <cellStyle name="40% - Accent2 5 21 2 2" xfId="23553"/>
    <cellStyle name="40% - Accent2 5 21 2 3" xfId="23554"/>
    <cellStyle name="40% - Accent2 5 21 3" xfId="23555"/>
    <cellStyle name="40% - Accent2 5 21 3 2" xfId="23556"/>
    <cellStyle name="40% - Accent2 5 21 3 3" xfId="23557"/>
    <cellStyle name="40% - Accent2 5 21 4" xfId="23558"/>
    <cellStyle name="40% - Accent2 5 21 4 2" xfId="23559"/>
    <cellStyle name="40% - Accent2 5 21 4 3" xfId="23560"/>
    <cellStyle name="40% - Accent2 5 21 5" xfId="23561"/>
    <cellStyle name="40% - Accent2 5 21 5 2" xfId="23562"/>
    <cellStyle name="40% - Accent2 5 21 5 3" xfId="23563"/>
    <cellStyle name="40% - Accent2 5 21 6" xfId="23564"/>
    <cellStyle name="40% - Accent2 5 21 6 2" xfId="23565"/>
    <cellStyle name="40% - Accent2 5 21 7" xfId="23566"/>
    <cellStyle name="40% - Accent2 5 21 8" xfId="23567"/>
    <cellStyle name="40% - Accent2 5 22" xfId="23568"/>
    <cellStyle name="40% - Accent2 5 22 2" xfId="23569"/>
    <cellStyle name="40% - Accent2 5 22 3" xfId="23570"/>
    <cellStyle name="40% - Accent2 5 23" xfId="23571"/>
    <cellStyle name="40% - Accent2 5 23 2" xfId="23572"/>
    <cellStyle name="40% - Accent2 5 23 3" xfId="23573"/>
    <cellStyle name="40% - Accent2 5 24" xfId="23574"/>
    <cellStyle name="40% - Accent2 5 24 2" xfId="23575"/>
    <cellStyle name="40% - Accent2 5 24 3" xfId="23576"/>
    <cellStyle name="40% - Accent2 5 25" xfId="23577"/>
    <cellStyle name="40% - Accent2 5 25 2" xfId="23578"/>
    <cellStyle name="40% - Accent2 5 25 3" xfId="23579"/>
    <cellStyle name="40% - Accent2 5 26" xfId="23580"/>
    <cellStyle name="40% - Accent2 5 26 2" xfId="23581"/>
    <cellStyle name="40% - Accent2 5 27" xfId="23582"/>
    <cellStyle name="40% - Accent2 5 28" xfId="23583"/>
    <cellStyle name="40% - Accent2 5 3" xfId="23584"/>
    <cellStyle name="40% - Accent2 5 3 2" xfId="23585"/>
    <cellStyle name="40% - Accent2 5 3 2 2" xfId="23586"/>
    <cellStyle name="40% - Accent2 5 3 2 3" xfId="23587"/>
    <cellStyle name="40% - Accent2 5 3 3" xfId="23588"/>
    <cellStyle name="40% - Accent2 5 3 3 2" xfId="23589"/>
    <cellStyle name="40% - Accent2 5 3 3 3" xfId="23590"/>
    <cellStyle name="40% - Accent2 5 3 4" xfId="23591"/>
    <cellStyle name="40% - Accent2 5 3 4 2" xfId="23592"/>
    <cellStyle name="40% - Accent2 5 3 4 3" xfId="23593"/>
    <cellStyle name="40% - Accent2 5 3 5" xfId="23594"/>
    <cellStyle name="40% - Accent2 5 3 5 2" xfId="23595"/>
    <cellStyle name="40% - Accent2 5 3 5 3" xfId="23596"/>
    <cellStyle name="40% - Accent2 5 3 6" xfId="23597"/>
    <cellStyle name="40% - Accent2 5 3 6 2" xfId="23598"/>
    <cellStyle name="40% - Accent2 5 3 7" xfId="23599"/>
    <cellStyle name="40% - Accent2 5 3 8" xfId="23600"/>
    <cellStyle name="40% - Accent2 5 4" xfId="23601"/>
    <cellStyle name="40% - Accent2 5 4 2" xfId="23602"/>
    <cellStyle name="40% - Accent2 5 4 2 2" xfId="23603"/>
    <cellStyle name="40% - Accent2 5 4 2 3" xfId="23604"/>
    <cellStyle name="40% - Accent2 5 4 3" xfId="23605"/>
    <cellStyle name="40% - Accent2 5 4 3 2" xfId="23606"/>
    <cellStyle name="40% - Accent2 5 4 3 3" xfId="23607"/>
    <cellStyle name="40% - Accent2 5 4 4" xfId="23608"/>
    <cellStyle name="40% - Accent2 5 4 4 2" xfId="23609"/>
    <cellStyle name="40% - Accent2 5 4 4 3" xfId="23610"/>
    <cellStyle name="40% - Accent2 5 4 5" xfId="23611"/>
    <cellStyle name="40% - Accent2 5 4 5 2" xfId="23612"/>
    <cellStyle name="40% - Accent2 5 4 5 3" xfId="23613"/>
    <cellStyle name="40% - Accent2 5 4 6" xfId="23614"/>
    <cellStyle name="40% - Accent2 5 4 6 2" xfId="23615"/>
    <cellStyle name="40% - Accent2 5 4 7" xfId="23616"/>
    <cellStyle name="40% - Accent2 5 4 8" xfId="23617"/>
    <cellStyle name="40% - Accent2 5 5" xfId="23618"/>
    <cellStyle name="40% - Accent2 5 5 2" xfId="23619"/>
    <cellStyle name="40% - Accent2 5 5 2 2" xfId="23620"/>
    <cellStyle name="40% - Accent2 5 5 2 3" xfId="23621"/>
    <cellStyle name="40% - Accent2 5 5 3" xfId="23622"/>
    <cellStyle name="40% - Accent2 5 5 3 2" xfId="23623"/>
    <cellStyle name="40% - Accent2 5 5 3 3" xfId="23624"/>
    <cellStyle name="40% - Accent2 5 5 4" xfId="23625"/>
    <cellStyle name="40% - Accent2 5 5 4 2" xfId="23626"/>
    <cellStyle name="40% - Accent2 5 5 4 3" xfId="23627"/>
    <cellStyle name="40% - Accent2 5 5 5" xfId="23628"/>
    <cellStyle name="40% - Accent2 5 5 5 2" xfId="23629"/>
    <cellStyle name="40% - Accent2 5 5 5 3" xfId="23630"/>
    <cellStyle name="40% - Accent2 5 5 6" xfId="23631"/>
    <cellStyle name="40% - Accent2 5 5 6 2" xfId="23632"/>
    <cellStyle name="40% - Accent2 5 5 7" xfId="23633"/>
    <cellStyle name="40% - Accent2 5 5 8" xfId="23634"/>
    <cellStyle name="40% - Accent2 5 6" xfId="23635"/>
    <cellStyle name="40% - Accent2 5 6 2" xfId="23636"/>
    <cellStyle name="40% - Accent2 5 6 2 2" xfId="23637"/>
    <cellStyle name="40% - Accent2 5 6 2 3" xfId="23638"/>
    <cellStyle name="40% - Accent2 5 6 3" xfId="23639"/>
    <cellStyle name="40% - Accent2 5 6 3 2" xfId="23640"/>
    <cellStyle name="40% - Accent2 5 6 3 3" xfId="23641"/>
    <cellStyle name="40% - Accent2 5 6 4" xfId="23642"/>
    <cellStyle name="40% - Accent2 5 6 4 2" xfId="23643"/>
    <cellStyle name="40% - Accent2 5 6 4 3" xfId="23644"/>
    <cellStyle name="40% - Accent2 5 6 5" xfId="23645"/>
    <cellStyle name="40% - Accent2 5 6 5 2" xfId="23646"/>
    <cellStyle name="40% - Accent2 5 6 5 3" xfId="23647"/>
    <cellStyle name="40% - Accent2 5 6 6" xfId="23648"/>
    <cellStyle name="40% - Accent2 5 6 6 2" xfId="23649"/>
    <cellStyle name="40% - Accent2 5 6 7" xfId="23650"/>
    <cellStyle name="40% - Accent2 5 6 8" xfId="23651"/>
    <cellStyle name="40% - Accent2 5 7" xfId="23652"/>
    <cellStyle name="40% - Accent2 5 7 2" xfId="23653"/>
    <cellStyle name="40% - Accent2 5 7 2 2" xfId="23654"/>
    <cellStyle name="40% - Accent2 5 7 2 3" xfId="23655"/>
    <cellStyle name="40% - Accent2 5 7 3" xfId="23656"/>
    <cellStyle name="40% - Accent2 5 7 3 2" xfId="23657"/>
    <cellStyle name="40% - Accent2 5 7 3 3" xfId="23658"/>
    <cellStyle name="40% - Accent2 5 7 4" xfId="23659"/>
    <cellStyle name="40% - Accent2 5 7 4 2" xfId="23660"/>
    <cellStyle name="40% - Accent2 5 7 4 3" xfId="23661"/>
    <cellStyle name="40% - Accent2 5 7 5" xfId="23662"/>
    <cellStyle name="40% - Accent2 5 7 5 2" xfId="23663"/>
    <cellStyle name="40% - Accent2 5 7 5 3" xfId="23664"/>
    <cellStyle name="40% - Accent2 5 7 6" xfId="23665"/>
    <cellStyle name="40% - Accent2 5 7 6 2" xfId="23666"/>
    <cellStyle name="40% - Accent2 5 7 7" xfId="23667"/>
    <cellStyle name="40% - Accent2 5 7 8" xfId="23668"/>
    <cellStyle name="40% - Accent2 5 8" xfId="23669"/>
    <cellStyle name="40% - Accent2 5 8 2" xfId="23670"/>
    <cellStyle name="40% - Accent2 5 8 2 2" xfId="23671"/>
    <cellStyle name="40% - Accent2 5 8 2 3" xfId="23672"/>
    <cellStyle name="40% - Accent2 5 8 3" xfId="23673"/>
    <cellStyle name="40% - Accent2 5 8 3 2" xfId="23674"/>
    <cellStyle name="40% - Accent2 5 8 3 3" xfId="23675"/>
    <cellStyle name="40% - Accent2 5 8 4" xfId="23676"/>
    <cellStyle name="40% - Accent2 5 8 4 2" xfId="23677"/>
    <cellStyle name="40% - Accent2 5 8 4 3" xfId="23678"/>
    <cellStyle name="40% - Accent2 5 8 5" xfId="23679"/>
    <cellStyle name="40% - Accent2 5 8 5 2" xfId="23680"/>
    <cellStyle name="40% - Accent2 5 8 5 3" xfId="23681"/>
    <cellStyle name="40% - Accent2 5 8 6" xfId="23682"/>
    <cellStyle name="40% - Accent2 5 8 6 2" xfId="23683"/>
    <cellStyle name="40% - Accent2 5 8 7" xfId="23684"/>
    <cellStyle name="40% - Accent2 5 8 8" xfId="23685"/>
    <cellStyle name="40% - Accent2 5 9" xfId="23686"/>
    <cellStyle name="40% - Accent2 5 9 2" xfId="23687"/>
    <cellStyle name="40% - Accent2 5 9 2 2" xfId="23688"/>
    <cellStyle name="40% - Accent2 5 9 2 3" xfId="23689"/>
    <cellStyle name="40% - Accent2 5 9 3" xfId="23690"/>
    <cellStyle name="40% - Accent2 5 9 3 2" xfId="23691"/>
    <cellStyle name="40% - Accent2 5 9 3 3" xfId="23692"/>
    <cellStyle name="40% - Accent2 5 9 4" xfId="23693"/>
    <cellStyle name="40% - Accent2 5 9 4 2" xfId="23694"/>
    <cellStyle name="40% - Accent2 5 9 4 3" xfId="23695"/>
    <cellStyle name="40% - Accent2 5 9 5" xfId="23696"/>
    <cellStyle name="40% - Accent2 5 9 5 2" xfId="23697"/>
    <cellStyle name="40% - Accent2 5 9 5 3" xfId="23698"/>
    <cellStyle name="40% - Accent2 5 9 6" xfId="23699"/>
    <cellStyle name="40% - Accent2 5 9 6 2" xfId="23700"/>
    <cellStyle name="40% - Accent2 5 9 7" xfId="23701"/>
    <cellStyle name="40% - Accent2 5 9 8" xfId="23702"/>
    <cellStyle name="40% - Accent2 6" xfId="23703"/>
    <cellStyle name="40% - Accent2 6 10" xfId="23704"/>
    <cellStyle name="40% - Accent2 6 10 2" xfId="23705"/>
    <cellStyle name="40% - Accent2 6 10 2 2" xfId="23706"/>
    <cellStyle name="40% - Accent2 6 10 2 3" xfId="23707"/>
    <cellStyle name="40% - Accent2 6 10 3" xfId="23708"/>
    <cellStyle name="40% - Accent2 6 10 3 2" xfId="23709"/>
    <cellStyle name="40% - Accent2 6 10 3 3" xfId="23710"/>
    <cellStyle name="40% - Accent2 6 10 4" xfId="23711"/>
    <cellStyle name="40% - Accent2 6 10 4 2" xfId="23712"/>
    <cellStyle name="40% - Accent2 6 10 4 3" xfId="23713"/>
    <cellStyle name="40% - Accent2 6 10 5" xfId="23714"/>
    <cellStyle name="40% - Accent2 6 10 5 2" xfId="23715"/>
    <cellStyle name="40% - Accent2 6 10 5 3" xfId="23716"/>
    <cellStyle name="40% - Accent2 6 10 6" xfId="23717"/>
    <cellStyle name="40% - Accent2 6 10 6 2" xfId="23718"/>
    <cellStyle name="40% - Accent2 6 10 7" xfId="23719"/>
    <cellStyle name="40% - Accent2 6 10 8" xfId="23720"/>
    <cellStyle name="40% - Accent2 6 11" xfId="23721"/>
    <cellStyle name="40% - Accent2 6 11 2" xfId="23722"/>
    <cellStyle name="40% - Accent2 6 11 2 2" xfId="23723"/>
    <cellStyle name="40% - Accent2 6 11 2 3" xfId="23724"/>
    <cellStyle name="40% - Accent2 6 11 3" xfId="23725"/>
    <cellStyle name="40% - Accent2 6 11 3 2" xfId="23726"/>
    <cellStyle name="40% - Accent2 6 11 3 3" xfId="23727"/>
    <cellStyle name="40% - Accent2 6 11 4" xfId="23728"/>
    <cellStyle name="40% - Accent2 6 11 4 2" xfId="23729"/>
    <cellStyle name="40% - Accent2 6 11 4 3" xfId="23730"/>
    <cellStyle name="40% - Accent2 6 11 5" xfId="23731"/>
    <cellStyle name="40% - Accent2 6 11 5 2" xfId="23732"/>
    <cellStyle name="40% - Accent2 6 11 5 3" xfId="23733"/>
    <cellStyle name="40% - Accent2 6 11 6" xfId="23734"/>
    <cellStyle name="40% - Accent2 6 11 6 2" xfId="23735"/>
    <cellStyle name="40% - Accent2 6 11 7" xfId="23736"/>
    <cellStyle name="40% - Accent2 6 11 8" xfId="23737"/>
    <cellStyle name="40% - Accent2 6 12" xfId="23738"/>
    <cellStyle name="40% - Accent2 6 12 2" xfId="23739"/>
    <cellStyle name="40% - Accent2 6 12 2 2" xfId="23740"/>
    <cellStyle name="40% - Accent2 6 12 2 3" xfId="23741"/>
    <cellStyle name="40% - Accent2 6 12 3" xfId="23742"/>
    <cellStyle name="40% - Accent2 6 12 3 2" xfId="23743"/>
    <cellStyle name="40% - Accent2 6 12 3 3" xfId="23744"/>
    <cellStyle name="40% - Accent2 6 12 4" xfId="23745"/>
    <cellStyle name="40% - Accent2 6 12 4 2" xfId="23746"/>
    <cellStyle name="40% - Accent2 6 12 4 3" xfId="23747"/>
    <cellStyle name="40% - Accent2 6 12 5" xfId="23748"/>
    <cellStyle name="40% - Accent2 6 12 5 2" xfId="23749"/>
    <cellStyle name="40% - Accent2 6 12 5 3" xfId="23750"/>
    <cellStyle name="40% - Accent2 6 12 6" xfId="23751"/>
    <cellStyle name="40% - Accent2 6 12 6 2" xfId="23752"/>
    <cellStyle name="40% - Accent2 6 12 7" xfId="23753"/>
    <cellStyle name="40% - Accent2 6 12 8" xfId="23754"/>
    <cellStyle name="40% - Accent2 6 13" xfId="23755"/>
    <cellStyle name="40% - Accent2 6 13 2" xfId="23756"/>
    <cellStyle name="40% - Accent2 6 13 2 2" xfId="23757"/>
    <cellStyle name="40% - Accent2 6 13 2 3" xfId="23758"/>
    <cellStyle name="40% - Accent2 6 13 3" xfId="23759"/>
    <cellStyle name="40% - Accent2 6 13 3 2" xfId="23760"/>
    <cellStyle name="40% - Accent2 6 13 3 3" xfId="23761"/>
    <cellStyle name="40% - Accent2 6 13 4" xfId="23762"/>
    <cellStyle name="40% - Accent2 6 13 4 2" xfId="23763"/>
    <cellStyle name="40% - Accent2 6 13 4 3" xfId="23764"/>
    <cellStyle name="40% - Accent2 6 13 5" xfId="23765"/>
    <cellStyle name="40% - Accent2 6 13 5 2" xfId="23766"/>
    <cellStyle name="40% - Accent2 6 13 5 3" xfId="23767"/>
    <cellStyle name="40% - Accent2 6 13 6" xfId="23768"/>
    <cellStyle name="40% - Accent2 6 13 6 2" xfId="23769"/>
    <cellStyle name="40% - Accent2 6 13 7" xfId="23770"/>
    <cellStyle name="40% - Accent2 6 13 8" xfId="23771"/>
    <cellStyle name="40% - Accent2 6 14" xfId="23772"/>
    <cellStyle name="40% - Accent2 6 14 2" xfId="23773"/>
    <cellStyle name="40% - Accent2 6 14 2 2" xfId="23774"/>
    <cellStyle name="40% - Accent2 6 14 2 3" xfId="23775"/>
    <cellStyle name="40% - Accent2 6 14 3" xfId="23776"/>
    <cellStyle name="40% - Accent2 6 14 3 2" xfId="23777"/>
    <cellStyle name="40% - Accent2 6 14 3 3" xfId="23778"/>
    <cellStyle name="40% - Accent2 6 14 4" xfId="23779"/>
    <cellStyle name="40% - Accent2 6 14 4 2" xfId="23780"/>
    <cellStyle name="40% - Accent2 6 14 4 3" xfId="23781"/>
    <cellStyle name="40% - Accent2 6 14 5" xfId="23782"/>
    <cellStyle name="40% - Accent2 6 14 5 2" xfId="23783"/>
    <cellStyle name="40% - Accent2 6 14 5 3" xfId="23784"/>
    <cellStyle name="40% - Accent2 6 14 6" xfId="23785"/>
    <cellStyle name="40% - Accent2 6 14 6 2" xfId="23786"/>
    <cellStyle name="40% - Accent2 6 14 7" xfId="23787"/>
    <cellStyle name="40% - Accent2 6 14 8" xfId="23788"/>
    <cellStyle name="40% - Accent2 6 15" xfId="23789"/>
    <cellStyle name="40% - Accent2 6 15 2" xfId="23790"/>
    <cellStyle name="40% - Accent2 6 15 2 2" xfId="23791"/>
    <cellStyle name="40% - Accent2 6 15 2 3" xfId="23792"/>
    <cellStyle name="40% - Accent2 6 15 3" xfId="23793"/>
    <cellStyle name="40% - Accent2 6 15 3 2" xfId="23794"/>
    <cellStyle name="40% - Accent2 6 15 3 3" xfId="23795"/>
    <cellStyle name="40% - Accent2 6 15 4" xfId="23796"/>
    <cellStyle name="40% - Accent2 6 15 4 2" xfId="23797"/>
    <cellStyle name="40% - Accent2 6 15 4 3" xfId="23798"/>
    <cellStyle name="40% - Accent2 6 15 5" xfId="23799"/>
    <cellStyle name="40% - Accent2 6 15 5 2" xfId="23800"/>
    <cellStyle name="40% - Accent2 6 15 5 3" xfId="23801"/>
    <cellStyle name="40% - Accent2 6 15 6" xfId="23802"/>
    <cellStyle name="40% - Accent2 6 15 6 2" xfId="23803"/>
    <cellStyle name="40% - Accent2 6 15 7" xfId="23804"/>
    <cellStyle name="40% - Accent2 6 15 8" xfId="23805"/>
    <cellStyle name="40% - Accent2 6 16" xfId="23806"/>
    <cellStyle name="40% - Accent2 6 16 2" xfId="23807"/>
    <cellStyle name="40% - Accent2 6 16 2 2" xfId="23808"/>
    <cellStyle name="40% - Accent2 6 16 2 3" xfId="23809"/>
    <cellStyle name="40% - Accent2 6 16 3" xfId="23810"/>
    <cellStyle name="40% - Accent2 6 16 3 2" xfId="23811"/>
    <cellStyle name="40% - Accent2 6 16 3 3" xfId="23812"/>
    <cellStyle name="40% - Accent2 6 16 4" xfId="23813"/>
    <cellStyle name="40% - Accent2 6 16 4 2" xfId="23814"/>
    <cellStyle name="40% - Accent2 6 16 4 3" xfId="23815"/>
    <cellStyle name="40% - Accent2 6 16 5" xfId="23816"/>
    <cellStyle name="40% - Accent2 6 16 5 2" xfId="23817"/>
    <cellStyle name="40% - Accent2 6 16 5 3" xfId="23818"/>
    <cellStyle name="40% - Accent2 6 16 6" xfId="23819"/>
    <cellStyle name="40% - Accent2 6 16 6 2" xfId="23820"/>
    <cellStyle name="40% - Accent2 6 16 7" xfId="23821"/>
    <cellStyle name="40% - Accent2 6 16 8" xfId="23822"/>
    <cellStyle name="40% - Accent2 6 17" xfId="23823"/>
    <cellStyle name="40% - Accent2 6 17 2" xfId="23824"/>
    <cellStyle name="40% - Accent2 6 17 2 2" xfId="23825"/>
    <cellStyle name="40% - Accent2 6 17 2 3" xfId="23826"/>
    <cellStyle name="40% - Accent2 6 17 3" xfId="23827"/>
    <cellStyle name="40% - Accent2 6 17 3 2" xfId="23828"/>
    <cellStyle name="40% - Accent2 6 17 3 3" xfId="23829"/>
    <cellStyle name="40% - Accent2 6 17 4" xfId="23830"/>
    <cellStyle name="40% - Accent2 6 17 4 2" xfId="23831"/>
    <cellStyle name="40% - Accent2 6 17 4 3" xfId="23832"/>
    <cellStyle name="40% - Accent2 6 17 5" xfId="23833"/>
    <cellStyle name="40% - Accent2 6 17 5 2" xfId="23834"/>
    <cellStyle name="40% - Accent2 6 17 5 3" xfId="23835"/>
    <cellStyle name="40% - Accent2 6 17 6" xfId="23836"/>
    <cellStyle name="40% - Accent2 6 17 6 2" xfId="23837"/>
    <cellStyle name="40% - Accent2 6 17 7" xfId="23838"/>
    <cellStyle name="40% - Accent2 6 17 8" xfId="23839"/>
    <cellStyle name="40% - Accent2 6 18" xfId="23840"/>
    <cellStyle name="40% - Accent2 6 18 2" xfId="23841"/>
    <cellStyle name="40% - Accent2 6 18 2 2" xfId="23842"/>
    <cellStyle name="40% - Accent2 6 18 2 3" xfId="23843"/>
    <cellStyle name="40% - Accent2 6 18 3" xfId="23844"/>
    <cellStyle name="40% - Accent2 6 18 3 2" xfId="23845"/>
    <cellStyle name="40% - Accent2 6 18 3 3" xfId="23846"/>
    <cellStyle name="40% - Accent2 6 18 4" xfId="23847"/>
    <cellStyle name="40% - Accent2 6 18 4 2" xfId="23848"/>
    <cellStyle name="40% - Accent2 6 18 4 3" xfId="23849"/>
    <cellStyle name="40% - Accent2 6 18 5" xfId="23850"/>
    <cellStyle name="40% - Accent2 6 18 5 2" xfId="23851"/>
    <cellStyle name="40% - Accent2 6 18 5 3" xfId="23852"/>
    <cellStyle name="40% - Accent2 6 18 6" xfId="23853"/>
    <cellStyle name="40% - Accent2 6 18 6 2" xfId="23854"/>
    <cellStyle name="40% - Accent2 6 18 7" xfId="23855"/>
    <cellStyle name="40% - Accent2 6 18 8" xfId="23856"/>
    <cellStyle name="40% - Accent2 6 19" xfId="23857"/>
    <cellStyle name="40% - Accent2 6 19 2" xfId="23858"/>
    <cellStyle name="40% - Accent2 6 19 2 2" xfId="23859"/>
    <cellStyle name="40% - Accent2 6 19 2 3" xfId="23860"/>
    <cellStyle name="40% - Accent2 6 19 3" xfId="23861"/>
    <cellStyle name="40% - Accent2 6 19 3 2" xfId="23862"/>
    <cellStyle name="40% - Accent2 6 19 3 3" xfId="23863"/>
    <cellStyle name="40% - Accent2 6 19 4" xfId="23864"/>
    <cellStyle name="40% - Accent2 6 19 4 2" xfId="23865"/>
    <cellStyle name="40% - Accent2 6 19 4 3" xfId="23866"/>
    <cellStyle name="40% - Accent2 6 19 5" xfId="23867"/>
    <cellStyle name="40% - Accent2 6 19 5 2" xfId="23868"/>
    <cellStyle name="40% - Accent2 6 19 5 3" xfId="23869"/>
    <cellStyle name="40% - Accent2 6 19 6" xfId="23870"/>
    <cellStyle name="40% - Accent2 6 19 6 2" xfId="23871"/>
    <cellStyle name="40% - Accent2 6 19 7" xfId="23872"/>
    <cellStyle name="40% - Accent2 6 19 8" xfId="23873"/>
    <cellStyle name="40% - Accent2 6 2" xfId="23874"/>
    <cellStyle name="40% - Accent2 6 2 2" xfId="23875"/>
    <cellStyle name="40% - Accent2 6 2 2 2" xfId="23876"/>
    <cellStyle name="40% - Accent2 6 2 2 3" xfId="23877"/>
    <cellStyle name="40% - Accent2 6 2 3" xfId="23878"/>
    <cellStyle name="40% - Accent2 6 2 3 2" xfId="23879"/>
    <cellStyle name="40% - Accent2 6 2 3 3" xfId="23880"/>
    <cellStyle name="40% - Accent2 6 2 4" xfId="23881"/>
    <cellStyle name="40% - Accent2 6 2 4 2" xfId="23882"/>
    <cellStyle name="40% - Accent2 6 2 4 3" xfId="23883"/>
    <cellStyle name="40% - Accent2 6 2 5" xfId="23884"/>
    <cellStyle name="40% - Accent2 6 2 5 2" xfId="23885"/>
    <cellStyle name="40% - Accent2 6 2 5 3" xfId="23886"/>
    <cellStyle name="40% - Accent2 6 2 6" xfId="23887"/>
    <cellStyle name="40% - Accent2 6 2 6 2" xfId="23888"/>
    <cellStyle name="40% - Accent2 6 2 7" xfId="23889"/>
    <cellStyle name="40% - Accent2 6 2 8" xfId="23890"/>
    <cellStyle name="40% - Accent2 6 20" xfId="23891"/>
    <cellStyle name="40% - Accent2 6 20 2" xfId="23892"/>
    <cellStyle name="40% - Accent2 6 20 2 2" xfId="23893"/>
    <cellStyle name="40% - Accent2 6 20 2 3" xfId="23894"/>
    <cellStyle name="40% - Accent2 6 20 3" xfId="23895"/>
    <cellStyle name="40% - Accent2 6 20 3 2" xfId="23896"/>
    <cellStyle name="40% - Accent2 6 20 3 3" xfId="23897"/>
    <cellStyle name="40% - Accent2 6 20 4" xfId="23898"/>
    <cellStyle name="40% - Accent2 6 20 4 2" xfId="23899"/>
    <cellStyle name="40% - Accent2 6 20 4 3" xfId="23900"/>
    <cellStyle name="40% - Accent2 6 20 5" xfId="23901"/>
    <cellStyle name="40% - Accent2 6 20 5 2" xfId="23902"/>
    <cellStyle name="40% - Accent2 6 20 5 3" xfId="23903"/>
    <cellStyle name="40% - Accent2 6 20 6" xfId="23904"/>
    <cellStyle name="40% - Accent2 6 20 6 2" xfId="23905"/>
    <cellStyle name="40% - Accent2 6 20 7" xfId="23906"/>
    <cellStyle name="40% - Accent2 6 20 8" xfId="23907"/>
    <cellStyle name="40% - Accent2 6 21" xfId="23908"/>
    <cellStyle name="40% - Accent2 6 21 2" xfId="23909"/>
    <cellStyle name="40% - Accent2 6 21 2 2" xfId="23910"/>
    <cellStyle name="40% - Accent2 6 21 2 3" xfId="23911"/>
    <cellStyle name="40% - Accent2 6 21 3" xfId="23912"/>
    <cellStyle name="40% - Accent2 6 21 3 2" xfId="23913"/>
    <cellStyle name="40% - Accent2 6 21 3 3" xfId="23914"/>
    <cellStyle name="40% - Accent2 6 21 4" xfId="23915"/>
    <cellStyle name="40% - Accent2 6 21 4 2" xfId="23916"/>
    <cellStyle name="40% - Accent2 6 21 4 3" xfId="23917"/>
    <cellStyle name="40% - Accent2 6 21 5" xfId="23918"/>
    <cellStyle name="40% - Accent2 6 21 5 2" xfId="23919"/>
    <cellStyle name="40% - Accent2 6 21 5 3" xfId="23920"/>
    <cellStyle name="40% - Accent2 6 21 6" xfId="23921"/>
    <cellStyle name="40% - Accent2 6 21 6 2" xfId="23922"/>
    <cellStyle name="40% - Accent2 6 21 7" xfId="23923"/>
    <cellStyle name="40% - Accent2 6 21 8" xfId="23924"/>
    <cellStyle name="40% - Accent2 6 22" xfId="23925"/>
    <cellStyle name="40% - Accent2 6 22 2" xfId="23926"/>
    <cellStyle name="40% - Accent2 6 22 3" xfId="23927"/>
    <cellStyle name="40% - Accent2 6 23" xfId="23928"/>
    <cellStyle name="40% - Accent2 6 23 2" xfId="23929"/>
    <cellStyle name="40% - Accent2 6 23 3" xfId="23930"/>
    <cellStyle name="40% - Accent2 6 24" xfId="23931"/>
    <cellStyle name="40% - Accent2 6 24 2" xfId="23932"/>
    <cellStyle name="40% - Accent2 6 24 3" xfId="23933"/>
    <cellStyle name="40% - Accent2 6 25" xfId="23934"/>
    <cellStyle name="40% - Accent2 6 25 2" xfId="23935"/>
    <cellStyle name="40% - Accent2 6 25 3" xfId="23936"/>
    <cellStyle name="40% - Accent2 6 26" xfId="23937"/>
    <cellStyle name="40% - Accent2 6 26 2" xfId="23938"/>
    <cellStyle name="40% - Accent2 6 27" xfId="23939"/>
    <cellStyle name="40% - Accent2 6 28" xfId="23940"/>
    <cellStyle name="40% - Accent2 6 3" xfId="23941"/>
    <cellStyle name="40% - Accent2 6 3 2" xfId="23942"/>
    <cellStyle name="40% - Accent2 6 3 2 2" xfId="23943"/>
    <cellStyle name="40% - Accent2 6 3 2 3" xfId="23944"/>
    <cellStyle name="40% - Accent2 6 3 3" xfId="23945"/>
    <cellStyle name="40% - Accent2 6 3 3 2" xfId="23946"/>
    <cellStyle name="40% - Accent2 6 3 3 3" xfId="23947"/>
    <cellStyle name="40% - Accent2 6 3 4" xfId="23948"/>
    <cellStyle name="40% - Accent2 6 3 4 2" xfId="23949"/>
    <cellStyle name="40% - Accent2 6 3 4 3" xfId="23950"/>
    <cellStyle name="40% - Accent2 6 3 5" xfId="23951"/>
    <cellStyle name="40% - Accent2 6 3 5 2" xfId="23952"/>
    <cellStyle name="40% - Accent2 6 3 5 3" xfId="23953"/>
    <cellStyle name="40% - Accent2 6 3 6" xfId="23954"/>
    <cellStyle name="40% - Accent2 6 3 6 2" xfId="23955"/>
    <cellStyle name="40% - Accent2 6 3 7" xfId="23956"/>
    <cellStyle name="40% - Accent2 6 3 8" xfId="23957"/>
    <cellStyle name="40% - Accent2 6 4" xfId="23958"/>
    <cellStyle name="40% - Accent2 6 4 2" xfId="23959"/>
    <cellStyle name="40% - Accent2 6 4 2 2" xfId="23960"/>
    <cellStyle name="40% - Accent2 6 4 2 3" xfId="23961"/>
    <cellStyle name="40% - Accent2 6 4 3" xfId="23962"/>
    <cellStyle name="40% - Accent2 6 4 3 2" xfId="23963"/>
    <cellStyle name="40% - Accent2 6 4 3 3" xfId="23964"/>
    <cellStyle name="40% - Accent2 6 4 4" xfId="23965"/>
    <cellStyle name="40% - Accent2 6 4 4 2" xfId="23966"/>
    <cellStyle name="40% - Accent2 6 4 4 3" xfId="23967"/>
    <cellStyle name="40% - Accent2 6 4 5" xfId="23968"/>
    <cellStyle name="40% - Accent2 6 4 5 2" xfId="23969"/>
    <cellStyle name="40% - Accent2 6 4 5 3" xfId="23970"/>
    <cellStyle name="40% - Accent2 6 4 6" xfId="23971"/>
    <cellStyle name="40% - Accent2 6 4 6 2" xfId="23972"/>
    <cellStyle name="40% - Accent2 6 4 7" xfId="23973"/>
    <cellStyle name="40% - Accent2 6 4 8" xfId="23974"/>
    <cellStyle name="40% - Accent2 6 5" xfId="23975"/>
    <cellStyle name="40% - Accent2 6 5 2" xfId="23976"/>
    <cellStyle name="40% - Accent2 6 5 2 2" xfId="23977"/>
    <cellStyle name="40% - Accent2 6 5 2 3" xfId="23978"/>
    <cellStyle name="40% - Accent2 6 5 3" xfId="23979"/>
    <cellStyle name="40% - Accent2 6 5 3 2" xfId="23980"/>
    <cellStyle name="40% - Accent2 6 5 3 3" xfId="23981"/>
    <cellStyle name="40% - Accent2 6 5 4" xfId="23982"/>
    <cellStyle name="40% - Accent2 6 5 4 2" xfId="23983"/>
    <cellStyle name="40% - Accent2 6 5 4 3" xfId="23984"/>
    <cellStyle name="40% - Accent2 6 5 5" xfId="23985"/>
    <cellStyle name="40% - Accent2 6 5 5 2" xfId="23986"/>
    <cellStyle name="40% - Accent2 6 5 5 3" xfId="23987"/>
    <cellStyle name="40% - Accent2 6 5 6" xfId="23988"/>
    <cellStyle name="40% - Accent2 6 5 6 2" xfId="23989"/>
    <cellStyle name="40% - Accent2 6 5 7" xfId="23990"/>
    <cellStyle name="40% - Accent2 6 5 8" xfId="23991"/>
    <cellStyle name="40% - Accent2 6 6" xfId="23992"/>
    <cellStyle name="40% - Accent2 6 6 2" xfId="23993"/>
    <cellStyle name="40% - Accent2 6 6 2 2" xfId="23994"/>
    <cellStyle name="40% - Accent2 6 6 2 3" xfId="23995"/>
    <cellStyle name="40% - Accent2 6 6 3" xfId="23996"/>
    <cellStyle name="40% - Accent2 6 6 3 2" xfId="23997"/>
    <cellStyle name="40% - Accent2 6 6 3 3" xfId="23998"/>
    <cellStyle name="40% - Accent2 6 6 4" xfId="23999"/>
    <cellStyle name="40% - Accent2 6 6 4 2" xfId="24000"/>
    <cellStyle name="40% - Accent2 6 6 4 3" xfId="24001"/>
    <cellStyle name="40% - Accent2 6 6 5" xfId="24002"/>
    <cellStyle name="40% - Accent2 6 6 5 2" xfId="24003"/>
    <cellStyle name="40% - Accent2 6 6 5 3" xfId="24004"/>
    <cellStyle name="40% - Accent2 6 6 6" xfId="24005"/>
    <cellStyle name="40% - Accent2 6 6 6 2" xfId="24006"/>
    <cellStyle name="40% - Accent2 6 6 7" xfId="24007"/>
    <cellStyle name="40% - Accent2 6 6 8" xfId="24008"/>
    <cellStyle name="40% - Accent2 6 7" xfId="24009"/>
    <cellStyle name="40% - Accent2 6 7 2" xfId="24010"/>
    <cellStyle name="40% - Accent2 6 7 2 2" xfId="24011"/>
    <cellStyle name="40% - Accent2 6 7 2 3" xfId="24012"/>
    <cellStyle name="40% - Accent2 6 7 3" xfId="24013"/>
    <cellStyle name="40% - Accent2 6 7 3 2" xfId="24014"/>
    <cellStyle name="40% - Accent2 6 7 3 3" xfId="24015"/>
    <cellStyle name="40% - Accent2 6 7 4" xfId="24016"/>
    <cellStyle name="40% - Accent2 6 7 4 2" xfId="24017"/>
    <cellStyle name="40% - Accent2 6 7 4 3" xfId="24018"/>
    <cellStyle name="40% - Accent2 6 7 5" xfId="24019"/>
    <cellStyle name="40% - Accent2 6 7 5 2" xfId="24020"/>
    <cellStyle name="40% - Accent2 6 7 5 3" xfId="24021"/>
    <cellStyle name="40% - Accent2 6 7 6" xfId="24022"/>
    <cellStyle name="40% - Accent2 6 7 6 2" xfId="24023"/>
    <cellStyle name="40% - Accent2 6 7 7" xfId="24024"/>
    <cellStyle name="40% - Accent2 6 7 8" xfId="24025"/>
    <cellStyle name="40% - Accent2 6 8" xfId="24026"/>
    <cellStyle name="40% - Accent2 6 8 2" xfId="24027"/>
    <cellStyle name="40% - Accent2 6 8 2 2" xfId="24028"/>
    <cellStyle name="40% - Accent2 6 8 2 3" xfId="24029"/>
    <cellStyle name="40% - Accent2 6 8 3" xfId="24030"/>
    <cellStyle name="40% - Accent2 6 8 3 2" xfId="24031"/>
    <cellStyle name="40% - Accent2 6 8 3 3" xfId="24032"/>
    <cellStyle name="40% - Accent2 6 8 4" xfId="24033"/>
    <cellStyle name="40% - Accent2 6 8 4 2" xfId="24034"/>
    <cellStyle name="40% - Accent2 6 8 4 3" xfId="24035"/>
    <cellStyle name="40% - Accent2 6 8 5" xfId="24036"/>
    <cellStyle name="40% - Accent2 6 8 5 2" xfId="24037"/>
    <cellStyle name="40% - Accent2 6 8 5 3" xfId="24038"/>
    <cellStyle name="40% - Accent2 6 8 6" xfId="24039"/>
    <cellStyle name="40% - Accent2 6 8 6 2" xfId="24040"/>
    <cellStyle name="40% - Accent2 6 8 7" xfId="24041"/>
    <cellStyle name="40% - Accent2 6 8 8" xfId="24042"/>
    <cellStyle name="40% - Accent2 6 9" xfId="24043"/>
    <cellStyle name="40% - Accent2 6 9 2" xfId="24044"/>
    <cellStyle name="40% - Accent2 6 9 2 2" xfId="24045"/>
    <cellStyle name="40% - Accent2 6 9 2 3" xfId="24046"/>
    <cellStyle name="40% - Accent2 6 9 3" xfId="24047"/>
    <cellStyle name="40% - Accent2 6 9 3 2" xfId="24048"/>
    <cellStyle name="40% - Accent2 6 9 3 3" xfId="24049"/>
    <cellStyle name="40% - Accent2 6 9 4" xfId="24050"/>
    <cellStyle name="40% - Accent2 6 9 4 2" xfId="24051"/>
    <cellStyle name="40% - Accent2 6 9 4 3" xfId="24052"/>
    <cellStyle name="40% - Accent2 6 9 5" xfId="24053"/>
    <cellStyle name="40% - Accent2 6 9 5 2" xfId="24054"/>
    <cellStyle name="40% - Accent2 6 9 5 3" xfId="24055"/>
    <cellStyle name="40% - Accent2 6 9 6" xfId="24056"/>
    <cellStyle name="40% - Accent2 6 9 6 2" xfId="24057"/>
    <cellStyle name="40% - Accent2 6 9 7" xfId="24058"/>
    <cellStyle name="40% - Accent2 6 9 8" xfId="24059"/>
    <cellStyle name="40% - Accent2 7" xfId="24060"/>
    <cellStyle name="40% - Accent2 7 10" xfId="24061"/>
    <cellStyle name="40% - Accent2 7 10 2" xfId="24062"/>
    <cellStyle name="40% - Accent2 7 10 2 2" xfId="24063"/>
    <cellStyle name="40% - Accent2 7 10 2 3" xfId="24064"/>
    <cellStyle name="40% - Accent2 7 10 3" xfId="24065"/>
    <cellStyle name="40% - Accent2 7 10 3 2" xfId="24066"/>
    <cellStyle name="40% - Accent2 7 10 3 3" xfId="24067"/>
    <cellStyle name="40% - Accent2 7 10 4" xfId="24068"/>
    <cellStyle name="40% - Accent2 7 10 4 2" xfId="24069"/>
    <cellStyle name="40% - Accent2 7 10 4 3" xfId="24070"/>
    <cellStyle name="40% - Accent2 7 10 5" xfId="24071"/>
    <cellStyle name="40% - Accent2 7 10 5 2" xfId="24072"/>
    <cellStyle name="40% - Accent2 7 10 5 3" xfId="24073"/>
    <cellStyle name="40% - Accent2 7 10 6" xfId="24074"/>
    <cellStyle name="40% - Accent2 7 10 6 2" xfId="24075"/>
    <cellStyle name="40% - Accent2 7 10 7" xfId="24076"/>
    <cellStyle name="40% - Accent2 7 10 8" xfId="24077"/>
    <cellStyle name="40% - Accent2 7 11" xfId="24078"/>
    <cellStyle name="40% - Accent2 7 11 2" xfId="24079"/>
    <cellStyle name="40% - Accent2 7 11 2 2" xfId="24080"/>
    <cellStyle name="40% - Accent2 7 11 2 3" xfId="24081"/>
    <cellStyle name="40% - Accent2 7 11 3" xfId="24082"/>
    <cellStyle name="40% - Accent2 7 11 3 2" xfId="24083"/>
    <cellStyle name="40% - Accent2 7 11 3 3" xfId="24084"/>
    <cellStyle name="40% - Accent2 7 11 4" xfId="24085"/>
    <cellStyle name="40% - Accent2 7 11 4 2" xfId="24086"/>
    <cellStyle name="40% - Accent2 7 11 4 3" xfId="24087"/>
    <cellStyle name="40% - Accent2 7 11 5" xfId="24088"/>
    <cellStyle name="40% - Accent2 7 11 5 2" xfId="24089"/>
    <cellStyle name="40% - Accent2 7 11 5 3" xfId="24090"/>
    <cellStyle name="40% - Accent2 7 11 6" xfId="24091"/>
    <cellStyle name="40% - Accent2 7 11 6 2" xfId="24092"/>
    <cellStyle name="40% - Accent2 7 11 7" xfId="24093"/>
    <cellStyle name="40% - Accent2 7 11 8" xfId="24094"/>
    <cellStyle name="40% - Accent2 7 12" xfId="24095"/>
    <cellStyle name="40% - Accent2 7 12 2" xfId="24096"/>
    <cellStyle name="40% - Accent2 7 12 2 2" xfId="24097"/>
    <cellStyle name="40% - Accent2 7 12 2 3" xfId="24098"/>
    <cellStyle name="40% - Accent2 7 12 3" xfId="24099"/>
    <cellStyle name="40% - Accent2 7 12 3 2" xfId="24100"/>
    <cellStyle name="40% - Accent2 7 12 3 3" xfId="24101"/>
    <cellStyle name="40% - Accent2 7 12 4" xfId="24102"/>
    <cellStyle name="40% - Accent2 7 12 4 2" xfId="24103"/>
    <cellStyle name="40% - Accent2 7 12 4 3" xfId="24104"/>
    <cellStyle name="40% - Accent2 7 12 5" xfId="24105"/>
    <cellStyle name="40% - Accent2 7 12 5 2" xfId="24106"/>
    <cellStyle name="40% - Accent2 7 12 5 3" xfId="24107"/>
    <cellStyle name="40% - Accent2 7 12 6" xfId="24108"/>
    <cellStyle name="40% - Accent2 7 12 6 2" xfId="24109"/>
    <cellStyle name="40% - Accent2 7 12 7" xfId="24110"/>
    <cellStyle name="40% - Accent2 7 12 8" xfId="24111"/>
    <cellStyle name="40% - Accent2 7 13" xfId="24112"/>
    <cellStyle name="40% - Accent2 7 13 2" xfId="24113"/>
    <cellStyle name="40% - Accent2 7 13 2 2" xfId="24114"/>
    <cellStyle name="40% - Accent2 7 13 2 3" xfId="24115"/>
    <cellStyle name="40% - Accent2 7 13 3" xfId="24116"/>
    <cellStyle name="40% - Accent2 7 13 3 2" xfId="24117"/>
    <cellStyle name="40% - Accent2 7 13 3 3" xfId="24118"/>
    <cellStyle name="40% - Accent2 7 13 4" xfId="24119"/>
    <cellStyle name="40% - Accent2 7 13 4 2" xfId="24120"/>
    <cellStyle name="40% - Accent2 7 13 4 3" xfId="24121"/>
    <cellStyle name="40% - Accent2 7 13 5" xfId="24122"/>
    <cellStyle name="40% - Accent2 7 13 5 2" xfId="24123"/>
    <cellStyle name="40% - Accent2 7 13 5 3" xfId="24124"/>
    <cellStyle name="40% - Accent2 7 13 6" xfId="24125"/>
    <cellStyle name="40% - Accent2 7 13 6 2" xfId="24126"/>
    <cellStyle name="40% - Accent2 7 13 7" xfId="24127"/>
    <cellStyle name="40% - Accent2 7 13 8" xfId="24128"/>
    <cellStyle name="40% - Accent2 7 14" xfId="24129"/>
    <cellStyle name="40% - Accent2 7 14 2" xfId="24130"/>
    <cellStyle name="40% - Accent2 7 14 2 2" xfId="24131"/>
    <cellStyle name="40% - Accent2 7 14 2 3" xfId="24132"/>
    <cellStyle name="40% - Accent2 7 14 3" xfId="24133"/>
    <cellStyle name="40% - Accent2 7 14 3 2" xfId="24134"/>
    <cellStyle name="40% - Accent2 7 14 3 3" xfId="24135"/>
    <cellStyle name="40% - Accent2 7 14 4" xfId="24136"/>
    <cellStyle name="40% - Accent2 7 14 4 2" xfId="24137"/>
    <cellStyle name="40% - Accent2 7 14 4 3" xfId="24138"/>
    <cellStyle name="40% - Accent2 7 14 5" xfId="24139"/>
    <cellStyle name="40% - Accent2 7 14 5 2" xfId="24140"/>
    <cellStyle name="40% - Accent2 7 14 5 3" xfId="24141"/>
    <cellStyle name="40% - Accent2 7 14 6" xfId="24142"/>
    <cellStyle name="40% - Accent2 7 14 6 2" xfId="24143"/>
    <cellStyle name="40% - Accent2 7 14 7" xfId="24144"/>
    <cellStyle name="40% - Accent2 7 14 8" xfId="24145"/>
    <cellStyle name="40% - Accent2 7 15" xfId="24146"/>
    <cellStyle name="40% - Accent2 7 15 2" xfId="24147"/>
    <cellStyle name="40% - Accent2 7 15 2 2" xfId="24148"/>
    <cellStyle name="40% - Accent2 7 15 2 3" xfId="24149"/>
    <cellStyle name="40% - Accent2 7 15 3" xfId="24150"/>
    <cellStyle name="40% - Accent2 7 15 3 2" xfId="24151"/>
    <cellStyle name="40% - Accent2 7 15 3 3" xfId="24152"/>
    <cellStyle name="40% - Accent2 7 15 4" xfId="24153"/>
    <cellStyle name="40% - Accent2 7 15 4 2" xfId="24154"/>
    <cellStyle name="40% - Accent2 7 15 4 3" xfId="24155"/>
    <cellStyle name="40% - Accent2 7 15 5" xfId="24156"/>
    <cellStyle name="40% - Accent2 7 15 5 2" xfId="24157"/>
    <cellStyle name="40% - Accent2 7 15 5 3" xfId="24158"/>
    <cellStyle name="40% - Accent2 7 15 6" xfId="24159"/>
    <cellStyle name="40% - Accent2 7 15 6 2" xfId="24160"/>
    <cellStyle name="40% - Accent2 7 15 7" xfId="24161"/>
    <cellStyle name="40% - Accent2 7 15 8" xfId="24162"/>
    <cellStyle name="40% - Accent2 7 16" xfId="24163"/>
    <cellStyle name="40% - Accent2 7 16 2" xfId="24164"/>
    <cellStyle name="40% - Accent2 7 16 2 2" xfId="24165"/>
    <cellStyle name="40% - Accent2 7 16 2 3" xfId="24166"/>
    <cellStyle name="40% - Accent2 7 16 3" xfId="24167"/>
    <cellStyle name="40% - Accent2 7 16 3 2" xfId="24168"/>
    <cellStyle name="40% - Accent2 7 16 3 3" xfId="24169"/>
    <cellStyle name="40% - Accent2 7 16 4" xfId="24170"/>
    <cellStyle name="40% - Accent2 7 16 4 2" xfId="24171"/>
    <cellStyle name="40% - Accent2 7 16 4 3" xfId="24172"/>
    <cellStyle name="40% - Accent2 7 16 5" xfId="24173"/>
    <cellStyle name="40% - Accent2 7 16 5 2" xfId="24174"/>
    <cellStyle name="40% - Accent2 7 16 5 3" xfId="24175"/>
    <cellStyle name="40% - Accent2 7 16 6" xfId="24176"/>
    <cellStyle name="40% - Accent2 7 16 6 2" xfId="24177"/>
    <cellStyle name="40% - Accent2 7 16 7" xfId="24178"/>
    <cellStyle name="40% - Accent2 7 16 8" xfId="24179"/>
    <cellStyle name="40% - Accent2 7 17" xfId="24180"/>
    <cellStyle name="40% - Accent2 7 17 2" xfId="24181"/>
    <cellStyle name="40% - Accent2 7 17 2 2" xfId="24182"/>
    <cellStyle name="40% - Accent2 7 17 2 3" xfId="24183"/>
    <cellStyle name="40% - Accent2 7 17 3" xfId="24184"/>
    <cellStyle name="40% - Accent2 7 17 3 2" xfId="24185"/>
    <cellStyle name="40% - Accent2 7 17 3 3" xfId="24186"/>
    <cellStyle name="40% - Accent2 7 17 4" xfId="24187"/>
    <cellStyle name="40% - Accent2 7 17 4 2" xfId="24188"/>
    <cellStyle name="40% - Accent2 7 17 4 3" xfId="24189"/>
    <cellStyle name="40% - Accent2 7 17 5" xfId="24190"/>
    <cellStyle name="40% - Accent2 7 17 5 2" xfId="24191"/>
    <cellStyle name="40% - Accent2 7 17 5 3" xfId="24192"/>
    <cellStyle name="40% - Accent2 7 17 6" xfId="24193"/>
    <cellStyle name="40% - Accent2 7 17 6 2" xfId="24194"/>
    <cellStyle name="40% - Accent2 7 17 7" xfId="24195"/>
    <cellStyle name="40% - Accent2 7 17 8" xfId="24196"/>
    <cellStyle name="40% - Accent2 7 18" xfId="24197"/>
    <cellStyle name="40% - Accent2 7 18 2" xfId="24198"/>
    <cellStyle name="40% - Accent2 7 18 2 2" xfId="24199"/>
    <cellStyle name="40% - Accent2 7 18 2 3" xfId="24200"/>
    <cellStyle name="40% - Accent2 7 18 3" xfId="24201"/>
    <cellStyle name="40% - Accent2 7 18 3 2" xfId="24202"/>
    <cellStyle name="40% - Accent2 7 18 3 3" xfId="24203"/>
    <cellStyle name="40% - Accent2 7 18 4" xfId="24204"/>
    <cellStyle name="40% - Accent2 7 18 4 2" xfId="24205"/>
    <cellStyle name="40% - Accent2 7 18 4 3" xfId="24206"/>
    <cellStyle name="40% - Accent2 7 18 5" xfId="24207"/>
    <cellStyle name="40% - Accent2 7 18 5 2" xfId="24208"/>
    <cellStyle name="40% - Accent2 7 18 5 3" xfId="24209"/>
    <cellStyle name="40% - Accent2 7 18 6" xfId="24210"/>
    <cellStyle name="40% - Accent2 7 18 6 2" xfId="24211"/>
    <cellStyle name="40% - Accent2 7 18 7" xfId="24212"/>
    <cellStyle name="40% - Accent2 7 18 8" xfId="24213"/>
    <cellStyle name="40% - Accent2 7 19" xfId="24214"/>
    <cellStyle name="40% - Accent2 7 19 2" xfId="24215"/>
    <cellStyle name="40% - Accent2 7 19 2 2" xfId="24216"/>
    <cellStyle name="40% - Accent2 7 19 2 3" xfId="24217"/>
    <cellStyle name="40% - Accent2 7 19 3" xfId="24218"/>
    <cellStyle name="40% - Accent2 7 19 3 2" xfId="24219"/>
    <cellStyle name="40% - Accent2 7 19 3 3" xfId="24220"/>
    <cellStyle name="40% - Accent2 7 19 4" xfId="24221"/>
    <cellStyle name="40% - Accent2 7 19 4 2" xfId="24222"/>
    <cellStyle name="40% - Accent2 7 19 4 3" xfId="24223"/>
    <cellStyle name="40% - Accent2 7 19 5" xfId="24224"/>
    <cellStyle name="40% - Accent2 7 19 5 2" xfId="24225"/>
    <cellStyle name="40% - Accent2 7 19 5 3" xfId="24226"/>
    <cellStyle name="40% - Accent2 7 19 6" xfId="24227"/>
    <cellStyle name="40% - Accent2 7 19 6 2" xfId="24228"/>
    <cellStyle name="40% - Accent2 7 19 7" xfId="24229"/>
    <cellStyle name="40% - Accent2 7 19 8" xfId="24230"/>
    <cellStyle name="40% - Accent2 7 2" xfId="24231"/>
    <cellStyle name="40% - Accent2 7 2 2" xfId="24232"/>
    <cellStyle name="40% - Accent2 7 2 2 2" xfId="24233"/>
    <cellStyle name="40% - Accent2 7 2 2 3" xfId="24234"/>
    <cellStyle name="40% - Accent2 7 2 3" xfId="24235"/>
    <cellStyle name="40% - Accent2 7 2 3 2" xfId="24236"/>
    <cellStyle name="40% - Accent2 7 2 3 3" xfId="24237"/>
    <cellStyle name="40% - Accent2 7 2 4" xfId="24238"/>
    <cellStyle name="40% - Accent2 7 2 4 2" xfId="24239"/>
    <cellStyle name="40% - Accent2 7 2 4 3" xfId="24240"/>
    <cellStyle name="40% - Accent2 7 2 5" xfId="24241"/>
    <cellStyle name="40% - Accent2 7 2 5 2" xfId="24242"/>
    <cellStyle name="40% - Accent2 7 2 5 3" xfId="24243"/>
    <cellStyle name="40% - Accent2 7 2 6" xfId="24244"/>
    <cellStyle name="40% - Accent2 7 2 6 2" xfId="24245"/>
    <cellStyle name="40% - Accent2 7 2 7" xfId="24246"/>
    <cellStyle name="40% - Accent2 7 2 8" xfId="24247"/>
    <cellStyle name="40% - Accent2 7 20" xfId="24248"/>
    <cellStyle name="40% - Accent2 7 20 2" xfId="24249"/>
    <cellStyle name="40% - Accent2 7 20 2 2" xfId="24250"/>
    <cellStyle name="40% - Accent2 7 20 2 3" xfId="24251"/>
    <cellStyle name="40% - Accent2 7 20 3" xfId="24252"/>
    <cellStyle name="40% - Accent2 7 20 3 2" xfId="24253"/>
    <cellStyle name="40% - Accent2 7 20 3 3" xfId="24254"/>
    <cellStyle name="40% - Accent2 7 20 4" xfId="24255"/>
    <cellStyle name="40% - Accent2 7 20 4 2" xfId="24256"/>
    <cellStyle name="40% - Accent2 7 20 4 3" xfId="24257"/>
    <cellStyle name="40% - Accent2 7 20 5" xfId="24258"/>
    <cellStyle name="40% - Accent2 7 20 5 2" xfId="24259"/>
    <cellStyle name="40% - Accent2 7 20 5 3" xfId="24260"/>
    <cellStyle name="40% - Accent2 7 20 6" xfId="24261"/>
    <cellStyle name="40% - Accent2 7 20 6 2" xfId="24262"/>
    <cellStyle name="40% - Accent2 7 20 7" xfId="24263"/>
    <cellStyle name="40% - Accent2 7 20 8" xfId="24264"/>
    <cellStyle name="40% - Accent2 7 21" xfId="24265"/>
    <cellStyle name="40% - Accent2 7 21 2" xfId="24266"/>
    <cellStyle name="40% - Accent2 7 21 2 2" xfId="24267"/>
    <cellStyle name="40% - Accent2 7 21 2 3" xfId="24268"/>
    <cellStyle name="40% - Accent2 7 21 3" xfId="24269"/>
    <cellStyle name="40% - Accent2 7 21 3 2" xfId="24270"/>
    <cellStyle name="40% - Accent2 7 21 3 3" xfId="24271"/>
    <cellStyle name="40% - Accent2 7 21 4" xfId="24272"/>
    <cellStyle name="40% - Accent2 7 21 4 2" xfId="24273"/>
    <cellStyle name="40% - Accent2 7 21 4 3" xfId="24274"/>
    <cellStyle name="40% - Accent2 7 21 5" xfId="24275"/>
    <cellStyle name="40% - Accent2 7 21 5 2" xfId="24276"/>
    <cellStyle name="40% - Accent2 7 21 5 3" xfId="24277"/>
    <cellStyle name="40% - Accent2 7 21 6" xfId="24278"/>
    <cellStyle name="40% - Accent2 7 21 6 2" xfId="24279"/>
    <cellStyle name="40% - Accent2 7 21 7" xfId="24280"/>
    <cellStyle name="40% - Accent2 7 21 8" xfId="24281"/>
    <cellStyle name="40% - Accent2 7 22" xfId="24282"/>
    <cellStyle name="40% - Accent2 7 22 2" xfId="24283"/>
    <cellStyle name="40% - Accent2 7 22 3" xfId="24284"/>
    <cellStyle name="40% - Accent2 7 23" xfId="24285"/>
    <cellStyle name="40% - Accent2 7 23 2" xfId="24286"/>
    <cellStyle name="40% - Accent2 7 23 3" xfId="24287"/>
    <cellStyle name="40% - Accent2 7 24" xfId="24288"/>
    <cellStyle name="40% - Accent2 7 24 2" xfId="24289"/>
    <cellStyle name="40% - Accent2 7 24 3" xfId="24290"/>
    <cellStyle name="40% - Accent2 7 25" xfId="24291"/>
    <cellStyle name="40% - Accent2 7 25 2" xfId="24292"/>
    <cellStyle name="40% - Accent2 7 25 3" xfId="24293"/>
    <cellStyle name="40% - Accent2 7 26" xfId="24294"/>
    <cellStyle name="40% - Accent2 7 26 2" xfId="24295"/>
    <cellStyle name="40% - Accent2 7 27" xfId="24296"/>
    <cellStyle name="40% - Accent2 7 28" xfId="24297"/>
    <cellStyle name="40% - Accent2 7 3" xfId="24298"/>
    <cellStyle name="40% - Accent2 7 3 2" xfId="24299"/>
    <cellStyle name="40% - Accent2 7 3 2 2" xfId="24300"/>
    <cellStyle name="40% - Accent2 7 3 2 3" xfId="24301"/>
    <cellStyle name="40% - Accent2 7 3 3" xfId="24302"/>
    <cellStyle name="40% - Accent2 7 3 3 2" xfId="24303"/>
    <cellStyle name="40% - Accent2 7 3 3 3" xfId="24304"/>
    <cellStyle name="40% - Accent2 7 3 4" xfId="24305"/>
    <cellStyle name="40% - Accent2 7 3 4 2" xfId="24306"/>
    <cellStyle name="40% - Accent2 7 3 4 3" xfId="24307"/>
    <cellStyle name="40% - Accent2 7 3 5" xfId="24308"/>
    <cellStyle name="40% - Accent2 7 3 5 2" xfId="24309"/>
    <cellStyle name="40% - Accent2 7 3 5 3" xfId="24310"/>
    <cellStyle name="40% - Accent2 7 3 6" xfId="24311"/>
    <cellStyle name="40% - Accent2 7 3 6 2" xfId="24312"/>
    <cellStyle name="40% - Accent2 7 3 7" xfId="24313"/>
    <cellStyle name="40% - Accent2 7 3 8" xfId="24314"/>
    <cellStyle name="40% - Accent2 7 4" xfId="24315"/>
    <cellStyle name="40% - Accent2 7 4 2" xfId="24316"/>
    <cellStyle name="40% - Accent2 7 4 2 2" xfId="24317"/>
    <cellStyle name="40% - Accent2 7 4 2 3" xfId="24318"/>
    <cellStyle name="40% - Accent2 7 4 3" xfId="24319"/>
    <cellStyle name="40% - Accent2 7 4 3 2" xfId="24320"/>
    <cellStyle name="40% - Accent2 7 4 3 3" xfId="24321"/>
    <cellStyle name="40% - Accent2 7 4 4" xfId="24322"/>
    <cellStyle name="40% - Accent2 7 4 4 2" xfId="24323"/>
    <cellStyle name="40% - Accent2 7 4 4 3" xfId="24324"/>
    <cellStyle name="40% - Accent2 7 4 5" xfId="24325"/>
    <cellStyle name="40% - Accent2 7 4 5 2" xfId="24326"/>
    <cellStyle name="40% - Accent2 7 4 5 3" xfId="24327"/>
    <cellStyle name="40% - Accent2 7 4 6" xfId="24328"/>
    <cellStyle name="40% - Accent2 7 4 6 2" xfId="24329"/>
    <cellStyle name="40% - Accent2 7 4 7" xfId="24330"/>
    <cellStyle name="40% - Accent2 7 4 8" xfId="24331"/>
    <cellStyle name="40% - Accent2 7 5" xfId="24332"/>
    <cellStyle name="40% - Accent2 7 5 2" xfId="24333"/>
    <cellStyle name="40% - Accent2 7 5 2 2" xfId="24334"/>
    <cellStyle name="40% - Accent2 7 5 2 3" xfId="24335"/>
    <cellStyle name="40% - Accent2 7 5 3" xfId="24336"/>
    <cellStyle name="40% - Accent2 7 5 3 2" xfId="24337"/>
    <cellStyle name="40% - Accent2 7 5 3 3" xfId="24338"/>
    <cellStyle name="40% - Accent2 7 5 4" xfId="24339"/>
    <cellStyle name="40% - Accent2 7 5 4 2" xfId="24340"/>
    <cellStyle name="40% - Accent2 7 5 4 3" xfId="24341"/>
    <cellStyle name="40% - Accent2 7 5 5" xfId="24342"/>
    <cellStyle name="40% - Accent2 7 5 5 2" xfId="24343"/>
    <cellStyle name="40% - Accent2 7 5 5 3" xfId="24344"/>
    <cellStyle name="40% - Accent2 7 5 6" xfId="24345"/>
    <cellStyle name="40% - Accent2 7 5 6 2" xfId="24346"/>
    <cellStyle name="40% - Accent2 7 5 7" xfId="24347"/>
    <cellStyle name="40% - Accent2 7 5 8" xfId="24348"/>
    <cellStyle name="40% - Accent2 7 6" xfId="24349"/>
    <cellStyle name="40% - Accent2 7 6 2" xfId="24350"/>
    <cellStyle name="40% - Accent2 7 6 2 2" xfId="24351"/>
    <cellStyle name="40% - Accent2 7 6 2 3" xfId="24352"/>
    <cellStyle name="40% - Accent2 7 6 3" xfId="24353"/>
    <cellStyle name="40% - Accent2 7 6 3 2" xfId="24354"/>
    <cellStyle name="40% - Accent2 7 6 3 3" xfId="24355"/>
    <cellStyle name="40% - Accent2 7 6 4" xfId="24356"/>
    <cellStyle name="40% - Accent2 7 6 4 2" xfId="24357"/>
    <cellStyle name="40% - Accent2 7 6 4 3" xfId="24358"/>
    <cellStyle name="40% - Accent2 7 6 5" xfId="24359"/>
    <cellStyle name="40% - Accent2 7 6 5 2" xfId="24360"/>
    <cellStyle name="40% - Accent2 7 6 5 3" xfId="24361"/>
    <cellStyle name="40% - Accent2 7 6 6" xfId="24362"/>
    <cellStyle name="40% - Accent2 7 6 6 2" xfId="24363"/>
    <cellStyle name="40% - Accent2 7 6 7" xfId="24364"/>
    <cellStyle name="40% - Accent2 7 6 8" xfId="24365"/>
    <cellStyle name="40% - Accent2 7 7" xfId="24366"/>
    <cellStyle name="40% - Accent2 7 7 2" xfId="24367"/>
    <cellStyle name="40% - Accent2 7 7 2 2" xfId="24368"/>
    <cellStyle name="40% - Accent2 7 7 2 3" xfId="24369"/>
    <cellStyle name="40% - Accent2 7 7 3" xfId="24370"/>
    <cellStyle name="40% - Accent2 7 7 3 2" xfId="24371"/>
    <cellStyle name="40% - Accent2 7 7 3 3" xfId="24372"/>
    <cellStyle name="40% - Accent2 7 7 4" xfId="24373"/>
    <cellStyle name="40% - Accent2 7 7 4 2" xfId="24374"/>
    <cellStyle name="40% - Accent2 7 7 4 3" xfId="24375"/>
    <cellStyle name="40% - Accent2 7 7 5" xfId="24376"/>
    <cellStyle name="40% - Accent2 7 7 5 2" xfId="24377"/>
    <cellStyle name="40% - Accent2 7 7 5 3" xfId="24378"/>
    <cellStyle name="40% - Accent2 7 7 6" xfId="24379"/>
    <cellStyle name="40% - Accent2 7 7 6 2" xfId="24380"/>
    <cellStyle name="40% - Accent2 7 7 7" xfId="24381"/>
    <cellStyle name="40% - Accent2 7 7 8" xfId="24382"/>
    <cellStyle name="40% - Accent2 7 8" xfId="24383"/>
    <cellStyle name="40% - Accent2 7 8 2" xfId="24384"/>
    <cellStyle name="40% - Accent2 7 8 2 2" xfId="24385"/>
    <cellStyle name="40% - Accent2 7 8 2 3" xfId="24386"/>
    <cellStyle name="40% - Accent2 7 8 3" xfId="24387"/>
    <cellStyle name="40% - Accent2 7 8 3 2" xfId="24388"/>
    <cellStyle name="40% - Accent2 7 8 3 3" xfId="24389"/>
    <cellStyle name="40% - Accent2 7 8 4" xfId="24390"/>
    <cellStyle name="40% - Accent2 7 8 4 2" xfId="24391"/>
    <cellStyle name="40% - Accent2 7 8 4 3" xfId="24392"/>
    <cellStyle name="40% - Accent2 7 8 5" xfId="24393"/>
    <cellStyle name="40% - Accent2 7 8 5 2" xfId="24394"/>
    <cellStyle name="40% - Accent2 7 8 5 3" xfId="24395"/>
    <cellStyle name="40% - Accent2 7 8 6" xfId="24396"/>
    <cellStyle name="40% - Accent2 7 8 6 2" xfId="24397"/>
    <cellStyle name="40% - Accent2 7 8 7" xfId="24398"/>
    <cellStyle name="40% - Accent2 7 8 8" xfId="24399"/>
    <cellStyle name="40% - Accent2 7 9" xfId="24400"/>
    <cellStyle name="40% - Accent2 7 9 2" xfId="24401"/>
    <cellStyle name="40% - Accent2 7 9 2 2" xfId="24402"/>
    <cellStyle name="40% - Accent2 7 9 2 3" xfId="24403"/>
    <cellStyle name="40% - Accent2 7 9 3" xfId="24404"/>
    <cellStyle name="40% - Accent2 7 9 3 2" xfId="24405"/>
    <cellStyle name="40% - Accent2 7 9 3 3" xfId="24406"/>
    <cellStyle name="40% - Accent2 7 9 4" xfId="24407"/>
    <cellStyle name="40% - Accent2 7 9 4 2" xfId="24408"/>
    <cellStyle name="40% - Accent2 7 9 4 3" xfId="24409"/>
    <cellStyle name="40% - Accent2 7 9 5" xfId="24410"/>
    <cellStyle name="40% - Accent2 7 9 5 2" xfId="24411"/>
    <cellStyle name="40% - Accent2 7 9 5 3" xfId="24412"/>
    <cellStyle name="40% - Accent2 7 9 6" xfId="24413"/>
    <cellStyle name="40% - Accent2 7 9 6 2" xfId="24414"/>
    <cellStyle name="40% - Accent2 7 9 7" xfId="24415"/>
    <cellStyle name="40% - Accent2 7 9 8" xfId="24416"/>
    <cellStyle name="40% - Accent2 8" xfId="24417"/>
    <cellStyle name="40% - Accent2 8 10" xfId="24418"/>
    <cellStyle name="40% - Accent2 8 10 2" xfId="24419"/>
    <cellStyle name="40% - Accent2 8 10 2 2" xfId="24420"/>
    <cellStyle name="40% - Accent2 8 10 2 3" xfId="24421"/>
    <cellStyle name="40% - Accent2 8 10 3" xfId="24422"/>
    <cellStyle name="40% - Accent2 8 10 3 2" xfId="24423"/>
    <cellStyle name="40% - Accent2 8 10 3 3" xfId="24424"/>
    <cellStyle name="40% - Accent2 8 10 4" xfId="24425"/>
    <cellStyle name="40% - Accent2 8 10 4 2" xfId="24426"/>
    <cellStyle name="40% - Accent2 8 10 4 3" xfId="24427"/>
    <cellStyle name="40% - Accent2 8 10 5" xfId="24428"/>
    <cellStyle name="40% - Accent2 8 10 5 2" xfId="24429"/>
    <cellStyle name="40% - Accent2 8 10 5 3" xfId="24430"/>
    <cellStyle name="40% - Accent2 8 10 6" xfId="24431"/>
    <cellStyle name="40% - Accent2 8 10 6 2" xfId="24432"/>
    <cellStyle name="40% - Accent2 8 10 7" xfId="24433"/>
    <cellStyle name="40% - Accent2 8 10 8" xfId="24434"/>
    <cellStyle name="40% - Accent2 8 11" xfId="24435"/>
    <cellStyle name="40% - Accent2 8 11 2" xfId="24436"/>
    <cellStyle name="40% - Accent2 8 11 2 2" xfId="24437"/>
    <cellStyle name="40% - Accent2 8 11 2 3" xfId="24438"/>
    <cellStyle name="40% - Accent2 8 11 3" xfId="24439"/>
    <cellStyle name="40% - Accent2 8 11 3 2" xfId="24440"/>
    <cellStyle name="40% - Accent2 8 11 3 3" xfId="24441"/>
    <cellStyle name="40% - Accent2 8 11 4" xfId="24442"/>
    <cellStyle name="40% - Accent2 8 11 4 2" xfId="24443"/>
    <cellStyle name="40% - Accent2 8 11 4 3" xfId="24444"/>
    <cellStyle name="40% - Accent2 8 11 5" xfId="24445"/>
    <cellStyle name="40% - Accent2 8 11 5 2" xfId="24446"/>
    <cellStyle name="40% - Accent2 8 11 5 3" xfId="24447"/>
    <cellStyle name="40% - Accent2 8 11 6" xfId="24448"/>
    <cellStyle name="40% - Accent2 8 11 6 2" xfId="24449"/>
    <cellStyle name="40% - Accent2 8 11 7" xfId="24450"/>
    <cellStyle name="40% - Accent2 8 11 8" xfId="24451"/>
    <cellStyle name="40% - Accent2 8 12" xfId="24452"/>
    <cellStyle name="40% - Accent2 8 12 2" xfId="24453"/>
    <cellStyle name="40% - Accent2 8 12 2 2" xfId="24454"/>
    <cellStyle name="40% - Accent2 8 12 2 3" xfId="24455"/>
    <cellStyle name="40% - Accent2 8 12 3" xfId="24456"/>
    <cellStyle name="40% - Accent2 8 12 3 2" xfId="24457"/>
    <cellStyle name="40% - Accent2 8 12 3 3" xfId="24458"/>
    <cellStyle name="40% - Accent2 8 12 4" xfId="24459"/>
    <cellStyle name="40% - Accent2 8 12 4 2" xfId="24460"/>
    <cellStyle name="40% - Accent2 8 12 4 3" xfId="24461"/>
    <cellStyle name="40% - Accent2 8 12 5" xfId="24462"/>
    <cellStyle name="40% - Accent2 8 12 5 2" xfId="24463"/>
    <cellStyle name="40% - Accent2 8 12 5 3" xfId="24464"/>
    <cellStyle name="40% - Accent2 8 12 6" xfId="24465"/>
    <cellStyle name="40% - Accent2 8 12 6 2" xfId="24466"/>
    <cellStyle name="40% - Accent2 8 12 7" xfId="24467"/>
    <cellStyle name="40% - Accent2 8 12 8" xfId="24468"/>
    <cellStyle name="40% - Accent2 8 13" xfId="24469"/>
    <cellStyle name="40% - Accent2 8 13 2" xfId="24470"/>
    <cellStyle name="40% - Accent2 8 13 2 2" xfId="24471"/>
    <cellStyle name="40% - Accent2 8 13 2 3" xfId="24472"/>
    <cellStyle name="40% - Accent2 8 13 3" xfId="24473"/>
    <cellStyle name="40% - Accent2 8 13 3 2" xfId="24474"/>
    <cellStyle name="40% - Accent2 8 13 3 3" xfId="24475"/>
    <cellStyle name="40% - Accent2 8 13 4" xfId="24476"/>
    <cellStyle name="40% - Accent2 8 13 4 2" xfId="24477"/>
    <cellStyle name="40% - Accent2 8 13 4 3" xfId="24478"/>
    <cellStyle name="40% - Accent2 8 13 5" xfId="24479"/>
    <cellStyle name="40% - Accent2 8 13 5 2" xfId="24480"/>
    <cellStyle name="40% - Accent2 8 13 5 3" xfId="24481"/>
    <cellStyle name="40% - Accent2 8 13 6" xfId="24482"/>
    <cellStyle name="40% - Accent2 8 13 6 2" xfId="24483"/>
    <cellStyle name="40% - Accent2 8 13 7" xfId="24484"/>
    <cellStyle name="40% - Accent2 8 13 8" xfId="24485"/>
    <cellStyle name="40% - Accent2 8 14" xfId="24486"/>
    <cellStyle name="40% - Accent2 8 14 2" xfId="24487"/>
    <cellStyle name="40% - Accent2 8 14 2 2" xfId="24488"/>
    <cellStyle name="40% - Accent2 8 14 2 3" xfId="24489"/>
    <cellStyle name="40% - Accent2 8 14 3" xfId="24490"/>
    <cellStyle name="40% - Accent2 8 14 3 2" xfId="24491"/>
    <cellStyle name="40% - Accent2 8 14 3 3" xfId="24492"/>
    <cellStyle name="40% - Accent2 8 14 4" xfId="24493"/>
    <cellStyle name="40% - Accent2 8 14 4 2" xfId="24494"/>
    <cellStyle name="40% - Accent2 8 14 4 3" xfId="24495"/>
    <cellStyle name="40% - Accent2 8 14 5" xfId="24496"/>
    <cellStyle name="40% - Accent2 8 14 5 2" xfId="24497"/>
    <cellStyle name="40% - Accent2 8 14 5 3" xfId="24498"/>
    <cellStyle name="40% - Accent2 8 14 6" xfId="24499"/>
    <cellStyle name="40% - Accent2 8 14 6 2" xfId="24500"/>
    <cellStyle name="40% - Accent2 8 14 7" xfId="24501"/>
    <cellStyle name="40% - Accent2 8 14 8" xfId="24502"/>
    <cellStyle name="40% - Accent2 8 15" xfId="24503"/>
    <cellStyle name="40% - Accent2 8 15 2" xfId="24504"/>
    <cellStyle name="40% - Accent2 8 15 2 2" xfId="24505"/>
    <cellStyle name="40% - Accent2 8 15 2 3" xfId="24506"/>
    <cellStyle name="40% - Accent2 8 15 3" xfId="24507"/>
    <cellStyle name="40% - Accent2 8 15 3 2" xfId="24508"/>
    <cellStyle name="40% - Accent2 8 15 3 3" xfId="24509"/>
    <cellStyle name="40% - Accent2 8 15 4" xfId="24510"/>
    <cellStyle name="40% - Accent2 8 15 4 2" xfId="24511"/>
    <cellStyle name="40% - Accent2 8 15 4 3" xfId="24512"/>
    <cellStyle name="40% - Accent2 8 15 5" xfId="24513"/>
    <cellStyle name="40% - Accent2 8 15 5 2" xfId="24514"/>
    <cellStyle name="40% - Accent2 8 15 5 3" xfId="24515"/>
    <cellStyle name="40% - Accent2 8 15 6" xfId="24516"/>
    <cellStyle name="40% - Accent2 8 15 6 2" xfId="24517"/>
    <cellStyle name="40% - Accent2 8 15 7" xfId="24518"/>
    <cellStyle name="40% - Accent2 8 15 8" xfId="24519"/>
    <cellStyle name="40% - Accent2 8 16" xfId="24520"/>
    <cellStyle name="40% - Accent2 8 16 2" xfId="24521"/>
    <cellStyle name="40% - Accent2 8 16 2 2" xfId="24522"/>
    <cellStyle name="40% - Accent2 8 16 2 3" xfId="24523"/>
    <cellStyle name="40% - Accent2 8 16 3" xfId="24524"/>
    <cellStyle name="40% - Accent2 8 16 3 2" xfId="24525"/>
    <cellStyle name="40% - Accent2 8 16 3 3" xfId="24526"/>
    <cellStyle name="40% - Accent2 8 16 4" xfId="24527"/>
    <cellStyle name="40% - Accent2 8 16 4 2" xfId="24528"/>
    <cellStyle name="40% - Accent2 8 16 4 3" xfId="24529"/>
    <cellStyle name="40% - Accent2 8 16 5" xfId="24530"/>
    <cellStyle name="40% - Accent2 8 16 5 2" xfId="24531"/>
    <cellStyle name="40% - Accent2 8 16 5 3" xfId="24532"/>
    <cellStyle name="40% - Accent2 8 16 6" xfId="24533"/>
    <cellStyle name="40% - Accent2 8 16 6 2" xfId="24534"/>
    <cellStyle name="40% - Accent2 8 16 7" xfId="24535"/>
    <cellStyle name="40% - Accent2 8 16 8" xfId="24536"/>
    <cellStyle name="40% - Accent2 8 17" xfId="24537"/>
    <cellStyle name="40% - Accent2 8 17 2" xfId="24538"/>
    <cellStyle name="40% - Accent2 8 17 2 2" xfId="24539"/>
    <cellStyle name="40% - Accent2 8 17 2 3" xfId="24540"/>
    <cellStyle name="40% - Accent2 8 17 3" xfId="24541"/>
    <cellStyle name="40% - Accent2 8 17 3 2" xfId="24542"/>
    <cellStyle name="40% - Accent2 8 17 3 3" xfId="24543"/>
    <cellStyle name="40% - Accent2 8 17 4" xfId="24544"/>
    <cellStyle name="40% - Accent2 8 17 4 2" xfId="24545"/>
    <cellStyle name="40% - Accent2 8 17 4 3" xfId="24546"/>
    <cellStyle name="40% - Accent2 8 17 5" xfId="24547"/>
    <cellStyle name="40% - Accent2 8 17 5 2" xfId="24548"/>
    <cellStyle name="40% - Accent2 8 17 5 3" xfId="24549"/>
    <cellStyle name="40% - Accent2 8 17 6" xfId="24550"/>
    <cellStyle name="40% - Accent2 8 17 6 2" xfId="24551"/>
    <cellStyle name="40% - Accent2 8 17 7" xfId="24552"/>
    <cellStyle name="40% - Accent2 8 17 8" xfId="24553"/>
    <cellStyle name="40% - Accent2 8 18" xfId="24554"/>
    <cellStyle name="40% - Accent2 8 18 2" xfId="24555"/>
    <cellStyle name="40% - Accent2 8 18 2 2" xfId="24556"/>
    <cellStyle name="40% - Accent2 8 18 2 3" xfId="24557"/>
    <cellStyle name="40% - Accent2 8 18 3" xfId="24558"/>
    <cellStyle name="40% - Accent2 8 18 3 2" xfId="24559"/>
    <cellStyle name="40% - Accent2 8 18 3 3" xfId="24560"/>
    <cellStyle name="40% - Accent2 8 18 4" xfId="24561"/>
    <cellStyle name="40% - Accent2 8 18 4 2" xfId="24562"/>
    <cellStyle name="40% - Accent2 8 18 4 3" xfId="24563"/>
    <cellStyle name="40% - Accent2 8 18 5" xfId="24564"/>
    <cellStyle name="40% - Accent2 8 18 5 2" xfId="24565"/>
    <cellStyle name="40% - Accent2 8 18 5 3" xfId="24566"/>
    <cellStyle name="40% - Accent2 8 18 6" xfId="24567"/>
    <cellStyle name="40% - Accent2 8 18 6 2" xfId="24568"/>
    <cellStyle name="40% - Accent2 8 18 7" xfId="24569"/>
    <cellStyle name="40% - Accent2 8 18 8" xfId="24570"/>
    <cellStyle name="40% - Accent2 8 19" xfId="24571"/>
    <cellStyle name="40% - Accent2 8 19 2" xfId="24572"/>
    <cellStyle name="40% - Accent2 8 19 2 2" xfId="24573"/>
    <cellStyle name="40% - Accent2 8 19 2 3" xfId="24574"/>
    <cellStyle name="40% - Accent2 8 19 3" xfId="24575"/>
    <cellStyle name="40% - Accent2 8 19 3 2" xfId="24576"/>
    <cellStyle name="40% - Accent2 8 19 3 3" xfId="24577"/>
    <cellStyle name="40% - Accent2 8 19 4" xfId="24578"/>
    <cellStyle name="40% - Accent2 8 19 4 2" xfId="24579"/>
    <cellStyle name="40% - Accent2 8 19 4 3" xfId="24580"/>
    <cellStyle name="40% - Accent2 8 19 5" xfId="24581"/>
    <cellStyle name="40% - Accent2 8 19 5 2" xfId="24582"/>
    <cellStyle name="40% - Accent2 8 19 5 3" xfId="24583"/>
    <cellStyle name="40% - Accent2 8 19 6" xfId="24584"/>
    <cellStyle name="40% - Accent2 8 19 6 2" xfId="24585"/>
    <cellStyle name="40% - Accent2 8 19 7" xfId="24586"/>
    <cellStyle name="40% - Accent2 8 19 8" xfId="24587"/>
    <cellStyle name="40% - Accent2 8 2" xfId="24588"/>
    <cellStyle name="40% - Accent2 8 2 2" xfId="24589"/>
    <cellStyle name="40% - Accent2 8 2 2 2" xfId="24590"/>
    <cellStyle name="40% - Accent2 8 2 2 3" xfId="24591"/>
    <cellStyle name="40% - Accent2 8 2 3" xfId="24592"/>
    <cellStyle name="40% - Accent2 8 2 3 2" xfId="24593"/>
    <cellStyle name="40% - Accent2 8 2 3 3" xfId="24594"/>
    <cellStyle name="40% - Accent2 8 2 4" xfId="24595"/>
    <cellStyle name="40% - Accent2 8 2 4 2" xfId="24596"/>
    <cellStyle name="40% - Accent2 8 2 4 3" xfId="24597"/>
    <cellStyle name="40% - Accent2 8 2 5" xfId="24598"/>
    <cellStyle name="40% - Accent2 8 2 5 2" xfId="24599"/>
    <cellStyle name="40% - Accent2 8 2 5 3" xfId="24600"/>
    <cellStyle name="40% - Accent2 8 2 6" xfId="24601"/>
    <cellStyle name="40% - Accent2 8 2 6 2" xfId="24602"/>
    <cellStyle name="40% - Accent2 8 2 7" xfId="24603"/>
    <cellStyle name="40% - Accent2 8 2 8" xfId="24604"/>
    <cellStyle name="40% - Accent2 8 20" xfId="24605"/>
    <cellStyle name="40% - Accent2 8 20 2" xfId="24606"/>
    <cellStyle name="40% - Accent2 8 20 3" xfId="24607"/>
    <cellStyle name="40% - Accent2 8 21" xfId="24608"/>
    <cellStyle name="40% - Accent2 8 21 2" xfId="24609"/>
    <cellStyle name="40% - Accent2 8 21 3" xfId="24610"/>
    <cellStyle name="40% - Accent2 8 22" xfId="24611"/>
    <cellStyle name="40% - Accent2 8 22 2" xfId="24612"/>
    <cellStyle name="40% - Accent2 8 22 3" xfId="24613"/>
    <cellStyle name="40% - Accent2 8 23" xfId="24614"/>
    <cellStyle name="40% - Accent2 8 23 2" xfId="24615"/>
    <cellStyle name="40% - Accent2 8 23 3" xfId="24616"/>
    <cellStyle name="40% - Accent2 8 24" xfId="24617"/>
    <cellStyle name="40% - Accent2 8 24 2" xfId="24618"/>
    <cellStyle name="40% - Accent2 8 25" xfId="24619"/>
    <cellStyle name="40% - Accent2 8 26" xfId="24620"/>
    <cellStyle name="40% - Accent2 8 3" xfId="24621"/>
    <cellStyle name="40% - Accent2 8 3 2" xfId="24622"/>
    <cellStyle name="40% - Accent2 8 3 2 2" xfId="24623"/>
    <cellStyle name="40% - Accent2 8 3 2 3" xfId="24624"/>
    <cellStyle name="40% - Accent2 8 3 3" xfId="24625"/>
    <cellStyle name="40% - Accent2 8 3 3 2" xfId="24626"/>
    <cellStyle name="40% - Accent2 8 3 3 3" xfId="24627"/>
    <cellStyle name="40% - Accent2 8 3 4" xfId="24628"/>
    <cellStyle name="40% - Accent2 8 3 4 2" xfId="24629"/>
    <cellStyle name="40% - Accent2 8 3 4 3" xfId="24630"/>
    <cellStyle name="40% - Accent2 8 3 5" xfId="24631"/>
    <cellStyle name="40% - Accent2 8 3 5 2" xfId="24632"/>
    <cellStyle name="40% - Accent2 8 3 5 3" xfId="24633"/>
    <cellStyle name="40% - Accent2 8 3 6" xfId="24634"/>
    <cellStyle name="40% - Accent2 8 3 6 2" xfId="24635"/>
    <cellStyle name="40% - Accent2 8 3 7" xfId="24636"/>
    <cellStyle name="40% - Accent2 8 3 8" xfId="24637"/>
    <cellStyle name="40% - Accent2 8 4" xfId="24638"/>
    <cellStyle name="40% - Accent2 8 4 2" xfId="24639"/>
    <cellStyle name="40% - Accent2 8 4 2 2" xfId="24640"/>
    <cellStyle name="40% - Accent2 8 4 2 3" xfId="24641"/>
    <cellStyle name="40% - Accent2 8 4 3" xfId="24642"/>
    <cellStyle name="40% - Accent2 8 4 3 2" xfId="24643"/>
    <cellStyle name="40% - Accent2 8 4 3 3" xfId="24644"/>
    <cellStyle name="40% - Accent2 8 4 4" xfId="24645"/>
    <cellStyle name="40% - Accent2 8 4 4 2" xfId="24646"/>
    <cellStyle name="40% - Accent2 8 4 4 3" xfId="24647"/>
    <cellStyle name="40% - Accent2 8 4 5" xfId="24648"/>
    <cellStyle name="40% - Accent2 8 4 5 2" xfId="24649"/>
    <cellStyle name="40% - Accent2 8 4 5 3" xfId="24650"/>
    <cellStyle name="40% - Accent2 8 4 6" xfId="24651"/>
    <cellStyle name="40% - Accent2 8 4 6 2" xfId="24652"/>
    <cellStyle name="40% - Accent2 8 4 7" xfId="24653"/>
    <cellStyle name="40% - Accent2 8 4 8" xfId="24654"/>
    <cellStyle name="40% - Accent2 8 5" xfId="24655"/>
    <cellStyle name="40% - Accent2 8 5 2" xfId="24656"/>
    <cellStyle name="40% - Accent2 8 5 2 2" xfId="24657"/>
    <cellStyle name="40% - Accent2 8 5 2 3" xfId="24658"/>
    <cellStyle name="40% - Accent2 8 5 3" xfId="24659"/>
    <cellStyle name="40% - Accent2 8 5 3 2" xfId="24660"/>
    <cellStyle name="40% - Accent2 8 5 3 3" xfId="24661"/>
    <cellStyle name="40% - Accent2 8 5 4" xfId="24662"/>
    <cellStyle name="40% - Accent2 8 5 4 2" xfId="24663"/>
    <cellStyle name="40% - Accent2 8 5 4 3" xfId="24664"/>
    <cellStyle name="40% - Accent2 8 5 5" xfId="24665"/>
    <cellStyle name="40% - Accent2 8 5 5 2" xfId="24666"/>
    <cellStyle name="40% - Accent2 8 5 5 3" xfId="24667"/>
    <cellStyle name="40% - Accent2 8 5 6" xfId="24668"/>
    <cellStyle name="40% - Accent2 8 5 6 2" xfId="24669"/>
    <cellStyle name="40% - Accent2 8 5 7" xfId="24670"/>
    <cellStyle name="40% - Accent2 8 5 8" xfId="24671"/>
    <cellStyle name="40% - Accent2 8 6" xfId="24672"/>
    <cellStyle name="40% - Accent2 8 6 2" xfId="24673"/>
    <cellStyle name="40% - Accent2 8 6 2 2" xfId="24674"/>
    <cellStyle name="40% - Accent2 8 6 2 3" xfId="24675"/>
    <cellStyle name="40% - Accent2 8 6 3" xfId="24676"/>
    <cellStyle name="40% - Accent2 8 6 3 2" xfId="24677"/>
    <cellStyle name="40% - Accent2 8 6 3 3" xfId="24678"/>
    <cellStyle name="40% - Accent2 8 6 4" xfId="24679"/>
    <cellStyle name="40% - Accent2 8 6 4 2" xfId="24680"/>
    <cellStyle name="40% - Accent2 8 6 4 3" xfId="24681"/>
    <cellStyle name="40% - Accent2 8 6 5" xfId="24682"/>
    <cellStyle name="40% - Accent2 8 6 5 2" xfId="24683"/>
    <cellStyle name="40% - Accent2 8 6 5 3" xfId="24684"/>
    <cellStyle name="40% - Accent2 8 6 6" xfId="24685"/>
    <cellStyle name="40% - Accent2 8 6 6 2" xfId="24686"/>
    <cellStyle name="40% - Accent2 8 6 7" xfId="24687"/>
    <cellStyle name="40% - Accent2 8 6 8" xfId="24688"/>
    <cellStyle name="40% - Accent2 8 7" xfId="24689"/>
    <cellStyle name="40% - Accent2 8 7 2" xfId="24690"/>
    <cellStyle name="40% - Accent2 8 7 2 2" xfId="24691"/>
    <cellStyle name="40% - Accent2 8 7 2 3" xfId="24692"/>
    <cellStyle name="40% - Accent2 8 7 3" xfId="24693"/>
    <cellStyle name="40% - Accent2 8 7 3 2" xfId="24694"/>
    <cellStyle name="40% - Accent2 8 7 3 3" xfId="24695"/>
    <cellStyle name="40% - Accent2 8 7 4" xfId="24696"/>
    <cellStyle name="40% - Accent2 8 7 4 2" xfId="24697"/>
    <cellStyle name="40% - Accent2 8 7 4 3" xfId="24698"/>
    <cellStyle name="40% - Accent2 8 7 5" xfId="24699"/>
    <cellStyle name="40% - Accent2 8 7 5 2" xfId="24700"/>
    <cellStyle name="40% - Accent2 8 7 5 3" xfId="24701"/>
    <cellStyle name="40% - Accent2 8 7 6" xfId="24702"/>
    <cellStyle name="40% - Accent2 8 7 6 2" xfId="24703"/>
    <cellStyle name="40% - Accent2 8 7 7" xfId="24704"/>
    <cellStyle name="40% - Accent2 8 7 8" xfId="24705"/>
    <cellStyle name="40% - Accent2 8 8" xfId="24706"/>
    <cellStyle name="40% - Accent2 8 8 2" xfId="24707"/>
    <cellStyle name="40% - Accent2 8 8 2 2" xfId="24708"/>
    <cellStyle name="40% - Accent2 8 8 2 3" xfId="24709"/>
    <cellStyle name="40% - Accent2 8 8 3" xfId="24710"/>
    <cellStyle name="40% - Accent2 8 8 3 2" xfId="24711"/>
    <cellStyle name="40% - Accent2 8 8 3 3" xfId="24712"/>
    <cellStyle name="40% - Accent2 8 8 4" xfId="24713"/>
    <cellStyle name="40% - Accent2 8 8 4 2" xfId="24714"/>
    <cellStyle name="40% - Accent2 8 8 4 3" xfId="24715"/>
    <cellStyle name="40% - Accent2 8 8 5" xfId="24716"/>
    <cellStyle name="40% - Accent2 8 8 5 2" xfId="24717"/>
    <cellStyle name="40% - Accent2 8 8 5 3" xfId="24718"/>
    <cellStyle name="40% - Accent2 8 8 6" xfId="24719"/>
    <cellStyle name="40% - Accent2 8 8 6 2" xfId="24720"/>
    <cellStyle name="40% - Accent2 8 8 7" xfId="24721"/>
    <cellStyle name="40% - Accent2 8 8 8" xfId="24722"/>
    <cellStyle name="40% - Accent2 8 9" xfId="24723"/>
    <cellStyle name="40% - Accent2 8 9 2" xfId="24724"/>
    <cellStyle name="40% - Accent2 8 9 2 2" xfId="24725"/>
    <cellStyle name="40% - Accent2 8 9 2 3" xfId="24726"/>
    <cellStyle name="40% - Accent2 8 9 3" xfId="24727"/>
    <cellStyle name="40% - Accent2 8 9 3 2" xfId="24728"/>
    <cellStyle name="40% - Accent2 8 9 3 3" xfId="24729"/>
    <cellStyle name="40% - Accent2 8 9 4" xfId="24730"/>
    <cellStyle name="40% - Accent2 8 9 4 2" xfId="24731"/>
    <cellStyle name="40% - Accent2 8 9 4 3" xfId="24732"/>
    <cellStyle name="40% - Accent2 8 9 5" xfId="24733"/>
    <cellStyle name="40% - Accent2 8 9 5 2" xfId="24734"/>
    <cellStyle name="40% - Accent2 8 9 5 3" xfId="24735"/>
    <cellStyle name="40% - Accent2 8 9 6" xfId="24736"/>
    <cellStyle name="40% - Accent2 8 9 6 2" xfId="24737"/>
    <cellStyle name="40% - Accent2 8 9 7" xfId="24738"/>
    <cellStyle name="40% - Accent2 8 9 8" xfId="24739"/>
    <cellStyle name="40% - Accent2 9" xfId="24740"/>
    <cellStyle name="40% - Accent2 9 10" xfId="24741"/>
    <cellStyle name="40% - Accent2 9 10 2" xfId="24742"/>
    <cellStyle name="40% - Accent2 9 10 2 2" xfId="24743"/>
    <cellStyle name="40% - Accent2 9 10 2 3" xfId="24744"/>
    <cellStyle name="40% - Accent2 9 10 3" xfId="24745"/>
    <cellStyle name="40% - Accent2 9 10 3 2" xfId="24746"/>
    <cellStyle name="40% - Accent2 9 10 3 3" xfId="24747"/>
    <cellStyle name="40% - Accent2 9 10 4" xfId="24748"/>
    <cellStyle name="40% - Accent2 9 10 4 2" xfId="24749"/>
    <cellStyle name="40% - Accent2 9 10 4 3" xfId="24750"/>
    <cellStyle name="40% - Accent2 9 10 5" xfId="24751"/>
    <cellStyle name="40% - Accent2 9 10 5 2" xfId="24752"/>
    <cellStyle name="40% - Accent2 9 10 5 3" xfId="24753"/>
    <cellStyle name="40% - Accent2 9 10 6" xfId="24754"/>
    <cellStyle name="40% - Accent2 9 10 6 2" xfId="24755"/>
    <cellStyle name="40% - Accent2 9 10 7" xfId="24756"/>
    <cellStyle name="40% - Accent2 9 10 8" xfId="24757"/>
    <cellStyle name="40% - Accent2 9 11" xfId="24758"/>
    <cellStyle name="40% - Accent2 9 11 2" xfId="24759"/>
    <cellStyle name="40% - Accent2 9 11 2 2" xfId="24760"/>
    <cellStyle name="40% - Accent2 9 11 2 3" xfId="24761"/>
    <cellStyle name="40% - Accent2 9 11 3" xfId="24762"/>
    <cellStyle name="40% - Accent2 9 11 3 2" xfId="24763"/>
    <cellStyle name="40% - Accent2 9 11 3 3" xfId="24764"/>
    <cellStyle name="40% - Accent2 9 11 4" xfId="24765"/>
    <cellStyle name="40% - Accent2 9 11 4 2" xfId="24766"/>
    <cellStyle name="40% - Accent2 9 11 4 3" xfId="24767"/>
    <cellStyle name="40% - Accent2 9 11 5" xfId="24768"/>
    <cellStyle name="40% - Accent2 9 11 5 2" xfId="24769"/>
    <cellStyle name="40% - Accent2 9 11 5 3" xfId="24770"/>
    <cellStyle name="40% - Accent2 9 11 6" xfId="24771"/>
    <cellStyle name="40% - Accent2 9 11 6 2" xfId="24772"/>
    <cellStyle name="40% - Accent2 9 11 7" xfId="24773"/>
    <cellStyle name="40% - Accent2 9 11 8" xfId="24774"/>
    <cellStyle name="40% - Accent2 9 12" xfId="24775"/>
    <cellStyle name="40% - Accent2 9 12 2" xfId="24776"/>
    <cellStyle name="40% - Accent2 9 12 2 2" xfId="24777"/>
    <cellStyle name="40% - Accent2 9 12 2 3" xfId="24778"/>
    <cellStyle name="40% - Accent2 9 12 3" xfId="24779"/>
    <cellStyle name="40% - Accent2 9 12 3 2" xfId="24780"/>
    <cellStyle name="40% - Accent2 9 12 3 3" xfId="24781"/>
    <cellStyle name="40% - Accent2 9 12 4" xfId="24782"/>
    <cellStyle name="40% - Accent2 9 12 4 2" xfId="24783"/>
    <cellStyle name="40% - Accent2 9 12 4 3" xfId="24784"/>
    <cellStyle name="40% - Accent2 9 12 5" xfId="24785"/>
    <cellStyle name="40% - Accent2 9 12 5 2" xfId="24786"/>
    <cellStyle name="40% - Accent2 9 12 5 3" xfId="24787"/>
    <cellStyle name="40% - Accent2 9 12 6" xfId="24788"/>
    <cellStyle name="40% - Accent2 9 12 6 2" xfId="24789"/>
    <cellStyle name="40% - Accent2 9 12 7" xfId="24790"/>
    <cellStyle name="40% - Accent2 9 12 8" xfId="24791"/>
    <cellStyle name="40% - Accent2 9 13" xfId="24792"/>
    <cellStyle name="40% - Accent2 9 13 2" xfId="24793"/>
    <cellStyle name="40% - Accent2 9 13 2 2" xfId="24794"/>
    <cellStyle name="40% - Accent2 9 13 2 3" xfId="24795"/>
    <cellStyle name="40% - Accent2 9 13 3" xfId="24796"/>
    <cellStyle name="40% - Accent2 9 13 3 2" xfId="24797"/>
    <cellStyle name="40% - Accent2 9 13 3 3" xfId="24798"/>
    <cellStyle name="40% - Accent2 9 13 4" xfId="24799"/>
    <cellStyle name="40% - Accent2 9 13 4 2" xfId="24800"/>
    <cellStyle name="40% - Accent2 9 13 4 3" xfId="24801"/>
    <cellStyle name="40% - Accent2 9 13 5" xfId="24802"/>
    <cellStyle name="40% - Accent2 9 13 5 2" xfId="24803"/>
    <cellStyle name="40% - Accent2 9 13 5 3" xfId="24804"/>
    <cellStyle name="40% - Accent2 9 13 6" xfId="24805"/>
    <cellStyle name="40% - Accent2 9 13 6 2" xfId="24806"/>
    <cellStyle name="40% - Accent2 9 13 7" xfId="24807"/>
    <cellStyle name="40% - Accent2 9 13 8" xfId="24808"/>
    <cellStyle name="40% - Accent2 9 14" xfId="24809"/>
    <cellStyle name="40% - Accent2 9 14 2" xfId="24810"/>
    <cellStyle name="40% - Accent2 9 14 2 2" xfId="24811"/>
    <cellStyle name="40% - Accent2 9 14 2 3" xfId="24812"/>
    <cellStyle name="40% - Accent2 9 14 3" xfId="24813"/>
    <cellStyle name="40% - Accent2 9 14 3 2" xfId="24814"/>
    <cellStyle name="40% - Accent2 9 14 3 3" xfId="24815"/>
    <cellStyle name="40% - Accent2 9 14 4" xfId="24816"/>
    <cellStyle name="40% - Accent2 9 14 4 2" xfId="24817"/>
    <cellStyle name="40% - Accent2 9 14 4 3" xfId="24818"/>
    <cellStyle name="40% - Accent2 9 14 5" xfId="24819"/>
    <cellStyle name="40% - Accent2 9 14 5 2" xfId="24820"/>
    <cellStyle name="40% - Accent2 9 14 5 3" xfId="24821"/>
    <cellStyle name="40% - Accent2 9 14 6" xfId="24822"/>
    <cellStyle name="40% - Accent2 9 14 6 2" xfId="24823"/>
    <cellStyle name="40% - Accent2 9 14 7" xfId="24824"/>
    <cellStyle name="40% - Accent2 9 14 8" xfId="24825"/>
    <cellStyle name="40% - Accent2 9 15" xfId="24826"/>
    <cellStyle name="40% - Accent2 9 15 2" xfId="24827"/>
    <cellStyle name="40% - Accent2 9 15 2 2" xfId="24828"/>
    <cellStyle name="40% - Accent2 9 15 2 3" xfId="24829"/>
    <cellStyle name="40% - Accent2 9 15 3" xfId="24830"/>
    <cellStyle name="40% - Accent2 9 15 3 2" xfId="24831"/>
    <cellStyle name="40% - Accent2 9 15 3 3" xfId="24832"/>
    <cellStyle name="40% - Accent2 9 15 4" xfId="24833"/>
    <cellStyle name="40% - Accent2 9 15 4 2" xfId="24834"/>
    <cellStyle name="40% - Accent2 9 15 4 3" xfId="24835"/>
    <cellStyle name="40% - Accent2 9 15 5" xfId="24836"/>
    <cellStyle name="40% - Accent2 9 15 5 2" xfId="24837"/>
    <cellStyle name="40% - Accent2 9 15 5 3" xfId="24838"/>
    <cellStyle name="40% - Accent2 9 15 6" xfId="24839"/>
    <cellStyle name="40% - Accent2 9 15 6 2" xfId="24840"/>
    <cellStyle name="40% - Accent2 9 15 7" xfId="24841"/>
    <cellStyle name="40% - Accent2 9 15 8" xfId="24842"/>
    <cellStyle name="40% - Accent2 9 16" xfId="24843"/>
    <cellStyle name="40% - Accent2 9 16 2" xfId="24844"/>
    <cellStyle name="40% - Accent2 9 16 2 2" xfId="24845"/>
    <cellStyle name="40% - Accent2 9 16 2 3" xfId="24846"/>
    <cellStyle name="40% - Accent2 9 16 3" xfId="24847"/>
    <cellStyle name="40% - Accent2 9 16 3 2" xfId="24848"/>
    <cellStyle name="40% - Accent2 9 16 3 3" xfId="24849"/>
    <cellStyle name="40% - Accent2 9 16 4" xfId="24850"/>
    <cellStyle name="40% - Accent2 9 16 4 2" xfId="24851"/>
    <cellStyle name="40% - Accent2 9 16 4 3" xfId="24852"/>
    <cellStyle name="40% - Accent2 9 16 5" xfId="24853"/>
    <cellStyle name="40% - Accent2 9 16 5 2" xfId="24854"/>
    <cellStyle name="40% - Accent2 9 16 5 3" xfId="24855"/>
    <cellStyle name="40% - Accent2 9 16 6" xfId="24856"/>
    <cellStyle name="40% - Accent2 9 16 6 2" xfId="24857"/>
    <cellStyle name="40% - Accent2 9 16 7" xfId="24858"/>
    <cellStyle name="40% - Accent2 9 16 8" xfId="24859"/>
    <cellStyle name="40% - Accent2 9 17" xfId="24860"/>
    <cellStyle name="40% - Accent2 9 17 2" xfId="24861"/>
    <cellStyle name="40% - Accent2 9 17 2 2" xfId="24862"/>
    <cellStyle name="40% - Accent2 9 17 2 3" xfId="24863"/>
    <cellStyle name="40% - Accent2 9 17 3" xfId="24864"/>
    <cellStyle name="40% - Accent2 9 17 3 2" xfId="24865"/>
    <cellStyle name="40% - Accent2 9 17 3 3" xfId="24866"/>
    <cellStyle name="40% - Accent2 9 17 4" xfId="24867"/>
    <cellStyle name="40% - Accent2 9 17 4 2" xfId="24868"/>
    <cellStyle name="40% - Accent2 9 17 4 3" xfId="24869"/>
    <cellStyle name="40% - Accent2 9 17 5" xfId="24870"/>
    <cellStyle name="40% - Accent2 9 17 5 2" xfId="24871"/>
    <cellStyle name="40% - Accent2 9 17 5 3" xfId="24872"/>
    <cellStyle name="40% - Accent2 9 17 6" xfId="24873"/>
    <cellStyle name="40% - Accent2 9 17 6 2" xfId="24874"/>
    <cellStyle name="40% - Accent2 9 17 7" xfId="24875"/>
    <cellStyle name="40% - Accent2 9 17 8" xfId="24876"/>
    <cellStyle name="40% - Accent2 9 18" xfId="24877"/>
    <cellStyle name="40% - Accent2 9 18 2" xfId="24878"/>
    <cellStyle name="40% - Accent2 9 18 2 2" xfId="24879"/>
    <cellStyle name="40% - Accent2 9 18 2 3" xfId="24880"/>
    <cellStyle name="40% - Accent2 9 18 3" xfId="24881"/>
    <cellStyle name="40% - Accent2 9 18 3 2" xfId="24882"/>
    <cellStyle name="40% - Accent2 9 18 3 3" xfId="24883"/>
    <cellStyle name="40% - Accent2 9 18 4" xfId="24884"/>
    <cellStyle name="40% - Accent2 9 18 4 2" xfId="24885"/>
    <cellStyle name="40% - Accent2 9 18 4 3" xfId="24886"/>
    <cellStyle name="40% - Accent2 9 18 5" xfId="24887"/>
    <cellStyle name="40% - Accent2 9 18 5 2" xfId="24888"/>
    <cellStyle name="40% - Accent2 9 18 5 3" xfId="24889"/>
    <cellStyle name="40% - Accent2 9 18 6" xfId="24890"/>
    <cellStyle name="40% - Accent2 9 18 6 2" xfId="24891"/>
    <cellStyle name="40% - Accent2 9 18 7" xfId="24892"/>
    <cellStyle name="40% - Accent2 9 18 8" xfId="24893"/>
    <cellStyle name="40% - Accent2 9 19" xfId="24894"/>
    <cellStyle name="40% - Accent2 9 19 2" xfId="24895"/>
    <cellStyle name="40% - Accent2 9 19 2 2" xfId="24896"/>
    <cellStyle name="40% - Accent2 9 19 2 3" xfId="24897"/>
    <cellStyle name="40% - Accent2 9 19 3" xfId="24898"/>
    <cellStyle name="40% - Accent2 9 19 3 2" xfId="24899"/>
    <cellStyle name="40% - Accent2 9 19 3 3" xfId="24900"/>
    <cellStyle name="40% - Accent2 9 19 4" xfId="24901"/>
    <cellStyle name="40% - Accent2 9 19 4 2" xfId="24902"/>
    <cellStyle name="40% - Accent2 9 19 4 3" xfId="24903"/>
    <cellStyle name="40% - Accent2 9 19 5" xfId="24904"/>
    <cellStyle name="40% - Accent2 9 19 5 2" xfId="24905"/>
    <cellStyle name="40% - Accent2 9 19 5 3" xfId="24906"/>
    <cellStyle name="40% - Accent2 9 19 6" xfId="24907"/>
    <cellStyle name="40% - Accent2 9 19 6 2" xfId="24908"/>
    <cellStyle name="40% - Accent2 9 19 7" xfId="24909"/>
    <cellStyle name="40% - Accent2 9 19 8" xfId="24910"/>
    <cellStyle name="40% - Accent2 9 2" xfId="24911"/>
    <cellStyle name="40% - Accent2 9 2 2" xfId="24912"/>
    <cellStyle name="40% - Accent2 9 2 2 2" xfId="24913"/>
    <cellStyle name="40% - Accent2 9 2 2 3" xfId="24914"/>
    <cellStyle name="40% - Accent2 9 2 3" xfId="24915"/>
    <cellStyle name="40% - Accent2 9 2 3 2" xfId="24916"/>
    <cellStyle name="40% - Accent2 9 2 3 3" xfId="24917"/>
    <cellStyle name="40% - Accent2 9 2 4" xfId="24918"/>
    <cellStyle name="40% - Accent2 9 2 4 2" xfId="24919"/>
    <cellStyle name="40% - Accent2 9 2 4 3" xfId="24920"/>
    <cellStyle name="40% - Accent2 9 2 5" xfId="24921"/>
    <cellStyle name="40% - Accent2 9 2 5 2" xfId="24922"/>
    <cellStyle name="40% - Accent2 9 2 5 3" xfId="24923"/>
    <cellStyle name="40% - Accent2 9 2 6" xfId="24924"/>
    <cellStyle name="40% - Accent2 9 2 6 2" xfId="24925"/>
    <cellStyle name="40% - Accent2 9 2 7" xfId="24926"/>
    <cellStyle name="40% - Accent2 9 2 8" xfId="24927"/>
    <cellStyle name="40% - Accent2 9 20" xfId="24928"/>
    <cellStyle name="40% - Accent2 9 20 2" xfId="24929"/>
    <cellStyle name="40% - Accent2 9 20 3" xfId="24930"/>
    <cellStyle name="40% - Accent2 9 21" xfId="24931"/>
    <cellStyle name="40% - Accent2 9 21 2" xfId="24932"/>
    <cellStyle name="40% - Accent2 9 21 3" xfId="24933"/>
    <cellStyle name="40% - Accent2 9 22" xfId="24934"/>
    <cellStyle name="40% - Accent2 9 22 2" xfId="24935"/>
    <cellStyle name="40% - Accent2 9 22 3" xfId="24936"/>
    <cellStyle name="40% - Accent2 9 23" xfId="24937"/>
    <cellStyle name="40% - Accent2 9 23 2" xfId="24938"/>
    <cellStyle name="40% - Accent2 9 23 3" xfId="24939"/>
    <cellStyle name="40% - Accent2 9 24" xfId="24940"/>
    <cellStyle name="40% - Accent2 9 24 2" xfId="24941"/>
    <cellStyle name="40% - Accent2 9 25" xfId="24942"/>
    <cellStyle name="40% - Accent2 9 26" xfId="24943"/>
    <cellStyle name="40% - Accent2 9 3" xfId="24944"/>
    <cellStyle name="40% - Accent2 9 3 2" xfId="24945"/>
    <cellStyle name="40% - Accent2 9 3 2 2" xfId="24946"/>
    <cellStyle name="40% - Accent2 9 3 2 3" xfId="24947"/>
    <cellStyle name="40% - Accent2 9 3 3" xfId="24948"/>
    <cellStyle name="40% - Accent2 9 3 3 2" xfId="24949"/>
    <cellStyle name="40% - Accent2 9 3 3 3" xfId="24950"/>
    <cellStyle name="40% - Accent2 9 3 4" xfId="24951"/>
    <cellStyle name="40% - Accent2 9 3 4 2" xfId="24952"/>
    <cellStyle name="40% - Accent2 9 3 4 3" xfId="24953"/>
    <cellStyle name="40% - Accent2 9 3 5" xfId="24954"/>
    <cellStyle name="40% - Accent2 9 3 5 2" xfId="24955"/>
    <cellStyle name="40% - Accent2 9 3 5 3" xfId="24956"/>
    <cellStyle name="40% - Accent2 9 3 6" xfId="24957"/>
    <cellStyle name="40% - Accent2 9 3 6 2" xfId="24958"/>
    <cellStyle name="40% - Accent2 9 3 7" xfId="24959"/>
    <cellStyle name="40% - Accent2 9 3 8" xfId="24960"/>
    <cellStyle name="40% - Accent2 9 4" xfId="24961"/>
    <cellStyle name="40% - Accent2 9 4 2" xfId="24962"/>
    <cellStyle name="40% - Accent2 9 4 2 2" xfId="24963"/>
    <cellStyle name="40% - Accent2 9 4 2 3" xfId="24964"/>
    <cellStyle name="40% - Accent2 9 4 3" xfId="24965"/>
    <cellStyle name="40% - Accent2 9 4 3 2" xfId="24966"/>
    <cellStyle name="40% - Accent2 9 4 3 3" xfId="24967"/>
    <cellStyle name="40% - Accent2 9 4 4" xfId="24968"/>
    <cellStyle name="40% - Accent2 9 4 4 2" xfId="24969"/>
    <cellStyle name="40% - Accent2 9 4 4 3" xfId="24970"/>
    <cellStyle name="40% - Accent2 9 4 5" xfId="24971"/>
    <cellStyle name="40% - Accent2 9 4 5 2" xfId="24972"/>
    <cellStyle name="40% - Accent2 9 4 5 3" xfId="24973"/>
    <cellStyle name="40% - Accent2 9 4 6" xfId="24974"/>
    <cellStyle name="40% - Accent2 9 4 6 2" xfId="24975"/>
    <cellStyle name="40% - Accent2 9 4 7" xfId="24976"/>
    <cellStyle name="40% - Accent2 9 4 8" xfId="24977"/>
    <cellStyle name="40% - Accent2 9 5" xfId="24978"/>
    <cellStyle name="40% - Accent2 9 5 2" xfId="24979"/>
    <cellStyle name="40% - Accent2 9 5 2 2" xfId="24980"/>
    <cellStyle name="40% - Accent2 9 5 2 3" xfId="24981"/>
    <cellStyle name="40% - Accent2 9 5 3" xfId="24982"/>
    <cellStyle name="40% - Accent2 9 5 3 2" xfId="24983"/>
    <cellStyle name="40% - Accent2 9 5 3 3" xfId="24984"/>
    <cellStyle name="40% - Accent2 9 5 4" xfId="24985"/>
    <cellStyle name="40% - Accent2 9 5 4 2" xfId="24986"/>
    <cellStyle name="40% - Accent2 9 5 4 3" xfId="24987"/>
    <cellStyle name="40% - Accent2 9 5 5" xfId="24988"/>
    <cellStyle name="40% - Accent2 9 5 5 2" xfId="24989"/>
    <cellStyle name="40% - Accent2 9 5 5 3" xfId="24990"/>
    <cellStyle name="40% - Accent2 9 5 6" xfId="24991"/>
    <cellStyle name="40% - Accent2 9 5 6 2" xfId="24992"/>
    <cellStyle name="40% - Accent2 9 5 7" xfId="24993"/>
    <cellStyle name="40% - Accent2 9 5 8" xfId="24994"/>
    <cellStyle name="40% - Accent2 9 6" xfId="24995"/>
    <cellStyle name="40% - Accent2 9 6 2" xfId="24996"/>
    <cellStyle name="40% - Accent2 9 6 2 2" xfId="24997"/>
    <cellStyle name="40% - Accent2 9 6 2 3" xfId="24998"/>
    <cellStyle name="40% - Accent2 9 6 3" xfId="24999"/>
    <cellStyle name="40% - Accent2 9 6 3 2" xfId="25000"/>
    <cellStyle name="40% - Accent2 9 6 3 3" xfId="25001"/>
    <cellStyle name="40% - Accent2 9 6 4" xfId="25002"/>
    <cellStyle name="40% - Accent2 9 6 4 2" xfId="25003"/>
    <cellStyle name="40% - Accent2 9 6 4 3" xfId="25004"/>
    <cellStyle name="40% - Accent2 9 6 5" xfId="25005"/>
    <cellStyle name="40% - Accent2 9 6 5 2" xfId="25006"/>
    <cellStyle name="40% - Accent2 9 6 5 3" xfId="25007"/>
    <cellStyle name="40% - Accent2 9 6 6" xfId="25008"/>
    <cellStyle name="40% - Accent2 9 6 6 2" xfId="25009"/>
    <cellStyle name="40% - Accent2 9 6 7" xfId="25010"/>
    <cellStyle name="40% - Accent2 9 6 8" xfId="25011"/>
    <cellStyle name="40% - Accent2 9 7" xfId="25012"/>
    <cellStyle name="40% - Accent2 9 7 2" xfId="25013"/>
    <cellStyle name="40% - Accent2 9 7 2 2" xfId="25014"/>
    <cellStyle name="40% - Accent2 9 7 2 3" xfId="25015"/>
    <cellStyle name="40% - Accent2 9 7 3" xfId="25016"/>
    <cellStyle name="40% - Accent2 9 7 3 2" xfId="25017"/>
    <cellStyle name="40% - Accent2 9 7 3 3" xfId="25018"/>
    <cellStyle name="40% - Accent2 9 7 4" xfId="25019"/>
    <cellStyle name="40% - Accent2 9 7 4 2" xfId="25020"/>
    <cellStyle name="40% - Accent2 9 7 4 3" xfId="25021"/>
    <cellStyle name="40% - Accent2 9 7 5" xfId="25022"/>
    <cellStyle name="40% - Accent2 9 7 5 2" xfId="25023"/>
    <cellStyle name="40% - Accent2 9 7 5 3" xfId="25024"/>
    <cellStyle name="40% - Accent2 9 7 6" xfId="25025"/>
    <cellStyle name="40% - Accent2 9 7 6 2" xfId="25026"/>
    <cellStyle name="40% - Accent2 9 7 7" xfId="25027"/>
    <cellStyle name="40% - Accent2 9 7 8" xfId="25028"/>
    <cellStyle name="40% - Accent2 9 8" xfId="25029"/>
    <cellStyle name="40% - Accent2 9 8 2" xfId="25030"/>
    <cellStyle name="40% - Accent2 9 8 2 2" xfId="25031"/>
    <cellStyle name="40% - Accent2 9 8 2 3" xfId="25032"/>
    <cellStyle name="40% - Accent2 9 8 3" xfId="25033"/>
    <cellStyle name="40% - Accent2 9 8 3 2" xfId="25034"/>
    <cellStyle name="40% - Accent2 9 8 3 3" xfId="25035"/>
    <cellStyle name="40% - Accent2 9 8 4" xfId="25036"/>
    <cellStyle name="40% - Accent2 9 8 4 2" xfId="25037"/>
    <cellStyle name="40% - Accent2 9 8 4 3" xfId="25038"/>
    <cellStyle name="40% - Accent2 9 8 5" xfId="25039"/>
    <cellStyle name="40% - Accent2 9 8 5 2" xfId="25040"/>
    <cellStyle name="40% - Accent2 9 8 5 3" xfId="25041"/>
    <cellStyle name="40% - Accent2 9 8 6" xfId="25042"/>
    <cellStyle name="40% - Accent2 9 8 6 2" xfId="25043"/>
    <cellStyle name="40% - Accent2 9 8 7" xfId="25044"/>
    <cellStyle name="40% - Accent2 9 8 8" xfId="25045"/>
    <cellStyle name="40% - Accent2 9 9" xfId="25046"/>
    <cellStyle name="40% - Accent2 9 9 2" xfId="25047"/>
    <cellStyle name="40% - Accent2 9 9 2 2" xfId="25048"/>
    <cellStyle name="40% - Accent2 9 9 2 3" xfId="25049"/>
    <cellStyle name="40% - Accent2 9 9 3" xfId="25050"/>
    <cellStyle name="40% - Accent2 9 9 3 2" xfId="25051"/>
    <cellStyle name="40% - Accent2 9 9 3 3" xfId="25052"/>
    <cellStyle name="40% - Accent2 9 9 4" xfId="25053"/>
    <cellStyle name="40% - Accent2 9 9 4 2" xfId="25054"/>
    <cellStyle name="40% - Accent2 9 9 4 3" xfId="25055"/>
    <cellStyle name="40% - Accent2 9 9 5" xfId="25056"/>
    <cellStyle name="40% - Accent2 9 9 5 2" xfId="25057"/>
    <cellStyle name="40% - Accent2 9 9 5 3" xfId="25058"/>
    <cellStyle name="40% - Accent2 9 9 6" xfId="25059"/>
    <cellStyle name="40% - Accent2 9 9 6 2" xfId="25060"/>
    <cellStyle name="40% - Accent2 9 9 7" xfId="25061"/>
    <cellStyle name="40% - Accent2 9 9 8" xfId="25062"/>
    <cellStyle name="40% - Accent3 10" xfId="25063"/>
    <cellStyle name="40% - Accent3 10 2" xfId="25064"/>
    <cellStyle name="40% - Accent3 10 2 2" xfId="25065"/>
    <cellStyle name="40% - Accent3 10 2 3" xfId="25066"/>
    <cellStyle name="40% - Accent3 10 3" xfId="25067"/>
    <cellStyle name="40% - Accent3 10 3 2" xfId="25068"/>
    <cellStyle name="40% - Accent3 10 3 3" xfId="25069"/>
    <cellStyle name="40% - Accent3 10 4" xfId="25070"/>
    <cellStyle name="40% - Accent3 10 4 2" xfId="25071"/>
    <cellStyle name="40% - Accent3 10 4 3" xfId="25072"/>
    <cellStyle name="40% - Accent3 10 5" xfId="25073"/>
    <cellStyle name="40% - Accent3 10 5 2" xfId="25074"/>
    <cellStyle name="40% - Accent3 10 5 3" xfId="25075"/>
    <cellStyle name="40% - Accent3 10 6" xfId="25076"/>
    <cellStyle name="40% - Accent3 10 6 2" xfId="25077"/>
    <cellStyle name="40% - Accent3 10 7" xfId="25078"/>
    <cellStyle name="40% - Accent3 10 8" xfId="25079"/>
    <cellStyle name="40% - Accent3 11" xfId="25080"/>
    <cellStyle name="40% - Accent3 11 2" xfId="25081"/>
    <cellStyle name="40% - Accent3 11 2 2" xfId="25082"/>
    <cellStyle name="40% - Accent3 11 2 3" xfId="25083"/>
    <cellStyle name="40% - Accent3 11 3" xfId="25084"/>
    <cellStyle name="40% - Accent3 11 3 2" xfId="25085"/>
    <cellStyle name="40% - Accent3 11 3 3" xfId="25086"/>
    <cellStyle name="40% - Accent3 11 4" xfId="25087"/>
    <cellStyle name="40% - Accent3 11 4 2" xfId="25088"/>
    <cellStyle name="40% - Accent3 11 4 3" xfId="25089"/>
    <cellStyle name="40% - Accent3 11 5" xfId="25090"/>
    <cellStyle name="40% - Accent3 11 5 2" xfId="25091"/>
    <cellStyle name="40% - Accent3 11 5 3" xfId="25092"/>
    <cellStyle name="40% - Accent3 11 6" xfId="25093"/>
    <cellStyle name="40% - Accent3 11 6 2" xfId="25094"/>
    <cellStyle name="40% - Accent3 11 7" xfId="25095"/>
    <cellStyle name="40% - Accent3 11 8" xfId="25096"/>
    <cellStyle name="40% - Accent3 12" xfId="25097"/>
    <cellStyle name="40% - Accent3 12 2" xfId="25098"/>
    <cellStyle name="40% - Accent3 12 2 2" xfId="25099"/>
    <cellStyle name="40% - Accent3 12 2 3" xfId="25100"/>
    <cellStyle name="40% - Accent3 12 3" xfId="25101"/>
    <cellStyle name="40% - Accent3 12 3 2" xfId="25102"/>
    <cellStyle name="40% - Accent3 12 3 3" xfId="25103"/>
    <cellStyle name="40% - Accent3 12 4" xfId="25104"/>
    <cellStyle name="40% - Accent3 12 4 2" xfId="25105"/>
    <cellStyle name="40% - Accent3 12 4 3" xfId="25106"/>
    <cellStyle name="40% - Accent3 12 5" xfId="25107"/>
    <cellStyle name="40% - Accent3 12 5 2" xfId="25108"/>
    <cellStyle name="40% - Accent3 12 5 3" xfId="25109"/>
    <cellStyle name="40% - Accent3 12 6" xfId="25110"/>
    <cellStyle name="40% - Accent3 12 6 2" xfId="25111"/>
    <cellStyle name="40% - Accent3 12 7" xfId="25112"/>
    <cellStyle name="40% - Accent3 12 8" xfId="25113"/>
    <cellStyle name="40% - Accent3 13" xfId="25114"/>
    <cellStyle name="40% - Accent3 13 2" xfId="25115"/>
    <cellStyle name="40% - Accent3 13 2 2" xfId="25116"/>
    <cellStyle name="40% - Accent3 13 2 3" xfId="25117"/>
    <cellStyle name="40% - Accent3 13 3" xfId="25118"/>
    <cellStyle name="40% - Accent3 13 3 2" xfId="25119"/>
    <cellStyle name="40% - Accent3 13 3 3" xfId="25120"/>
    <cellStyle name="40% - Accent3 13 4" xfId="25121"/>
    <cellStyle name="40% - Accent3 13 4 2" xfId="25122"/>
    <cellStyle name="40% - Accent3 13 4 3" xfId="25123"/>
    <cellStyle name="40% - Accent3 13 5" xfId="25124"/>
    <cellStyle name="40% - Accent3 13 5 2" xfId="25125"/>
    <cellStyle name="40% - Accent3 13 5 3" xfId="25126"/>
    <cellStyle name="40% - Accent3 13 6" xfId="25127"/>
    <cellStyle name="40% - Accent3 13 6 2" xfId="25128"/>
    <cellStyle name="40% - Accent3 13 7" xfId="25129"/>
    <cellStyle name="40% - Accent3 13 8" xfId="25130"/>
    <cellStyle name="40% - Accent3 14" xfId="25131"/>
    <cellStyle name="40% - Accent3 14 2" xfId="25132"/>
    <cellStyle name="40% - Accent3 14 2 2" xfId="25133"/>
    <cellStyle name="40% - Accent3 14 2 3" xfId="25134"/>
    <cellStyle name="40% - Accent3 14 3" xfId="25135"/>
    <cellStyle name="40% - Accent3 14 3 2" xfId="25136"/>
    <cellStyle name="40% - Accent3 14 3 3" xfId="25137"/>
    <cellStyle name="40% - Accent3 14 4" xfId="25138"/>
    <cellStyle name="40% - Accent3 14 4 2" xfId="25139"/>
    <cellStyle name="40% - Accent3 14 4 3" xfId="25140"/>
    <cellStyle name="40% - Accent3 14 5" xfId="25141"/>
    <cellStyle name="40% - Accent3 14 5 2" xfId="25142"/>
    <cellStyle name="40% - Accent3 14 5 3" xfId="25143"/>
    <cellStyle name="40% - Accent3 14 6" xfId="25144"/>
    <cellStyle name="40% - Accent3 14 6 2" xfId="25145"/>
    <cellStyle name="40% - Accent3 14 7" xfId="25146"/>
    <cellStyle name="40% - Accent3 14 8" xfId="25147"/>
    <cellStyle name="40% - Accent3 15" xfId="25148"/>
    <cellStyle name="40% - Accent3 15 2" xfId="25149"/>
    <cellStyle name="40% - Accent3 15 2 2" xfId="25150"/>
    <cellStyle name="40% - Accent3 15 2 3" xfId="25151"/>
    <cellStyle name="40% - Accent3 15 3" xfId="25152"/>
    <cellStyle name="40% - Accent3 15 3 2" xfId="25153"/>
    <cellStyle name="40% - Accent3 15 3 3" xfId="25154"/>
    <cellStyle name="40% - Accent3 15 4" xfId="25155"/>
    <cellStyle name="40% - Accent3 15 4 2" xfId="25156"/>
    <cellStyle name="40% - Accent3 15 4 3" xfId="25157"/>
    <cellStyle name="40% - Accent3 15 5" xfId="25158"/>
    <cellStyle name="40% - Accent3 15 5 2" xfId="25159"/>
    <cellStyle name="40% - Accent3 15 5 3" xfId="25160"/>
    <cellStyle name="40% - Accent3 15 6" xfId="25161"/>
    <cellStyle name="40% - Accent3 15 6 2" xfId="25162"/>
    <cellStyle name="40% - Accent3 15 7" xfId="25163"/>
    <cellStyle name="40% - Accent3 15 8" xfId="25164"/>
    <cellStyle name="40% - Accent3 16" xfId="25165"/>
    <cellStyle name="40% - Accent3 16 2" xfId="25166"/>
    <cellStyle name="40% - Accent3 16 2 2" xfId="25167"/>
    <cellStyle name="40% - Accent3 16 2 3" xfId="25168"/>
    <cellStyle name="40% - Accent3 16 3" xfId="25169"/>
    <cellStyle name="40% - Accent3 16 3 2" xfId="25170"/>
    <cellStyle name="40% - Accent3 16 3 3" xfId="25171"/>
    <cellStyle name="40% - Accent3 16 4" xfId="25172"/>
    <cellStyle name="40% - Accent3 16 4 2" xfId="25173"/>
    <cellStyle name="40% - Accent3 16 4 3" xfId="25174"/>
    <cellStyle name="40% - Accent3 16 5" xfId="25175"/>
    <cellStyle name="40% - Accent3 16 5 2" xfId="25176"/>
    <cellStyle name="40% - Accent3 16 5 3" xfId="25177"/>
    <cellStyle name="40% - Accent3 16 6" xfId="25178"/>
    <cellStyle name="40% - Accent3 16 6 2" xfId="25179"/>
    <cellStyle name="40% - Accent3 16 7" xfId="25180"/>
    <cellStyle name="40% - Accent3 16 8" xfId="25181"/>
    <cellStyle name="40% - Accent3 17" xfId="25182"/>
    <cellStyle name="40% - Accent3 17 2" xfId="25183"/>
    <cellStyle name="40% - Accent3 17 2 2" xfId="25184"/>
    <cellStyle name="40% - Accent3 17 2 3" xfId="25185"/>
    <cellStyle name="40% - Accent3 17 3" xfId="25186"/>
    <cellStyle name="40% - Accent3 17 3 2" xfId="25187"/>
    <cellStyle name="40% - Accent3 17 3 3" xfId="25188"/>
    <cellStyle name="40% - Accent3 17 4" xfId="25189"/>
    <cellStyle name="40% - Accent3 17 4 2" xfId="25190"/>
    <cellStyle name="40% - Accent3 17 4 3" xfId="25191"/>
    <cellStyle name="40% - Accent3 17 5" xfId="25192"/>
    <cellStyle name="40% - Accent3 17 5 2" xfId="25193"/>
    <cellStyle name="40% - Accent3 17 5 3" xfId="25194"/>
    <cellStyle name="40% - Accent3 17 6" xfId="25195"/>
    <cellStyle name="40% - Accent3 17 6 2" xfId="25196"/>
    <cellStyle name="40% - Accent3 17 7" xfId="25197"/>
    <cellStyle name="40% - Accent3 17 8" xfId="25198"/>
    <cellStyle name="40% - Accent3 18" xfId="25199"/>
    <cellStyle name="40% - Accent3 18 2" xfId="25200"/>
    <cellStyle name="40% - Accent3 18 2 2" xfId="25201"/>
    <cellStyle name="40% - Accent3 18 2 3" xfId="25202"/>
    <cellStyle name="40% - Accent3 18 3" xfId="25203"/>
    <cellStyle name="40% - Accent3 18 3 2" xfId="25204"/>
    <cellStyle name="40% - Accent3 18 3 3" xfId="25205"/>
    <cellStyle name="40% - Accent3 18 4" xfId="25206"/>
    <cellStyle name="40% - Accent3 18 4 2" xfId="25207"/>
    <cellStyle name="40% - Accent3 18 4 3" xfId="25208"/>
    <cellStyle name="40% - Accent3 18 5" xfId="25209"/>
    <cellStyle name="40% - Accent3 18 5 2" xfId="25210"/>
    <cellStyle name="40% - Accent3 18 5 3" xfId="25211"/>
    <cellStyle name="40% - Accent3 18 6" xfId="25212"/>
    <cellStyle name="40% - Accent3 18 6 2" xfId="25213"/>
    <cellStyle name="40% - Accent3 18 7" xfId="25214"/>
    <cellStyle name="40% - Accent3 18 8" xfId="25215"/>
    <cellStyle name="40% - Accent3 19" xfId="25216"/>
    <cellStyle name="40% - Accent3 19 2" xfId="25217"/>
    <cellStyle name="40% - Accent3 19 2 2" xfId="25218"/>
    <cellStyle name="40% - Accent3 19 2 3" xfId="25219"/>
    <cellStyle name="40% - Accent3 19 3" xfId="25220"/>
    <cellStyle name="40% - Accent3 19 3 2" xfId="25221"/>
    <cellStyle name="40% - Accent3 19 3 3" xfId="25222"/>
    <cellStyle name="40% - Accent3 19 4" xfId="25223"/>
    <cellStyle name="40% - Accent3 19 4 2" xfId="25224"/>
    <cellStyle name="40% - Accent3 19 4 3" xfId="25225"/>
    <cellStyle name="40% - Accent3 19 5" xfId="25226"/>
    <cellStyle name="40% - Accent3 19 5 2" xfId="25227"/>
    <cellStyle name="40% - Accent3 19 5 3" xfId="25228"/>
    <cellStyle name="40% - Accent3 19 6" xfId="25229"/>
    <cellStyle name="40% - Accent3 19 6 2" xfId="25230"/>
    <cellStyle name="40% - Accent3 19 7" xfId="25231"/>
    <cellStyle name="40% - Accent3 19 8" xfId="25232"/>
    <cellStyle name="40% - Accent3 2" xfId="25233"/>
    <cellStyle name="40% - Accent3 2 10" xfId="25234"/>
    <cellStyle name="40% - Accent3 2 10 2" xfId="25235"/>
    <cellStyle name="40% - Accent3 2 10 2 2" xfId="25236"/>
    <cellStyle name="40% - Accent3 2 10 2 3" xfId="25237"/>
    <cellStyle name="40% - Accent3 2 10 3" xfId="25238"/>
    <cellStyle name="40% - Accent3 2 10 3 2" xfId="25239"/>
    <cellStyle name="40% - Accent3 2 10 3 3" xfId="25240"/>
    <cellStyle name="40% - Accent3 2 10 4" xfId="25241"/>
    <cellStyle name="40% - Accent3 2 10 4 2" xfId="25242"/>
    <cellStyle name="40% - Accent3 2 10 4 3" xfId="25243"/>
    <cellStyle name="40% - Accent3 2 10 5" xfId="25244"/>
    <cellStyle name="40% - Accent3 2 10 5 2" xfId="25245"/>
    <cellStyle name="40% - Accent3 2 10 5 3" xfId="25246"/>
    <cellStyle name="40% - Accent3 2 10 6" xfId="25247"/>
    <cellStyle name="40% - Accent3 2 10 6 2" xfId="25248"/>
    <cellStyle name="40% - Accent3 2 10 7" xfId="25249"/>
    <cellStyle name="40% - Accent3 2 10 8" xfId="25250"/>
    <cellStyle name="40% - Accent3 2 11" xfId="25251"/>
    <cellStyle name="40% - Accent3 2 11 2" xfId="25252"/>
    <cellStyle name="40% - Accent3 2 11 2 2" xfId="25253"/>
    <cellStyle name="40% - Accent3 2 11 2 3" xfId="25254"/>
    <cellStyle name="40% - Accent3 2 11 3" xfId="25255"/>
    <cellStyle name="40% - Accent3 2 11 3 2" xfId="25256"/>
    <cellStyle name="40% - Accent3 2 11 3 3" xfId="25257"/>
    <cellStyle name="40% - Accent3 2 11 4" xfId="25258"/>
    <cellStyle name="40% - Accent3 2 11 4 2" xfId="25259"/>
    <cellStyle name="40% - Accent3 2 11 4 3" xfId="25260"/>
    <cellStyle name="40% - Accent3 2 11 5" xfId="25261"/>
    <cellStyle name="40% - Accent3 2 11 5 2" xfId="25262"/>
    <cellStyle name="40% - Accent3 2 11 5 3" xfId="25263"/>
    <cellStyle name="40% - Accent3 2 11 6" xfId="25264"/>
    <cellStyle name="40% - Accent3 2 11 6 2" xfId="25265"/>
    <cellStyle name="40% - Accent3 2 11 7" xfId="25266"/>
    <cellStyle name="40% - Accent3 2 11 8" xfId="25267"/>
    <cellStyle name="40% - Accent3 2 12" xfId="25268"/>
    <cellStyle name="40% - Accent3 2 12 2" xfId="25269"/>
    <cellStyle name="40% - Accent3 2 12 2 2" xfId="25270"/>
    <cellStyle name="40% - Accent3 2 12 2 3" xfId="25271"/>
    <cellStyle name="40% - Accent3 2 12 3" xfId="25272"/>
    <cellStyle name="40% - Accent3 2 12 3 2" xfId="25273"/>
    <cellStyle name="40% - Accent3 2 12 3 3" xfId="25274"/>
    <cellStyle name="40% - Accent3 2 12 4" xfId="25275"/>
    <cellStyle name="40% - Accent3 2 12 4 2" xfId="25276"/>
    <cellStyle name="40% - Accent3 2 12 4 3" xfId="25277"/>
    <cellStyle name="40% - Accent3 2 12 5" xfId="25278"/>
    <cellStyle name="40% - Accent3 2 12 5 2" xfId="25279"/>
    <cellStyle name="40% - Accent3 2 12 5 3" xfId="25280"/>
    <cellStyle name="40% - Accent3 2 12 6" xfId="25281"/>
    <cellStyle name="40% - Accent3 2 12 6 2" xfId="25282"/>
    <cellStyle name="40% - Accent3 2 12 7" xfId="25283"/>
    <cellStyle name="40% - Accent3 2 12 8" xfId="25284"/>
    <cellStyle name="40% - Accent3 2 13" xfId="25285"/>
    <cellStyle name="40% - Accent3 2 13 2" xfId="25286"/>
    <cellStyle name="40% - Accent3 2 13 2 2" xfId="25287"/>
    <cellStyle name="40% - Accent3 2 13 2 3" xfId="25288"/>
    <cellStyle name="40% - Accent3 2 13 3" xfId="25289"/>
    <cellStyle name="40% - Accent3 2 13 3 2" xfId="25290"/>
    <cellStyle name="40% - Accent3 2 13 3 3" xfId="25291"/>
    <cellStyle name="40% - Accent3 2 13 4" xfId="25292"/>
    <cellStyle name="40% - Accent3 2 13 4 2" xfId="25293"/>
    <cellStyle name="40% - Accent3 2 13 4 3" xfId="25294"/>
    <cellStyle name="40% - Accent3 2 13 5" xfId="25295"/>
    <cellStyle name="40% - Accent3 2 13 5 2" xfId="25296"/>
    <cellStyle name="40% - Accent3 2 13 5 3" xfId="25297"/>
    <cellStyle name="40% - Accent3 2 13 6" xfId="25298"/>
    <cellStyle name="40% - Accent3 2 13 6 2" xfId="25299"/>
    <cellStyle name="40% - Accent3 2 13 7" xfId="25300"/>
    <cellStyle name="40% - Accent3 2 13 8" xfId="25301"/>
    <cellStyle name="40% - Accent3 2 14" xfId="25302"/>
    <cellStyle name="40% - Accent3 2 14 2" xfId="25303"/>
    <cellStyle name="40% - Accent3 2 14 2 2" xfId="25304"/>
    <cellStyle name="40% - Accent3 2 14 2 3" xfId="25305"/>
    <cellStyle name="40% - Accent3 2 14 3" xfId="25306"/>
    <cellStyle name="40% - Accent3 2 14 3 2" xfId="25307"/>
    <cellStyle name="40% - Accent3 2 14 3 3" xfId="25308"/>
    <cellStyle name="40% - Accent3 2 14 4" xfId="25309"/>
    <cellStyle name="40% - Accent3 2 14 4 2" xfId="25310"/>
    <cellStyle name="40% - Accent3 2 14 4 3" xfId="25311"/>
    <cellStyle name="40% - Accent3 2 14 5" xfId="25312"/>
    <cellStyle name="40% - Accent3 2 14 5 2" xfId="25313"/>
    <cellStyle name="40% - Accent3 2 14 5 3" xfId="25314"/>
    <cellStyle name="40% - Accent3 2 14 6" xfId="25315"/>
    <cellStyle name="40% - Accent3 2 14 6 2" xfId="25316"/>
    <cellStyle name="40% - Accent3 2 14 7" xfId="25317"/>
    <cellStyle name="40% - Accent3 2 14 8" xfId="25318"/>
    <cellStyle name="40% - Accent3 2 15" xfId="25319"/>
    <cellStyle name="40% - Accent3 2 15 2" xfId="25320"/>
    <cellStyle name="40% - Accent3 2 15 2 2" xfId="25321"/>
    <cellStyle name="40% - Accent3 2 15 2 3" xfId="25322"/>
    <cellStyle name="40% - Accent3 2 15 3" xfId="25323"/>
    <cellStyle name="40% - Accent3 2 15 3 2" xfId="25324"/>
    <cellStyle name="40% - Accent3 2 15 3 3" xfId="25325"/>
    <cellStyle name="40% - Accent3 2 15 4" xfId="25326"/>
    <cellStyle name="40% - Accent3 2 15 4 2" xfId="25327"/>
    <cellStyle name="40% - Accent3 2 15 4 3" xfId="25328"/>
    <cellStyle name="40% - Accent3 2 15 5" xfId="25329"/>
    <cellStyle name="40% - Accent3 2 15 5 2" xfId="25330"/>
    <cellStyle name="40% - Accent3 2 15 5 3" xfId="25331"/>
    <cellStyle name="40% - Accent3 2 15 6" xfId="25332"/>
    <cellStyle name="40% - Accent3 2 15 6 2" xfId="25333"/>
    <cellStyle name="40% - Accent3 2 15 7" xfId="25334"/>
    <cellStyle name="40% - Accent3 2 15 8" xfId="25335"/>
    <cellStyle name="40% - Accent3 2 16" xfId="25336"/>
    <cellStyle name="40% - Accent3 2 16 2" xfId="25337"/>
    <cellStyle name="40% - Accent3 2 16 2 2" xfId="25338"/>
    <cellStyle name="40% - Accent3 2 16 2 3" xfId="25339"/>
    <cellStyle name="40% - Accent3 2 16 3" xfId="25340"/>
    <cellStyle name="40% - Accent3 2 16 3 2" xfId="25341"/>
    <cellStyle name="40% - Accent3 2 16 3 3" xfId="25342"/>
    <cellStyle name="40% - Accent3 2 16 4" xfId="25343"/>
    <cellStyle name="40% - Accent3 2 16 4 2" xfId="25344"/>
    <cellStyle name="40% - Accent3 2 16 4 3" xfId="25345"/>
    <cellStyle name="40% - Accent3 2 16 5" xfId="25346"/>
    <cellStyle name="40% - Accent3 2 16 5 2" xfId="25347"/>
    <cellStyle name="40% - Accent3 2 16 5 3" xfId="25348"/>
    <cellStyle name="40% - Accent3 2 16 6" xfId="25349"/>
    <cellStyle name="40% - Accent3 2 16 6 2" xfId="25350"/>
    <cellStyle name="40% - Accent3 2 16 7" xfId="25351"/>
    <cellStyle name="40% - Accent3 2 16 8" xfId="25352"/>
    <cellStyle name="40% - Accent3 2 17" xfId="25353"/>
    <cellStyle name="40% - Accent3 2 17 2" xfId="25354"/>
    <cellStyle name="40% - Accent3 2 17 2 2" xfId="25355"/>
    <cellStyle name="40% - Accent3 2 17 2 3" xfId="25356"/>
    <cellStyle name="40% - Accent3 2 17 3" xfId="25357"/>
    <cellStyle name="40% - Accent3 2 17 3 2" xfId="25358"/>
    <cellStyle name="40% - Accent3 2 17 3 3" xfId="25359"/>
    <cellStyle name="40% - Accent3 2 17 4" xfId="25360"/>
    <cellStyle name="40% - Accent3 2 17 4 2" xfId="25361"/>
    <cellStyle name="40% - Accent3 2 17 4 3" xfId="25362"/>
    <cellStyle name="40% - Accent3 2 17 5" xfId="25363"/>
    <cellStyle name="40% - Accent3 2 17 5 2" xfId="25364"/>
    <cellStyle name="40% - Accent3 2 17 5 3" xfId="25365"/>
    <cellStyle name="40% - Accent3 2 17 6" xfId="25366"/>
    <cellStyle name="40% - Accent3 2 17 6 2" xfId="25367"/>
    <cellStyle name="40% - Accent3 2 17 7" xfId="25368"/>
    <cellStyle name="40% - Accent3 2 17 8" xfId="25369"/>
    <cellStyle name="40% - Accent3 2 18" xfId="25370"/>
    <cellStyle name="40% - Accent3 2 18 2" xfId="25371"/>
    <cellStyle name="40% - Accent3 2 18 2 2" xfId="25372"/>
    <cellStyle name="40% - Accent3 2 18 2 3" xfId="25373"/>
    <cellStyle name="40% - Accent3 2 18 3" xfId="25374"/>
    <cellStyle name="40% - Accent3 2 18 3 2" xfId="25375"/>
    <cellStyle name="40% - Accent3 2 18 3 3" xfId="25376"/>
    <cellStyle name="40% - Accent3 2 18 4" xfId="25377"/>
    <cellStyle name="40% - Accent3 2 18 4 2" xfId="25378"/>
    <cellStyle name="40% - Accent3 2 18 4 3" xfId="25379"/>
    <cellStyle name="40% - Accent3 2 18 5" xfId="25380"/>
    <cellStyle name="40% - Accent3 2 18 5 2" xfId="25381"/>
    <cellStyle name="40% - Accent3 2 18 5 3" xfId="25382"/>
    <cellStyle name="40% - Accent3 2 18 6" xfId="25383"/>
    <cellStyle name="40% - Accent3 2 18 6 2" xfId="25384"/>
    <cellStyle name="40% - Accent3 2 18 7" xfId="25385"/>
    <cellStyle name="40% - Accent3 2 18 8" xfId="25386"/>
    <cellStyle name="40% - Accent3 2 19" xfId="25387"/>
    <cellStyle name="40% - Accent3 2 19 2" xfId="25388"/>
    <cellStyle name="40% - Accent3 2 19 2 2" xfId="25389"/>
    <cellStyle name="40% - Accent3 2 19 2 3" xfId="25390"/>
    <cellStyle name="40% - Accent3 2 19 3" xfId="25391"/>
    <cellStyle name="40% - Accent3 2 19 3 2" xfId="25392"/>
    <cellStyle name="40% - Accent3 2 19 3 3" xfId="25393"/>
    <cellStyle name="40% - Accent3 2 19 4" xfId="25394"/>
    <cellStyle name="40% - Accent3 2 19 4 2" xfId="25395"/>
    <cellStyle name="40% - Accent3 2 19 4 3" xfId="25396"/>
    <cellStyle name="40% - Accent3 2 19 5" xfId="25397"/>
    <cellStyle name="40% - Accent3 2 19 5 2" xfId="25398"/>
    <cellStyle name="40% - Accent3 2 19 5 3" xfId="25399"/>
    <cellStyle name="40% - Accent3 2 19 6" xfId="25400"/>
    <cellStyle name="40% - Accent3 2 19 6 2" xfId="25401"/>
    <cellStyle name="40% - Accent3 2 19 7" xfId="25402"/>
    <cellStyle name="40% - Accent3 2 19 8" xfId="25403"/>
    <cellStyle name="40% - Accent3 2 2" xfId="25404"/>
    <cellStyle name="40% - Accent3 2 2 2" xfId="25405"/>
    <cellStyle name="40% - Accent3 2 2 2 2" xfId="25406"/>
    <cellStyle name="40% - Accent3 2 2 2 3" xfId="25407"/>
    <cellStyle name="40% - Accent3 2 2 3" xfId="25408"/>
    <cellStyle name="40% - Accent3 2 2 3 2" xfId="25409"/>
    <cellStyle name="40% - Accent3 2 2 3 3" xfId="25410"/>
    <cellStyle name="40% - Accent3 2 2 4" xfId="25411"/>
    <cellStyle name="40% - Accent3 2 2 4 2" xfId="25412"/>
    <cellStyle name="40% - Accent3 2 2 4 3" xfId="25413"/>
    <cellStyle name="40% - Accent3 2 2 5" xfId="25414"/>
    <cellStyle name="40% - Accent3 2 2 5 2" xfId="25415"/>
    <cellStyle name="40% - Accent3 2 2 5 3" xfId="25416"/>
    <cellStyle name="40% - Accent3 2 2 6" xfId="25417"/>
    <cellStyle name="40% - Accent3 2 2 6 2" xfId="25418"/>
    <cellStyle name="40% - Accent3 2 2 7" xfId="25419"/>
    <cellStyle name="40% - Accent3 2 2 8" xfId="25420"/>
    <cellStyle name="40% - Accent3 2 20" xfId="25421"/>
    <cellStyle name="40% - Accent3 2 20 2" xfId="25422"/>
    <cellStyle name="40% - Accent3 2 20 2 2" xfId="25423"/>
    <cellStyle name="40% - Accent3 2 20 2 3" xfId="25424"/>
    <cellStyle name="40% - Accent3 2 20 3" xfId="25425"/>
    <cellStyle name="40% - Accent3 2 20 3 2" xfId="25426"/>
    <cellStyle name="40% - Accent3 2 20 3 3" xfId="25427"/>
    <cellStyle name="40% - Accent3 2 20 4" xfId="25428"/>
    <cellStyle name="40% - Accent3 2 20 4 2" xfId="25429"/>
    <cellStyle name="40% - Accent3 2 20 4 3" xfId="25430"/>
    <cellStyle name="40% - Accent3 2 20 5" xfId="25431"/>
    <cellStyle name="40% - Accent3 2 20 5 2" xfId="25432"/>
    <cellStyle name="40% - Accent3 2 20 5 3" xfId="25433"/>
    <cellStyle name="40% - Accent3 2 20 6" xfId="25434"/>
    <cellStyle name="40% - Accent3 2 20 6 2" xfId="25435"/>
    <cellStyle name="40% - Accent3 2 20 7" xfId="25436"/>
    <cellStyle name="40% - Accent3 2 20 8" xfId="25437"/>
    <cellStyle name="40% - Accent3 2 21" xfId="25438"/>
    <cellStyle name="40% - Accent3 2 21 2" xfId="25439"/>
    <cellStyle name="40% - Accent3 2 21 2 2" xfId="25440"/>
    <cellStyle name="40% - Accent3 2 21 2 3" xfId="25441"/>
    <cellStyle name="40% - Accent3 2 21 3" xfId="25442"/>
    <cellStyle name="40% - Accent3 2 21 3 2" xfId="25443"/>
    <cellStyle name="40% - Accent3 2 21 3 3" xfId="25444"/>
    <cellStyle name="40% - Accent3 2 21 4" xfId="25445"/>
    <cellStyle name="40% - Accent3 2 21 4 2" xfId="25446"/>
    <cellStyle name="40% - Accent3 2 21 4 3" xfId="25447"/>
    <cellStyle name="40% - Accent3 2 21 5" xfId="25448"/>
    <cellStyle name="40% - Accent3 2 21 5 2" xfId="25449"/>
    <cellStyle name="40% - Accent3 2 21 5 3" xfId="25450"/>
    <cellStyle name="40% - Accent3 2 21 6" xfId="25451"/>
    <cellStyle name="40% - Accent3 2 21 6 2" xfId="25452"/>
    <cellStyle name="40% - Accent3 2 21 7" xfId="25453"/>
    <cellStyle name="40% - Accent3 2 21 8" xfId="25454"/>
    <cellStyle name="40% - Accent3 2 22" xfId="25455"/>
    <cellStyle name="40% - Accent3 2 22 2" xfId="25456"/>
    <cellStyle name="40% - Accent3 2 22 3" xfId="25457"/>
    <cellStyle name="40% - Accent3 2 23" xfId="25458"/>
    <cellStyle name="40% - Accent3 2 23 2" xfId="25459"/>
    <cellStyle name="40% - Accent3 2 23 3" xfId="25460"/>
    <cellStyle name="40% - Accent3 2 24" xfId="25461"/>
    <cellStyle name="40% - Accent3 2 24 2" xfId="25462"/>
    <cellStyle name="40% - Accent3 2 24 3" xfId="25463"/>
    <cellStyle name="40% - Accent3 2 25" xfId="25464"/>
    <cellStyle name="40% - Accent3 2 25 2" xfId="25465"/>
    <cellStyle name="40% - Accent3 2 25 3" xfId="25466"/>
    <cellStyle name="40% - Accent3 2 26" xfId="25467"/>
    <cellStyle name="40% - Accent3 2 26 2" xfId="25468"/>
    <cellStyle name="40% - Accent3 2 27" xfId="25469"/>
    <cellStyle name="40% - Accent3 2 28" xfId="25470"/>
    <cellStyle name="40% - Accent3 2 3" xfId="25471"/>
    <cellStyle name="40% - Accent3 2 3 2" xfId="25472"/>
    <cellStyle name="40% - Accent3 2 3 2 2" xfId="25473"/>
    <cellStyle name="40% - Accent3 2 3 2 3" xfId="25474"/>
    <cellStyle name="40% - Accent3 2 3 3" xfId="25475"/>
    <cellStyle name="40% - Accent3 2 3 3 2" xfId="25476"/>
    <cellStyle name="40% - Accent3 2 3 3 3" xfId="25477"/>
    <cellStyle name="40% - Accent3 2 3 4" xfId="25478"/>
    <cellStyle name="40% - Accent3 2 3 4 2" xfId="25479"/>
    <cellStyle name="40% - Accent3 2 3 4 3" xfId="25480"/>
    <cellStyle name="40% - Accent3 2 3 5" xfId="25481"/>
    <cellStyle name="40% - Accent3 2 3 5 2" xfId="25482"/>
    <cellStyle name="40% - Accent3 2 3 5 3" xfId="25483"/>
    <cellStyle name="40% - Accent3 2 3 6" xfId="25484"/>
    <cellStyle name="40% - Accent3 2 3 6 2" xfId="25485"/>
    <cellStyle name="40% - Accent3 2 3 7" xfId="25486"/>
    <cellStyle name="40% - Accent3 2 3 8" xfId="25487"/>
    <cellStyle name="40% - Accent3 2 4" xfId="25488"/>
    <cellStyle name="40% - Accent3 2 4 2" xfId="25489"/>
    <cellStyle name="40% - Accent3 2 4 2 2" xfId="25490"/>
    <cellStyle name="40% - Accent3 2 4 2 3" xfId="25491"/>
    <cellStyle name="40% - Accent3 2 4 3" xfId="25492"/>
    <cellStyle name="40% - Accent3 2 4 3 2" xfId="25493"/>
    <cellStyle name="40% - Accent3 2 4 3 3" xfId="25494"/>
    <cellStyle name="40% - Accent3 2 4 4" xfId="25495"/>
    <cellStyle name="40% - Accent3 2 4 4 2" xfId="25496"/>
    <cellStyle name="40% - Accent3 2 4 4 3" xfId="25497"/>
    <cellStyle name="40% - Accent3 2 4 5" xfId="25498"/>
    <cellStyle name="40% - Accent3 2 4 5 2" xfId="25499"/>
    <cellStyle name="40% - Accent3 2 4 5 3" xfId="25500"/>
    <cellStyle name="40% - Accent3 2 4 6" xfId="25501"/>
    <cellStyle name="40% - Accent3 2 4 6 2" xfId="25502"/>
    <cellStyle name="40% - Accent3 2 4 7" xfId="25503"/>
    <cellStyle name="40% - Accent3 2 4 8" xfId="25504"/>
    <cellStyle name="40% - Accent3 2 5" xfId="25505"/>
    <cellStyle name="40% - Accent3 2 5 2" xfId="25506"/>
    <cellStyle name="40% - Accent3 2 5 2 2" xfId="25507"/>
    <cellStyle name="40% - Accent3 2 5 2 3" xfId="25508"/>
    <cellStyle name="40% - Accent3 2 5 3" xfId="25509"/>
    <cellStyle name="40% - Accent3 2 5 3 2" xfId="25510"/>
    <cellStyle name="40% - Accent3 2 5 3 3" xfId="25511"/>
    <cellStyle name="40% - Accent3 2 5 4" xfId="25512"/>
    <cellStyle name="40% - Accent3 2 5 4 2" xfId="25513"/>
    <cellStyle name="40% - Accent3 2 5 4 3" xfId="25514"/>
    <cellStyle name="40% - Accent3 2 5 5" xfId="25515"/>
    <cellStyle name="40% - Accent3 2 5 5 2" xfId="25516"/>
    <cellStyle name="40% - Accent3 2 5 5 3" xfId="25517"/>
    <cellStyle name="40% - Accent3 2 5 6" xfId="25518"/>
    <cellStyle name="40% - Accent3 2 5 6 2" xfId="25519"/>
    <cellStyle name="40% - Accent3 2 5 7" xfId="25520"/>
    <cellStyle name="40% - Accent3 2 5 8" xfId="25521"/>
    <cellStyle name="40% - Accent3 2 6" xfId="25522"/>
    <cellStyle name="40% - Accent3 2 6 2" xfId="25523"/>
    <cellStyle name="40% - Accent3 2 6 2 2" xfId="25524"/>
    <cellStyle name="40% - Accent3 2 6 2 3" xfId="25525"/>
    <cellStyle name="40% - Accent3 2 6 3" xfId="25526"/>
    <cellStyle name="40% - Accent3 2 6 3 2" xfId="25527"/>
    <cellStyle name="40% - Accent3 2 6 3 3" xfId="25528"/>
    <cellStyle name="40% - Accent3 2 6 4" xfId="25529"/>
    <cellStyle name="40% - Accent3 2 6 4 2" xfId="25530"/>
    <cellStyle name="40% - Accent3 2 6 4 3" xfId="25531"/>
    <cellStyle name="40% - Accent3 2 6 5" xfId="25532"/>
    <cellStyle name="40% - Accent3 2 6 5 2" xfId="25533"/>
    <cellStyle name="40% - Accent3 2 6 5 3" xfId="25534"/>
    <cellStyle name="40% - Accent3 2 6 6" xfId="25535"/>
    <cellStyle name="40% - Accent3 2 6 6 2" xfId="25536"/>
    <cellStyle name="40% - Accent3 2 6 7" xfId="25537"/>
    <cellStyle name="40% - Accent3 2 6 8" xfId="25538"/>
    <cellStyle name="40% - Accent3 2 7" xfId="25539"/>
    <cellStyle name="40% - Accent3 2 7 2" xfId="25540"/>
    <cellStyle name="40% - Accent3 2 7 2 2" xfId="25541"/>
    <cellStyle name="40% - Accent3 2 7 2 3" xfId="25542"/>
    <cellStyle name="40% - Accent3 2 7 3" xfId="25543"/>
    <cellStyle name="40% - Accent3 2 7 3 2" xfId="25544"/>
    <cellStyle name="40% - Accent3 2 7 3 3" xfId="25545"/>
    <cellStyle name="40% - Accent3 2 7 4" xfId="25546"/>
    <cellStyle name="40% - Accent3 2 7 4 2" xfId="25547"/>
    <cellStyle name="40% - Accent3 2 7 4 3" xfId="25548"/>
    <cellStyle name="40% - Accent3 2 7 5" xfId="25549"/>
    <cellStyle name="40% - Accent3 2 7 5 2" xfId="25550"/>
    <cellStyle name="40% - Accent3 2 7 5 3" xfId="25551"/>
    <cellStyle name="40% - Accent3 2 7 6" xfId="25552"/>
    <cellStyle name="40% - Accent3 2 7 6 2" xfId="25553"/>
    <cellStyle name="40% - Accent3 2 7 7" xfId="25554"/>
    <cellStyle name="40% - Accent3 2 7 8" xfId="25555"/>
    <cellStyle name="40% - Accent3 2 8" xfId="25556"/>
    <cellStyle name="40% - Accent3 2 8 2" xfId="25557"/>
    <cellStyle name="40% - Accent3 2 8 2 2" xfId="25558"/>
    <cellStyle name="40% - Accent3 2 8 2 3" xfId="25559"/>
    <cellStyle name="40% - Accent3 2 8 3" xfId="25560"/>
    <cellStyle name="40% - Accent3 2 8 3 2" xfId="25561"/>
    <cellStyle name="40% - Accent3 2 8 3 3" xfId="25562"/>
    <cellStyle name="40% - Accent3 2 8 4" xfId="25563"/>
    <cellStyle name="40% - Accent3 2 8 4 2" xfId="25564"/>
    <cellStyle name="40% - Accent3 2 8 4 3" xfId="25565"/>
    <cellStyle name="40% - Accent3 2 8 5" xfId="25566"/>
    <cellStyle name="40% - Accent3 2 8 5 2" xfId="25567"/>
    <cellStyle name="40% - Accent3 2 8 5 3" xfId="25568"/>
    <cellStyle name="40% - Accent3 2 8 6" xfId="25569"/>
    <cellStyle name="40% - Accent3 2 8 6 2" xfId="25570"/>
    <cellStyle name="40% - Accent3 2 8 7" xfId="25571"/>
    <cellStyle name="40% - Accent3 2 8 8" xfId="25572"/>
    <cellStyle name="40% - Accent3 2 9" xfId="25573"/>
    <cellStyle name="40% - Accent3 2 9 2" xfId="25574"/>
    <cellStyle name="40% - Accent3 2 9 2 2" xfId="25575"/>
    <cellStyle name="40% - Accent3 2 9 2 3" xfId="25576"/>
    <cellStyle name="40% - Accent3 2 9 3" xfId="25577"/>
    <cellStyle name="40% - Accent3 2 9 3 2" xfId="25578"/>
    <cellStyle name="40% - Accent3 2 9 3 3" xfId="25579"/>
    <cellStyle name="40% - Accent3 2 9 4" xfId="25580"/>
    <cellStyle name="40% - Accent3 2 9 4 2" xfId="25581"/>
    <cellStyle name="40% - Accent3 2 9 4 3" xfId="25582"/>
    <cellStyle name="40% - Accent3 2 9 5" xfId="25583"/>
    <cellStyle name="40% - Accent3 2 9 5 2" xfId="25584"/>
    <cellStyle name="40% - Accent3 2 9 5 3" xfId="25585"/>
    <cellStyle name="40% - Accent3 2 9 6" xfId="25586"/>
    <cellStyle name="40% - Accent3 2 9 6 2" xfId="25587"/>
    <cellStyle name="40% - Accent3 2 9 7" xfId="25588"/>
    <cellStyle name="40% - Accent3 2 9 8" xfId="25589"/>
    <cellStyle name="40% - Accent3 20" xfId="25590"/>
    <cellStyle name="40% - Accent3 20 2" xfId="25591"/>
    <cellStyle name="40% - Accent3 20 2 2" xfId="25592"/>
    <cellStyle name="40% - Accent3 20 2 3" xfId="25593"/>
    <cellStyle name="40% - Accent3 20 3" xfId="25594"/>
    <cellStyle name="40% - Accent3 20 3 2" xfId="25595"/>
    <cellStyle name="40% - Accent3 20 3 3" xfId="25596"/>
    <cellStyle name="40% - Accent3 20 4" xfId="25597"/>
    <cellStyle name="40% - Accent3 20 4 2" xfId="25598"/>
    <cellStyle name="40% - Accent3 20 4 3" xfId="25599"/>
    <cellStyle name="40% - Accent3 20 5" xfId="25600"/>
    <cellStyle name="40% - Accent3 20 5 2" xfId="25601"/>
    <cellStyle name="40% - Accent3 20 5 3" xfId="25602"/>
    <cellStyle name="40% - Accent3 20 6" xfId="25603"/>
    <cellStyle name="40% - Accent3 20 6 2" xfId="25604"/>
    <cellStyle name="40% - Accent3 20 7" xfId="25605"/>
    <cellStyle name="40% - Accent3 20 8" xfId="25606"/>
    <cellStyle name="40% - Accent3 21" xfId="25607"/>
    <cellStyle name="40% - Accent3 21 2" xfId="25608"/>
    <cellStyle name="40% - Accent3 21 2 2" xfId="25609"/>
    <cellStyle name="40% - Accent3 21 2 3" xfId="25610"/>
    <cellStyle name="40% - Accent3 21 3" xfId="25611"/>
    <cellStyle name="40% - Accent3 21 3 2" xfId="25612"/>
    <cellStyle name="40% - Accent3 21 3 3" xfId="25613"/>
    <cellStyle name="40% - Accent3 21 4" xfId="25614"/>
    <cellStyle name="40% - Accent3 21 4 2" xfId="25615"/>
    <cellStyle name="40% - Accent3 21 4 3" xfId="25616"/>
    <cellStyle name="40% - Accent3 21 5" xfId="25617"/>
    <cellStyle name="40% - Accent3 21 5 2" xfId="25618"/>
    <cellStyle name="40% - Accent3 21 5 3" xfId="25619"/>
    <cellStyle name="40% - Accent3 21 6" xfId="25620"/>
    <cellStyle name="40% - Accent3 21 6 2" xfId="25621"/>
    <cellStyle name="40% - Accent3 21 7" xfId="25622"/>
    <cellStyle name="40% - Accent3 21 8" xfId="25623"/>
    <cellStyle name="40% - Accent3 22" xfId="25624"/>
    <cellStyle name="40% - Accent3 22 2" xfId="25625"/>
    <cellStyle name="40% - Accent3 22 2 2" xfId="25626"/>
    <cellStyle name="40% - Accent3 22 2 3" xfId="25627"/>
    <cellStyle name="40% - Accent3 22 3" xfId="25628"/>
    <cellStyle name="40% - Accent3 22 3 2" xfId="25629"/>
    <cellStyle name="40% - Accent3 22 3 3" xfId="25630"/>
    <cellStyle name="40% - Accent3 22 4" xfId="25631"/>
    <cellStyle name="40% - Accent3 22 4 2" xfId="25632"/>
    <cellStyle name="40% - Accent3 22 4 3" xfId="25633"/>
    <cellStyle name="40% - Accent3 22 5" xfId="25634"/>
    <cellStyle name="40% - Accent3 22 5 2" xfId="25635"/>
    <cellStyle name="40% - Accent3 22 5 3" xfId="25636"/>
    <cellStyle name="40% - Accent3 22 6" xfId="25637"/>
    <cellStyle name="40% - Accent3 22 6 2" xfId="25638"/>
    <cellStyle name="40% - Accent3 22 7" xfId="25639"/>
    <cellStyle name="40% - Accent3 22 8" xfId="25640"/>
    <cellStyle name="40% - Accent3 23" xfId="25641"/>
    <cellStyle name="40% - Accent3 23 2" xfId="25642"/>
    <cellStyle name="40% - Accent3 23 2 2" xfId="25643"/>
    <cellStyle name="40% - Accent3 23 2 3" xfId="25644"/>
    <cellStyle name="40% - Accent3 23 3" xfId="25645"/>
    <cellStyle name="40% - Accent3 23 3 2" xfId="25646"/>
    <cellStyle name="40% - Accent3 23 3 3" xfId="25647"/>
    <cellStyle name="40% - Accent3 23 4" xfId="25648"/>
    <cellStyle name="40% - Accent3 23 4 2" xfId="25649"/>
    <cellStyle name="40% - Accent3 23 4 3" xfId="25650"/>
    <cellStyle name="40% - Accent3 23 5" xfId="25651"/>
    <cellStyle name="40% - Accent3 23 5 2" xfId="25652"/>
    <cellStyle name="40% - Accent3 23 5 3" xfId="25653"/>
    <cellStyle name="40% - Accent3 23 6" xfId="25654"/>
    <cellStyle name="40% - Accent3 23 6 2" xfId="25655"/>
    <cellStyle name="40% - Accent3 23 7" xfId="25656"/>
    <cellStyle name="40% - Accent3 23 8" xfId="25657"/>
    <cellStyle name="40% - Accent3 24" xfId="25658"/>
    <cellStyle name="40% - Accent3 24 2" xfId="25659"/>
    <cellStyle name="40% - Accent3 24 2 2" xfId="25660"/>
    <cellStyle name="40% - Accent3 24 2 3" xfId="25661"/>
    <cellStyle name="40% - Accent3 24 3" xfId="25662"/>
    <cellStyle name="40% - Accent3 24 3 2" xfId="25663"/>
    <cellStyle name="40% - Accent3 24 3 3" xfId="25664"/>
    <cellStyle name="40% - Accent3 24 4" xfId="25665"/>
    <cellStyle name="40% - Accent3 24 4 2" xfId="25666"/>
    <cellStyle name="40% - Accent3 24 4 3" xfId="25667"/>
    <cellStyle name="40% - Accent3 24 5" xfId="25668"/>
    <cellStyle name="40% - Accent3 24 5 2" xfId="25669"/>
    <cellStyle name="40% - Accent3 24 5 3" xfId="25670"/>
    <cellStyle name="40% - Accent3 24 6" xfId="25671"/>
    <cellStyle name="40% - Accent3 24 6 2" xfId="25672"/>
    <cellStyle name="40% - Accent3 24 7" xfId="25673"/>
    <cellStyle name="40% - Accent3 24 8" xfId="25674"/>
    <cellStyle name="40% - Accent3 25" xfId="25675"/>
    <cellStyle name="40% - Accent3 25 2" xfId="25676"/>
    <cellStyle name="40% - Accent3 25 2 2" xfId="25677"/>
    <cellStyle name="40% - Accent3 25 2 3" xfId="25678"/>
    <cellStyle name="40% - Accent3 25 3" xfId="25679"/>
    <cellStyle name="40% - Accent3 25 3 2" xfId="25680"/>
    <cellStyle name="40% - Accent3 25 3 3" xfId="25681"/>
    <cellStyle name="40% - Accent3 25 4" xfId="25682"/>
    <cellStyle name="40% - Accent3 25 4 2" xfId="25683"/>
    <cellStyle name="40% - Accent3 25 4 3" xfId="25684"/>
    <cellStyle name="40% - Accent3 25 5" xfId="25685"/>
    <cellStyle name="40% - Accent3 25 5 2" xfId="25686"/>
    <cellStyle name="40% - Accent3 25 5 3" xfId="25687"/>
    <cellStyle name="40% - Accent3 25 6" xfId="25688"/>
    <cellStyle name="40% - Accent3 25 6 2" xfId="25689"/>
    <cellStyle name="40% - Accent3 25 7" xfId="25690"/>
    <cellStyle name="40% - Accent3 25 8" xfId="25691"/>
    <cellStyle name="40% - Accent3 26" xfId="25692"/>
    <cellStyle name="40% - Accent3 26 2" xfId="25693"/>
    <cellStyle name="40% - Accent3 26 2 2" xfId="25694"/>
    <cellStyle name="40% - Accent3 26 2 3" xfId="25695"/>
    <cellStyle name="40% - Accent3 26 3" xfId="25696"/>
    <cellStyle name="40% - Accent3 26 3 2" xfId="25697"/>
    <cellStyle name="40% - Accent3 26 3 3" xfId="25698"/>
    <cellStyle name="40% - Accent3 26 4" xfId="25699"/>
    <cellStyle name="40% - Accent3 26 4 2" xfId="25700"/>
    <cellStyle name="40% - Accent3 26 4 3" xfId="25701"/>
    <cellStyle name="40% - Accent3 26 5" xfId="25702"/>
    <cellStyle name="40% - Accent3 26 5 2" xfId="25703"/>
    <cellStyle name="40% - Accent3 26 5 3" xfId="25704"/>
    <cellStyle name="40% - Accent3 26 6" xfId="25705"/>
    <cellStyle name="40% - Accent3 26 6 2" xfId="25706"/>
    <cellStyle name="40% - Accent3 26 7" xfId="25707"/>
    <cellStyle name="40% - Accent3 26 8" xfId="25708"/>
    <cellStyle name="40% - Accent3 27" xfId="25709"/>
    <cellStyle name="40% - Accent3 27 2" xfId="25710"/>
    <cellStyle name="40% - Accent3 27 2 2" xfId="25711"/>
    <cellStyle name="40% - Accent3 27 2 3" xfId="25712"/>
    <cellStyle name="40% - Accent3 27 3" xfId="25713"/>
    <cellStyle name="40% - Accent3 27 3 2" xfId="25714"/>
    <cellStyle name="40% - Accent3 27 3 3" xfId="25715"/>
    <cellStyle name="40% - Accent3 27 4" xfId="25716"/>
    <cellStyle name="40% - Accent3 27 4 2" xfId="25717"/>
    <cellStyle name="40% - Accent3 27 4 3" xfId="25718"/>
    <cellStyle name="40% - Accent3 27 5" xfId="25719"/>
    <cellStyle name="40% - Accent3 27 5 2" xfId="25720"/>
    <cellStyle name="40% - Accent3 27 5 3" xfId="25721"/>
    <cellStyle name="40% - Accent3 27 6" xfId="25722"/>
    <cellStyle name="40% - Accent3 27 6 2" xfId="25723"/>
    <cellStyle name="40% - Accent3 27 7" xfId="25724"/>
    <cellStyle name="40% - Accent3 27 8" xfId="25725"/>
    <cellStyle name="40% - Accent3 28" xfId="25726"/>
    <cellStyle name="40% - Accent3 28 2" xfId="25727"/>
    <cellStyle name="40% - Accent3 28 3" xfId="25728"/>
    <cellStyle name="40% - Accent3 29" xfId="25729"/>
    <cellStyle name="40% - Accent3 29 2" xfId="25730"/>
    <cellStyle name="40% - Accent3 29 3" xfId="25731"/>
    <cellStyle name="40% - Accent3 3" xfId="25732"/>
    <cellStyle name="40% - Accent3 3 10" xfId="25733"/>
    <cellStyle name="40% - Accent3 3 10 2" xfId="25734"/>
    <cellStyle name="40% - Accent3 3 10 2 2" xfId="25735"/>
    <cellStyle name="40% - Accent3 3 10 2 3" xfId="25736"/>
    <cellStyle name="40% - Accent3 3 10 3" xfId="25737"/>
    <cellStyle name="40% - Accent3 3 10 3 2" xfId="25738"/>
    <cellStyle name="40% - Accent3 3 10 3 3" xfId="25739"/>
    <cellStyle name="40% - Accent3 3 10 4" xfId="25740"/>
    <cellStyle name="40% - Accent3 3 10 4 2" xfId="25741"/>
    <cellStyle name="40% - Accent3 3 10 4 3" xfId="25742"/>
    <cellStyle name="40% - Accent3 3 10 5" xfId="25743"/>
    <cellStyle name="40% - Accent3 3 10 5 2" xfId="25744"/>
    <cellStyle name="40% - Accent3 3 10 5 3" xfId="25745"/>
    <cellStyle name="40% - Accent3 3 10 6" xfId="25746"/>
    <cellStyle name="40% - Accent3 3 10 6 2" xfId="25747"/>
    <cellStyle name="40% - Accent3 3 10 7" xfId="25748"/>
    <cellStyle name="40% - Accent3 3 10 8" xfId="25749"/>
    <cellStyle name="40% - Accent3 3 11" xfId="25750"/>
    <cellStyle name="40% - Accent3 3 11 2" xfId="25751"/>
    <cellStyle name="40% - Accent3 3 11 2 2" xfId="25752"/>
    <cellStyle name="40% - Accent3 3 11 2 3" xfId="25753"/>
    <cellStyle name="40% - Accent3 3 11 3" xfId="25754"/>
    <cellStyle name="40% - Accent3 3 11 3 2" xfId="25755"/>
    <cellStyle name="40% - Accent3 3 11 3 3" xfId="25756"/>
    <cellStyle name="40% - Accent3 3 11 4" xfId="25757"/>
    <cellStyle name="40% - Accent3 3 11 4 2" xfId="25758"/>
    <cellStyle name="40% - Accent3 3 11 4 3" xfId="25759"/>
    <cellStyle name="40% - Accent3 3 11 5" xfId="25760"/>
    <cellStyle name="40% - Accent3 3 11 5 2" xfId="25761"/>
    <cellStyle name="40% - Accent3 3 11 5 3" xfId="25762"/>
    <cellStyle name="40% - Accent3 3 11 6" xfId="25763"/>
    <cellStyle name="40% - Accent3 3 11 6 2" xfId="25764"/>
    <cellStyle name="40% - Accent3 3 11 7" xfId="25765"/>
    <cellStyle name="40% - Accent3 3 11 8" xfId="25766"/>
    <cellStyle name="40% - Accent3 3 12" xfId="25767"/>
    <cellStyle name="40% - Accent3 3 12 2" xfId="25768"/>
    <cellStyle name="40% - Accent3 3 12 2 2" xfId="25769"/>
    <cellStyle name="40% - Accent3 3 12 2 3" xfId="25770"/>
    <cellStyle name="40% - Accent3 3 12 3" xfId="25771"/>
    <cellStyle name="40% - Accent3 3 12 3 2" xfId="25772"/>
    <cellStyle name="40% - Accent3 3 12 3 3" xfId="25773"/>
    <cellStyle name="40% - Accent3 3 12 4" xfId="25774"/>
    <cellStyle name="40% - Accent3 3 12 4 2" xfId="25775"/>
    <cellStyle name="40% - Accent3 3 12 4 3" xfId="25776"/>
    <cellStyle name="40% - Accent3 3 12 5" xfId="25777"/>
    <cellStyle name="40% - Accent3 3 12 5 2" xfId="25778"/>
    <cellStyle name="40% - Accent3 3 12 5 3" xfId="25779"/>
    <cellStyle name="40% - Accent3 3 12 6" xfId="25780"/>
    <cellStyle name="40% - Accent3 3 12 6 2" xfId="25781"/>
    <cellStyle name="40% - Accent3 3 12 7" xfId="25782"/>
    <cellStyle name="40% - Accent3 3 12 8" xfId="25783"/>
    <cellStyle name="40% - Accent3 3 13" xfId="25784"/>
    <cellStyle name="40% - Accent3 3 13 2" xfId="25785"/>
    <cellStyle name="40% - Accent3 3 13 2 2" xfId="25786"/>
    <cellStyle name="40% - Accent3 3 13 2 3" xfId="25787"/>
    <cellStyle name="40% - Accent3 3 13 3" xfId="25788"/>
    <cellStyle name="40% - Accent3 3 13 3 2" xfId="25789"/>
    <cellStyle name="40% - Accent3 3 13 3 3" xfId="25790"/>
    <cellStyle name="40% - Accent3 3 13 4" xfId="25791"/>
    <cellStyle name="40% - Accent3 3 13 4 2" xfId="25792"/>
    <cellStyle name="40% - Accent3 3 13 4 3" xfId="25793"/>
    <cellStyle name="40% - Accent3 3 13 5" xfId="25794"/>
    <cellStyle name="40% - Accent3 3 13 5 2" xfId="25795"/>
    <cellStyle name="40% - Accent3 3 13 5 3" xfId="25796"/>
    <cellStyle name="40% - Accent3 3 13 6" xfId="25797"/>
    <cellStyle name="40% - Accent3 3 13 6 2" xfId="25798"/>
    <cellStyle name="40% - Accent3 3 13 7" xfId="25799"/>
    <cellStyle name="40% - Accent3 3 13 8" xfId="25800"/>
    <cellStyle name="40% - Accent3 3 14" xfId="25801"/>
    <cellStyle name="40% - Accent3 3 14 2" xfId="25802"/>
    <cellStyle name="40% - Accent3 3 14 2 2" xfId="25803"/>
    <cellStyle name="40% - Accent3 3 14 2 3" xfId="25804"/>
    <cellStyle name="40% - Accent3 3 14 3" xfId="25805"/>
    <cellStyle name="40% - Accent3 3 14 3 2" xfId="25806"/>
    <cellStyle name="40% - Accent3 3 14 3 3" xfId="25807"/>
    <cellStyle name="40% - Accent3 3 14 4" xfId="25808"/>
    <cellStyle name="40% - Accent3 3 14 4 2" xfId="25809"/>
    <cellStyle name="40% - Accent3 3 14 4 3" xfId="25810"/>
    <cellStyle name="40% - Accent3 3 14 5" xfId="25811"/>
    <cellStyle name="40% - Accent3 3 14 5 2" xfId="25812"/>
    <cellStyle name="40% - Accent3 3 14 5 3" xfId="25813"/>
    <cellStyle name="40% - Accent3 3 14 6" xfId="25814"/>
    <cellStyle name="40% - Accent3 3 14 6 2" xfId="25815"/>
    <cellStyle name="40% - Accent3 3 14 7" xfId="25816"/>
    <cellStyle name="40% - Accent3 3 14 8" xfId="25817"/>
    <cellStyle name="40% - Accent3 3 15" xfId="25818"/>
    <cellStyle name="40% - Accent3 3 15 2" xfId="25819"/>
    <cellStyle name="40% - Accent3 3 15 2 2" xfId="25820"/>
    <cellStyle name="40% - Accent3 3 15 2 3" xfId="25821"/>
    <cellStyle name="40% - Accent3 3 15 3" xfId="25822"/>
    <cellStyle name="40% - Accent3 3 15 3 2" xfId="25823"/>
    <cellStyle name="40% - Accent3 3 15 3 3" xfId="25824"/>
    <cellStyle name="40% - Accent3 3 15 4" xfId="25825"/>
    <cellStyle name="40% - Accent3 3 15 4 2" xfId="25826"/>
    <cellStyle name="40% - Accent3 3 15 4 3" xfId="25827"/>
    <cellStyle name="40% - Accent3 3 15 5" xfId="25828"/>
    <cellStyle name="40% - Accent3 3 15 5 2" xfId="25829"/>
    <cellStyle name="40% - Accent3 3 15 5 3" xfId="25830"/>
    <cellStyle name="40% - Accent3 3 15 6" xfId="25831"/>
    <cellStyle name="40% - Accent3 3 15 6 2" xfId="25832"/>
    <cellStyle name="40% - Accent3 3 15 7" xfId="25833"/>
    <cellStyle name="40% - Accent3 3 15 8" xfId="25834"/>
    <cellStyle name="40% - Accent3 3 16" xfId="25835"/>
    <cellStyle name="40% - Accent3 3 16 2" xfId="25836"/>
    <cellStyle name="40% - Accent3 3 16 2 2" xfId="25837"/>
    <cellStyle name="40% - Accent3 3 16 2 3" xfId="25838"/>
    <cellStyle name="40% - Accent3 3 16 3" xfId="25839"/>
    <cellStyle name="40% - Accent3 3 16 3 2" xfId="25840"/>
    <cellStyle name="40% - Accent3 3 16 3 3" xfId="25841"/>
    <cellStyle name="40% - Accent3 3 16 4" xfId="25842"/>
    <cellStyle name="40% - Accent3 3 16 4 2" xfId="25843"/>
    <cellStyle name="40% - Accent3 3 16 4 3" xfId="25844"/>
    <cellStyle name="40% - Accent3 3 16 5" xfId="25845"/>
    <cellStyle name="40% - Accent3 3 16 5 2" xfId="25846"/>
    <cellStyle name="40% - Accent3 3 16 5 3" xfId="25847"/>
    <cellStyle name="40% - Accent3 3 16 6" xfId="25848"/>
    <cellStyle name="40% - Accent3 3 16 6 2" xfId="25849"/>
    <cellStyle name="40% - Accent3 3 16 7" xfId="25850"/>
    <cellStyle name="40% - Accent3 3 16 8" xfId="25851"/>
    <cellStyle name="40% - Accent3 3 17" xfId="25852"/>
    <cellStyle name="40% - Accent3 3 17 2" xfId="25853"/>
    <cellStyle name="40% - Accent3 3 17 2 2" xfId="25854"/>
    <cellStyle name="40% - Accent3 3 17 2 3" xfId="25855"/>
    <cellStyle name="40% - Accent3 3 17 3" xfId="25856"/>
    <cellStyle name="40% - Accent3 3 17 3 2" xfId="25857"/>
    <cellStyle name="40% - Accent3 3 17 3 3" xfId="25858"/>
    <cellStyle name="40% - Accent3 3 17 4" xfId="25859"/>
    <cellStyle name="40% - Accent3 3 17 4 2" xfId="25860"/>
    <cellStyle name="40% - Accent3 3 17 4 3" xfId="25861"/>
    <cellStyle name="40% - Accent3 3 17 5" xfId="25862"/>
    <cellStyle name="40% - Accent3 3 17 5 2" xfId="25863"/>
    <cellStyle name="40% - Accent3 3 17 5 3" xfId="25864"/>
    <cellStyle name="40% - Accent3 3 17 6" xfId="25865"/>
    <cellStyle name="40% - Accent3 3 17 6 2" xfId="25866"/>
    <cellStyle name="40% - Accent3 3 17 7" xfId="25867"/>
    <cellStyle name="40% - Accent3 3 17 8" xfId="25868"/>
    <cellStyle name="40% - Accent3 3 18" xfId="25869"/>
    <cellStyle name="40% - Accent3 3 18 2" xfId="25870"/>
    <cellStyle name="40% - Accent3 3 18 2 2" xfId="25871"/>
    <cellStyle name="40% - Accent3 3 18 2 3" xfId="25872"/>
    <cellStyle name="40% - Accent3 3 18 3" xfId="25873"/>
    <cellStyle name="40% - Accent3 3 18 3 2" xfId="25874"/>
    <cellStyle name="40% - Accent3 3 18 3 3" xfId="25875"/>
    <cellStyle name="40% - Accent3 3 18 4" xfId="25876"/>
    <cellStyle name="40% - Accent3 3 18 4 2" xfId="25877"/>
    <cellStyle name="40% - Accent3 3 18 4 3" xfId="25878"/>
    <cellStyle name="40% - Accent3 3 18 5" xfId="25879"/>
    <cellStyle name="40% - Accent3 3 18 5 2" xfId="25880"/>
    <cellStyle name="40% - Accent3 3 18 5 3" xfId="25881"/>
    <cellStyle name="40% - Accent3 3 18 6" xfId="25882"/>
    <cellStyle name="40% - Accent3 3 18 6 2" xfId="25883"/>
    <cellStyle name="40% - Accent3 3 18 7" xfId="25884"/>
    <cellStyle name="40% - Accent3 3 18 8" xfId="25885"/>
    <cellStyle name="40% - Accent3 3 19" xfId="25886"/>
    <cellStyle name="40% - Accent3 3 19 2" xfId="25887"/>
    <cellStyle name="40% - Accent3 3 19 2 2" xfId="25888"/>
    <cellStyle name="40% - Accent3 3 19 2 3" xfId="25889"/>
    <cellStyle name="40% - Accent3 3 19 3" xfId="25890"/>
    <cellStyle name="40% - Accent3 3 19 3 2" xfId="25891"/>
    <cellStyle name="40% - Accent3 3 19 3 3" xfId="25892"/>
    <cellStyle name="40% - Accent3 3 19 4" xfId="25893"/>
    <cellStyle name="40% - Accent3 3 19 4 2" xfId="25894"/>
    <cellStyle name="40% - Accent3 3 19 4 3" xfId="25895"/>
    <cellStyle name="40% - Accent3 3 19 5" xfId="25896"/>
    <cellStyle name="40% - Accent3 3 19 5 2" xfId="25897"/>
    <cellStyle name="40% - Accent3 3 19 5 3" xfId="25898"/>
    <cellStyle name="40% - Accent3 3 19 6" xfId="25899"/>
    <cellStyle name="40% - Accent3 3 19 6 2" xfId="25900"/>
    <cellStyle name="40% - Accent3 3 19 7" xfId="25901"/>
    <cellStyle name="40% - Accent3 3 19 8" xfId="25902"/>
    <cellStyle name="40% - Accent3 3 2" xfId="25903"/>
    <cellStyle name="40% - Accent3 3 2 2" xfId="25904"/>
    <cellStyle name="40% - Accent3 3 2 2 2" xfId="25905"/>
    <cellStyle name="40% - Accent3 3 2 2 3" xfId="25906"/>
    <cellStyle name="40% - Accent3 3 2 3" xfId="25907"/>
    <cellStyle name="40% - Accent3 3 2 3 2" xfId="25908"/>
    <cellStyle name="40% - Accent3 3 2 3 3" xfId="25909"/>
    <cellStyle name="40% - Accent3 3 2 4" xfId="25910"/>
    <cellStyle name="40% - Accent3 3 2 4 2" xfId="25911"/>
    <cellStyle name="40% - Accent3 3 2 4 3" xfId="25912"/>
    <cellStyle name="40% - Accent3 3 2 5" xfId="25913"/>
    <cellStyle name="40% - Accent3 3 2 5 2" xfId="25914"/>
    <cellStyle name="40% - Accent3 3 2 5 3" xfId="25915"/>
    <cellStyle name="40% - Accent3 3 2 6" xfId="25916"/>
    <cellStyle name="40% - Accent3 3 2 6 2" xfId="25917"/>
    <cellStyle name="40% - Accent3 3 2 7" xfId="25918"/>
    <cellStyle name="40% - Accent3 3 2 8" xfId="25919"/>
    <cellStyle name="40% - Accent3 3 20" xfId="25920"/>
    <cellStyle name="40% - Accent3 3 20 2" xfId="25921"/>
    <cellStyle name="40% - Accent3 3 20 2 2" xfId="25922"/>
    <cellStyle name="40% - Accent3 3 20 2 3" xfId="25923"/>
    <cellStyle name="40% - Accent3 3 20 3" xfId="25924"/>
    <cellStyle name="40% - Accent3 3 20 3 2" xfId="25925"/>
    <cellStyle name="40% - Accent3 3 20 3 3" xfId="25926"/>
    <cellStyle name="40% - Accent3 3 20 4" xfId="25927"/>
    <cellStyle name="40% - Accent3 3 20 4 2" xfId="25928"/>
    <cellStyle name="40% - Accent3 3 20 4 3" xfId="25929"/>
    <cellStyle name="40% - Accent3 3 20 5" xfId="25930"/>
    <cellStyle name="40% - Accent3 3 20 5 2" xfId="25931"/>
    <cellStyle name="40% - Accent3 3 20 5 3" xfId="25932"/>
    <cellStyle name="40% - Accent3 3 20 6" xfId="25933"/>
    <cellStyle name="40% - Accent3 3 20 6 2" xfId="25934"/>
    <cellStyle name="40% - Accent3 3 20 7" xfId="25935"/>
    <cellStyle name="40% - Accent3 3 20 8" xfId="25936"/>
    <cellStyle name="40% - Accent3 3 21" xfId="25937"/>
    <cellStyle name="40% - Accent3 3 21 2" xfId="25938"/>
    <cellStyle name="40% - Accent3 3 21 2 2" xfId="25939"/>
    <cellStyle name="40% - Accent3 3 21 2 3" xfId="25940"/>
    <cellStyle name="40% - Accent3 3 21 3" xfId="25941"/>
    <cellStyle name="40% - Accent3 3 21 3 2" xfId="25942"/>
    <cellStyle name="40% - Accent3 3 21 3 3" xfId="25943"/>
    <cellStyle name="40% - Accent3 3 21 4" xfId="25944"/>
    <cellStyle name="40% - Accent3 3 21 4 2" xfId="25945"/>
    <cellStyle name="40% - Accent3 3 21 4 3" xfId="25946"/>
    <cellStyle name="40% - Accent3 3 21 5" xfId="25947"/>
    <cellStyle name="40% - Accent3 3 21 5 2" xfId="25948"/>
    <cellStyle name="40% - Accent3 3 21 5 3" xfId="25949"/>
    <cellStyle name="40% - Accent3 3 21 6" xfId="25950"/>
    <cellStyle name="40% - Accent3 3 21 6 2" xfId="25951"/>
    <cellStyle name="40% - Accent3 3 21 7" xfId="25952"/>
    <cellStyle name="40% - Accent3 3 21 8" xfId="25953"/>
    <cellStyle name="40% - Accent3 3 22" xfId="25954"/>
    <cellStyle name="40% - Accent3 3 22 2" xfId="25955"/>
    <cellStyle name="40% - Accent3 3 22 3" xfId="25956"/>
    <cellStyle name="40% - Accent3 3 23" xfId="25957"/>
    <cellStyle name="40% - Accent3 3 23 2" xfId="25958"/>
    <cellStyle name="40% - Accent3 3 23 3" xfId="25959"/>
    <cellStyle name="40% - Accent3 3 24" xfId="25960"/>
    <cellStyle name="40% - Accent3 3 24 2" xfId="25961"/>
    <cellStyle name="40% - Accent3 3 24 3" xfId="25962"/>
    <cellStyle name="40% - Accent3 3 25" xfId="25963"/>
    <cellStyle name="40% - Accent3 3 25 2" xfId="25964"/>
    <cellStyle name="40% - Accent3 3 25 3" xfId="25965"/>
    <cellStyle name="40% - Accent3 3 26" xfId="25966"/>
    <cellStyle name="40% - Accent3 3 26 2" xfId="25967"/>
    <cellStyle name="40% - Accent3 3 27" xfId="25968"/>
    <cellStyle name="40% - Accent3 3 28" xfId="25969"/>
    <cellStyle name="40% - Accent3 3 3" xfId="25970"/>
    <cellStyle name="40% - Accent3 3 3 2" xfId="25971"/>
    <cellStyle name="40% - Accent3 3 3 2 2" xfId="25972"/>
    <cellStyle name="40% - Accent3 3 3 2 3" xfId="25973"/>
    <cellStyle name="40% - Accent3 3 3 3" xfId="25974"/>
    <cellStyle name="40% - Accent3 3 3 3 2" xfId="25975"/>
    <cellStyle name="40% - Accent3 3 3 3 3" xfId="25976"/>
    <cellStyle name="40% - Accent3 3 3 4" xfId="25977"/>
    <cellStyle name="40% - Accent3 3 3 4 2" xfId="25978"/>
    <cellStyle name="40% - Accent3 3 3 4 3" xfId="25979"/>
    <cellStyle name="40% - Accent3 3 3 5" xfId="25980"/>
    <cellStyle name="40% - Accent3 3 3 5 2" xfId="25981"/>
    <cellStyle name="40% - Accent3 3 3 5 3" xfId="25982"/>
    <cellStyle name="40% - Accent3 3 3 6" xfId="25983"/>
    <cellStyle name="40% - Accent3 3 3 6 2" xfId="25984"/>
    <cellStyle name="40% - Accent3 3 3 7" xfId="25985"/>
    <cellStyle name="40% - Accent3 3 3 8" xfId="25986"/>
    <cellStyle name="40% - Accent3 3 4" xfId="25987"/>
    <cellStyle name="40% - Accent3 3 4 2" xfId="25988"/>
    <cellStyle name="40% - Accent3 3 4 2 2" xfId="25989"/>
    <cellStyle name="40% - Accent3 3 4 2 3" xfId="25990"/>
    <cellStyle name="40% - Accent3 3 4 3" xfId="25991"/>
    <cellStyle name="40% - Accent3 3 4 3 2" xfId="25992"/>
    <cellStyle name="40% - Accent3 3 4 3 3" xfId="25993"/>
    <cellStyle name="40% - Accent3 3 4 4" xfId="25994"/>
    <cellStyle name="40% - Accent3 3 4 4 2" xfId="25995"/>
    <cellStyle name="40% - Accent3 3 4 4 3" xfId="25996"/>
    <cellStyle name="40% - Accent3 3 4 5" xfId="25997"/>
    <cellStyle name="40% - Accent3 3 4 5 2" xfId="25998"/>
    <cellStyle name="40% - Accent3 3 4 5 3" xfId="25999"/>
    <cellStyle name="40% - Accent3 3 4 6" xfId="26000"/>
    <cellStyle name="40% - Accent3 3 4 6 2" xfId="26001"/>
    <cellStyle name="40% - Accent3 3 4 7" xfId="26002"/>
    <cellStyle name="40% - Accent3 3 4 8" xfId="26003"/>
    <cellStyle name="40% - Accent3 3 5" xfId="26004"/>
    <cellStyle name="40% - Accent3 3 5 2" xfId="26005"/>
    <cellStyle name="40% - Accent3 3 5 2 2" xfId="26006"/>
    <cellStyle name="40% - Accent3 3 5 2 3" xfId="26007"/>
    <cellStyle name="40% - Accent3 3 5 3" xfId="26008"/>
    <cellStyle name="40% - Accent3 3 5 3 2" xfId="26009"/>
    <cellStyle name="40% - Accent3 3 5 3 3" xfId="26010"/>
    <cellStyle name="40% - Accent3 3 5 4" xfId="26011"/>
    <cellStyle name="40% - Accent3 3 5 4 2" xfId="26012"/>
    <cellStyle name="40% - Accent3 3 5 4 3" xfId="26013"/>
    <cellStyle name="40% - Accent3 3 5 5" xfId="26014"/>
    <cellStyle name="40% - Accent3 3 5 5 2" xfId="26015"/>
    <cellStyle name="40% - Accent3 3 5 5 3" xfId="26016"/>
    <cellStyle name="40% - Accent3 3 5 6" xfId="26017"/>
    <cellStyle name="40% - Accent3 3 5 6 2" xfId="26018"/>
    <cellStyle name="40% - Accent3 3 5 7" xfId="26019"/>
    <cellStyle name="40% - Accent3 3 5 8" xfId="26020"/>
    <cellStyle name="40% - Accent3 3 6" xfId="26021"/>
    <cellStyle name="40% - Accent3 3 6 2" xfId="26022"/>
    <cellStyle name="40% - Accent3 3 6 2 2" xfId="26023"/>
    <cellStyle name="40% - Accent3 3 6 2 3" xfId="26024"/>
    <cellStyle name="40% - Accent3 3 6 3" xfId="26025"/>
    <cellStyle name="40% - Accent3 3 6 3 2" xfId="26026"/>
    <cellStyle name="40% - Accent3 3 6 3 3" xfId="26027"/>
    <cellStyle name="40% - Accent3 3 6 4" xfId="26028"/>
    <cellStyle name="40% - Accent3 3 6 4 2" xfId="26029"/>
    <cellStyle name="40% - Accent3 3 6 4 3" xfId="26030"/>
    <cellStyle name="40% - Accent3 3 6 5" xfId="26031"/>
    <cellStyle name="40% - Accent3 3 6 5 2" xfId="26032"/>
    <cellStyle name="40% - Accent3 3 6 5 3" xfId="26033"/>
    <cellStyle name="40% - Accent3 3 6 6" xfId="26034"/>
    <cellStyle name="40% - Accent3 3 6 6 2" xfId="26035"/>
    <cellStyle name="40% - Accent3 3 6 7" xfId="26036"/>
    <cellStyle name="40% - Accent3 3 6 8" xfId="26037"/>
    <cellStyle name="40% - Accent3 3 7" xfId="26038"/>
    <cellStyle name="40% - Accent3 3 7 2" xfId="26039"/>
    <cellStyle name="40% - Accent3 3 7 2 2" xfId="26040"/>
    <cellStyle name="40% - Accent3 3 7 2 3" xfId="26041"/>
    <cellStyle name="40% - Accent3 3 7 3" xfId="26042"/>
    <cellStyle name="40% - Accent3 3 7 3 2" xfId="26043"/>
    <cellStyle name="40% - Accent3 3 7 3 3" xfId="26044"/>
    <cellStyle name="40% - Accent3 3 7 4" xfId="26045"/>
    <cellStyle name="40% - Accent3 3 7 4 2" xfId="26046"/>
    <cellStyle name="40% - Accent3 3 7 4 3" xfId="26047"/>
    <cellStyle name="40% - Accent3 3 7 5" xfId="26048"/>
    <cellStyle name="40% - Accent3 3 7 5 2" xfId="26049"/>
    <cellStyle name="40% - Accent3 3 7 5 3" xfId="26050"/>
    <cellStyle name="40% - Accent3 3 7 6" xfId="26051"/>
    <cellStyle name="40% - Accent3 3 7 6 2" xfId="26052"/>
    <cellStyle name="40% - Accent3 3 7 7" xfId="26053"/>
    <cellStyle name="40% - Accent3 3 7 8" xfId="26054"/>
    <cellStyle name="40% - Accent3 3 8" xfId="26055"/>
    <cellStyle name="40% - Accent3 3 8 2" xfId="26056"/>
    <cellStyle name="40% - Accent3 3 8 2 2" xfId="26057"/>
    <cellStyle name="40% - Accent3 3 8 2 3" xfId="26058"/>
    <cellStyle name="40% - Accent3 3 8 3" xfId="26059"/>
    <cellStyle name="40% - Accent3 3 8 3 2" xfId="26060"/>
    <cellStyle name="40% - Accent3 3 8 3 3" xfId="26061"/>
    <cellStyle name="40% - Accent3 3 8 4" xfId="26062"/>
    <cellStyle name="40% - Accent3 3 8 4 2" xfId="26063"/>
    <cellStyle name="40% - Accent3 3 8 4 3" xfId="26064"/>
    <cellStyle name="40% - Accent3 3 8 5" xfId="26065"/>
    <cellStyle name="40% - Accent3 3 8 5 2" xfId="26066"/>
    <cellStyle name="40% - Accent3 3 8 5 3" xfId="26067"/>
    <cellStyle name="40% - Accent3 3 8 6" xfId="26068"/>
    <cellStyle name="40% - Accent3 3 8 6 2" xfId="26069"/>
    <cellStyle name="40% - Accent3 3 8 7" xfId="26070"/>
    <cellStyle name="40% - Accent3 3 8 8" xfId="26071"/>
    <cellStyle name="40% - Accent3 3 9" xfId="26072"/>
    <cellStyle name="40% - Accent3 3 9 2" xfId="26073"/>
    <cellStyle name="40% - Accent3 3 9 2 2" xfId="26074"/>
    <cellStyle name="40% - Accent3 3 9 2 3" xfId="26075"/>
    <cellStyle name="40% - Accent3 3 9 3" xfId="26076"/>
    <cellStyle name="40% - Accent3 3 9 3 2" xfId="26077"/>
    <cellStyle name="40% - Accent3 3 9 3 3" xfId="26078"/>
    <cellStyle name="40% - Accent3 3 9 4" xfId="26079"/>
    <cellStyle name="40% - Accent3 3 9 4 2" xfId="26080"/>
    <cellStyle name="40% - Accent3 3 9 4 3" xfId="26081"/>
    <cellStyle name="40% - Accent3 3 9 5" xfId="26082"/>
    <cellStyle name="40% - Accent3 3 9 5 2" xfId="26083"/>
    <cellStyle name="40% - Accent3 3 9 5 3" xfId="26084"/>
    <cellStyle name="40% - Accent3 3 9 6" xfId="26085"/>
    <cellStyle name="40% - Accent3 3 9 6 2" xfId="26086"/>
    <cellStyle name="40% - Accent3 3 9 7" xfId="26087"/>
    <cellStyle name="40% - Accent3 3 9 8" xfId="26088"/>
    <cellStyle name="40% - Accent3 30" xfId="26089"/>
    <cellStyle name="40% - Accent3 30 2" xfId="26090"/>
    <cellStyle name="40% - Accent3 30 3" xfId="26091"/>
    <cellStyle name="40% - Accent3 31" xfId="26092"/>
    <cellStyle name="40% - Accent3 31 2" xfId="26093"/>
    <cellStyle name="40% - Accent3 31 3" xfId="26094"/>
    <cellStyle name="40% - Accent3 32" xfId="26095"/>
    <cellStyle name="40% - Accent3 32 2" xfId="26096"/>
    <cellStyle name="40% - Accent3 32 3" xfId="26097"/>
    <cellStyle name="40% - Accent3 33" xfId="26098"/>
    <cellStyle name="40% - Accent3 33 2" xfId="26099"/>
    <cellStyle name="40% - Accent3 33 3" xfId="26100"/>
    <cellStyle name="40% - Accent3 34" xfId="26101"/>
    <cellStyle name="40% - Accent3 34 2" xfId="26102"/>
    <cellStyle name="40% - Accent3 34 3" xfId="26103"/>
    <cellStyle name="40% - Accent3 35" xfId="26104"/>
    <cellStyle name="40% - Accent3 35 2" xfId="26105"/>
    <cellStyle name="40% - Accent3 36" xfId="26106"/>
    <cellStyle name="40% - Accent3 36 2" xfId="26107"/>
    <cellStyle name="40% - Accent3 37" xfId="26108"/>
    <cellStyle name="40% - Accent3 37 2" xfId="26109"/>
    <cellStyle name="40% - Accent3 38" xfId="26110"/>
    <cellStyle name="40% - Accent3 38 2" xfId="26111"/>
    <cellStyle name="40% - Accent3 39" xfId="26112"/>
    <cellStyle name="40% - Accent3 4" xfId="26113"/>
    <cellStyle name="40% - Accent3 4 10" xfId="26114"/>
    <cellStyle name="40% - Accent3 4 10 2" xfId="26115"/>
    <cellStyle name="40% - Accent3 4 10 2 2" xfId="26116"/>
    <cellStyle name="40% - Accent3 4 10 2 3" xfId="26117"/>
    <cellStyle name="40% - Accent3 4 10 3" xfId="26118"/>
    <cellStyle name="40% - Accent3 4 10 3 2" xfId="26119"/>
    <cellStyle name="40% - Accent3 4 10 3 3" xfId="26120"/>
    <cellStyle name="40% - Accent3 4 10 4" xfId="26121"/>
    <cellStyle name="40% - Accent3 4 10 4 2" xfId="26122"/>
    <cellStyle name="40% - Accent3 4 10 4 3" xfId="26123"/>
    <cellStyle name="40% - Accent3 4 10 5" xfId="26124"/>
    <cellStyle name="40% - Accent3 4 10 5 2" xfId="26125"/>
    <cellStyle name="40% - Accent3 4 10 5 3" xfId="26126"/>
    <cellStyle name="40% - Accent3 4 10 6" xfId="26127"/>
    <cellStyle name="40% - Accent3 4 10 6 2" xfId="26128"/>
    <cellStyle name="40% - Accent3 4 10 7" xfId="26129"/>
    <cellStyle name="40% - Accent3 4 10 8" xfId="26130"/>
    <cellStyle name="40% - Accent3 4 11" xfId="26131"/>
    <cellStyle name="40% - Accent3 4 11 2" xfId="26132"/>
    <cellStyle name="40% - Accent3 4 11 2 2" xfId="26133"/>
    <cellStyle name="40% - Accent3 4 11 2 3" xfId="26134"/>
    <cellStyle name="40% - Accent3 4 11 3" xfId="26135"/>
    <cellStyle name="40% - Accent3 4 11 3 2" xfId="26136"/>
    <cellStyle name="40% - Accent3 4 11 3 3" xfId="26137"/>
    <cellStyle name="40% - Accent3 4 11 4" xfId="26138"/>
    <cellStyle name="40% - Accent3 4 11 4 2" xfId="26139"/>
    <cellStyle name="40% - Accent3 4 11 4 3" xfId="26140"/>
    <cellStyle name="40% - Accent3 4 11 5" xfId="26141"/>
    <cellStyle name="40% - Accent3 4 11 5 2" xfId="26142"/>
    <cellStyle name="40% - Accent3 4 11 5 3" xfId="26143"/>
    <cellStyle name="40% - Accent3 4 11 6" xfId="26144"/>
    <cellStyle name="40% - Accent3 4 11 6 2" xfId="26145"/>
    <cellStyle name="40% - Accent3 4 11 7" xfId="26146"/>
    <cellStyle name="40% - Accent3 4 11 8" xfId="26147"/>
    <cellStyle name="40% - Accent3 4 12" xfId="26148"/>
    <cellStyle name="40% - Accent3 4 12 2" xfId="26149"/>
    <cellStyle name="40% - Accent3 4 12 2 2" xfId="26150"/>
    <cellStyle name="40% - Accent3 4 12 2 3" xfId="26151"/>
    <cellStyle name="40% - Accent3 4 12 3" xfId="26152"/>
    <cellStyle name="40% - Accent3 4 12 3 2" xfId="26153"/>
    <cellStyle name="40% - Accent3 4 12 3 3" xfId="26154"/>
    <cellStyle name="40% - Accent3 4 12 4" xfId="26155"/>
    <cellStyle name="40% - Accent3 4 12 4 2" xfId="26156"/>
    <cellStyle name="40% - Accent3 4 12 4 3" xfId="26157"/>
    <cellStyle name="40% - Accent3 4 12 5" xfId="26158"/>
    <cellStyle name="40% - Accent3 4 12 5 2" xfId="26159"/>
    <cellStyle name="40% - Accent3 4 12 5 3" xfId="26160"/>
    <cellStyle name="40% - Accent3 4 12 6" xfId="26161"/>
    <cellStyle name="40% - Accent3 4 12 6 2" xfId="26162"/>
    <cellStyle name="40% - Accent3 4 12 7" xfId="26163"/>
    <cellStyle name="40% - Accent3 4 12 8" xfId="26164"/>
    <cellStyle name="40% - Accent3 4 13" xfId="26165"/>
    <cellStyle name="40% - Accent3 4 13 2" xfId="26166"/>
    <cellStyle name="40% - Accent3 4 13 2 2" xfId="26167"/>
    <cellStyle name="40% - Accent3 4 13 2 3" xfId="26168"/>
    <cellStyle name="40% - Accent3 4 13 3" xfId="26169"/>
    <cellStyle name="40% - Accent3 4 13 3 2" xfId="26170"/>
    <cellStyle name="40% - Accent3 4 13 3 3" xfId="26171"/>
    <cellStyle name="40% - Accent3 4 13 4" xfId="26172"/>
    <cellStyle name="40% - Accent3 4 13 4 2" xfId="26173"/>
    <cellStyle name="40% - Accent3 4 13 4 3" xfId="26174"/>
    <cellStyle name="40% - Accent3 4 13 5" xfId="26175"/>
    <cellStyle name="40% - Accent3 4 13 5 2" xfId="26176"/>
    <cellStyle name="40% - Accent3 4 13 5 3" xfId="26177"/>
    <cellStyle name="40% - Accent3 4 13 6" xfId="26178"/>
    <cellStyle name="40% - Accent3 4 13 6 2" xfId="26179"/>
    <cellStyle name="40% - Accent3 4 13 7" xfId="26180"/>
    <cellStyle name="40% - Accent3 4 13 8" xfId="26181"/>
    <cellStyle name="40% - Accent3 4 14" xfId="26182"/>
    <cellStyle name="40% - Accent3 4 14 2" xfId="26183"/>
    <cellStyle name="40% - Accent3 4 14 2 2" xfId="26184"/>
    <cellStyle name="40% - Accent3 4 14 2 3" xfId="26185"/>
    <cellStyle name="40% - Accent3 4 14 3" xfId="26186"/>
    <cellStyle name="40% - Accent3 4 14 3 2" xfId="26187"/>
    <cellStyle name="40% - Accent3 4 14 3 3" xfId="26188"/>
    <cellStyle name="40% - Accent3 4 14 4" xfId="26189"/>
    <cellStyle name="40% - Accent3 4 14 4 2" xfId="26190"/>
    <cellStyle name="40% - Accent3 4 14 4 3" xfId="26191"/>
    <cellStyle name="40% - Accent3 4 14 5" xfId="26192"/>
    <cellStyle name="40% - Accent3 4 14 5 2" xfId="26193"/>
    <cellStyle name="40% - Accent3 4 14 5 3" xfId="26194"/>
    <cellStyle name="40% - Accent3 4 14 6" xfId="26195"/>
    <cellStyle name="40% - Accent3 4 14 6 2" xfId="26196"/>
    <cellStyle name="40% - Accent3 4 14 7" xfId="26197"/>
    <cellStyle name="40% - Accent3 4 14 8" xfId="26198"/>
    <cellStyle name="40% - Accent3 4 15" xfId="26199"/>
    <cellStyle name="40% - Accent3 4 15 2" xfId="26200"/>
    <cellStyle name="40% - Accent3 4 15 2 2" xfId="26201"/>
    <cellStyle name="40% - Accent3 4 15 2 3" xfId="26202"/>
    <cellStyle name="40% - Accent3 4 15 3" xfId="26203"/>
    <cellStyle name="40% - Accent3 4 15 3 2" xfId="26204"/>
    <cellStyle name="40% - Accent3 4 15 3 3" xfId="26205"/>
    <cellStyle name="40% - Accent3 4 15 4" xfId="26206"/>
    <cellStyle name="40% - Accent3 4 15 4 2" xfId="26207"/>
    <cellStyle name="40% - Accent3 4 15 4 3" xfId="26208"/>
    <cellStyle name="40% - Accent3 4 15 5" xfId="26209"/>
    <cellStyle name="40% - Accent3 4 15 5 2" xfId="26210"/>
    <cellStyle name="40% - Accent3 4 15 5 3" xfId="26211"/>
    <cellStyle name="40% - Accent3 4 15 6" xfId="26212"/>
    <cellStyle name="40% - Accent3 4 15 6 2" xfId="26213"/>
    <cellStyle name="40% - Accent3 4 15 7" xfId="26214"/>
    <cellStyle name="40% - Accent3 4 15 8" xfId="26215"/>
    <cellStyle name="40% - Accent3 4 16" xfId="26216"/>
    <cellStyle name="40% - Accent3 4 16 2" xfId="26217"/>
    <cellStyle name="40% - Accent3 4 16 2 2" xfId="26218"/>
    <cellStyle name="40% - Accent3 4 16 2 3" xfId="26219"/>
    <cellStyle name="40% - Accent3 4 16 3" xfId="26220"/>
    <cellStyle name="40% - Accent3 4 16 3 2" xfId="26221"/>
    <cellStyle name="40% - Accent3 4 16 3 3" xfId="26222"/>
    <cellStyle name="40% - Accent3 4 16 4" xfId="26223"/>
    <cellStyle name="40% - Accent3 4 16 4 2" xfId="26224"/>
    <cellStyle name="40% - Accent3 4 16 4 3" xfId="26225"/>
    <cellStyle name="40% - Accent3 4 16 5" xfId="26226"/>
    <cellStyle name="40% - Accent3 4 16 5 2" xfId="26227"/>
    <cellStyle name="40% - Accent3 4 16 5 3" xfId="26228"/>
    <cellStyle name="40% - Accent3 4 16 6" xfId="26229"/>
    <cellStyle name="40% - Accent3 4 16 6 2" xfId="26230"/>
    <cellStyle name="40% - Accent3 4 16 7" xfId="26231"/>
    <cellStyle name="40% - Accent3 4 16 8" xfId="26232"/>
    <cellStyle name="40% - Accent3 4 17" xfId="26233"/>
    <cellStyle name="40% - Accent3 4 17 2" xfId="26234"/>
    <cellStyle name="40% - Accent3 4 17 2 2" xfId="26235"/>
    <cellStyle name="40% - Accent3 4 17 2 3" xfId="26236"/>
    <cellStyle name="40% - Accent3 4 17 3" xfId="26237"/>
    <cellStyle name="40% - Accent3 4 17 3 2" xfId="26238"/>
    <cellStyle name="40% - Accent3 4 17 3 3" xfId="26239"/>
    <cellStyle name="40% - Accent3 4 17 4" xfId="26240"/>
    <cellStyle name="40% - Accent3 4 17 4 2" xfId="26241"/>
    <cellStyle name="40% - Accent3 4 17 4 3" xfId="26242"/>
    <cellStyle name="40% - Accent3 4 17 5" xfId="26243"/>
    <cellStyle name="40% - Accent3 4 17 5 2" xfId="26244"/>
    <cellStyle name="40% - Accent3 4 17 5 3" xfId="26245"/>
    <cellStyle name="40% - Accent3 4 17 6" xfId="26246"/>
    <cellStyle name="40% - Accent3 4 17 6 2" xfId="26247"/>
    <cellStyle name="40% - Accent3 4 17 7" xfId="26248"/>
    <cellStyle name="40% - Accent3 4 17 8" xfId="26249"/>
    <cellStyle name="40% - Accent3 4 18" xfId="26250"/>
    <cellStyle name="40% - Accent3 4 18 2" xfId="26251"/>
    <cellStyle name="40% - Accent3 4 18 2 2" xfId="26252"/>
    <cellStyle name="40% - Accent3 4 18 2 3" xfId="26253"/>
    <cellStyle name="40% - Accent3 4 18 3" xfId="26254"/>
    <cellStyle name="40% - Accent3 4 18 3 2" xfId="26255"/>
    <cellStyle name="40% - Accent3 4 18 3 3" xfId="26256"/>
    <cellStyle name="40% - Accent3 4 18 4" xfId="26257"/>
    <cellStyle name="40% - Accent3 4 18 4 2" xfId="26258"/>
    <cellStyle name="40% - Accent3 4 18 4 3" xfId="26259"/>
    <cellStyle name="40% - Accent3 4 18 5" xfId="26260"/>
    <cellStyle name="40% - Accent3 4 18 5 2" xfId="26261"/>
    <cellStyle name="40% - Accent3 4 18 5 3" xfId="26262"/>
    <cellStyle name="40% - Accent3 4 18 6" xfId="26263"/>
    <cellStyle name="40% - Accent3 4 18 6 2" xfId="26264"/>
    <cellStyle name="40% - Accent3 4 18 7" xfId="26265"/>
    <cellStyle name="40% - Accent3 4 18 8" xfId="26266"/>
    <cellStyle name="40% - Accent3 4 19" xfId="26267"/>
    <cellStyle name="40% - Accent3 4 19 2" xfId="26268"/>
    <cellStyle name="40% - Accent3 4 19 2 2" xfId="26269"/>
    <cellStyle name="40% - Accent3 4 19 2 3" xfId="26270"/>
    <cellStyle name="40% - Accent3 4 19 3" xfId="26271"/>
    <cellStyle name="40% - Accent3 4 19 3 2" xfId="26272"/>
    <cellStyle name="40% - Accent3 4 19 3 3" xfId="26273"/>
    <cellStyle name="40% - Accent3 4 19 4" xfId="26274"/>
    <cellStyle name="40% - Accent3 4 19 4 2" xfId="26275"/>
    <cellStyle name="40% - Accent3 4 19 4 3" xfId="26276"/>
    <cellStyle name="40% - Accent3 4 19 5" xfId="26277"/>
    <cellStyle name="40% - Accent3 4 19 5 2" xfId="26278"/>
    <cellStyle name="40% - Accent3 4 19 5 3" xfId="26279"/>
    <cellStyle name="40% - Accent3 4 19 6" xfId="26280"/>
    <cellStyle name="40% - Accent3 4 19 6 2" xfId="26281"/>
    <cellStyle name="40% - Accent3 4 19 7" xfId="26282"/>
    <cellStyle name="40% - Accent3 4 19 8" xfId="26283"/>
    <cellStyle name="40% - Accent3 4 2" xfId="26284"/>
    <cellStyle name="40% - Accent3 4 2 2" xfId="26285"/>
    <cellStyle name="40% - Accent3 4 2 2 2" xfId="26286"/>
    <cellStyle name="40% - Accent3 4 2 2 3" xfId="26287"/>
    <cellStyle name="40% - Accent3 4 2 3" xfId="26288"/>
    <cellStyle name="40% - Accent3 4 2 3 2" xfId="26289"/>
    <cellStyle name="40% - Accent3 4 2 3 3" xfId="26290"/>
    <cellStyle name="40% - Accent3 4 2 4" xfId="26291"/>
    <cellStyle name="40% - Accent3 4 2 4 2" xfId="26292"/>
    <cellStyle name="40% - Accent3 4 2 4 3" xfId="26293"/>
    <cellStyle name="40% - Accent3 4 2 5" xfId="26294"/>
    <cellStyle name="40% - Accent3 4 2 5 2" xfId="26295"/>
    <cellStyle name="40% - Accent3 4 2 5 3" xfId="26296"/>
    <cellStyle name="40% - Accent3 4 2 6" xfId="26297"/>
    <cellStyle name="40% - Accent3 4 2 6 2" xfId="26298"/>
    <cellStyle name="40% - Accent3 4 2 7" xfId="26299"/>
    <cellStyle name="40% - Accent3 4 2 8" xfId="26300"/>
    <cellStyle name="40% - Accent3 4 20" xfId="26301"/>
    <cellStyle name="40% - Accent3 4 20 2" xfId="26302"/>
    <cellStyle name="40% - Accent3 4 20 2 2" xfId="26303"/>
    <cellStyle name="40% - Accent3 4 20 2 3" xfId="26304"/>
    <cellStyle name="40% - Accent3 4 20 3" xfId="26305"/>
    <cellStyle name="40% - Accent3 4 20 3 2" xfId="26306"/>
    <cellStyle name="40% - Accent3 4 20 3 3" xfId="26307"/>
    <cellStyle name="40% - Accent3 4 20 4" xfId="26308"/>
    <cellStyle name="40% - Accent3 4 20 4 2" xfId="26309"/>
    <cellStyle name="40% - Accent3 4 20 4 3" xfId="26310"/>
    <cellStyle name="40% - Accent3 4 20 5" xfId="26311"/>
    <cellStyle name="40% - Accent3 4 20 5 2" xfId="26312"/>
    <cellStyle name="40% - Accent3 4 20 5 3" xfId="26313"/>
    <cellStyle name="40% - Accent3 4 20 6" xfId="26314"/>
    <cellStyle name="40% - Accent3 4 20 6 2" xfId="26315"/>
    <cellStyle name="40% - Accent3 4 20 7" xfId="26316"/>
    <cellStyle name="40% - Accent3 4 20 8" xfId="26317"/>
    <cellStyle name="40% - Accent3 4 21" xfId="26318"/>
    <cellStyle name="40% - Accent3 4 21 2" xfId="26319"/>
    <cellStyle name="40% - Accent3 4 21 2 2" xfId="26320"/>
    <cellStyle name="40% - Accent3 4 21 2 3" xfId="26321"/>
    <cellStyle name="40% - Accent3 4 21 3" xfId="26322"/>
    <cellStyle name="40% - Accent3 4 21 3 2" xfId="26323"/>
    <cellStyle name="40% - Accent3 4 21 3 3" xfId="26324"/>
    <cellStyle name="40% - Accent3 4 21 4" xfId="26325"/>
    <cellStyle name="40% - Accent3 4 21 4 2" xfId="26326"/>
    <cellStyle name="40% - Accent3 4 21 4 3" xfId="26327"/>
    <cellStyle name="40% - Accent3 4 21 5" xfId="26328"/>
    <cellStyle name="40% - Accent3 4 21 5 2" xfId="26329"/>
    <cellStyle name="40% - Accent3 4 21 5 3" xfId="26330"/>
    <cellStyle name="40% - Accent3 4 21 6" xfId="26331"/>
    <cellStyle name="40% - Accent3 4 21 6 2" xfId="26332"/>
    <cellStyle name="40% - Accent3 4 21 7" xfId="26333"/>
    <cellStyle name="40% - Accent3 4 21 8" xfId="26334"/>
    <cellStyle name="40% - Accent3 4 22" xfId="26335"/>
    <cellStyle name="40% - Accent3 4 22 2" xfId="26336"/>
    <cellStyle name="40% - Accent3 4 22 3" xfId="26337"/>
    <cellStyle name="40% - Accent3 4 23" xfId="26338"/>
    <cellStyle name="40% - Accent3 4 23 2" xfId="26339"/>
    <cellStyle name="40% - Accent3 4 23 3" xfId="26340"/>
    <cellStyle name="40% - Accent3 4 24" xfId="26341"/>
    <cellStyle name="40% - Accent3 4 24 2" xfId="26342"/>
    <cellStyle name="40% - Accent3 4 24 3" xfId="26343"/>
    <cellStyle name="40% - Accent3 4 25" xfId="26344"/>
    <cellStyle name="40% - Accent3 4 25 2" xfId="26345"/>
    <cellStyle name="40% - Accent3 4 25 3" xfId="26346"/>
    <cellStyle name="40% - Accent3 4 26" xfId="26347"/>
    <cellStyle name="40% - Accent3 4 26 2" xfId="26348"/>
    <cellStyle name="40% - Accent3 4 27" xfId="26349"/>
    <cellStyle name="40% - Accent3 4 28" xfId="26350"/>
    <cellStyle name="40% - Accent3 4 3" xfId="26351"/>
    <cellStyle name="40% - Accent3 4 3 2" xfId="26352"/>
    <cellStyle name="40% - Accent3 4 3 2 2" xfId="26353"/>
    <cellStyle name="40% - Accent3 4 3 2 3" xfId="26354"/>
    <cellStyle name="40% - Accent3 4 3 3" xfId="26355"/>
    <cellStyle name="40% - Accent3 4 3 3 2" xfId="26356"/>
    <cellStyle name="40% - Accent3 4 3 3 3" xfId="26357"/>
    <cellStyle name="40% - Accent3 4 3 4" xfId="26358"/>
    <cellStyle name="40% - Accent3 4 3 4 2" xfId="26359"/>
    <cellStyle name="40% - Accent3 4 3 4 3" xfId="26360"/>
    <cellStyle name="40% - Accent3 4 3 5" xfId="26361"/>
    <cellStyle name="40% - Accent3 4 3 5 2" xfId="26362"/>
    <cellStyle name="40% - Accent3 4 3 5 3" xfId="26363"/>
    <cellStyle name="40% - Accent3 4 3 6" xfId="26364"/>
    <cellStyle name="40% - Accent3 4 3 6 2" xfId="26365"/>
    <cellStyle name="40% - Accent3 4 3 7" xfId="26366"/>
    <cellStyle name="40% - Accent3 4 3 8" xfId="26367"/>
    <cellStyle name="40% - Accent3 4 4" xfId="26368"/>
    <cellStyle name="40% - Accent3 4 4 2" xfId="26369"/>
    <cellStyle name="40% - Accent3 4 4 2 2" xfId="26370"/>
    <cellStyle name="40% - Accent3 4 4 2 3" xfId="26371"/>
    <cellStyle name="40% - Accent3 4 4 3" xfId="26372"/>
    <cellStyle name="40% - Accent3 4 4 3 2" xfId="26373"/>
    <cellStyle name="40% - Accent3 4 4 3 3" xfId="26374"/>
    <cellStyle name="40% - Accent3 4 4 4" xfId="26375"/>
    <cellStyle name="40% - Accent3 4 4 4 2" xfId="26376"/>
    <cellStyle name="40% - Accent3 4 4 4 3" xfId="26377"/>
    <cellStyle name="40% - Accent3 4 4 5" xfId="26378"/>
    <cellStyle name="40% - Accent3 4 4 5 2" xfId="26379"/>
    <cellStyle name="40% - Accent3 4 4 5 3" xfId="26380"/>
    <cellStyle name="40% - Accent3 4 4 6" xfId="26381"/>
    <cellStyle name="40% - Accent3 4 4 6 2" xfId="26382"/>
    <cellStyle name="40% - Accent3 4 4 7" xfId="26383"/>
    <cellStyle name="40% - Accent3 4 4 8" xfId="26384"/>
    <cellStyle name="40% - Accent3 4 5" xfId="26385"/>
    <cellStyle name="40% - Accent3 4 5 2" xfId="26386"/>
    <cellStyle name="40% - Accent3 4 5 2 2" xfId="26387"/>
    <cellStyle name="40% - Accent3 4 5 2 3" xfId="26388"/>
    <cellStyle name="40% - Accent3 4 5 3" xfId="26389"/>
    <cellStyle name="40% - Accent3 4 5 3 2" xfId="26390"/>
    <cellStyle name="40% - Accent3 4 5 3 3" xfId="26391"/>
    <cellStyle name="40% - Accent3 4 5 4" xfId="26392"/>
    <cellStyle name="40% - Accent3 4 5 4 2" xfId="26393"/>
    <cellStyle name="40% - Accent3 4 5 4 3" xfId="26394"/>
    <cellStyle name="40% - Accent3 4 5 5" xfId="26395"/>
    <cellStyle name="40% - Accent3 4 5 5 2" xfId="26396"/>
    <cellStyle name="40% - Accent3 4 5 5 3" xfId="26397"/>
    <cellStyle name="40% - Accent3 4 5 6" xfId="26398"/>
    <cellStyle name="40% - Accent3 4 5 6 2" xfId="26399"/>
    <cellStyle name="40% - Accent3 4 5 7" xfId="26400"/>
    <cellStyle name="40% - Accent3 4 5 8" xfId="26401"/>
    <cellStyle name="40% - Accent3 4 6" xfId="26402"/>
    <cellStyle name="40% - Accent3 4 6 2" xfId="26403"/>
    <cellStyle name="40% - Accent3 4 6 2 2" xfId="26404"/>
    <cellStyle name="40% - Accent3 4 6 2 3" xfId="26405"/>
    <cellStyle name="40% - Accent3 4 6 3" xfId="26406"/>
    <cellStyle name="40% - Accent3 4 6 3 2" xfId="26407"/>
    <cellStyle name="40% - Accent3 4 6 3 3" xfId="26408"/>
    <cellStyle name="40% - Accent3 4 6 4" xfId="26409"/>
    <cellStyle name="40% - Accent3 4 6 4 2" xfId="26410"/>
    <cellStyle name="40% - Accent3 4 6 4 3" xfId="26411"/>
    <cellStyle name="40% - Accent3 4 6 5" xfId="26412"/>
    <cellStyle name="40% - Accent3 4 6 5 2" xfId="26413"/>
    <cellStyle name="40% - Accent3 4 6 5 3" xfId="26414"/>
    <cellStyle name="40% - Accent3 4 6 6" xfId="26415"/>
    <cellStyle name="40% - Accent3 4 6 6 2" xfId="26416"/>
    <cellStyle name="40% - Accent3 4 6 7" xfId="26417"/>
    <cellStyle name="40% - Accent3 4 6 8" xfId="26418"/>
    <cellStyle name="40% - Accent3 4 7" xfId="26419"/>
    <cellStyle name="40% - Accent3 4 7 2" xfId="26420"/>
    <cellStyle name="40% - Accent3 4 7 2 2" xfId="26421"/>
    <cellStyle name="40% - Accent3 4 7 2 3" xfId="26422"/>
    <cellStyle name="40% - Accent3 4 7 3" xfId="26423"/>
    <cellStyle name="40% - Accent3 4 7 3 2" xfId="26424"/>
    <cellStyle name="40% - Accent3 4 7 3 3" xfId="26425"/>
    <cellStyle name="40% - Accent3 4 7 4" xfId="26426"/>
    <cellStyle name="40% - Accent3 4 7 4 2" xfId="26427"/>
    <cellStyle name="40% - Accent3 4 7 4 3" xfId="26428"/>
    <cellStyle name="40% - Accent3 4 7 5" xfId="26429"/>
    <cellStyle name="40% - Accent3 4 7 5 2" xfId="26430"/>
    <cellStyle name="40% - Accent3 4 7 5 3" xfId="26431"/>
    <cellStyle name="40% - Accent3 4 7 6" xfId="26432"/>
    <cellStyle name="40% - Accent3 4 7 6 2" xfId="26433"/>
    <cellStyle name="40% - Accent3 4 7 7" xfId="26434"/>
    <cellStyle name="40% - Accent3 4 7 8" xfId="26435"/>
    <cellStyle name="40% - Accent3 4 8" xfId="26436"/>
    <cellStyle name="40% - Accent3 4 8 2" xfId="26437"/>
    <cellStyle name="40% - Accent3 4 8 2 2" xfId="26438"/>
    <cellStyle name="40% - Accent3 4 8 2 3" xfId="26439"/>
    <cellStyle name="40% - Accent3 4 8 3" xfId="26440"/>
    <cellStyle name="40% - Accent3 4 8 3 2" xfId="26441"/>
    <cellStyle name="40% - Accent3 4 8 3 3" xfId="26442"/>
    <cellStyle name="40% - Accent3 4 8 4" xfId="26443"/>
    <cellStyle name="40% - Accent3 4 8 4 2" xfId="26444"/>
    <cellStyle name="40% - Accent3 4 8 4 3" xfId="26445"/>
    <cellStyle name="40% - Accent3 4 8 5" xfId="26446"/>
    <cellStyle name="40% - Accent3 4 8 5 2" xfId="26447"/>
    <cellStyle name="40% - Accent3 4 8 5 3" xfId="26448"/>
    <cellStyle name="40% - Accent3 4 8 6" xfId="26449"/>
    <cellStyle name="40% - Accent3 4 8 6 2" xfId="26450"/>
    <cellStyle name="40% - Accent3 4 8 7" xfId="26451"/>
    <cellStyle name="40% - Accent3 4 8 8" xfId="26452"/>
    <cellStyle name="40% - Accent3 4 9" xfId="26453"/>
    <cellStyle name="40% - Accent3 4 9 2" xfId="26454"/>
    <cellStyle name="40% - Accent3 4 9 2 2" xfId="26455"/>
    <cellStyle name="40% - Accent3 4 9 2 3" xfId="26456"/>
    <cellStyle name="40% - Accent3 4 9 3" xfId="26457"/>
    <cellStyle name="40% - Accent3 4 9 3 2" xfId="26458"/>
    <cellStyle name="40% - Accent3 4 9 3 3" xfId="26459"/>
    <cellStyle name="40% - Accent3 4 9 4" xfId="26460"/>
    <cellStyle name="40% - Accent3 4 9 4 2" xfId="26461"/>
    <cellStyle name="40% - Accent3 4 9 4 3" xfId="26462"/>
    <cellStyle name="40% - Accent3 4 9 5" xfId="26463"/>
    <cellStyle name="40% - Accent3 4 9 5 2" xfId="26464"/>
    <cellStyle name="40% - Accent3 4 9 5 3" xfId="26465"/>
    <cellStyle name="40% - Accent3 4 9 6" xfId="26466"/>
    <cellStyle name="40% - Accent3 4 9 6 2" xfId="26467"/>
    <cellStyle name="40% - Accent3 4 9 7" xfId="26468"/>
    <cellStyle name="40% - Accent3 4 9 8" xfId="26469"/>
    <cellStyle name="40% - Accent3 40" xfId="26470"/>
    <cellStyle name="40% - Accent3 41" xfId="26471"/>
    <cellStyle name="40% - Accent3 42" xfId="26472"/>
    <cellStyle name="40% - Accent3 5" xfId="26473"/>
    <cellStyle name="40% - Accent3 5 10" xfId="26474"/>
    <cellStyle name="40% - Accent3 5 10 2" xfId="26475"/>
    <cellStyle name="40% - Accent3 5 10 2 2" xfId="26476"/>
    <cellStyle name="40% - Accent3 5 10 2 3" xfId="26477"/>
    <cellStyle name="40% - Accent3 5 10 3" xfId="26478"/>
    <cellStyle name="40% - Accent3 5 10 3 2" xfId="26479"/>
    <cellStyle name="40% - Accent3 5 10 3 3" xfId="26480"/>
    <cellStyle name="40% - Accent3 5 10 4" xfId="26481"/>
    <cellStyle name="40% - Accent3 5 10 4 2" xfId="26482"/>
    <cellStyle name="40% - Accent3 5 10 4 3" xfId="26483"/>
    <cellStyle name="40% - Accent3 5 10 5" xfId="26484"/>
    <cellStyle name="40% - Accent3 5 10 5 2" xfId="26485"/>
    <cellStyle name="40% - Accent3 5 10 5 3" xfId="26486"/>
    <cellStyle name="40% - Accent3 5 10 6" xfId="26487"/>
    <cellStyle name="40% - Accent3 5 10 6 2" xfId="26488"/>
    <cellStyle name="40% - Accent3 5 10 7" xfId="26489"/>
    <cellStyle name="40% - Accent3 5 10 8" xfId="26490"/>
    <cellStyle name="40% - Accent3 5 11" xfId="26491"/>
    <cellStyle name="40% - Accent3 5 11 2" xfId="26492"/>
    <cellStyle name="40% - Accent3 5 11 2 2" xfId="26493"/>
    <cellStyle name="40% - Accent3 5 11 2 3" xfId="26494"/>
    <cellStyle name="40% - Accent3 5 11 3" xfId="26495"/>
    <cellStyle name="40% - Accent3 5 11 3 2" xfId="26496"/>
    <cellStyle name="40% - Accent3 5 11 3 3" xfId="26497"/>
    <cellStyle name="40% - Accent3 5 11 4" xfId="26498"/>
    <cellStyle name="40% - Accent3 5 11 4 2" xfId="26499"/>
    <cellStyle name="40% - Accent3 5 11 4 3" xfId="26500"/>
    <cellStyle name="40% - Accent3 5 11 5" xfId="26501"/>
    <cellStyle name="40% - Accent3 5 11 5 2" xfId="26502"/>
    <cellStyle name="40% - Accent3 5 11 5 3" xfId="26503"/>
    <cellStyle name="40% - Accent3 5 11 6" xfId="26504"/>
    <cellStyle name="40% - Accent3 5 11 6 2" xfId="26505"/>
    <cellStyle name="40% - Accent3 5 11 7" xfId="26506"/>
    <cellStyle name="40% - Accent3 5 11 8" xfId="26507"/>
    <cellStyle name="40% - Accent3 5 12" xfId="26508"/>
    <cellStyle name="40% - Accent3 5 12 2" xfId="26509"/>
    <cellStyle name="40% - Accent3 5 12 2 2" xfId="26510"/>
    <cellStyle name="40% - Accent3 5 12 2 3" xfId="26511"/>
    <cellStyle name="40% - Accent3 5 12 3" xfId="26512"/>
    <cellStyle name="40% - Accent3 5 12 3 2" xfId="26513"/>
    <cellStyle name="40% - Accent3 5 12 3 3" xfId="26514"/>
    <cellStyle name="40% - Accent3 5 12 4" xfId="26515"/>
    <cellStyle name="40% - Accent3 5 12 4 2" xfId="26516"/>
    <cellStyle name="40% - Accent3 5 12 4 3" xfId="26517"/>
    <cellStyle name="40% - Accent3 5 12 5" xfId="26518"/>
    <cellStyle name="40% - Accent3 5 12 5 2" xfId="26519"/>
    <cellStyle name="40% - Accent3 5 12 5 3" xfId="26520"/>
    <cellStyle name="40% - Accent3 5 12 6" xfId="26521"/>
    <cellStyle name="40% - Accent3 5 12 6 2" xfId="26522"/>
    <cellStyle name="40% - Accent3 5 12 7" xfId="26523"/>
    <cellStyle name="40% - Accent3 5 12 8" xfId="26524"/>
    <cellStyle name="40% - Accent3 5 13" xfId="26525"/>
    <cellStyle name="40% - Accent3 5 13 2" xfId="26526"/>
    <cellStyle name="40% - Accent3 5 13 2 2" xfId="26527"/>
    <cellStyle name="40% - Accent3 5 13 2 3" xfId="26528"/>
    <cellStyle name="40% - Accent3 5 13 3" xfId="26529"/>
    <cellStyle name="40% - Accent3 5 13 3 2" xfId="26530"/>
    <cellStyle name="40% - Accent3 5 13 3 3" xfId="26531"/>
    <cellStyle name="40% - Accent3 5 13 4" xfId="26532"/>
    <cellStyle name="40% - Accent3 5 13 4 2" xfId="26533"/>
    <cellStyle name="40% - Accent3 5 13 4 3" xfId="26534"/>
    <cellStyle name="40% - Accent3 5 13 5" xfId="26535"/>
    <cellStyle name="40% - Accent3 5 13 5 2" xfId="26536"/>
    <cellStyle name="40% - Accent3 5 13 5 3" xfId="26537"/>
    <cellStyle name="40% - Accent3 5 13 6" xfId="26538"/>
    <cellStyle name="40% - Accent3 5 13 6 2" xfId="26539"/>
    <cellStyle name="40% - Accent3 5 13 7" xfId="26540"/>
    <cellStyle name="40% - Accent3 5 13 8" xfId="26541"/>
    <cellStyle name="40% - Accent3 5 14" xfId="26542"/>
    <cellStyle name="40% - Accent3 5 14 2" xfId="26543"/>
    <cellStyle name="40% - Accent3 5 14 2 2" xfId="26544"/>
    <cellStyle name="40% - Accent3 5 14 2 3" xfId="26545"/>
    <cellStyle name="40% - Accent3 5 14 3" xfId="26546"/>
    <cellStyle name="40% - Accent3 5 14 3 2" xfId="26547"/>
    <cellStyle name="40% - Accent3 5 14 3 3" xfId="26548"/>
    <cellStyle name="40% - Accent3 5 14 4" xfId="26549"/>
    <cellStyle name="40% - Accent3 5 14 4 2" xfId="26550"/>
    <cellStyle name="40% - Accent3 5 14 4 3" xfId="26551"/>
    <cellStyle name="40% - Accent3 5 14 5" xfId="26552"/>
    <cellStyle name="40% - Accent3 5 14 5 2" xfId="26553"/>
    <cellStyle name="40% - Accent3 5 14 5 3" xfId="26554"/>
    <cellStyle name="40% - Accent3 5 14 6" xfId="26555"/>
    <cellStyle name="40% - Accent3 5 14 6 2" xfId="26556"/>
    <cellStyle name="40% - Accent3 5 14 7" xfId="26557"/>
    <cellStyle name="40% - Accent3 5 14 8" xfId="26558"/>
    <cellStyle name="40% - Accent3 5 15" xfId="26559"/>
    <cellStyle name="40% - Accent3 5 15 2" xfId="26560"/>
    <cellStyle name="40% - Accent3 5 15 2 2" xfId="26561"/>
    <cellStyle name="40% - Accent3 5 15 2 3" xfId="26562"/>
    <cellStyle name="40% - Accent3 5 15 3" xfId="26563"/>
    <cellStyle name="40% - Accent3 5 15 3 2" xfId="26564"/>
    <cellStyle name="40% - Accent3 5 15 3 3" xfId="26565"/>
    <cellStyle name="40% - Accent3 5 15 4" xfId="26566"/>
    <cellStyle name="40% - Accent3 5 15 4 2" xfId="26567"/>
    <cellStyle name="40% - Accent3 5 15 4 3" xfId="26568"/>
    <cellStyle name="40% - Accent3 5 15 5" xfId="26569"/>
    <cellStyle name="40% - Accent3 5 15 5 2" xfId="26570"/>
    <cellStyle name="40% - Accent3 5 15 5 3" xfId="26571"/>
    <cellStyle name="40% - Accent3 5 15 6" xfId="26572"/>
    <cellStyle name="40% - Accent3 5 15 6 2" xfId="26573"/>
    <cellStyle name="40% - Accent3 5 15 7" xfId="26574"/>
    <cellStyle name="40% - Accent3 5 15 8" xfId="26575"/>
    <cellStyle name="40% - Accent3 5 16" xfId="26576"/>
    <cellStyle name="40% - Accent3 5 16 2" xfId="26577"/>
    <cellStyle name="40% - Accent3 5 16 2 2" xfId="26578"/>
    <cellStyle name="40% - Accent3 5 16 2 3" xfId="26579"/>
    <cellStyle name="40% - Accent3 5 16 3" xfId="26580"/>
    <cellStyle name="40% - Accent3 5 16 3 2" xfId="26581"/>
    <cellStyle name="40% - Accent3 5 16 3 3" xfId="26582"/>
    <cellStyle name="40% - Accent3 5 16 4" xfId="26583"/>
    <cellStyle name="40% - Accent3 5 16 4 2" xfId="26584"/>
    <cellStyle name="40% - Accent3 5 16 4 3" xfId="26585"/>
    <cellStyle name="40% - Accent3 5 16 5" xfId="26586"/>
    <cellStyle name="40% - Accent3 5 16 5 2" xfId="26587"/>
    <cellStyle name="40% - Accent3 5 16 5 3" xfId="26588"/>
    <cellStyle name="40% - Accent3 5 16 6" xfId="26589"/>
    <cellStyle name="40% - Accent3 5 16 6 2" xfId="26590"/>
    <cellStyle name="40% - Accent3 5 16 7" xfId="26591"/>
    <cellStyle name="40% - Accent3 5 16 8" xfId="26592"/>
    <cellStyle name="40% - Accent3 5 17" xfId="26593"/>
    <cellStyle name="40% - Accent3 5 17 2" xfId="26594"/>
    <cellStyle name="40% - Accent3 5 17 2 2" xfId="26595"/>
    <cellStyle name="40% - Accent3 5 17 2 3" xfId="26596"/>
    <cellStyle name="40% - Accent3 5 17 3" xfId="26597"/>
    <cellStyle name="40% - Accent3 5 17 3 2" xfId="26598"/>
    <cellStyle name="40% - Accent3 5 17 3 3" xfId="26599"/>
    <cellStyle name="40% - Accent3 5 17 4" xfId="26600"/>
    <cellStyle name="40% - Accent3 5 17 4 2" xfId="26601"/>
    <cellStyle name="40% - Accent3 5 17 4 3" xfId="26602"/>
    <cellStyle name="40% - Accent3 5 17 5" xfId="26603"/>
    <cellStyle name="40% - Accent3 5 17 5 2" xfId="26604"/>
    <cellStyle name="40% - Accent3 5 17 5 3" xfId="26605"/>
    <cellStyle name="40% - Accent3 5 17 6" xfId="26606"/>
    <cellStyle name="40% - Accent3 5 17 6 2" xfId="26607"/>
    <cellStyle name="40% - Accent3 5 17 7" xfId="26608"/>
    <cellStyle name="40% - Accent3 5 17 8" xfId="26609"/>
    <cellStyle name="40% - Accent3 5 18" xfId="26610"/>
    <cellStyle name="40% - Accent3 5 18 2" xfId="26611"/>
    <cellStyle name="40% - Accent3 5 18 2 2" xfId="26612"/>
    <cellStyle name="40% - Accent3 5 18 2 3" xfId="26613"/>
    <cellStyle name="40% - Accent3 5 18 3" xfId="26614"/>
    <cellStyle name="40% - Accent3 5 18 3 2" xfId="26615"/>
    <cellStyle name="40% - Accent3 5 18 3 3" xfId="26616"/>
    <cellStyle name="40% - Accent3 5 18 4" xfId="26617"/>
    <cellStyle name="40% - Accent3 5 18 4 2" xfId="26618"/>
    <cellStyle name="40% - Accent3 5 18 4 3" xfId="26619"/>
    <cellStyle name="40% - Accent3 5 18 5" xfId="26620"/>
    <cellStyle name="40% - Accent3 5 18 5 2" xfId="26621"/>
    <cellStyle name="40% - Accent3 5 18 5 3" xfId="26622"/>
    <cellStyle name="40% - Accent3 5 18 6" xfId="26623"/>
    <cellStyle name="40% - Accent3 5 18 6 2" xfId="26624"/>
    <cellStyle name="40% - Accent3 5 18 7" xfId="26625"/>
    <cellStyle name="40% - Accent3 5 18 8" xfId="26626"/>
    <cellStyle name="40% - Accent3 5 19" xfId="26627"/>
    <cellStyle name="40% - Accent3 5 19 2" xfId="26628"/>
    <cellStyle name="40% - Accent3 5 19 2 2" xfId="26629"/>
    <cellStyle name="40% - Accent3 5 19 2 3" xfId="26630"/>
    <cellStyle name="40% - Accent3 5 19 3" xfId="26631"/>
    <cellStyle name="40% - Accent3 5 19 3 2" xfId="26632"/>
    <cellStyle name="40% - Accent3 5 19 3 3" xfId="26633"/>
    <cellStyle name="40% - Accent3 5 19 4" xfId="26634"/>
    <cellStyle name="40% - Accent3 5 19 4 2" xfId="26635"/>
    <cellStyle name="40% - Accent3 5 19 4 3" xfId="26636"/>
    <cellStyle name="40% - Accent3 5 19 5" xfId="26637"/>
    <cellStyle name="40% - Accent3 5 19 5 2" xfId="26638"/>
    <cellStyle name="40% - Accent3 5 19 5 3" xfId="26639"/>
    <cellStyle name="40% - Accent3 5 19 6" xfId="26640"/>
    <cellStyle name="40% - Accent3 5 19 6 2" xfId="26641"/>
    <cellStyle name="40% - Accent3 5 19 7" xfId="26642"/>
    <cellStyle name="40% - Accent3 5 19 8" xfId="26643"/>
    <cellStyle name="40% - Accent3 5 2" xfId="26644"/>
    <cellStyle name="40% - Accent3 5 2 2" xfId="26645"/>
    <cellStyle name="40% - Accent3 5 2 2 2" xfId="26646"/>
    <cellStyle name="40% - Accent3 5 2 2 3" xfId="26647"/>
    <cellStyle name="40% - Accent3 5 2 3" xfId="26648"/>
    <cellStyle name="40% - Accent3 5 2 3 2" xfId="26649"/>
    <cellStyle name="40% - Accent3 5 2 3 3" xfId="26650"/>
    <cellStyle name="40% - Accent3 5 2 4" xfId="26651"/>
    <cellStyle name="40% - Accent3 5 2 4 2" xfId="26652"/>
    <cellStyle name="40% - Accent3 5 2 4 3" xfId="26653"/>
    <cellStyle name="40% - Accent3 5 2 5" xfId="26654"/>
    <cellStyle name="40% - Accent3 5 2 5 2" xfId="26655"/>
    <cellStyle name="40% - Accent3 5 2 5 3" xfId="26656"/>
    <cellStyle name="40% - Accent3 5 2 6" xfId="26657"/>
    <cellStyle name="40% - Accent3 5 2 6 2" xfId="26658"/>
    <cellStyle name="40% - Accent3 5 2 7" xfId="26659"/>
    <cellStyle name="40% - Accent3 5 2 8" xfId="26660"/>
    <cellStyle name="40% - Accent3 5 20" xfId="26661"/>
    <cellStyle name="40% - Accent3 5 20 2" xfId="26662"/>
    <cellStyle name="40% - Accent3 5 20 2 2" xfId="26663"/>
    <cellStyle name="40% - Accent3 5 20 2 3" xfId="26664"/>
    <cellStyle name="40% - Accent3 5 20 3" xfId="26665"/>
    <cellStyle name="40% - Accent3 5 20 3 2" xfId="26666"/>
    <cellStyle name="40% - Accent3 5 20 3 3" xfId="26667"/>
    <cellStyle name="40% - Accent3 5 20 4" xfId="26668"/>
    <cellStyle name="40% - Accent3 5 20 4 2" xfId="26669"/>
    <cellStyle name="40% - Accent3 5 20 4 3" xfId="26670"/>
    <cellStyle name="40% - Accent3 5 20 5" xfId="26671"/>
    <cellStyle name="40% - Accent3 5 20 5 2" xfId="26672"/>
    <cellStyle name="40% - Accent3 5 20 5 3" xfId="26673"/>
    <cellStyle name="40% - Accent3 5 20 6" xfId="26674"/>
    <cellStyle name="40% - Accent3 5 20 6 2" xfId="26675"/>
    <cellStyle name="40% - Accent3 5 20 7" xfId="26676"/>
    <cellStyle name="40% - Accent3 5 20 8" xfId="26677"/>
    <cellStyle name="40% - Accent3 5 21" xfId="26678"/>
    <cellStyle name="40% - Accent3 5 21 2" xfId="26679"/>
    <cellStyle name="40% - Accent3 5 21 2 2" xfId="26680"/>
    <cellStyle name="40% - Accent3 5 21 2 3" xfId="26681"/>
    <cellStyle name="40% - Accent3 5 21 3" xfId="26682"/>
    <cellStyle name="40% - Accent3 5 21 3 2" xfId="26683"/>
    <cellStyle name="40% - Accent3 5 21 3 3" xfId="26684"/>
    <cellStyle name="40% - Accent3 5 21 4" xfId="26685"/>
    <cellStyle name="40% - Accent3 5 21 4 2" xfId="26686"/>
    <cellStyle name="40% - Accent3 5 21 4 3" xfId="26687"/>
    <cellStyle name="40% - Accent3 5 21 5" xfId="26688"/>
    <cellStyle name="40% - Accent3 5 21 5 2" xfId="26689"/>
    <cellStyle name="40% - Accent3 5 21 5 3" xfId="26690"/>
    <cellStyle name="40% - Accent3 5 21 6" xfId="26691"/>
    <cellStyle name="40% - Accent3 5 21 6 2" xfId="26692"/>
    <cellStyle name="40% - Accent3 5 21 7" xfId="26693"/>
    <cellStyle name="40% - Accent3 5 21 8" xfId="26694"/>
    <cellStyle name="40% - Accent3 5 22" xfId="26695"/>
    <cellStyle name="40% - Accent3 5 22 2" xfId="26696"/>
    <cellStyle name="40% - Accent3 5 22 3" xfId="26697"/>
    <cellStyle name="40% - Accent3 5 23" xfId="26698"/>
    <cellStyle name="40% - Accent3 5 23 2" xfId="26699"/>
    <cellStyle name="40% - Accent3 5 23 3" xfId="26700"/>
    <cellStyle name="40% - Accent3 5 24" xfId="26701"/>
    <cellStyle name="40% - Accent3 5 24 2" xfId="26702"/>
    <cellStyle name="40% - Accent3 5 24 3" xfId="26703"/>
    <cellStyle name="40% - Accent3 5 25" xfId="26704"/>
    <cellStyle name="40% - Accent3 5 25 2" xfId="26705"/>
    <cellStyle name="40% - Accent3 5 25 3" xfId="26706"/>
    <cellStyle name="40% - Accent3 5 26" xfId="26707"/>
    <cellStyle name="40% - Accent3 5 26 2" xfId="26708"/>
    <cellStyle name="40% - Accent3 5 27" xfId="26709"/>
    <cellStyle name="40% - Accent3 5 28" xfId="26710"/>
    <cellStyle name="40% - Accent3 5 3" xfId="26711"/>
    <cellStyle name="40% - Accent3 5 3 2" xfId="26712"/>
    <cellStyle name="40% - Accent3 5 3 2 2" xfId="26713"/>
    <cellStyle name="40% - Accent3 5 3 2 3" xfId="26714"/>
    <cellStyle name="40% - Accent3 5 3 3" xfId="26715"/>
    <cellStyle name="40% - Accent3 5 3 3 2" xfId="26716"/>
    <cellStyle name="40% - Accent3 5 3 3 3" xfId="26717"/>
    <cellStyle name="40% - Accent3 5 3 4" xfId="26718"/>
    <cellStyle name="40% - Accent3 5 3 4 2" xfId="26719"/>
    <cellStyle name="40% - Accent3 5 3 4 3" xfId="26720"/>
    <cellStyle name="40% - Accent3 5 3 5" xfId="26721"/>
    <cellStyle name="40% - Accent3 5 3 5 2" xfId="26722"/>
    <cellStyle name="40% - Accent3 5 3 5 3" xfId="26723"/>
    <cellStyle name="40% - Accent3 5 3 6" xfId="26724"/>
    <cellStyle name="40% - Accent3 5 3 6 2" xfId="26725"/>
    <cellStyle name="40% - Accent3 5 3 7" xfId="26726"/>
    <cellStyle name="40% - Accent3 5 3 8" xfId="26727"/>
    <cellStyle name="40% - Accent3 5 4" xfId="26728"/>
    <cellStyle name="40% - Accent3 5 4 2" xfId="26729"/>
    <cellStyle name="40% - Accent3 5 4 2 2" xfId="26730"/>
    <cellStyle name="40% - Accent3 5 4 2 3" xfId="26731"/>
    <cellStyle name="40% - Accent3 5 4 3" xfId="26732"/>
    <cellStyle name="40% - Accent3 5 4 3 2" xfId="26733"/>
    <cellStyle name="40% - Accent3 5 4 3 3" xfId="26734"/>
    <cellStyle name="40% - Accent3 5 4 4" xfId="26735"/>
    <cellStyle name="40% - Accent3 5 4 4 2" xfId="26736"/>
    <cellStyle name="40% - Accent3 5 4 4 3" xfId="26737"/>
    <cellStyle name="40% - Accent3 5 4 5" xfId="26738"/>
    <cellStyle name="40% - Accent3 5 4 5 2" xfId="26739"/>
    <cellStyle name="40% - Accent3 5 4 5 3" xfId="26740"/>
    <cellStyle name="40% - Accent3 5 4 6" xfId="26741"/>
    <cellStyle name="40% - Accent3 5 4 6 2" xfId="26742"/>
    <cellStyle name="40% - Accent3 5 4 7" xfId="26743"/>
    <cellStyle name="40% - Accent3 5 4 8" xfId="26744"/>
    <cellStyle name="40% - Accent3 5 5" xfId="26745"/>
    <cellStyle name="40% - Accent3 5 5 2" xfId="26746"/>
    <cellStyle name="40% - Accent3 5 5 2 2" xfId="26747"/>
    <cellStyle name="40% - Accent3 5 5 2 3" xfId="26748"/>
    <cellStyle name="40% - Accent3 5 5 3" xfId="26749"/>
    <cellStyle name="40% - Accent3 5 5 3 2" xfId="26750"/>
    <cellStyle name="40% - Accent3 5 5 3 3" xfId="26751"/>
    <cellStyle name="40% - Accent3 5 5 4" xfId="26752"/>
    <cellStyle name="40% - Accent3 5 5 4 2" xfId="26753"/>
    <cellStyle name="40% - Accent3 5 5 4 3" xfId="26754"/>
    <cellStyle name="40% - Accent3 5 5 5" xfId="26755"/>
    <cellStyle name="40% - Accent3 5 5 5 2" xfId="26756"/>
    <cellStyle name="40% - Accent3 5 5 5 3" xfId="26757"/>
    <cellStyle name="40% - Accent3 5 5 6" xfId="26758"/>
    <cellStyle name="40% - Accent3 5 5 6 2" xfId="26759"/>
    <cellStyle name="40% - Accent3 5 5 7" xfId="26760"/>
    <cellStyle name="40% - Accent3 5 5 8" xfId="26761"/>
    <cellStyle name="40% - Accent3 5 6" xfId="26762"/>
    <cellStyle name="40% - Accent3 5 6 2" xfId="26763"/>
    <cellStyle name="40% - Accent3 5 6 2 2" xfId="26764"/>
    <cellStyle name="40% - Accent3 5 6 2 3" xfId="26765"/>
    <cellStyle name="40% - Accent3 5 6 3" xfId="26766"/>
    <cellStyle name="40% - Accent3 5 6 3 2" xfId="26767"/>
    <cellStyle name="40% - Accent3 5 6 3 3" xfId="26768"/>
    <cellStyle name="40% - Accent3 5 6 4" xfId="26769"/>
    <cellStyle name="40% - Accent3 5 6 4 2" xfId="26770"/>
    <cellStyle name="40% - Accent3 5 6 4 3" xfId="26771"/>
    <cellStyle name="40% - Accent3 5 6 5" xfId="26772"/>
    <cellStyle name="40% - Accent3 5 6 5 2" xfId="26773"/>
    <cellStyle name="40% - Accent3 5 6 5 3" xfId="26774"/>
    <cellStyle name="40% - Accent3 5 6 6" xfId="26775"/>
    <cellStyle name="40% - Accent3 5 6 6 2" xfId="26776"/>
    <cellStyle name="40% - Accent3 5 6 7" xfId="26777"/>
    <cellStyle name="40% - Accent3 5 6 8" xfId="26778"/>
    <cellStyle name="40% - Accent3 5 7" xfId="26779"/>
    <cellStyle name="40% - Accent3 5 7 2" xfId="26780"/>
    <cellStyle name="40% - Accent3 5 7 2 2" xfId="26781"/>
    <cellStyle name="40% - Accent3 5 7 2 3" xfId="26782"/>
    <cellStyle name="40% - Accent3 5 7 3" xfId="26783"/>
    <cellStyle name="40% - Accent3 5 7 3 2" xfId="26784"/>
    <cellStyle name="40% - Accent3 5 7 3 3" xfId="26785"/>
    <cellStyle name="40% - Accent3 5 7 4" xfId="26786"/>
    <cellStyle name="40% - Accent3 5 7 4 2" xfId="26787"/>
    <cellStyle name="40% - Accent3 5 7 4 3" xfId="26788"/>
    <cellStyle name="40% - Accent3 5 7 5" xfId="26789"/>
    <cellStyle name="40% - Accent3 5 7 5 2" xfId="26790"/>
    <cellStyle name="40% - Accent3 5 7 5 3" xfId="26791"/>
    <cellStyle name="40% - Accent3 5 7 6" xfId="26792"/>
    <cellStyle name="40% - Accent3 5 7 6 2" xfId="26793"/>
    <cellStyle name="40% - Accent3 5 7 7" xfId="26794"/>
    <cellStyle name="40% - Accent3 5 7 8" xfId="26795"/>
    <cellStyle name="40% - Accent3 5 8" xfId="26796"/>
    <cellStyle name="40% - Accent3 5 8 2" xfId="26797"/>
    <cellStyle name="40% - Accent3 5 8 2 2" xfId="26798"/>
    <cellStyle name="40% - Accent3 5 8 2 3" xfId="26799"/>
    <cellStyle name="40% - Accent3 5 8 3" xfId="26800"/>
    <cellStyle name="40% - Accent3 5 8 3 2" xfId="26801"/>
    <cellStyle name="40% - Accent3 5 8 3 3" xfId="26802"/>
    <cellStyle name="40% - Accent3 5 8 4" xfId="26803"/>
    <cellStyle name="40% - Accent3 5 8 4 2" xfId="26804"/>
    <cellStyle name="40% - Accent3 5 8 4 3" xfId="26805"/>
    <cellStyle name="40% - Accent3 5 8 5" xfId="26806"/>
    <cellStyle name="40% - Accent3 5 8 5 2" xfId="26807"/>
    <cellStyle name="40% - Accent3 5 8 5 3" xfId="26808"/>
    <cellStyle name="40% - Accent3 5 8 6" xfId="26809"/>
    <cellStyle name="40% - Accent3 5 8 6 2" xfId="26810"/>
    <cellStyle name="40% - Accent3 5 8 7" xfId="26811"/>
    <cellStyle name="40% - Accent3 5 8 8" xfId="26812"/>
    <cellStyle name="40% - Accent3 5 9" xfId="26813"/>
    <cellStyle name="40% - Accent3 5 9 2" xfId="26814"/>
    <cellStyle name="40% - Accent3 5 9 2 2" xfId="26815"/>
    <cellStyle name="40% - Accent3 5 9 2 3" xfId="26816"/>
    <cellStyle name="40% - Accent3 5 9 3" xfId="26817"/>
    <cellStyle name="40% - Accent3 5 9 3 2" xfId="26818"/>
    <cellStyle name="40% - Accent3 5 9 3 3" xfId="26819"/>
    <cellStyle name="40% - Accent3 5 9 4" xfId="26820"/>
    <cellStyle name="40% - Accent3 5 9 4 2" xfId="26821"/>
    <cellStyle name="40% - Accent3 5 9 4 3" xfId="26822"/>
    <cellStyle name="40% - Accent3 5 9 5" xfId="26823"/>
    <cellStyle name="40% - Accent3 5 9 5 2" xfId="26824"/>
    <cellStyle name="40% - Accent3 5 9 5 3" xfId="26825"/>
    <cellStyle name="40% - Accent3 5 9 6" xfId="26826"/>
    <cellStyle name="40% - Accent3 5 9 6 2" xfId="26827"/>
    <cellStyle name="40% - Accent3 5 9 7" xfId="26828"/>
    <cellStyle name="40% - Accent3 5 9 8" xfId="26829"/>
    <cellStyle name="40% - Accent3 6" xfId="26830"/>
    <cellStyle name="40% - Accent3 6 10" xfId="26831"/>
    <cellStyle name="40% - Accent3 6 10 2" xfId="26832"/>
    <cellStyle name="40% - Accent3 6 10 2 2" xfId="26833"/>
    <cellStyle name="40% - Accent3 6 10 2 3" xfId="26834"/>
    <cellStyle name="40% - Accent3 6 10 3" xfId="26835"/>
    <cellStyle name="40% - Accent3 6 10 3 2" xfId="26836"/>
    <cellStyle name="40% - Accent3 6 10 3 3" xfId="26837"/>
    <cellStyle name="40% - Accent3 6 10 4" xfId="26838"/>
    <cellStyle name="40% - Accent3 6 10 4 2" xfId="26839"/>
    <cellStyle name="40% - Accent3 6 10 4 3" xfId="26840"/>
    <cellStyle name="40% - Accent3 6 10 5" xfId="26841"/>
    <cellStyle name="40% - Accent3 6 10 5 2" xfId="26842"/>
    <cellStyle name="40% - Accent3 6 10 5 3" xfId="26843"/>
    <cellStyle name="40% - Accent3 6 10 6" xfId="26844"/>
    <cellStyle name="40% - Accent3 6 10 6 2" xfId="26845"/>
    <cellStyle name="40% - Accent3 6 10 7" xfId="26846"/>
    <cellStyle name="40% - Accent3 6 10 8" xfId="26847"/>
    <cellStyle name="40% - Accent3 6 11" xfId="26848"/>
    <cellStyle name="40% - Accent3 6 11 2" xfId="26849"/>
    <cellStyle name="40% - Accent3 6 11 2 2" xfId="26850"/>
    <cellStyle name="40% - Accent3 6 11 2 3" xfId="26851"/>
    <cellStyle name="40% - Accent3 6 11 3" xfId="26852"/>
    <cellStyle name="40% - Accent3 6 11 3 2" xfId="26853"/>
    <cellStyle name="40% - Accent3 6 11 3 3" xfId="26854"/>
    <cellStyle name="40% - Accent3 6 11 4" xfId="26855"/>
    <cellStyle name="40% - Accent3 6 11 4 2" xfId="26856"/>
    <cellStyle name="40% - Accent3 6 11 4 3" xfId="26857"/>
    <cellStyle name="40% - Accent3 6 11 5" xfId="26858"/>
    <cellStyle name="40% - Accent3 6 11 5 2" xfId="26859"/>
    <cellStyle name="40% - Accent3 6 11 5 3" xfId="26860"/>
    <cellStyle name="40% - Accent3 6 11 6" xfId="26861"/>
    <cellStyle name="40% - Accent3 6 11 6 2" xfId="26862"/>
    <cellStyle name="40% - Accent3 6 11 7" xfId="26863"/>
    <cellStyle name="40% - Accent3 6 11 8" xfId="26864"/>
    <cellStyle name="40% - Accent3 6 12" xfId="26865"/>
    <cellStyle name="40% - Accent3 6 12 2" xfId="26866"/>
    <cellStyle name="40% - Accent3 6 12 2 2" xfId="26867"/>
    <cellStyle name="40% - Accent3 6 12 2 3" xfId="26868"/>
    <cellStyle name="40% - Accent3 6 12 3" xfId="26869"/>
    <cellStyle name="40% - Accent3 6 12 3 2" xfId="26870"/>
    <cellStyle name="40% - Accent3 6 12 3 3" xfId="26871"/>
    <cellStyle name="40% - Accent3 6 12 4" xfId="26872"/>
    <cellStyle name="40% - Accent3 6 12 4 2" xfId="26873"/>
    <cellStyle name="40% - Accent3 6 12 4 3" xfId="26874"/>
    <cellStyle name="40% - Accent3 6 12 5" xfId="26875"/>
    <cellStyle name="40% - Accent3 6 12 5 2" xfId="26876"/>
    <cellStyle name="40% - Accent3 6 12 5 3" xfId="26877"/>
    <cellStyle name="40% - Accent3 6 12 6" xfId="26878"/>
    <cellStyle name="40% - Accent3 6 12 6 2" xfId="26879"/>
    <cellStyle name="40% - Accent3 6 12 7" xfId="26880"/>
    <cellStyle name="40% - Accent3 6 12 8" xfId="26881"/>
    <cellStyle name="40% - Accent3 6 13" xfId="26882"/>
    <cellStyle name="40% - Accent3 6 13 2" xfId="26883"/>
    <cellStyle name="40% - Accent3 6 13 2 2" xfId="26884"/>
    <cellStyle name="40% - Accent3 6 13 2 3" xfId="26885"/>
    <cellStyle name="40% - Accent3 6 13 3" xfId="26886"/>
    <cellStyle name="40% - Accent3 6 13 3 2" xfId="26887"/>
    <cellStyle name="40% - Accent3 6 13 3 3" xfId="26888"/>
    <cellStyle name="40% - Accent3 6 13 4" xfId="26889"/>
    <cellStyle name="40% - Accent3 6 13 4 2" xfId="26890"/>
    <cellStyle name="40% - Accent3 6 13 4 3" xfId="26891"/>
    <cellStyle name="40% - Accent3 6 13 5" xfId="26892"/>
    <cellStyle name="40% - Accent3 6 13 5 2" xfId="26893"/>
    <cellStyle name="40% - Accent3 6 13 5 3" xfId="26894"/>
    <cellStyle name="40% - Accent3 6 13 6" xfId="26895"/>
    <cellStyle name="40% - Accent3 6 13 6 2" xfId="26896"/>
    <cellStyle name="40% - Accent3 6 13 7" xfId="26897"/>
    <cellStyle name="40% - Accent3 6 13 8" xfId="26898"/>
    <cellStyle name="40% - Accent3 6 14" xfId="26899"/>
    <cellStyle name="40% - Accent3 6 14 2" xfId="26900"/>
    <cellStyle name="40% - Accent3 6 14 2 2" xfId="26901"/>
    <cellStyle name="40% - Accent3 6 14 2 3" xfId="26902"/>
    <cellStyle name="40% - Accent3 6 14 3" xfId="26903"/>
    <cellStyle name="40% - Accent3 6 14 3 2" xfId="26904"/>
    <cellStyle name="40% - Accent3 6 14 3 3" xfId="26905"/>
    <cellStyle name="40% - Accent3 6 14 4" xfId="26906"/>
    <cellStyle name="40% - Accent3 6 14 4 2" xfId="26907"/>
    <cellStyle name="40% - Accent3 6 14 4 3" xfId="26908"/>
    <cellStyle name="40% - Accent3 6 14 5" xfId="26909"/>
    <cellStyle name="40% - Accent3 6 14 5 2" xfId="26910"/>
    <cellStyle name="40% - Accent3 6 14 5 3" xfId="26911"/>
    <cellStyle name="40% - Accent3 6 14 6" xfId="26912"/>
    <cellStyle name="40% - Accent3 6 14 6 2" xfId="26913"/>
    <cellStyle name="40% - Accent3 6 14 7" xfId="26914"/>
    <cellStyle name="40% - Accent3 6 14 8" xfId="26915"/>
    <cellStyle name="40% - Accent3 6 15" xfId="26916"/>
    <cellStyle name="40% - Accent3 6 15 2" xfId="26917"/>
    <cellStyle name="40% - Accent3 6 15 2 2" xfId="26918"/>
    <cellStyle name="40% - Accent3 6 15 2 3" xfId="26919"/>
    <cellStyle name="40% - Accent3 6 15 3" xfId="26920"/>
    <cellStyle name="40% - Accent3 6 15 3 2" xfId="26921"/>
    <cellStyle name="40% - Accent3 6 15 3 3" xfId="26922"/>
    <cellStyle name="40% - Accent3 6 15 4" xfId="26923"/>
    <cellStyle name="40% - Accent3 6 15 4 2" xfId="26924"/>
    <cellStyle name="40% - Accent3 6 15 4 3" xfId="26925"/>
    <cellStyle name="40% - Accent3 6 15 5" xfId="26926"/>
    <cellStyle name="40% - Accent3 6 15 5 2" xfId="26927"/>
    <cellStyle name="40% - Accent3 6 15 5 3" xfId="26928"/>
    <cellStyle name="40% - Accent3 6 15 6" xfId="26929"/>
    <cellStyle name="40% - Accent3 6 15 6 2" xfId="26930"/>
    <cellStyle name="40% - Accent3 6 15 7" xfId="26931"/>
    <cellStyle name="40% - Accent3 6 15 8" xfId="26932"/>
    <cellStyle name="40% - Accent3 6 16" xfId="26933"/>
    <cellStyle name="40% - Accent3 6 16 2" xfId="26934"/>
    <cellStyle name="40% - Accent3 6 16 2 2" xfId="26935"/>
    <cellStyle name="40% - Accent3 6 16 2 3" xfId="26936"/>
    <cellStyle name="40% - Accent3 6 16 3" xfId="26937"/>
    <cellStyle name="40% - Accent3 6 16 3 2" xfId="26938"/>
    <cellStyle name="40% - Accent3 6 16 3 3" xfId="26939"/>
    <cellStyle name="40% - Accent3 6 16 4" xfId="26940"/>
    <cellStyle name="40% - Accent3 6 16 4 2" xfId="26941"/>
    <cellStyle name="40% - Accent3 6 16 4 3" xfId="26942"/>
    <cellStyle name="40% - Accent3 6 16 5" xfId="26943"/>
    <cellStyle name="40% - Accent3 6 16 5 2" xfId="26944"/>
    <cellStyle name="40% - Accent3 6 16 5 3" xfId="26945"/>
    <cellStyle name="40% - Accent3 6 16 6" xfId="26946"/>
    <cellStyle name="40% - Accent3 6 16 6 2" xfId="26947"/>
    <cellStyle name="40% - Accent3 6 16 7" xfId="26948"/>
    <cellStyle name="40% - Accent3 6 16 8" xfId="26949"/>
    <cellStyle name="40% - Accent3 6 17" xfId="26950"/>
    <cellStyle name="40% - Accent3 6 17 2" xfId="26951"/>
    <cellStyle name="40% - Accent3 6 17 2 2" xfId="26952"/>
    <cellStyle name="40% - Accent3 6 17 2 3" xfId="26953"/>
    <cellStyle name="40% - Accent3 6 17 3" xfId="26954"/>
    <cellStyle name="40% - Accent3 6 17 3 2" xfId="26955"/>
    <cellStyle name="40% - Accent3 6 17 3 3" xfId="26956"/>
    <cellStyle name="40% - Accent3 6 17 4" xfId="26957"/>
    <cellStyle name="40% - Accent3 6 17 4 2" xfId="26958"/>
    <cellStyle name="40% - Accent3 6 17 4 3" xfId="26959"/>
    <cellStyle name="40% - Accent3 6 17 5" xfId="26960"/>
    <cellStyle name="40% - Accent3 6 17 5 2" xfId="26961"/>
    <cellStyle name="40% - Accent3 6 17 5 3" xfId="26962"/>
    <cellStyle name="40% - Accent3 6 17 6" xfId="26963"/>
    <cellStyle name="40% - Accent3 6 17 6 2" xfId="26964"/>
    <cellStyle name="40% - Accent3 6 17 7" xfId="26965"/>
    <cellStyle name="40% - Accent3 6 17 8" xfId="26966"/>
    <cellStyle name="40% - Accent3 6 18" xfId="26967"/>
    <cellStyle name="40% - Accent3 6 18 2" xfId="26968"/>
    <cellStyle name="40% - Accent3 6 18 2 2" xfId="26969"/>
    <cellStyle name="40% - Accent3 6 18 2 3" xfId="26970"/>
    <cellStyle name="40% - Accent3 6 18 3" xfId="26971"/>
    <cellStyle name="40% - Accent3 6 18 3 2" xfId="26972"/>
    <cellStyle name="40% - Accent3 6 18 3 3" xfId="26973"/>
    <cellStyle name="40% - Accent3 6 18 4" xfId="26974"/>
    <cellStyle name="40% - Accent3 6 18 4 2" xfId="26975"/>
    <cellStyle name="40% - Accent3 6 18 4 3" xfId="26976"/>
    <cellStyle name="40% - Accent3 6 18 5" xfId="26977"/>
    <cellStyle name="40% - Accent3 6 18 5 2" xfId="26978"/>
    <cellStyle name="40% - Accent3 6 18 5 3" xfId="26979"/>
    <cellStyle name="40% - Accent3 6 18 6" xfId="26980"/>
    <cellStyle name="40% - Accent3 6 18 6 2" xfId="26981"/>
    <cellStyle name="40% - Accent3 6 18 7" xfId="26982"/>
    <cellStyle name="40% - Accent3 6 18 8" xfId="26983"/>
    <cellStyle name="40% - Accent3 6 19" xfId="26984"/>
    <cellStyle name="40% - Accent3 6 19 2" xfId="26985"/>
    <cellStyle name="40% - Accent3 6 19 2 2" xfId="26986"/>
    <cellStyle name="40% - Accent3 6 19 2 3" xfId="26987"/>
    <cellStyle name="40% - Accent3 6 19 3" xfId="26988"/>
    <cellStyle name="40% - Accent3 6 19 3 2" xfId="26989"/>
    <cellStyle name="40% - Accent3 6 19 3 3" xfId="26990"/>
    <cellStyle name="40% - Accent3 6 19 4" xfId="26991"/>
    <cellStyle name="40% - Accent3 6 19 4 2" xfId="26992"/>
    <cellStyle name="40% - Accent3 6 19 4 3" xfId="26993"/>
    <cellStyle name="40% - Accent3 6 19 5" xfId="26994"/>
    <cellStyle name="40% - Accent3 6 19 5 2" xfId="26995"/>
    <cellStyle name="40% - Accent3 6 19 5 3" xfId="26996"/>
    <cellStyle name="40% - Accent3 6 19 6" xfId="26997"/>
    <cellStyle name="40% - Accent3 6 19 6 2" xfId="26998"/>
    <cellStyle name="40% - Accent3 6 19 7" xfId="26999"/>
    <cellStyle name="40% - Accent3 6 19 8" xfId="27000"/>
    <cellStyle name="40% - Accent3 6 2" xfId="27001"/>
    <cellStyle name="40% - Accent3 6 2 2" xfId="27002"/>
    <cellStyle name="40% - Accent3 6 2 2 2" xfId="27003"/>
    <cellStyle name="40% - Accent3 6 2 2 3" xfId="27004"/>
    <cellStyle name="40% - Accent3 6 2 3" xfId="27005"/>
    <cellStyle name="40% - Accent3 6 2 3 2" xfId="27006"/>
    <cellStyle name="40% - Accent3 6 2 3 3" xfId="27007"/>
    <cellStyle name="40% - Accent3 6 2 4" xfId="27008"/>
    <cellStyle name="40% - Accent3 6 2 4 2" xfId="27009"/>
    <cellStyle name="40% - Accent3 6 2 4 3" xfId="27010"/>
    <cellStyle name="40% - Accent3 6 2 5" xfId="27011"/>
    <cellStyle name="40% - Accent3 6 2 5 2" xfId="27012"/>
    <cellStyle name="40% - Accent3 6 2 5 3" xfId="27013"/>
    <cellStyle name="40% - Accent3 6 2 6" xfId="27014"/>
    <cellStyle name="40% - Accent3 6 2 6 2" xfId="27015"/>
    <cellStyle name="40% - Accent3 6 2 7" xfId="27016"/>
    <cellStyle name="40% - Accent3 6 2 8" xfId="27017"/>
    <cellStyle name="40% - Accent3 6 20" xfId="27018"/>
    <cellStyle name="40% - Accent3 6 20 2" xfId="27019"/>
    <cellStyle name="40% - Accent3 6 20 2 2" xfId="27020"/>
    <cellStyle name="40% - Accent3 6 20 2 3" xfId="27021"/>
    <cellStyle name="40% - Accent3 6 20 3" xfId="27022"/>
    <cellStyle name="40% - Accent3 6 20 3 2" xfId="27023"/>
    <cellStyle name="40% - Accent3 6 20 3 3" xfId="27024"/>
    <cellStyle name="40% - Accent3 6 20 4" xfId="27025"/>
    <cellStyle name="40% - Accent3 6 20 4 2" xfId="27026"/>
    <cellStyle name="40% - Accent3 6 20 4 3" xfId="27027"/>
    <cellStyle name="40% - Accent3 6 20 5" xfId="27028"/>
    <cellStyle name="40% - Accent3 6 20 5 2" xfId="27029"/>
    <cellStyle name="40% - Accent3 6 20 5 3" xfId="27030"/>
    <cellStyle name="40% - Accent3 6 20 6" xfId="27031"/>
    <cellStyle name="40% - Accent3 6 20 6 2" xfId="27032"/>
    <cellStyle name="40% - Accent3 6 20 7" xfId="27033"/>
    <cellStyle name="40% - Accent3 6 20 8" xfId="27034"/>
    <cellStyle name="40% - Accent3 6 21" xfId="27035"/>
    <cellStyle name="40% - Accent3 6 21 2" xfId="27036"/>
    <cellStyle name="40% - Accent3 6 21 2 2" xfId="27037"/>
    <cellStyle name="40% - Accent3 6 21 2 3" xfId="27038"/>
    <cellStyle name="40% - Accent3 6 21 3" xfId="27039"/>
    <cellStyle name="40% - Accent3 6 21 3 2" xfId="27040"/>
    <cellStyle name="40% - Accent3 6 21 3 3" xfId="27041"/>
    <cellStyle name="40% - Accent3 6 21 4" xfId="27042"/>
    <cellStyle name="40% - Accent3 6 21 4 2" xfId="27043"/>
    <cellStyle name="40% - Accent3 6 21 4 3" xfId="27044"/>
    <cellStyle name="40% - Accent3 6 21 5" xfId="27045"/>
    <cellStyle name="40% - Accent3 6 21 5 2" xfId="27046"/>
    <cellStyle name="40% - Accent3 6 21 5 3" xfId="27047"/>
    <cellStyle name="40% - Accent3 6 21 6" xfId="27048"/>
    <cellStyle name="40% - Accent3 6 21 6 2" xfId="27049"/>
    <cellStyle name="40% - Accent3 6 21 7" xfId="27050"/>
    <cellStyle name="40% - Accent3 6 21 8" xfId="27051"/>
    <cellStyle name="40% - Accent3 6 22" xfId="27052"/>
    <cellStyle name="40% - Accent3 6 22 2" xfId="27053"/>
    <cellStyle name="40% - Accent3 6 22 3" xfId="27054"/>
    <cellStyle name="40% - Accent3 6 23" xfId="27055"/>
    <cellStyle name="40% - Accent3 6 23 2" xfId="27056"/>
    <cellStyle name="40% - Accent3 6 23 3" xfId="27057"/>
    <cellStyle name="40% - Accent3 6 24" xfId="27058"/>
    <cellStyle name="40% - Accent3 6 24 2" xfId="27059"/>
    <cellStyle name="40% - Accent3 6 24 3" xfId="27060"/>
    <cellStyle name="40% - Accent3 6 25" xfId="27061"/>
    <cellStyle name="40% - Accent3 6 25 2" xfId="27062"/>
    <cellStyle name="40% - Accent3 6 25 3" xfId="27063"/>
    <cellStyle name="40% - Accent3 6 26" xfId="27064"/>
    <cellStyle name="40% - Accent3 6 26 2" xfId="27065"/>
    <cellStyle name="40% - Accent3 6 27" xfId="27066"/>
    <cellStyle name="40% - Accent3 6 28" xfId="27067"/>
    <cellStyle name="40% - Accent3 6 3" xfId="27068"/>
    <cellStyle name="40% - Accent3 6 3 2" xfId="27069"/>
    <cellStyle name="40% - Accent3 6 3 2 2" xfId="27070"/>
    <cellStyle name="40% - Accent3 6 3 2 3" xfId="27071"/>
    <cellStyle name="40% - Accent3 6 3 3" xfId="27072"/>
    <cellStyle name="40% - Accent3 6 3 3 2" xfId="27073"/>
    <cellStyle name="40% - Accent3 6 3 3 3" xfId="27074"/>
    <cellStyle name="40% - Accent3 6 3 4" xfId="27075"/>
    <cellStyle name="40% - Accent3 6 3 4 2" xfId="27076"/>
    <cellStyle name="40% - Accent3 6 3 4 3" xfId="27077"/>
    <cellStyle name="40% - Accent3 6 3 5" xfId="27078"/>
    <cellStyle name="40% - Accent3 6 3 5 2" xfId="27079"/>
    <cellStyle name="40% - Accent3 6 3 5 3" xfId="27080"/>
    <cellStyle name="40% - Accent3 6 3 6" xfId="27081"/>
    <cellStyle name="40% - Accent3 6 3 6 2" xfId="27082"/>
    <cellStyle name="40% - Accent3 6 3 7" xfId="27083"/>
    <cellStyle name="40% - Accent3 6 3 8" xfId="27084"/>
    <cellStyle name="40% - Accent3 6 4" xfId="27085"/>
    <cellStyle name="40% - Accent3 6 4 2" xfId="27086"/>
    <cellStyle name="40% - Accent3 6 4 2 2" xfId="27087"/>
    <cellStyle name="40% - Accent3 6 4 2 3" xfId="27088"/>
    <cellStyle name="40% - Accent3 6 4 3" xfId="27089"/>
    <cellStyle name="40% - Accent3 6 4 3 2" xfId="27090"/>
    <cellStyle name="40% - Accent3 6 4 3 3" xfId="27091"/>
    <cellStyle name="40% - Accent3 6 4 4" xfId="27092"/>
    <cellStyle name="40% - Accent3 6 4 4 2" xfId="27093"/>
    <cellStyle name="40% - Accent3 6 4 4 3" xfId="27094"/>
    <cellStyle name="40% - Accent3 6 4 5" xfId="27095"/>
    <cellStyle name="40% - Accent3 6 4 5 2" xfId="27096"/>
    <cellStyle name="40% - Accent3 6 4 5 3" xfId="27097"/>
    <cellStyle name="40% - Accent3 6 4 6" xfId="27098"/>
    <cellStyle name="40% - Accent3 6 4 6 2" xfId="27099"/>
    <cellStyle name="40% - Accent3 6 4 7" xfId="27100"/>
    <cellStyle name="40% - Accent3 6 4 8" xfId="27101"/>
    <cellStyle name="40% - Accent3 6 5" xfId="27102"/>
    <cellStyle name="40% - Accent3 6 5 2" xfId="27103"/>
    <cellStyle name="40% - Accent3 6 5 2 2" xfId="27104"/>
    <cellStyle name="40% - Accent3 6 5 2 3" xfId="27105"/>
    <cellStyle name="40% - Accent3 6 5 3" xfId="27106"/>
    <cellStyle name="40% - Accent3 6 5 3 2" xfId="27107"/>
    <cellStyle name="40% - Accent3 6 5 3 3" xfId="27108"/>
    <cellStyle name="40% - Accent3 6 5 4" xfId="27109"/>
    <cellStyle name="40% - Accent3 6 5 4 2" xfId="27110"/>
    <cellStyle name="40% - Accent3 6 5 4 3" xfId="27111"/>
    <cellStyle name="40% - Accent3 6 5 5" xfId="27112"/>
    <cellStyle name="40% - Accent3 6 5 5 2" xfId="27113"/>
    <cellStyle name="40% - Accent3 6 5 5 3" xfId="27114"/>
    <cellStyle name="40% - Accent3 6 5 6" xfId="27115"/>
    <cellStyle name="40% - Accent3 6 5 6 2" xfId="27116"/>
    <cellStyle name="40% - Accent3 6 5 7" xfId="27117"/>
    <cellStyle name="40% - Accent3 6 5 8" xfId="27118"/>
    <cellStyle name="40% - Accent3 6 6" xfId="27119"/>
    <cellStyle name="40% - Accent3 6 6 2" xfId="27120"/>
    <cellStyle name="40% - Accent3 6 6 2 2" xfId="27121"/>
    <cellStyle name="40% - Accent3 6 6 2 3" xfId="27122"/>
    <cellStyle name="40% - Accent3 6 6 3" xfId="27123"/>
    <cellStyle name="40% - Accent3 6 6 3 2" xfId="27124"/>
    <cellStyle name="40% - Accent3 6 6 3 3" xfId="27125"/>
    <cellStyle name="40% - Accent3 6 6 4" xfId="27126"/>
    <cellStyle name="40% - Accent3 6 6 4 2" xfId="27127"/>
    <cellStyle name="40% - Accent3 6 6 4 3" xfId="27128"/>
    <cellStyle name="40% - Accent3 6 6 5" xfId="27129"/>
    <cellStyle name="40% - Accent3 6 6 5 2" xfId="27130"/>
    <cellStyle name="40% - Accent3 6 6 5 3" xfId="27131"/>
    <cellStyle name="40% - Accent3 6 6 6" xfId="27132"/>
    <cellStyle name="40% - Accent3 6 6 6 2" xfId="27133"/>
    <cellStyle name="40% - Accent3 6 6 7" xfId="27134"/>
    <cellStyle name="40% - Accent3 6 6 8" xfId="27135"/>
    <cellStyle name="40% - Accent3 6 7" xfId="27136"/>
    <cellStyle name="40% - Accent3 6 7 2" xfId="27137"/>
    <cellStyle name="40% - Accent3 6 7 2 2" xfId="27138"/>
    <cellStyle name="40% - Accent3 6 7 2 3" xfId="27139"/>
    <cellStyle name="40% - Accent3 6 7 3" xfId="27140"/>
    <cellStyle name="40% - Accent3 6 7 3 2" xfId="27141"/>
    <cellStyle name="40% - Accent3 6 7 3 3" xfId="27142"/>
    <cellStyle name="40% - Accent3 6 7 4" xfId="27143"/>
    <cellStyle name="40% - Accent3 6 7 4 2" xfId="27144"/>
    <cellStyle name="40% - Accent3 6 7 4 3" xfId="27145"/>
    <cellStyle name="40% - Accent3 6 7 5" xfId="27146"/>
    <cellStyle name="40% - Accent3 6 7 5 2" xfId="27147"/>
    <cellStyle name="40% - Accent3 6 7 5 3" xfId="27148"/>
    <cellStyle name="40% - Accent3 6 7 6" xfId="27149"/>
    <cellStyle name="40% - Accent3 6 7 6 2" xfId="27150"/>
    <cellStyle name="40% - Accent3 6 7 7" xfId="27151"/>
    <cellStyle name="40% - Accent3 6 7 8" xfId="27152"/>
    <cellStyle name="40% - Accent3 6 8" xfId="27153"/>
    <cellStyle name="40% - Accent3 6 8 2" xfId="27154"/>
    <cellStyle name="40% - Accent3 6 8 2 2" xfId="27155"/>
    <cellStyle name="40% - Accent3 6 8 2 3" xfId="27156"/>
    <cellStyle name="40% - Accent3 6 8 3" xfId="27157"/>
    <cellStyle name="40% - Accent3 6 8 3 2" xfId="27158"/>
    <cellStyle name="40% - Accent3 6 8 3 3" xfId="27159"/>
    <cellStyle name="40% - Accent3 6 8 4" xfId="27160"/>
    <cellStyle name="40% - Accent3 6 8 4 2" xfId="27161"/>
    <cellStyle name="40% - Accent3 6 8 4 3" xfId="27162"/>
    <cellStyle name="40% - Accent3 6 8 5" xfId="27163"/>
    <cellStyle name="40% - Accent3 6 8 5 2" xfId="27164"/>
    <cellStyle name="40% - Accent3 6 8 5 3" xfId="27165"/>
    <cellStyle name="40% - Accent3 6 8 6" xfId="27166"/>
    <cellStyle name="40% - Accent3 6 8 6 2" xfId="27167"/>
    <cellStyle name="40% - Accent3 6 8 7" xfId="27168"/>
    <cellStyle name="40% - Accent3 6 8 8" xfId="27169"/>
    <cellStyle name="40% - Accent3 6 9" xfId="27170"/>
    <cellStyle name="40% - Accent3 6 9 2" xfId="27171"/>
    <cellStyle name="40% - Accent3 6 9 2 2" xfId="27172"/>
    <cellStyle name="40% - Accent3 6 9 2 3" xfId="27173"/>
    <cellStyle name="40% - Accent3 6 9 3" xfId="27174"/>
    <cellStyle name="40% - Accent3 6 9 3 2" xfId="27175"/>
    <cellStyle name="40% - Accent3 6 9 3 3" xfId="27176"/>
    <cellStyle name="40% - Accent3 6 9 4" xfId="27177"/>
    <cellStyle name="40% - Accent3 6 9 4 2" xfId="27178"/>
    <cellStyle name="40% - Accent3 6 9 4 3" xfId="27179"/>
    <cellStyle name="40% - Accent3 6 9 5" xfId="27180"/>
    <cellStyle name="40% - Accent3 6 9 5 2" xfId="27181"/>
    <cellStyle name="40% - Accent3 6 9 5 3" xfId="27182"/>
    <cellStyle name="40% - Accent3 6 9 6" xfId="27183"/>
    <cellStyle name="40% - Accent3 6 9 6 2" xfId="27184"/>
    <cellStyle name="40% - Accent3 6 9 7" xfId="27185"/>
    <cellStyle name="40% - Accent3 6 9 8" xfId="27186"/>
    <cellStyle name="40% - Accent3 7" xfId="27187"/>
    <cellStyle name="40% - Accent3 7 10" xfId="27188"/>
    <cellStyle name="40% - Accent3 7 10 2" xfId="27189"/>
    <cellStyle name="40% - Accent3 7 10 2 2" xfId="27190"/>
    <cellStyle name="40% - Accent3 7 10 2 3" xfId="27191"/>
    <cellStyle name="40% - Accent3 7 10 3" xfId="27192"/>
    <cellStyle name="40% - Accent3 7 10 3 2" xfId="27193"/>
    <cellStyle name="40% - Accent3 7 10 3 3" xfId="27194"/>
    <cellStyle name="40% - Accent3 7 10 4" xfId="27195"/>
    <cellStyle name="40% - Accent3 7 10 4 2" xfId="27196"/>
    <cellStyle name="40% - Accent3 7 10 4 3" xfId="27197"/>
    <cellStyle name="40% - Accent3 7 10 5" xfId="27198"/>
    <cellStyle name="40% - Accent3 7 10 5 2" xfId="27199"/>
    <cellStyle name="40% - Accent3 7 10 5 3" xfId="27200"/>
    <cellStyle name="40% - Accent3 7 10 6" xfId="27201"/>
    <cellStyle name="40% - Accent3 7 10 6 2" xfId="27202"/>
    <cellStyle name="40% - Accent3 7 10 7" xfId="27203"/>
    <cellStyle name="40% - Accent3 7 10 8" xfId="27204"/>
    <cellStyle name="40% - Accent3 7 11" xfId="27205"/>
    <cellStyle name="40% - Accent3 7 11 2" xfId="27206"/>
    <cellStyle name="40% - Accent3 7 11 2 2" xfId="27207"/>
    <cellStyle name="40% - Accent3 7 11 2 3" xfId="27208"/>
    <cellStyle name="40% - Accent3 7 11 3" xfId="27209"/>
    <cellStyle name="40% - Accent3 7 11 3 2" xfId="27210"/>
    <cellStyle name="40% - Accent3 7 11 3 3" xfId="27211"/>
    <cellStyle name="40% - Accent3 7 11 4" xfId="27212"/>
    <cellStyle name="40% - Accent3 7 11 4 2" xfId="27213"/>
    <cellStyle name="40% - Accent3 7 11 4 3" xfId="27214"/>
    <cellStyle name="40% - Accent3 7 11 5" xfId="27215"/>
    <cellStyle name="40% - Accent3 7 11 5 2" xfId="27216"/>
    <cellStyle name="40% - Accent3 7 11 5 3" xfId="27217"/>
    <cellStyle name="40% - Accent3 7 11 6" xfId="27218"/>
    <cellStyle name="40% - Accent3 7 11 6 2" xfId="27219"/>
    <cellStyle name="40% - Accent3 7 11 7" xfId="27220"/>
    <cellStyle name="40% - Accent3 7 11 8" xfId="27221"/>
    <cellStyle name="40% - Accent3 7 12" xfId="27222"/>
    <cellStyle name="40% - Accent3 7 12 2" xfId="27223"/>
    <cellStyle name="40% - Accent3 7 12 2 2" xfId="27224"/>
    <cellStyle name="40% - Accent3 7 12 2 3" xfId="27225"/>
    <cellStyle name="40% - Accent3 7 12 3" xfId="27226"/>
    <cellStyle name="40% - Accent3 7 12 3 2" xfId="27227"/>
    <cellStyle name="40% - Accent3 7 12 3 3" xfId="27228"/>
    <cellStyle name="40% - Accent3 7 12 4" xfId="27229"/>
    <cellStyle name="40% - Accent3 7 12 4 2" xfId="27230"/>
    <cellStyle name="40% - Accent3 7 12 4 3" xfId="27231"/>
    <cellStyle name="40% - Accent3 7 12 5" xfId="27232"/>
    <cellStyle name="40% - Accent3 7 12 5 2" xfId="27233"/>
    <cellStyle name="40% - Accent3 7 12 5 3" xfId="27234"/>
    <cellStyle name="40% - Accent3 7 12 6" xfId="27235"/>
    <cellStyle name="40% - Accent3 7 12 6 2" xfId="27236"/>
    <cellStyle name="40% - Accent3 7 12 7" xfId="27237"/>
    <cellStyle name="40% - Accent3 7 12 8" xfId="27238"/>
    <cellStyle name="40% - Accent3 7 13" xfId="27239"/>
    <cellStyle name="40% - Accent3 7 13 2" xfId="27240"/>
    <cellStyle name="40% - Accent3 7 13 2 2" xfId="27241"/>
    <cellStyle name="40% - Accent3 7 13 2 3" xfId="27242"/>
    <cellStyle name="40% - Accent3 7 13 3" xfId="27243"/>
    <cellStyle name="40% - Accent3 7 13 3 2" xfId="27244"/>
    <cellStyle name="40% - Accent3 7 13 3 3" xfId="27245"/>
    <cellStyle name="40% - Accent3 7 13 4" xfId="27246"/>
    <cellStyle name="40% - Accent3 7 13 4 2" xfId="27247"/>
    <cellStyle name="40% - Accent3 7 13 4 3" xfId="27248"/>
    <cellStyle name="40% - Accent3 7 13 5" xfId="27249"/>
    <cellStyle name="40% - Accent3 7 13 5 2" xfId="27250"/>
    <cellStyle name="40% - Accent3 7 13 5 3" xfId="27251"/>
    <cellStyle name="40% - Accent3 7 13 6" xfId="27252"/>
    <cellStyle name="40% - Accent3 7 13 6 2" xfId="27253"/>
    <cellStyle name="40% - Accent3 7 13 7" xfId="27254"/>
    <cellStyle name="40% - Accent3 7 13 8" xfId="27255"/>
    <cellStyle name="40% - Accent3 7 14" xfId="27256"/>
    <cellStyle name="40% - Accent3 7 14 2" xfId="27257"/>
    <cellStyle name="40% - Accent3 7 14 2 2" xfId="27258"/>
    <cellStyle name="40% - Accent3 7 14 2 3" xfId="27259"/>
    <cellStyle name="40% - Accent3 7 14 3" xfId="27260"/>
    <cellStyle name="40% - Accent3 7 14 3 2" xfId="27261"/>
    <cellStyle name="40% - Accent3 7 14 3 3" xfId="27262"/>
    <cellStyle name="40% - Accent3 7 14 4" xfId="27263"/>
    <cellStyle name="40% - Accent3 7 14 4 2" xfId="27264"/>
    <cellStyle name="40% - Accent3 7 14 4 3" xfId="27265"/>
    <cellStyle name="40% - Accent3 7 14 5" xfId="27266"/>
    <cellStyle name="40% - Accent3 7 14 5 2" xfId="27267"/>
    <cellStyle name="40% - Accent3 7 14 5 3" xfId="27268"/>
    <cellStyle name="40% - Accent3 7 14 6" xfId="27269"/>
    <cellStyle name="40% - Accent3 7 14 6 2" xfId="27270"/>
    <cellStyle name="40% - Accent3 7 14 7" xfId="27271"/>
    <cellStyle name="40% - Accent3 7 14 8" xfId="27272"/>
    <cellStyle name="40% - Accent3 7 15" xfId="27273"/>
    <cellStyle name="40% - Accent3 7 15 2" xfId="27274"/>
    <cellStyle name="40% - Accent3 7 15 2 2" xfId="27275"/>
    <cellStyle name="40% - Accent3 7 15 2 3" xfId="27276"/>
    <cellStyle name="40% - Accent3 7 15 3" xfId="27277"/>
    <cellStyle name="40% - Accent3 7 15 3 2" xfId="27278"/>
    <cellStyle name="40% - Accent3 7 15 3 3" xfId="27279"/>
    <cellStyle name="40% - Accent3 7 15 4" xfId="27280"/>
    <cellStyle name="40% - Accent3 7 15 4 2" xfId="27281"/>
    <cellStyle name="40% - Accent3 7 15 4 3" xfId="27282"/>
    <cellStyle name="40% - Accent3 7 15 5" xfId="27283"/>
    <cellStyle name="40% - Accent3 7 15 5 2" xfId="27284"/>
    <cellStyle name="40% - Accent3 7 15 5 3" xfId="27285"/>
    <cellStyle name="40% - Accent3 7 15 6" xfId="27286"/>
    <cellStyle name="40% - Accent3 7 15 6 2" xfId="27287"/>
    <cellStyle name="40% - Accent3 7 15 7" xfId="27288"/>
    <cellStyle name="40% - Accent3 7 15 8" xfId="27289"/>
    <cellStyle name="40% - Accent3 7 16" xfId="27290"/>
    <cellStyle name="40% - Accent3 7 16 2" xfId="27291"/>
    <cellStyle name="40% - Accent3 7 16 2 2" xfId="27292"/>
    <cellStyle name="40% - Accent3 7 16 2 3" xfId="27293"/>
    <cellStyle name="40% - Accent3 7 16 3" xfId="27294"/>
    <cellStyle name="40% - Accent3 7 16 3 2" xfId="27295"/>
    <cellStyle name="40% - Accent3 7 16 3 3" xfId="27296"/>
    <cellStyle name="40% - Accent3 7 16 4" xfId="27297"/>
    <cellStyle name="40% - Accent3 7 16 4 2" xfId="27298"/>
    <cellStyle name="40% - Accent3 7 16 4 3" xfId="27299"/>
    <cellStyle name="40% - Accent3 7 16 5" xfId="27300"/>
    <cellStyle name="40% - Accent3 7 16 5 2" xfId="27301"/>
    <cellStyle name="40% - Accent3 7 16 5 3" xfId="27302"/>
    <cellStyle name="40% - Accent3 7 16 6" xfId="27303"/>
    <cellStyle name="40% - Accent3 7 16 6 2" xfId="27304"/>
    <cellStyle name="40% - Accent3 7 16 7" xfId="27305"/>
    <cellStyle name="40% - Accent3 7 16 8" xfId="27306"/>
    <cellStyle name="40% - Accent3 7 17" xfId="27307"/>
    <cellStyle name="40% - Accent3 7 17 2" xfId="27308"/>
    <cellStyle name="40% - Accent3 7 17 2 2" xfId="27309"/>
    <cellStyle name="40% - Accent3 7 17 2 3" xfId="27310"/>
    <cellStyle name="40% - Accent3 7 17 3" xfId="27311"/>
    <cellStyle name="40% - Accent3 7 17 3 2" xfId="27312"/>
    <cellStyle name="40% - Accent3 7 17 3 3" xfId="27313"/>
    <cellStyle name="40% - Accent3 7 17 4" xfId="27314"/>
    <cellStyle name="40% - Accent3 7 17 4 2" xfId="27315"/>
    <cellStyle name="40% - Accent3 7 17 4 3" xfId="27316"/>
    <cellStyle name="40% - Accent3 7 17 5" xfId="27317"/>
    <cellStyle name="40% - Accent3 7 17 5 2" xfId="27318"/>
    <cellStyle name="40% - Accent3 7 17 5 3" xfId="27319"/>
    <cellStyle name="40% - Accent3 7 17 6" xfId="27320"/>
    <cellStyle name="40% - Accent3 7 17 6 2" xfId="27321"/>
    <cellStyle name="40% - Accent3 7 17 7" xfId="27322"/>
    <cellStyle name="40% - Accent3 7 17 8" xfId="27323"/>
    <cellStyle name="40% - Accent3 7 18" xfId="27324"/>
    <cellStyle name="40% - Accent3 7 18 2" xfId="27325"/>
    <cellStyle name="40% - Accent3 7 18 2 2" xfId="27326"/>
    <cellStyle name="40% - Accent3 7 18 2 3" xfId="27327"/>
    <cellStyle name="40% - Accent3 7 18 3" xfId="27328"/>
    <cellStyle name="40% - Accent3 7 18 3 2" xfId="27329"/>
    <cellStyle name="40% - Accent3 7 18 3 3" xfId="27330"/>
    <cellStyle name="40% - Accent3 7 18 4" xfId="27331"/>
    <cellStyle name="40% - Accent3 7 18 4 2" xfId="27332"/>
    <cellStyle name="40% - Accent3 7 18 4 3" xfId="27333"/>
    <cellStyle name="40% - Accent3 7 18 5" xfId="27334"/>
    <cellStyle name="40% - Accent3 7 18 5 2" xfId="27335"/>
    <cellStyle name="40% - Accent3 7 18 5 3" xfId="27336"/>
    <cellStyle name="40% - Accent3 7 18 6" xfId="27337"/>
    <cellStyle name="40% - Accent3 7 18 6 2" xfId="27338"/>
    <cellStyle name="40% - Accent3 7 18 7" xfId="27339"/>
    <cellStyle name="40% - Accent3 7 18 8" xfId="27340"/>
    <cellStyle name="40% - Accent3 7 19" xfId="27341"/>
    <cellStyle name="40% - Accent3 7 19 2" xfId="27342"/>
    <cellStyle name="40% - Accent3 7 19 2 2" xfId="27343"/>
    <cellStyle name="40% - Accent3 7 19 2 3" xfId="27344"/>
    <cellStyle name="40% - Accent3 7 19 3" xfId="27345"/>
    <cellStyle name="40% - Accent3 7 19 3 2" xfId="27346"/>
    <cellStyle name="40% - Accent3 7 19 3 3" xfId="27347"/>
    <cellStyle name="40% - Accent3 7 19 4" xfId="27348"/>
    <cellStyle name="40% - Accent3 7 19 4 2" xfId="27349"/>
    <cellStyle name="40% - Accent3 7 19 4 3" xfId="27350"/>
    <cellStyle name="40% - Accent3 7 19 5" xfId="27351"/>
    <cellStyle name="40% - Accent3 7 19 5 2" xfId="27352"/>
    <cellStyle name="40% - Accent3 7 19 5 3" xfId="27353"/>
    <cellStyle name="40% - Accent3 7 19 6" xfId="27354"/>
    <cellStyle name="40% - Accent3 7 19 6 2" xfId="27355"/>
    <cellStyle name="40% - Accent3 7 19 7" xfId="27356"/>
    <cellStyle name="40% - Accent3 7 19 8" xfId="27357"/>
    <cellStyle name="40% - Accent3 7 2" xfId="27358"/>
    <cellStyle name="40% - Accent3 7 2 2" xfId="27359"/>
    <cellStyle name="40% - Accent3 7 2 2 2" xfId="27360"/>
    <cellStyle name="40% - Accent3 7 2 2 3" xfId="27361"/>
    <cellStyle name="40% - Accent3 7 2 3" xfId="27362"/>
    <cellStyle name="40% - Accent3 7 2 3 2" xfId="27363"/>
    <cellStyle name="40% - Accent3 7 2 3 3" xfId="27364"/>
    <cellStyle name="40% - Accent3 7 2 4" xfId="27365"/>
    <cellStyle name="40% - Accent3 7 2 4 2" xfId="27366"/>
    <cellStyle name="40% - Accent3 7 2 4 3" xfId="27367"/>
    <cellStyle name="40% - Accent3 7 2 5" xfId="27368"/>
    <cellStyle name="40% - Accent3 7 2 5 2" xfId="27369"/>
    <cellStyle name="40% - Accent3 7 2 5 3" xfId="27370"/>
    <cellStyle name="40% - Accent3 7 2 6" xfId="27371"/>
    <cellStyle name="40% - Accent3 7 2 6 2" xfId="27372"/>
    <cellStyle name="40% - Accent3 7 2 7" xfId="27373"/>
    <cellStyle name="40% - Accent3 7 2 8" xfId="27374"/>
    <cellStyle name="40% - Accent3 7 20" xfId="27375"/>
    <cellStyle name="40% - Accent3 7 20 2" xfId="27376"/>
    <cellStyle name="40% - Accent3 7 20 2 2" xfId="27377"/>
    <cellStyle name="40% - Accent3 7 20 2 3" xfId="27378"/>
    <cellStyle name="40% - Accent3 7 20 3" xfId="27379"/>
    <cellStyle name="40% - Accent3 7 20 3 2" xfId="27380"/>
    <cellStyle name="40% - Accent3 7 20 3 3" xfId="27381"/>
    <cellStyle name="40% - Accent3 7 20 4" xfId="27382"/>
    <cellStyle name="40% - Accent3 7 20 4 2" xfId="27383"/>
    <cellStyle name="40% - Accent3 7 20 4 3" xfId="27384"/>
    <cellStyle name="40% - Accent3 7 20 5" xfId="27385"/>
    <cellStyle name="40% - Accent3 7 20 5 2" xfId="27386"/>
    <cellStyle name="40% - Accent3 7 20 5 3" xfId="27387"/>
    <cellStyle name="40% - Accent3 7 20 6" xfId="27388"/>
    <cellStyle name="40% - Accent3 7 20 6 2" xfId="27389"/>
    <cellStyle name="40% - Accent3 7 20 7" xfId="27390"/>
    <cellStyle name="40% - Accent3 7 20 8" xfId="27391"/>
    <cellStyle name="40% - Accent3 7 21" xfId="27392"/>
    <cellStyle name="40% - Accent3 7 21 2" xfId="27393"/>
    <cellStyle name="40% - Accent3 7 21 2 2" xfId="27394"/>
    <cellStyle name="40% - Accent3 7 21 2 3" xfId="27395"/>
    <cellStyle name="40% - Accent3 7 21 3" xfId="27396"/>
    <cellStyle name="40% - Accent3 7 21 3 2" xfId="27397"/>
    <cellStyle name="40% - Accent3 7 21 3 3" xfId="27398"/>
    <cellStyle name="40% - Accent3 7 21 4" xfId="27399"/>
    <cellStyle name="40% - Accent3 7 21 4 2" xfId="27400"/>
    <cellStyle name="40% - Accent3 7 21 4 3" xfId="27401"/>
    <cellStyle name="40% - Accent3 7 21 5" xfId="27402"/>
    <cellStyle name="40% - Accent3 7 21 5 2" xfId="27403"/>
    <cellStyle name="40% - Accent3 7 21 5 3" xfId="27404"/>
    <cellStyle name="40% - Accent3 7 21 6" xfId="27405"/>
    <cellStyle name="40% - Accent3 7 21 6 2" xfId="27406"/>
    <cellStyle name="40% - Accent3 7 21 7" xfId="27407"/>
    <cellStyle name="40% - Accent3 7 21 8" xfId="27408"/>
    <cellStyle name="40% - Accent3 7 22" xfId="27409"/>
    <cellStyle name="40% - Accent3 7 22 2" xfId="27410"/>
    <cellStyle name="40% - Accent3 7 22 3" xfId="27411"/>
    <cellStyle name="40% - Accent3 7 23" xfId="27412"/>
    <cellStyle name="40% - Accent3 7 23 2" xfId="27413"/>
    <cellStyle name="40% - Accent3 7 23 3" xfId="27414"/>
    <cellStyle name="40% - Accent3 7 24" xfId="27415"/>
    <cellStyle name="40% - Accent3 7 24 2" xfId="27416"/>
    <cellStyle name="40% - Accent3 7 24 3" xfId="27417"/>
    <cellStyle name="40% - Accent3 7 25" xfId="27418"/>
    <cellStyle name="40% - Accent3 7 25 2" xfId="27419"/>
    <cellStyle name="40% - Accent3 7 25 3" xfId="27420"/>
    <cellStyle name="40% - Accent3 7 26" xfId="27421"/>
    <cellStyle name="40% - Accent3 7 26 2" xfId="27422"/>
    <cellStyle name="40% - Accent3 7 27" xfId="27423"/>
    <cellStyle name="40% - Accent3 7 28" xfId="27424"/>
    <cellStyle name="40% - Accent3 7 3" xfId="27425"/>
    <cellStyle name="40% - Accent3 7 3 2" xfId="27426"/>
    <cellStyle name="40% - Accent3 7 3 2 2" xfId="27427"/>
    <cellStyle name="40% - Accent3 7 3 2 3" xfId="27428"/>
    <cellStyle name="40% - Accent3 7 3 3" xfId="27429"/>
    <cellStyle name="40% - Accent3 7 3 3 2" xfId="27430"/>
    <cellStyle name="40% - Accent3 7 3 3 3" xfId="27431"/>
    <cellStyle name="40% - Accent3 7 3 4" xfId="27432"/>
    <cellStyle name="40% - Accent3 7 3 4 2" xfId="27433"/>
    <cellStyle name="40% - Accent3 7 3 4 3" xfId="27434"/>
    <cellStyle name="40% - Accent3 7 3 5" xfId="27435"/>
    <cellStyle name="40% - Accent3 7 3 5 2" xfId="27436"/>
    <cellStyle name="40% - Accent3 7 3 5 3" xfId="27437"/>
    <cellStyle name="40% - Accent3 7 3 6" xfId="27438"/>
    <cellStyle name="40% - Accent3 7 3 6 2" xfId="27439"/>
    <cellStyle name="40% - Accent3 7 3 7" xfId="27440"/>
    <cellStyle name="40% - Accent3 7 3 8" xfId="27441"/>
    <cellStyle name="40% - Accent3 7 4" xfId="27442"/>
    <cellStyle name="40% - Accent3 7 4 2" xfId="27443"/>
    <cellStyle name="40% - Accent3 7 4 2 2" xfId="27444"/>
    <cellStyle name="40% - Accent3 7 4 2 3" xfId="27445"/>
    <cellStyle name="40% - Accent3 7 4 3" xfId="27446"/>
    <cellStyle name="40% - Accent3 7 4 3 2" xfId="27447"/>
    <cellStyle name="40% - Accent3 7 4 3 3" xfId="27448"/>
    <cellStyle name="40% - Accent3 7 4 4" xfId="27449"/>
    <cellStyle name="40% - Accent3 7 4 4 2" xfId="27450"/>
    <cellStyle name="40% - Accent3 7 4 4 3" xfId="27451"/>
    <cellStyle name="40% - Accent3 7 4 5" xfId="27452"/>
    <cellStyle name="40% - Accent3 7 4 5 2" xfId="27453"/>
    <cellStyle name="40% - Accent3 7 4 5 3" xfId="27454"/>
    <cellStyle name="40% - Accent3 7 4 6" xfId="27455"/>
    <cellStyle name="40% - Accent3 7 4 6 2" xfId="27456"/>
    <cellStyle name="40% - Accent3 7 4 7" xfId="27457"/>
    <cellStyle name="40% - Accent3 7 4 8" xfId="27458"/>
    <cellStyle name="40% - Accent3 7 5" xfId="27459"/>
    <cellStyle name="40% - Accent3 7 5 2" xfId="27460"/>
    <cellStyle name="40% - Accent3 7 5 2 2" xfId="27461"/>
    <cellStyle name="40% - Accent3 7 5 2 3" xfId="27462"/>
    <cellStyle name="40% - Accent3 7 5 3" xfId="27463"/>
    <cellStyle name="40% - Accent3 7 5 3 2" xfId="27464"/>
    <cellStyle name="40% - Accent3 7 5 3 3" xfId="27465"/>
    <cellStyle name="40% - Accent3 7 5 4" xfId="27466"/>
    <cellStyle name="40% - Accent3 7 5 4 2" xfId="27467"/>
    <cellStyle name="40% - Accent3 7 5 4 3" xfId="27468"/>
    <cellStyle name="40% - Accent3 7 5 5" xfId="27469"/>
    <cellStyle name="40% - Accent3 7 5 5 2" xfId="27470"/>
    <cellStyle name="40% - Accent3 7 5 5 3" xfId="27471"/>
    <cellStyle name="40% - Accent3 7 5 6" xfId="27472"/>
    <cellStyle name="40% - Accent3 7 5 6 2" xfId="27473"/>
    <cellStyle name="40% - Accent3 7 5 7" xfId="27474"/>
    <cellStyle name="40% - Accent3 7 5 8" xfId="27475"/>
    <cellStyle name="40% - Accent3 7 6" xfId="27476"/>
    <cellStyle name="40% - Accent3 7 6 2" xfId="27477"/>
    <cellStyle name="40% - Accent3 7 6 2 2" xfId="27478"/>
    <cellStyle name="40% - Accent3 7 6 2 3" xfId="27479"/>
    <cellStyle name="40% - Accent3 7 6 3" xfId="27480"/>
    <cellStyle name="40% - Accent3 7 6 3 2" xfId="27481"/>
    <cellStyle name="40% - Accent3 7 6 3 3" xfId="27482"/>
    <cellStyle name="40% - Accent3 7 6 4" xfId="27483"/>
    <cellStyle name="40% - Accent3 7 6 4 2" xfId="27484"/>
    <cellStyle name="40% - Accent3 7 6 4 3" xfId="27485"/>
    <cellStyle name="40% - Accent3 7 6 5" xfId="27486"/>
    <cellStyle name="40% - Accent3 7 6 5 2" xfId="27487"/>
    <cellStyle name="40% - Accent3 7 6 5 3" xfId="27488"/>
    <cellStyle name="40% - Accent3 7 6 6" xfId="27489"/>
    <cellStyle name="40% - Accent3 7 6 6 2" xfId="27490"/>
    <cellStyle name="40% - Accent3 7 6 7" xfId="27491"/>
    <cellStyle name="40% - Accent3 7 6 8" xfId="27492"/>
    <cellStyle name="40% - Accent3 7 7" xfId="27493"/>
    <cellStyle name="40% - Accent3 7 7 2" xfId="27494"/>
    <cellStyle name="40% - Accent3 7 7 2 2" xfId="27495"/>
    <cellStyle name="40% - Accent3 7 7 2 3" xfId="27496"/>
    <cellStyle name="40% - Accent3 7 7 3" xfId="27497"/>
    <cellStyle name="40% - Accent3 7 7 3 2" xfId="27498"/>
    <cellStyle name="40% - Accent3 7 7 3 3" xfId="27499"/>
    <cellStyle name="40% - Accent3 7 7 4" xfId="27500"/>
    <cellStyle name="40% - Accent3 7 7 4 2" xfId="27501"/>
    <cellStyle name="40% - Accent3 7 7 4 3" xfId="27502"/>
    <cellStyle name="40% - Accent3 7 7 5" xfId="27503"/>
    <cellStyle name="40% - Accent3 7 7 5 2" xfId="27504"/>
    <cellStyle name="40% - Accent3 7 7 5 3" xfId="27505"/>
    <cellStyle name="40% - Accent3 7 7 6" xfId="27506"/>
    <cellStyle name="40% - Accent3 7 7 6 2" xfId="27507"/>
    <cellStyle name="40% - Accent3 7 7 7" xfId="27508"/>
    <cellStyle name="40% - Accent3 7 7 8" xfId="27509"/>
    <cellStyle name="40% - Accent3 7 8" xfId="27510"/>
    <cellStyle name="40% - Accent3 7 8 2" xfId="27511"/>
    <cellStyle name="40% - Accent3 7 8 2 2" xfId="27512"/>
    <cellStyle name="40% - Accent3 7 8 2 3" xfId="27513"/>
    <cellStyle name="40% - Accent3 7 8 3" xfId="27514"/>
    <cellStyle name="40% - Accent3 7 8 3 2" xfId="27515"/>
    <cellStyle name="40% - Accent3 7 8 3 3" xfId="27516"/>
    <cellStyle name="40% - Accent3 7 8 4" xfId="27517"/>
    <cellStyle name="40% - Accent3 7 8 4 2" xfId="27518"/>
    <cellStyle name="40% - Accent3 7 8 4 3" xfId="27519"/>
    <cellStyle name="40% - Accent3 7 8 5" xfId="27520"/>
    <cellStyle name="40% - Accent3 7 8 5 2" xfId="27521"/>
    <cellStyle name="40% - Accent3 7 8 5 3" xfId="27522"/>
    <cellStyle name="40% - Accent3 7 8 6" xfId="27523"/>
    <cellStyle name="40% - Accent3 7 8 6 2" xfId="27524"/>
    <cellStyle name="40% - Accent3 7 8 7" xfId="27525"/>
    <cellStyle name="40% - Accent3 7 8 8" xfId="27526"/>
    <cellStyle name="40% - Accent3 7 9" xfId="27527"/>
    <cellStyle name="40% - Accent3 7 9 2" xfId="27528"/>
    <cellStyle name="40% - Accent3 7 9 2 2" xfId="27529"/>
    <cellStyle name="40% - Accent3 7 9 2 3" xfId="27530"/>
    <cellStyle name="40% - Accent3 7 9 3" xfId="27531"/>
    <cellStyle name="40% - Accent3 7 9 3 2" xfId="27532"/>
    <cellStyle name="40% - Accent3 7 9 3 3" xfId="27533"/>
    <cellStyle name="40% - Accent3 7 9 4" xfId="27534"/>
    <cellStyle name="40% - Accent3 7 9 4 2" xfId="27535"/>
    <cellStyle name="40% - Accent3 7 9 4 3" xfId="27536"/>
    <cellStyle name="40% - Accent3 7 9 5" xfId="27537"/>
    <cellStyle name="40% - Accent3 7 9 5 2" xfId="27538"/>
    <cellStyle name="40% - Accent3 7 9 5 3" xfId="27539"/>
    <cellStyle name="40% - Accent3 7 9 6" xfId="27540"/>
    <cellStyle name="40% - Accent3 7 9 6 2" xfId="27541"/>
    <cellStyle name="40% - Accent3 7 9 7" xfId="27542"/>
    <cellStyle name="40% - Accent3 7 9 8" xfId="27543"/>
    <cellStyle name="40% - Accent3 8" xfId="27544"/>
    <cellStyle name="40% - Accent3 8 10" xfId="27545"/>
    <cellStyle name="40% - Accent3 8 10 2" xfId="27546"/>
    <cellStyle name="40% - Accent3 8 10 2 2" xfId="27547"/>
    <cellStyle name="40% - Accent3 8 10 2 3" xfId="27548"/>
    <cellStyle name="40% - Accent3 8 10 3" xfId="27549"/>
    <cellStyle name="40% - Accent3 8 10 3 2" xfId="27550"/>
    <cellStyle name="40% - Accent3 8 10 3 3" xfId="27551"/>
    <cellStyle name="40% - Accent3 8 10 4" xfId="27552"/>
    <cellStyle name="40% - Accent3 8 10 4 2" xfId="27553"/>
    <cellStyle name="40% - Accent3 8 10 4 3" xfId="27554"/>
    <cellStyle name="40% - Accent3 8 10 5" xfId="27555"/>
    <cellStyle name="40% - Accent3 8 10 5 2" xfId="27556"/>
    <cellStyle name="40% - Accent3 8 10 5 3" xfId="27557"/>
    <cellStyle name="40% - Accent3 8 10 6" xfId="27558"/>
    <cellStyle name="40% - Accent3 8 10 6 2" xfId="27559"/>
    <cellStyle name="40% - Accent3 8 10 7" xfId="27560"/>
    <cellStyle name="40% - Accent3 8 10 8" xfId="27561"/>
    <cellStyle name="40% - Accent3 8 11" xfId="27562"/>
    <cellStyle name="40% - Accent3 8 11 2" xfId="27563"/>
    <cellStyle name="40% - Accent3 8 11 2 2" xfId="27564"/>
    <cellStyle name="40% - Accent3 8 11 2 3" xfId="27565"/>
    <cellStyle name="40% - Accent3 8 11 3" xfId="27566"/>
    <cellStyle name="40% - Accent3 8 11 3 2" xfId="27567"/>
    <cellStyle name="40% - Accent3 8 11 3 3" xfId="27568"/>
    <cellStyle name="40% - Accent3 8 11 4" xfId="27569"/>
    <cellStyle name="40% - Accent3 8 11 4 2" xfId="27570"/>
    <cellStyle name="40% - Accent3 8 11 4 3" xfId="27571"/>
    <cellStyle name="40% - Accent3 8 11 5" xfId="27572"/>
    <cellStyle name="40% - Accent3 8 11 5 2" xfId="27573"/>
    <cellStyle name="40% - Accent3 8 11 5 3" xfId="27574"/>
    <cellStyle name="40% - Accent3 8 11 6" xfId="27575"/>
    <cellStyle name="40% - Accent3 8 11 6 2" xfId="27576"/>
    <cellStyle name="40% - Accent3 8 11 7" xfId="27577"/>
    <cellStyle name="40% - Accent3 8 11 8" xfId="27578"/>
    <cellStyle name="40% - Accent3 8 12" xfId="27579"/>
    <cellStyle name="40% - Accent3 8 12 2" xfId="27580"/>
    <cellStyle name="40% - Accent3 8 12 2 2" xfId="27581"/>
    <cellStyle name="40% - Accent3 8 12 2 3" xfId="27582"/>
    <cellStyle name="40% - Accent3 8 12 3" xfId="27583"/>
    <cellStyle name="40% - Accent3 8 12 3 2" xfId="27584"/>
    <cellStyle name="40% - Accent3 8 12 3 3" xfId="27585"/>
    <cellStyle name="40% - Accent3 8 12 4" xfId="27586"/>
    <cellStyle name="40% - Accent3 8 12 4 2" xfId="27587"/>
    <cellStyle name="40% - Accent3 8 12 4 3" xfId="27588"/>
    <cellStyle name="40% - Accent3 8 12 5" xfId="27589"/>
    <cellStyle name="40% - Accent3 8 12 5 2" xfId="27590"/>
    <cellStyle name="40% - Accent3 8 12 5 3" xfId="27591"/>
    <cellStyle name="40% - Accent3 8 12 6" xfId="27592"/>
    <cellStyle name="40% - Accent3 8 12 6 2" xfId="27593"/>
    <cellStyle name="40% - Accent3 8 12 7" xfId="27594"/>
    <cellStyle name="40% - Accent3 8 12 8" xfId="27595"/>
    <cellStyle name="40% - Accent3 8 13" xfId="27596"/>
    <cellStyle name="40% - Accent3 8 13 2" xfId="27597"/>
    <cellStyle name="40% - Accent3 8 13 2 2" xfId="27598"/>
    <cellStyle name="40% - Accent3 8 13 2 3" xfId="27599"/>
    <cellStyle name="40% - Accent3 8 13 3" xfId="27600"/>
    <cellStyle name="40% - Accent3 8 13 3 2" xfId="27601"/>
    <cellStyle name="40% - Accent3 8 13 3 3" xfId="27602"/>
    <cellStyle name="40% - Accent3 8 13 4" xfId="27603"/>
    <cellStyle name="40% - Accent3 8 13 4 2" xfId="27604"/>
    <cellStyle name="40% - Accent3 8 13 4 3" xfId="27605"/>
    <cellStyle name="40% - Accent3 8 13 5" xfId="27606"/>
    <cellStyle name="40% - Accent3 8 13 5 2" xfId="27607"/>
    <cellStyle name="40% - Accent3 8 13 5 3" xfId="27608"/>
    <cellStyle name="40% - Accent3 8 13 6" xfId="27609"/>
    <cellStyle name="40% - Accent3 8 13 6 2" xfId="27610"/>
    <cellStyle name="40% - Accent3 8 13 7" xfId="27611"/>
    <cellStyle name="40% - Accent3 8 13 8" xfId="27612"/>
    <cellStyle name="40% - Accent3 8 14" xfId="27613"/>
    <cellStyle name="40% - Accent3 8 14 2" xfId="27614"/>
    <cellStyle name="40% - Accent3 8 14 2 2" xfId="27615"/>
    <cellStyle name="40% - Accent3 8 14 2 3" xfId="27616"/>
    <cellStyle name="40% - Accent3 8 14 3" xfId="27617"/>
    <cellStyle name="40% - Accent3 8 14 3 2" xfId="27618"/>
    <cellStyle name="40% - Accent3 8 14 3 3" xfId="27619"/>
    <cellStyle name="40% - Accent3 8 14 4" xfId="27620"/>
    <cellStyle name="40% - Accent3 8 14 4 2" xfId="27621"/>
    <cellStyle name="40% - Accent3 8 14 4 3" xfId="27622"/>
    <cellStyle name="40% - Accent3 8 14 5" xfId="27623"/>
    <cellStyle name="40% - Accent3 8 14 5 2" xfId="27624"/>
    <cellStyle name="40% - Accent3 8 14 5 3" xfId="27625"/>
    <cellStyle name="40% - Accent3 8 14 6" xfId="27626"/>
    <cellStyle name="40% - Accent3 8 14 6 2" xfId="27627"/>
    <cellStyle name="40% - Accent3 8 14 7" xfId="27628"/>
    <cellStyle name="40% - Accent3 8 14 8" xfId="27629"/>
    <cellStyle name="40% - Accent3 8 15" xfId="27630"/>
    <cellStyle name="40% - Accent3 8 15 2" xfId="27631"/>
    <cellStyle name="40% - Accent3 8 15 2 2" xfId="27632"/>
    <cellStyle name="40% - Accent3 8 15 2 3" xfId="27633"/>
    <cellStyle name="40% - Accent3 8 15 3" xfId="27634"/>
    <cellStyle name="40% - Accent3 8 15 3 2" xfId="27635"/>
    <cellStyle name="40% - Accent3 8 15 3 3" xfId="27636"/>
    <cellStyle name="40% - Accent3 8 15 4" xfId="27637"/>
    <cellStyle name="40% - Accent3 8 15 4 2" xfId="27638"/>
    <cellStyle name="40% - Accent3 8 15 4 3" xfId="27639"/>
    <cellStyle name="40% - Accent3 8 15 5" xfId="27640"/>
    <cellStyle name="40% - Accent3 8 15 5 2" xfId="27641"/>
    <cellStyle name="40% - Accent3 8 15 5 3" xfId="27642"/>
    <cellStyle name="40% - Accent3 8 15 6" xfId="27643"/>
    <cellStyle name="40% - Accent3 8 15 6 2" xfId="27644"/>
    <cellStyle name="40% - Accent3 8 15 7" xfId="27645"/>
    <cellStyle name="40% - Accent3 8 15 8" xfId="27646"/>
    <cellStyle name="40% - Accent3 8 16" xfId="27647"/>
    <cellStyle name="40% - Accent3 8 16 2" xfId="27648"/>
    <cellStyle name="40% - Accent3 8 16 2 2" xfId="27649"/>
    <cellStyle name="40% - Accent3 8 16 2 3" xfId="27650"/>
    <cellStyle name="40% - Accent3 8 16 3" xfId="27651"/>
    <cellStyle name="40% - Accent3 8 16 3 2" xfId="27652"/>
    <cellStyle name="40% - Accent3 8 16 3 3" xfId="27653"/>
    <cellStyle name="40% - Accent3 8 16 4" xfId="27654"/>
    <cellStyle name="40% - Accent3 8 16 4 2" xfId="27655"/>
    <cellStyle name="40% - Accent3 8 16 4 3" xfId="27656"/>
    <cellStyle name="40% - Accent3 8 16 5" xfId="27657"/>
    <cellStyle name="40% - Accent3 8 16 5 2" xfId="27658"/>
    <cellStyle name="40% - Accent3 8 16 5 3" xfId="27659"/>
    <cellStyle name="40% - Accent3 8 16 6" xfId="27660"/>
    <cellStyle name="40% - Accent3 8 16 6 2" xfId="27661"/>
    <cellStyle name="40% - Accent3 8 16 7" xfId="27662"/>
    <cellStyle name="40% - Accent3 8 16 8" xfId="27663"/>
    <cellStyle name="40% - Accent3 8 17" xfId="27664"/>
    <cellStyle name="40% - Accent3 8 17 2" xfId="27665"/>
    <cellStyle name="40% - Accent3 8 17 2 2" xfId="27666"/>
    <cellStyle name="40% - Accent3 8 17 2 3" xfId="27667"/>
    <cellStyle name="40% - Accent3 8 17 3" xfId="27668"/>
    <cellStyle name="40% - Accent3 8 17 3 2" xfId="27669"/>
    <cellStyle name="40% - Accent3 8 17 3 3" xfId="27670"/>
    <cellStyle name="40% - Accent3 8 17 4" xfId="27671"/>
    <cellStyle name="40% - Accent3 8 17 4 2" xfId="27672"/>
    <cellStyle name="40% - Accent3 8 17 4 3" xfId="27673"/>
    <cellStyle name="40% - Accent3 8 17 5" xfId="27674"/>
    <cellStyle name="40% - Accent3 8 17 5 2" xfId="27675"/>
    <cellStyle name="40% - Accent3 8 17 5 3" xfId="27676"/>
    <cellStyle name="40% - Accent3 8 17 6" xfId="27677"/>
    <cellStyle name="40% - Accent3 8 17 6 2" xfId="27678"/>
    <cellStyle name="40% - Accent3 8 17 7" xfId="27679"/>
    <cellStyle name="40% - Accent3 8 17 8" xfId="27680"/>
    <cellStyle name="40% - Accent3 8 18" xfId="27681"/>
    <cellStyle name="40% - Accent3 8 18 2" xfId="27682"/>
    <cellStyle name="40% - Accent3 8 18 2 2" xfId="27683"/>
    <cellStyle name="40% - Accent3 8 18 2 3" xfId="27684"/>
    <cellStyle name="40% - Accent3 8 18 3" xfId="27685"/>
    <cellStyle name="40% - Accent3 8 18 3 2" xfId="27686"/>
    <cellStyle name="40% - Accent3 8 18 3 3" xfId="27687"/>
    <cellStyle name="40% - Accent3 8 18 4" xfId="27688"/>
    <cellStyle name="40% - Accent3 8 18 4 2" xfId="27689"/>
    <cellStyle name="40% - Accent3 8 18 4 3" xfId="27690"/>
    <cellStyle name="40% - Accent3 8 18 5" xfId="27691"/>
    <cellStyle name="40% - Accent3 8 18 5 2" xfId="27692"/>
    <cellStyle name="40% - Accent3 8 18 5 3" xfId="27693"/>
    <cellStyle name="40% - Accent3 8 18 6" xfId="27694"/>
    <cellStyle name="40% - Accent3 8 18 6 2" xfId="27695"/>
    <cellStyle name="40% - Accent3 8 18 7" xfId="27696"/>
    <cellStyle name="40% - Accent3 8 18 8" xfId="27697"/>
    <cellStyle name="40% - Accent3 8 19" xfId="27698"/>
    <cellStyle name="40% - Accent3 8 19 2" xfId="27699"/>
    <cellStyle name="40% - Accent3 8 19 2 2" xfId="27700"/>
    <cellStyle name="40% - Accent3 8 19 2 3" xfId="27701"/>
    <cellStyle name="40% - Accent3 8 19 3" xfId="27702"/>
    <cellStyle name="40% - Accent3 8 19 3 2" xfId="27703"/>
    <cellStyle name="40% - Accent3 8 19 3 3" xfId="27704"/>
    <cellStyle name="40% - Accent3 8 19 4" xfId="27705"/>
    <cellStyle name="40% - Accent3 8 19 4 2" xfId="27706"/>
    <cellStyle name="40% - Accent3 8 19 4 3" xfId="27707"/>
    <cellStyle name="40% - Accent3 8 19 5" xfId="27708"/>
    <cellStyle name="40% - Accent3 8 19 5 2" xfId="27709"/>
    <cellStyle name="40% - Accent3 8 19 5 3" xfId="27710"/>
    <cellStyle name="40% - Accent3 8 19 6" xfId="27711"/>
    <cellStyle name="40% - Accent3 8 19 6 2" xfId="27712"/>
    <cellStyle name="40% - Accent3 8 19 7" xfId="27713"/>
    <cellStyle name="40% - Accent3 8 19 8" xfId="27714"/>
    <cellStyle name="40% - Accent3 8 2" xfId="27715"/>
    <cellStyle name="40% - Accent3 8 2 2" xfId="27716"/>
    <cellStyle name="40% - Accent3 8 2 2 2" xfId="27717"/>
    <cellStyle name="40% - Accent3 8 2 2 3" xfId="27718"/>
    <cellStyle name="40% - Accent3 8 2 3" xfId="27719"/>
    <cellStyle name="40% - Accent3 8 2 3 2" xfId="27720"/>
    <cellStyle name="40% - Accent3 8 2 3 3" xfId="27721"/>
    <cellStyle name="40% - Accent3 8 2 4" xfId="27722"/>
    <cellStyle name="40% - Accent3 8 2 4 2" xfId="27723"/>
    <cellStyle name="40% - Accent3 8 2 4 3" xfId="27724"/>
    <cellStyle name="40% - Accent3 8 2 5" xfId="27725"/>
    <cellStyle name="40% - Accent3 8 2 5 2" xfId="27726"/>
    <cellStyle name="40% - Accent3 8 2 5 3" xfId="27727"/>
    <cellStyle name="40% - Accent3 8 2 6" xfId="27728"/>
    <cellStyle name="40% - Accent3 8 2 6 2" xfId="27729"/>
    <cellStyle name="40% - Accent3 8 2 7" xfId="27730"/>
    <cellStyle name="40% - Accent3 8 2 8" xfId="27731"/>
    <cellStyle name="40% - Accent3 8 20" xfId="27732"/>
    <cellStyle name="40% - Accent3 8 20 2" xfId="27733"/>
    <cellStyle name="40% - Accent3 8 20 3" xfId="27734"/>
    <cellStyle name="40% - Accent3 8 21" xfId="27735"/>
    <cellStyle name="40% - Accent3 8 21 2" xfId="27736"/>
    <cellStyle name="40% - Accent3 8 21 3" xfId="27737"/>
    <cellStyle name="40% - Accent3 8 22" xfId="27738"/>
    <cellStyle name="40% - Accent3 8 22 2" xfId="27739"/>
    <cellStyle name="40% - Accent3 8 22 3" xfId="27740"/>
    <cellStyle name="40% - Accent3 8 23" xfId="27741"/>
    <cellStyle name="40% - Accent3 8 23 2" xfId="27742"/>
    <cellStyle name="40% - Accent3 8 23 3" xfId="27743"/>
    <cellStyle name="40% - Accent3 8 24" xfId="27744"/>
    <cellStyle name="40% - Accent3 8 24 2" xfId="27745"/>
    <cellStyle name="40% - Accent3 8 25" xfId="27746"/>
    <cellStyle name="40% - Accent3 8 26" xfId="27747"/>
    <cellStyle name="40% - Accent3 8 3" xfId="27748"/>
    <cellStyle name="40% - Accent3 8 3 2" xfId="27749"/>
    <cellStyle name="40% - Accent3 8 3 2 2" xfId="27750"/>
    <cellStyle name="40% - Accent3 8 3 2 3" xfId="27751"/>
    <cellStyle name="40% - Accent3 8 3 3" xfId="27752"/>
    <cellStyle name="40% - Accent3 8 3 3 2" xfId="27753"/>
    <cellStyle name="40% - Accent3 8 3 3 3" xfId="27754"/>
    <cellStyle name="40% - Accent3 8 3 4" xfId="27755"/>
    <cellStyle name="40% - Accent3 8 3 4 2" xfId="27756"/>
    <cellStyle name="40% - Accent3 8 3 4 3" xfId="27757"/>
    <cellStyle name="40% - Accent3 8 3 5" xfId="27758"/>
    <cellStyle name="40% - Accent3 8 3 5 2" xfId="27759"/>
    <cellStyle name="40% - Accent3 8 3 5 3" xfId="27760"/>
    <cellStyle name="40% - Accent3 8 3 6" xfId="27761"/>
    <cellStyle name="40% - Accent3 8 3 6 2" xfId="27762"/>
    <cellStyle name="40% - Accent3 8 3 7" xfId="27763"/>
    <cellStyle name="40% - Accent3 8 3 8" xfId="27764"/>
    <cellStyle name="40% - Accent3 8 4" xfId="27765"/>
    <cellStyle name="40% - Accent3 8 4 2" xfId="27766"/>
    <cellStyle name="40% - Accent3 8 4 2 2" xfId="27767"/>
    <cellStyle name="40% - Accent3 8 4 2 3" xfId="27768"/>
    <cellStyle name="40% - Accent3 8 4 3" xfId="27769"/>
    <cellStyle name="40% - Accent3 8 4 3 2" xfId="27770"/>
    <cellStyle name="40% - Accent3 8 4 3 3" xfId="27771"/>
    <cellStyle name="40% - Accent3 8 4 4" xfId="27772"/>
    <cellStyle name="40% - Accent3 8 4 4 2" xfId="27773"/>
    <cellStyle name="40% - Accent3 8 4 4 3" xfId="27774"/>
    <cellStyle name="40% - Accent3 8 4 5" xfId="27775"/>
    <cellStyle name="40% - Accent3 8 4 5 2" xfId="27776"/>
    <cellStyle name="40% - Accent3 8 4 5 3" xfId="27777"/>
    <cellStyle name="40% - Accent3 8 4 6" xfId="27778"/>
    <cellStyle name="40% - Accent3 8 4 6 2" xfId="27779"/>
    <cellStyle name="40% - Accent3 8 4 7" xfId="27780"/>
    <cellStyle name="40% - Accent3 8 4 8" xfId="27781"/>
    <cellStyle name="40% - Accent3 8 5" xfId="27782"/>
    <cellStyle name="40% - Accent3 8 5 2" xfId="27783"/>
    <cellStyle name="40% - Accent3 8 5 2 2" xfId="27784"/>
    <cellStyle name="40% - Accent3 8 5 2 3" xfId="27785"/>
    <cellStyle name="40% - Accent3 8 5 3" xfId="27786"/>
    <cellStyle name="40% - Accent3 8 5 3 2" xfId="27787"/>
    <cellStyle name="40% - Accent3 8 5 3 3" xfId="27788"/>
    <cellStyle name="40% - Accent3 8 5 4" xfId="27789"/>
    <cellStyle name="40% - Accent3 8 5 4 2" xfId="27790"/>
    <cellStyle name="40% - Accent3 8 5 4 3" xfId="27791"/>
    <cellStyle name="40% - Accent3 8 5 5" xfId="27792"/>
    <cellStyle name="40% - Accent3 8 5 5 2" xfId="27793"/>
    <cellStyle name="40% - Accent3 8 5 5 3" xfId="27794"/>
    <cellStyle name="40% - Accent3 8 5 6" xfId="27795"/>
    <cellStyle name="40% - Accent3 8 5 6 2" xfId="27796"/>
    <cellStyle name="40% - Accent3 8 5 7" xfId="27797"/>
    <cellStyle name="40% - Accent3 8 5 8" xfId="27798"/>
    <cellStyle name="40% - Accent3 8 6" xfId="27799"/>
    <cellStyle name="40% - Accent3 8 6 2" xfId="27800"/>
    <cellStyle name="40% - Accent3 8 6 2 2" xfId="27801"/>
    <cellStyle name="40% - Accent3 8 6 2 3" xfId="27802"/>
    <cellStyle name="40% - Accent3 8 6 3" xfId="27803"/>
    <cellStyle name="40% - Accent3 8 6 3 2" xfId="27804"/>
    <cellStyle name="40% - Accent3 8 6 3 3" xfId="27805"/>
    <cellStyle name="40% - Accent3 8 6 4" xfId="27806"/>
    <cellStyle name="40% - Accent3 8 6 4 2" xfId="27807"/>
    <cellStyle name="40% - Accent3 8 6 4 3" xfId="27808"/>
    <cellStyle name="40% - Accent3 8 6 5" xfId="27809"/>
    <cellStyle name="40% - Accent3 8 6 5 2" xfId="27810"/>
    <cellStyle name="40% - Accent3 8 6 5 3" xfId="27811"/>
    <cellStyle name="40% - Accent3 8 6 6" xfId="27812"/>
    <cellStyle name="40% - Accent3 8 6 6 2" xfId="27813"/>
    <cellStyle name="40% - Accent3 8 6 7" xfId="27814"/>
    <cellStyle name="40% - Accent3 8 6 8" xfId="27815"/>
    <cellStyle name="40% - Accent3 8 7" xfId="27816"/>
    <cellStyle name="40% - Accent3 8 7 2" xfId="27817"/>
    <cellStyle name="40% - Accent3 8 7 2 2" xfId="27818"/>
    <cellStyle name="40% - Accent3 8 7 2 3" xfId="27819"/>
    <cellStyle name="40% - Accent3 8 7 3" xfId="27820"/>
    <cellStyle name="40% - Accent3 8 7 3 2" xfId="27821"/>
    <cellStyle name="40% - Accent3 8 7 3 3" xfId="27822"/>
    <cellStyle name="40% - Accent3 8 7 4" xfId="27823"/>
    <cellStyle name="40% - Accent3 8 7 4 2" xfId="27824"/>
    <cellStyle name="40% - Accent3 8 7 4 3" xfId="27825"/>
    <cellStyle name="40% - Accent3 8 7 5" xfId="27826"/>
    <cellStyle name="40% - Accent3 8 7 5 2" xfId="27827"/>
    <cellStyle name="40% - Accent3 8 7 5 3" xfId="27828"/>
    <cellStyle name="40% - Accent3 8 7 6" xfId="27829"/>
    <cellStyle name="40% - Accent3 8 7 6 2" xfId="27830"/>
    <cellStyle name="40% - Accent3 8 7 7" xfId="27831"/>
    <cellStyle name="40% - Accent3 8 7 8" xfId="27832"/>
    <cellStyle name="40% - Accent3 8 8" xfId="27833"/>
    <cellStyle name="40% - Accent3 8 8 2" xfId="27834"/>
    <cellStyle name="40% - Accent3 8 8 2 2" xfId="27835"/>
    <cellStyle name="40% - Accent3 8 8 2 3" xfId="27836"/>
    <cellStyle name="40% - Accent3 8 8 3" xfId="27837"/>
    <cellStyle name="40% - Accent3 8 8 3 2" xfId="27838"/>
    <cellStyle name="40% - Accent3 8 8 3 3" xfId="27839"/>
    <cellStyle name="40% - Accent3 8 8 4" xfId="27840"/>
    <cellStyle name="40% - Accent3 8 8 4 2" xfId="27841"/>
    <cellStyle name="40% - Accent3 8 8 4 3" xfId="27842"/>
    <cellStyle name="40% - Accent3 8 8 5" xfId="27843"/>
    <cellStyle name="40% - Accent3 8 8 5 2" xfId="27844"/>
    <cellStyle name="40% - Accent3 8 8 5 3" xfId="27845"/>
    <cellStyle name="40% - Accent3 8 8 6" xfId="27846"/>
    <cellStyle name="40% - Accent3 8 8 6 2" xfId="27847"/>
    <cellStyle name="40% - Accent3 8 8 7" xfId="27848"/>
    <cellStyle name="40% - Accent3 8 8 8" xfId="27849"/>
    <cellStyle name="40% - Accent3 8 9" xfId="27850"/>
    <cellStyle name="40% - Accent3 8 9 2" xfId="27851"/>
    <cellStyle name="40% - Accent3 8 9 2 2" xfId="27852"/>
    <cellStyle name="40% - Accent3 8 9 2 3" xfId="27853"/>
    <cellStyle name="40% - Accent3 8 9 3" xfId="27854"/>
    <cellStyle name="40% - Accent3 8 9 3 2" xfId="27855"/>
    <cellStyle name="40% - Accent3 8 9 3 3" xfId="27856"/>
    <cellStyle name="40% - Accent3 8 9 4" xfId="27857"/>
    <cellStyle name="40% - Accent3 8 9 4 2" xfId="27858"/>
    <cellStyle name="40% - Accent3 8 9 4 3" xfId="27859"/>
    <cellStyle name="40% - Accent3 8 9 5" xfId="27860"/>
    <cellStyle name="40% - Accent3 8 9 5 2" xfId="27861"/>
    <cellStyle name="40% - Accent3 8 9 5 3" xfId="27862"/>
    <cellStyle name="40% - Accent3 8 9 6" xfId="27863"/>
    <cellStyle name="40% - Accent3 8 9 6 2" xfId="27864"/>
    <cellStyle name="40% - Accent3 8 9 7" xfId="27865"/>
    <cellStyle name="40% - Accent3 8 9 8" xfId="27866"/>
    <cellStyle name="40% - Accent3 9" xfId="27867"/>
    <cellStyle name="40% - Accent3 9 10" xfId="27868"/>
    <cellStyle name="40% - Accent3 9 10 2" xfId="27869"/>
    <cellStyle name="40% - Accent3 9 10 2 2" xfId="27870"/>
    <cellStyle name="40% - Accent3 9 10 2 3" xfId="27871"/>
    <cellStyle name="40% - Accent3 9 10 3" xfId="27872"/>
    <cellStyle name="40% - Accent3 9 10 3 2" xfId="27873"/>
    <cellStyle name="40% - Accent3 9 10 3 3" xfId="27874"/>
    <cellStyle name="40% - Accent3 9 10 4" xfId="27875"/>
    <cellStyle name="40% - Accent3 9 10 4 2" xfId="27876"/>
    <cellStyle name="40% - Accent3 9 10 4 3" xfId="27877"/>
    <cellStyle name="40% - Accent3 9 10 5" xfId="27878"/>
    <cellStyle name="40% - Accent3 9 10 5 2" xfId="27879"/>
    <cellStyle name="40% - Accent3 9 10 5 3" xfId="27880"/>
    <cellStyle name="40% - Accent3 9 10 6" xfId="27881"/>
    <cellStyle name="40% - Accent3 9 10 6 2" xfId="27882"/>
    <cellStyle name="40% - Accent3 9 10 7" xfId="27883"/>
    <cellStyle name="40% - Accent3 9 10 8" xfId="27884"/>
    <cellStyle name="40% - Accent3 9 11" xfId="27885"/>
    <cellStyle name="40% - Accent3 9 11 2" xfId="27886"/>
    <cellStyle name="40% - Accent3 9 11 2 2" xfId="27887"/>
    <cellStyle name="40% - Accent3 9 11 2 3" xfId="27888"/>
    <cellStyle name="40% - Accent3 9 11 3" xfId="27889"/>
    <cellStyle name="40% - Accent3 9 11 3 2" xfId="27890"/>
    <cellStyle name="40% - Accent3 9 11 3 3" xfId="27891"/>
    <cellStyle name="40% - Accent3 9 11 4" xfId="27892"/>
    <cellStyle name="40% - Accent3 9 11 4 2" xfId="27893"/>
    <cellStyle name="40% - Accent3 9 11 4 3" xfId="27894"/>
    <cellStyle name="40% - Accent3 9 11 5" xfId="27895"/>
    <cellStyle name="40% - Accent3 9 11 5 2" xfId="27896"/>
    <cellStyle name="40% - Accent3 9 11 5 3" xfId="27897"/>
    <cellStyle name="40% - Accent3 9 11 6" xfId="27898"/>
    <cellStyle name="40% - Accent3 9 11 6 2" xfId="27899"/>
    <cellStyle name="40% - Accent3 9 11 7" xfId="27900"/>
    <cellStyle name="40% - Accent3 9 11 8" xfId="27901"/>
    <cellStyle name="40% - Accent3 9 12" xfId="27902"/>
    <cellStyle name="40% - Accent3 9 12 2" xfId="27903"/>
    <cellStyle name="40% - Accent3 9 12 2 2" xfId="27904"/>
    <cellStyle name="40% - Accent3 9 12 2 3" xfId="27905"/>
    <cellStyle name="40% - Accent3 9 12 3" xfId="27906"/>
    <cellStyle name="40% - Accent3 9 12 3 2" xfId="27907"/>
    <cellStyle name="40% - Accent3 9 12 3 3" xfId="27908"/>
    <cellStyle name="40% - Accent3 9 12 4" xfId="27909"/>
    <cellStyle name="40% - Accent3 9 12 4 2" xfId="27910"/>
    <cellStyle name="40% - Accent3 9 12 4 3" xfId="27911"/>
    <cellStyle name="40% - Accent3 9 12 5" xfId="27912"/>
    <cellStyle name="40% - Accent3 9 12 5 2" xfId="27913"/>
    <cellStyle name="40% - Accent3 9 12 5 3" xfId="27914"/>
    <cellStyle name="40% - Accent3 9 12 6" xfId="27915"/>
    <cellStyle name="40% - Accent3 9 12 6 2" xfId="27916"/>
    <cellStyle name="40% - Accent3 9 12 7" xfId="27917"/>
    <cellStyle name="40% - Accent3 9 12 8" xfId="27918"/>
    <cellStyle name="40% - Accent3 9 13" xfId="27919"/>
    <cellStyle name="40% - Accent3 9 13 2" xfId="27920"/>
    <cellStyle name="40% - Accent3 9 13 2 2" xfId="27921"/>
    <cellStyle name="40% - Accent3 9 13 2 3" xfId="27922"/>
    <cellStyle name="40% - Accent3 9 13 3" xfId="27923"/>
    <cellStyle name="40% - Accent3 9 13 3 2" xfId="27924"/>
    <cellStyle name="40% - Accent3 9 13 3 3" xfId="27925"/>
    <cellStyle name="40% - Accent3 9 13 4" xfId="27926"/>
    <cellStyle name="40% - Accent3 9 13 4 2" xfId="27927"/>
    <cellStyle name="40% - Accent3 9 13 4 3" xfId="27928"/>
    <cellStyle name="40% - Accent3 9 13 5" xfId="27929"/>
    <cellStyle name="40% - Accent3 9 13 5 2" xfId="27930"/>
    <cellStyle name="40% - Accent3 9 13 5 3" xfId="27931"/>
    <cellStyle name="40% - Accent3 9 13 6" xfId="27932"/>
    <cellStyle name="40% - Accent3 9 13 6 2" xfId="27933"/>
    <cellStyle name="40% - Accent3 9 13 7" xfId="27934"/>
    <cellStyle name="40% - Accent3 9 13 8" xfId="27935"/>
    <cellStyle name="40% - Accent3 9 14" xfId="27936"/>
    <cellStyle name="40% - Accent3 9 14 2" xfId="27937"/>
    <cellStyle name="40% - Accent3 9 14 2 2" xfId="27938"/>
    <cellStyle name="40% - Accent3 9 14 2 3" xfId="27939"/>
    <cellStyle name="40% - Accent3 9 14 3" xfId="27940"/>
    <cellStyle name="40% - Accent3 9 14 3 2" xfId="27941"/>
    <cellStyle name="40% - Accent3 9 14 3 3" xfId="27942"/>
    <cellStyle name="40% - Accent3 9 14 4" xfId="27943"/>
    <cellStyle name="40% - Accent3 9 14 4 2" xfId="27944"/>
    <cellStyle name="40% - Accent3 9 14 4 3" xfId="27945"/>
    <cellStyle name="40% - Accent3 9 14 5" xfId="27946"/>
    <cellStyle name="40% - Accent3 9 14 5 2" xfId="27947"/>
    <cellStyle name="40% - Accent3 9 14 5 3" xfId="27948"/>
    <cellStyle name="40% - Accent3 9 14 6" xfId="27949"/>
    <cellStyle name="40% - Accent3 9 14 6 2" xfId="27950"/>
    <cellStyle name="40% - Accent3 9 14 7" xfId="27951"/>
    <cellStyle name="40% - Accent3 9 14 8" xfId="27952"/>
    <cellStyle name="40% - Accent3 9 15" xfId="27953"/>
    <cellStyle name="40% - Accent3 9 15 2" xfId="27954"/>
    <cellStyle name="40% - Accent3 9 15 2 2" xfId="27955"/>
    <cellStyle name="40% - Accent3 9 15 2 3" xfId="27956"/>
    <cellStyle name="40% - Accent3 9 15 3" xfId="27957"/>
    <cellStyle name="40% - Accent3 9 15 3 2" xfId="27958"/>
    <cellStyle name="40% - Accent3 9 15 3 3" xfId="27959"/>
    <cellStyle name="40% - Accent3 9 15 4" xfId="27960"/>
    <cellStyle name="40% - Accent3 9 15 4 2" xfId="27961"/>
    <cellStyle name="40% - Accent3 9 15 4 3" xfId="27962"/>
    <cellStyle name="40% - Accent3 9 15 5" xfId="27963"/>
    <cellStyle name="40% - Accent3 9 15 5 2" xfId="27964"/>
    <cellStyle name="40% - Accent3 9 15 5 3" xfId="27965"/>
    <cellStyle name="40% - Accent3 9 15 6" xfId="27966"/>
    <cellStyle name="40% - Accent3 9 15 6 2" xfId="27967"/>
    <cellStyle name="40% - Accent3 9 15 7" xfId="27968"/>
    <cellStyle name="40% - Accent3 9 15 8" xfId="27969"/>
    <cellStyle name="40% - Accent3 9 16" xfId="27970"/>
    <cellStyle name="40% - Accent3 9 16 2" xfId="27971"/>
    <cellStyle name="40% - Accent3 9 16 2 2" xfId="27972"/>
    <cellStyle name="40% - Accent3 9 16 2 3" xfId="27973"/>
    <cellStyle name="40% - Accent3 9 16 3" xfId="27974"/>
    <cellStyle name="40% - Accent3 9 16 3 2" xfId="27975"/>
    <cellStyle name="40% - Accent3 9 16 3 3" xfId="27976"/>
    <cellStyle name="40% - Accent3 9 16 4" xfId="27977"/>
    <cellStyle name="40% - Accent3 9 16 4 2" xfId="27978"/>
    <cellStyle name="40% - Accent3 9 16 4 3" xfId="27979"/>
    <cellStyle name="40% - Accent3 9 16 5" xfId="27980"/>
    <cellStyle name="40% - Accent3 9 16 5 2" xfId="27981"/>
    <cellStyle name="40% - Accent3 9 16 5 3" xfId="27982"/>
    <cellStyle name="40% - Accent3 9 16 6" xfId="27983"/>
    <cellStyle name="40% - Accent3 9 16 6 2" xfId="27984"/>
    <cellStyle name="40% - Accent3 9 16 7" xfId="27985"/>
    <cellStyle name="40% - Accent3 9 16 8" xfId="27986"/>
    <cellStyle name="40% - Accent3 9 17" xfId="27987"/>
    <cellStyle name="40% - Accent3 9 17 2" xfId="27988"/>
    <cellStyle name="40% - Accent3 9 17 2 2" xfId="27989"/>
    <cellStyle name="40% - Accent3 9 17 2 3" xfId="27990"/>
    <cellStyle name="40% - Accent3 9 17 3" xfId="27991"/>
    <cellStyle name="40% - Accent3 9 17 3 2" xfId="27992"/>
    <cellStyle name="40% - Accent3 9 17 3 3" xfId="27993"/>
    <cellStyle name="40% - Accent3 9 17 4" xfId="27994"/>
    <cellStyle name="40% - Accent3 9 17 4 2" xfId="27995"/>
    <cellStyle name="40% - Accent3 9 17 4 3" xfId="27996"/>
    <cellStyle name="40% - Accent3 9 17 5" xfId="27997"/>
    <cellStyle name="40% - Accent3 9 17 5 2" xfId="27998"/>
    <cellStyle name="40% - Accent3 9 17 5 3" xfId="27999"/>
    <cellStyle name="40% - Accent3 9 17 6" xfId="28000"/>
    <cellStyle name="40% - Accent3 9 17 6 2" xfId="28001"/>
    <cellStyle name="40% - Accent3 9 17 7" xfId="28002"/>
    <cellStyle name="40% - Accent3 9 17 8" xfId="28003"/>
    <cellStyle name="40% - Accent3 9 18" xfId="28004"/>
    <cellStyle name="40% - Accent3 9 18 2" xfId="28005"/>
    <cellStyle name="40% - Accent3 9 18 2 2" xfId="28006"/>
    <cellStyle name="40% - Accent3 9 18 2 3" xfId="28007"/>
    <cellStyle name="40% - Accent3 9 18 3" xfId="28008"/>
    <cellStyle name="40% - Accent3 9 18 3 2" xfId="28009"/>
    <cellStyle name="40% - Accent3 9 18 3 3" xfId="28010"/>
    <cellStyle name="40% - Accent3 9 18 4" xfId="28011"/>
    <cellStyle name="40% - Accent3 9 18 4 2" xfId="28012"/>
    <cellStyle name="40% - Accent3 9 18 4 3" xfId="28013"/>
    <cellStyle name="40% - Accent3 9 18 5" xfId="28014"/>
    <cellStyle name="40% - Accent3 9 18 5 2" xfId="28015"/>
    <cellStyle name="40% - Accent3 9 18 5 3" xfId="28016"/>
    <cellStyle name="40% - Accent3 9 18 6" xfId="28017"/>
    <cellStyle name="40% - Accent3 9 18 6 2" xfId="28018"/>
    <cellStyle name="40% - Accent3 9 18 7" xfId="28019"/>
    <cellStyle name="40% - Accent3 9 18 8" xfId="28020"/>
    <cellStyle name="40% - Accent3 9 19" xfId="28021"/>
    <cellStyle name="40% - Accent3 9 19 2" xfId="28022"/>
    <cellStyle name="40% - Accent3 9 19 2 2" xfId="28023"/>
    <cellStyle name="40% - Accent3 9 19 2 3" xfId="28024"/>
    <cellStyle name="40% - Accent3 9 19 3" xfId="28025"/>
    <cellStyle name="40% - Accent3 9 19 3 2" xfId="28026"/>
    <cellStyle name="40% - Accent3 9 19 3 3" xfId="28027"/>
    <cellStyle name="40% - Accent3 9 19 4" xfId="28028"/>
    <cellStyle name="40% - Accent3 9 19 4 2" xfId="28029"/>
    <cellStyle name="40% - Accent3 9 19 4 3" xfId="28030"/>
    <cellStyle name="40% - Accent3 9 19 5" xfId="28031"/>
    <cellStyle name="40% - Accent3 9 19 5 2" xfId="28032"/>
    <cellStyle name="40% - Accent3 9 19 5 3" xfId="28033"/>
    <cellStyle name="40% - Accent3 9 19 6" xfId="28034"/>
    <cellStyle name="40% - Accent3 9 19 6 2" xfId="28035"/>
    <cellStyle name="40% - Accent3 9 19 7" xfId="28036"/>
    <cellStyle name="40% - Accent3 9 19 8" xfId="28037"/>
    <cellStyle name="40% - Accent3 9 2" xfId="28038"/>
    <cellStyle name="40% - Accent3 9 2 2" xfId="28039"/>
    <cellStyle name="40% - Accent3 9 2 2 2" xfId="28040"/>
    <cellStyle name="40% - Accent3 9 2 2 3" xfId="28041"/>
    <cellStyle name="40% - Accent3 9 2 3" xfId="28042"/>
    <cellStyle name="40% - Accent3 9 2 3 2" xfId="28043"/>
    <cellStyle name="40% - Accent3 9 2 3 3" xfId="28044"/>
    <cellStyle name="40% - Accent3 9 2 4" xfId="28045"/>
    <cellStyle name="40% - Accent3 9 2 4 2" xfId="28046"/>
    <cellStyle name="40% - Accent3 9 2 4 3" xfId="28047"/>
    <cellStyle name="40% - Accent3 9 2 5" xfId="28048"/>
    <cellStyle name="40% - Accent3 9 2 5 2" xfId="28049"/>
    <cellStyle name="40% - Accent3 9 2 5 3" xfId="28050"/>
    <cellStyle name="40% - Accent3 9 2 6" xfId="28051"/>
    <cellStyle name="40% - Accent3 9 2 6 2" xfId="28052"/>
    <cellStyle name="40% - Accent3 9 2 7" xfId="28053"/>
    <cellStyle name="40% - Accent3 9 2 8" xfId="28054"/>
    <cellStyle name="40% - Accent3 9 20" xfId="28055"/>
    <cellStyle name="40% - Accent3 9 20 2" xfId="28056"/>
    <cellStyle name="40% - Accent3 9 20 3" xfId="28057"/>
    <cellStyle name="40% - Accent3 9 21" xfId="28058"/>
    <cellStyle name="40% - Accent3 9 21 2" xfId="28059"/>
    <cellStyle name="40% - Accent3 9 21 3" xfId="28060"/>
    <cellStyle name="40% - Accent3 9 22" xfId="28061"/>
    <cellStyle name="40% - Accent3 9 22 2" xfId="28062"/>
    <cellStyle name="40% - Accent3 9 22 3" xfId="28063"/>
    <cellStyle name="40% - Accent3 9 23" xfId="28064"/>
    <cellStyle name="40% - Accent3 9 23 2" xfId="28065"/>
    <cellStyle name="40% - Accent3 9 23 3" xfId="28066"/>
    <cellStyle name="40% - Accent3 9 24" xfId="28067"/>
    <cellStyle name="40% - Accent3 9 24 2" xfId="28068"/>
    <cellStyle name="40% - Accent3 9 25" xfId="28069"/>
    <cellStyle name="40% - Accent3 9 26" xfId="28070"/>
    <cellStyle name="40% - Accent3 9 3" xfId="28071"/>
    <cellStyle name="40% - Accent3 9 3 2" xfId="28072"/>
    <cellStyle name="40% - Accent3 9 3 2 2" xfId="28073"/>
    <cellStyle name="40% - Accent3 9 3 2 3" xfId="28074"/>
    <cellStyle name="40% - Accent3 9 3 3" xfId="28075"/>
    <cellStyle name="40% - Accent3 9 3 3 2" xfId="28076"/>
    <cellStyle name="40% - Accent3 9 3 3 3" xfId="28077"/>
    <cellStyle name="40% - Accent3 9 3 4" xfId="28078"/>
    <cellStyle name="40% - Accent3 9 3 4 2" xfId="28079"/>
    <cellStyle name="40% - Accent3 9 3 4 3" xfId="28080"/>
    <cellStyle name="40% - Accent3 9 3 5" xfId="28081"/>
    <cellStyle name="40% - Accent3 9 3 5 2" xfId="28082"/>
    <cellStyle name="40% - Accent3 9 3 5 3" xfId="28083"/>
    <cellStyle name="40% - Accent3 9 3 6" xfId="28084"/>
    <cellStyle name="40% - Accent3 9 3 6 2" xfId="28085"/>
    <cellStyle name="40% - Accent3 9 3 7" xfId="28086"/>
    <cellStyle name="40% - Accent3 9 3 8" xfId="28087"/>
    <cellStyle name="40% - Accent3 9 4" xfId="28088"/>
    <cellStyle name="40% - Accent3 9 4 2" xfId="28089"/>
    <cellStyle name="40% - Accent3 9 4 2 2" xfId="28090"/>
    <cellStyle name="40% - Accent3 9 4 2 3" xfId="28091"/>
    <cellStyle name="40% - Accent3 9 4 3" xfId="28092"/>
    <cellStyle name="40% - Accent3 9 4 3 2" xfId="28093"/>
    <cellStyle name="40% - Accent3 9 4 3 3" xfId="28094"/>
    <cellStyle name="40% - Accent3 9 4 4" xfId="28095"/>
    <cellStyle name="40% - Accent3 9 4 4 2" xfId="28096"/>
    <cellStyle name="40% - Accent3 9 4 4 3" xfId="28097"/>
    <cellStyle name="40% - Accent3 9 4 5" xfId="28098"/>
    <cellStyle name="40% - Accent3 9 4 5 2" xfId="28099"/>
    <cellStyle name="40% - Accent3 9 4 5 3" xfId="28100"/>
    <cellStyle name="40% - Accent3 9 4 6" xfId="28101"/>
    <cellStyle name="40% - Accent3 9 4 6 2" xfId="28102"/>
    <cellStyle name="40% - Accent3 9 4 7" xfId="28103"/>
    <cellStyle name="40% - Accent3 9 4 8" xfId="28104"/>
    <cellStyle name="40% - Accent3 9 5" xfId="28105"/>
    <cellStyle name="40% - Accent3 9 5 2" xfId="28106"/>
    <cellStyle name="40% - Accent3 9 5 2 2" xfId="28107"/>
    <cellStyle name="40% - Accent3 9 5 2 3" xfId="28108"/>
    <cellStyle name="40% - Accent3 9 5 3" xfId="28109"/>
    <cellStyle name="40% - Accent3 9 5 3 2" xfId="28110"/>
    <cellStyle name="40% - Accent3 9 5 3 3" xfId="28111"/>
    <cellStyle name="40% - Accent3 9 5 4" xfId="28112"/>
    <cellStyle name="40% - Accent3 9 5 4 2" xfId="28113"/>
    <cellStyle name="40% - Accent3 9 5 4 3" xfId="28114"/>
    <cellStyle name="40% - Accent3 9 5 5" xfId="28115"/>
    <cellStyle name="40% - Accent3 9 5 5 2" xfId="28116"/>
    <cellStyle name="40% - Accent3 9 5 5 3" xfId="28117"/>
    <cellStyle name="40% - Accent3 9 5 6" xfId="28118"/>
    <cellStyle name="40% - Accent3 9 5 6 2" xfId="28119"/>
    <cellStyle name="40% - Accent3 9 5 7" xfId="28120"/>
    <cellStyle name="40% - Accent3 9 5 8" xfId="28121"/>
    <cellStyle name="40% - Accent3 9 6" xfId="28122"/>
    <cellStyle name="40% - Accent3 9 6 2" xfId="28123"/>
    <cellStyle name="40% - Accent3 9 6 2 2" xfId="28124"/>
    <cellStyle name="40% - Accent3 9 6 2 3" xfId="28125"/>
    <cellStyle name="40% - Accent3 9 6 3" xfId="28126"/>
    <cellStyle name="40% - Accent3 9 6 3 2" xfId="28127"/>
    <cellStyle name="40% - Accent3 9 6 3 3" xfId="28128"/>
    <cellStyle name="40% - Accent3 9 6 4" xfId="28129"/>
    <cellStyle name="40% - Accent3 9 6 4 2" xfId="28130"/>
    <cellStyle name="40% - Accent3 9 6 4 3" xfId="28131"/>
    <cellStyle name="40% - Accent3 9 6 5" xfId="28132"/>
    <cellStyle name="40% - Accent3 9 6 5 2" xfId="28133"/>
    <cellStyle name="40% - Accent3 9 6 5 3" xfId="28134"/>
    <cellStyle name="40% - Accent3 9 6 6" xfId="28135"/>
    <cellStyle name="40% - Accent3 9 6 6 2" xfId="28136"/>
    <cellStyle name="40% - Accent3 9 6 7" xfId="28137"/>
    <cellStyle name="40% - Accent3 9 6 8" xfId="28138"/>
    <cellStyle name="40% - Accent3 9 7" xfId="28139"/>
    <cellStyle name="40% - Accent3 9 7 2" xfId="28140"/>
    <cellStyle name="40% - Accent3 9 7 2 2" xfId="28141"/>
    <cellStyle name="40% - Accent3 9 7 2 3" xfId="28142"/>
    <cellStyle name="40% - Accent3 9 7 3" xfId="28143"/>
    <cellStyle name="40% - Accent3 9 7 3 2" xfId="28144"/>
    <cellStyle name="40% - Accent3 9 7 3 3" xfId="28145"/>
    <cellStyle name="40% - Accent3 9 7 4" xfId="28146"/>
    <cellStyle name="40% - Accent3 9 7 4 2" xfId="28147"/>
    <cellStyle name="40% - Accent3 9 7 4 3" xfId="28148"/>
    <cellStyle name="40% - Accent3 9 7 5" xfId="28149"/>
    <cellStyle name="40% - Accent3 9 7 5 2" xfId="28150"/>
    <cellStyle name="40% - Accent3 9 7 5 3" xfId="28151"/>
    <cellStyle name="40% - Accent3 9 7 6" xfId="28152"/>
    <cellStyle name="40% - Accent3 9 7 6 2" xfId="28153"/>
    <cellStyle name="40% - Accent3 9 7 7" xfId="28154"/>
    <cellStyle name="40% - Accent3 9 7 8" xfId="28155"/>
    <cellStyle name="40% - Accent3 9 8" xfId="28156"/>
    <cellStyle name="40% - Accent3 9 8 2" xfId="28157"/>
    <cellStyle name="40% - Accent3 9 8 2 2" xfId="28158"/>
    <cellStyle name="40% - Accent3 9 8 2 3" xfId="28159"/>
    <cellStyle name="40% - Accent3 9 8 3" xfId="28160"/>
    <cellStyle name="40% - Accent3 9 8 3 2" xfId="28161"/>
    <cellStyle name="40% - Accent3 9 8 3 3" xfId="28162"/>
    <cellStyle name="40% - Accent3 9 8 4" xfId="28163"/>
    <cellStyle name="40% - Accent3 9 8 4 2" xfId="28164"/>
    <cellStyle name="40% - Accent3 9 8 4 3" xfId="28165"/>
    <cellStyle name="40% - Accent3 9 8 5" xfId="28166"/>
    <cellStyle name="40% - Accent3 9 8 5 2" xfId="28167"/>
    <cellStyle name="40% - Accent3 9 8 5 3" xfId="28168"/>
    <cellStyle name="40% - Accent3 9 8 6" xfId="28169"/>
    <cellStyle name="40% - Accent3 9 8 6 2" xfId="28170"/>
    <cellStyle name="40% - Accent3 9 8 7" xfId="28171"/>
    <cellStyle name="40% - Accent3 9 8 8" xfId="28172"/>
    <cellStyle name="40% - Accent3 9 9" xfId="28173"/>
    <cellStyle name="40% - Accent3 9 9 2" xfId="28174"/>
    <cellStyle name="40% - Accent3 9 9 2 2" xfId="28175"/>
    <cellStyle name="40% - Accent3 9 9 2 3" xfId="28176"/>
    <cellStyle name="40% - Accent3 9 9 3" xfId="28177"/>
    <cellStyle name="40% - Accent3 9 9 3 2" xfId="28178"/>
    <cellStyle name="40% - Accent3 9 9 3 3" xfId="28179"/>
    <cellStyle name="40% - Accent3 9 9 4" xfId="28180"/>
    <cellStyle name="40% - Accent3 9 9 4 2" xfId="28181"/>
    <cellStyle name="40% - Accent3 9 9 4 3" xfId="28182"/>
    <cellStyle name="40% - Accent3 9 9 5" xfId="28183"/>
    <cellStyle name="40% - Accent3 9 9 5 2" xfId="28184"/>
    <cellStyle name="40% - Accent3 9 9 5 3" xfId="28185"/>
    <cellStyle name="40% - Accent3 9 9 6" xfId="28186"/>
    <cellStyle name="40% - Accent3 9 9 6 2" xfId="28187"/>
    <cellStyle name="40% - Accent3 9 9 7" xfId="28188"/>
    <cellStyle name="40% - Accent3 9 9 8" xfId="28189"/>
    <cellStyle name="40% - Accent4 10" xfId="28190"/>
    <cellStyle name="40% - Accent4 10 2" xfId="28191"/>
    <cellStyle name="40% - Accent4 10 2 2" xfId="28192"/>
    <cellStyle name="40% - Accent4 10 2 3" xfId="28193"/>
    <cellStyle name="40% - Accent4 10 3" xfId="28194"/>
    <cellStyle name="40% - Accent4 10 3 2" xfId="28195"/>
    <cellStyle name="40% - Accent4 10 3 3" xfId="28196"/>
    <cellStyle name="40% - Accent4 10 4" xfId="28197"/>
    <cellStyle name="40% - Accent4 10 4 2" xfId="28198"/>
    <cellStyle name="40% - Accent4 10 4 3" xfId="28199"/>
    <cellStyle name="40% - Accent4 10 5" xfId="28200"/>
    <cellStyle name="40% - Accent4 10 5 2" xfId="28201"/>
    <cellStyle name="40% - Accent4 10 5 3" xfId="28202"/>
    <cellStyle name="40% - Accent4 10 6" xfId="28203"/>
    <cellStyle name="40% - Accent4 10 6 2" xfId="28204"/>
    <cellStyle name="40% - Accent4 10 7" xfId="28205"/>
    <cellStyle name="40% - Accent4 10 8" xfId="28206"/>
    <cellStyle name="40% - Accent4 11" xfId="28207"/>
    <cellStyle name="40% - Accent4 11 2" xfId="28208"/>
    <cellStyle name="40% - Accent4 11 2 2" xfId="28209"/>
    <cellStyle name="40% - Accent4 11 2 3" xfId="28210"/>
    <cellStyle name="40% - Accent4 11 3" xfId="28211"/>
    <cellStyle name="40% - Accent4 11 3 2" xfId="28212"/>
    <cellStyle name="40% - Accent4 11 3 3" xfId="28213"/>
    <cellStyle name="40% - Accent4 11 4" xfId="28214"/>
    <cellStyle name="40% - Accent4 11 4 2" xfId="28215"/>
    <cellStyle name="40% - Accent4 11 4 3" xfId="28216"/>
    <cellStyle name="40% - Accent4 11 5" xfId="28217"/>
    <cellStyle name="40% - Accent4 11 5 2" xfId="28218"/>
    <cellStyle name="40% - Accent4 11 5 3" xfId="28219"/>
    <cellStyle name="40% - Accent4 11 6" xfId="28220"/>
    <cellStyle name="40% - Accent4 11 6 2" xfId="28221"/>
    <cellStyle name="40% - Accent4 11 7" xfId="28222"/>
    <cellStyle name="40% - Accent4 11 8" xfId="28223"/>
    <cellStyle name="40% - Accent4 12" xfId="28224"/>
    <cellStyle name="40% - Accent4 12 2" xfId="28225"/>
    <cellStyle name="40% - Accent4 12 2 2" xfId="28226"/>
    <cellStyle name="40% - Accent4 12 2 3" xfId="28227"/>
    <cellStyle name="40% - Accent4 12 3" xfId="28228"/>
    <cellStyle name="40% - Accent4 12 3 2" xfId="28229"/>
    <cellStyle name="40% - Accent4 12 3 3" xfId="28230"/>
    <cellStyle name="40% - Accent4 12 4" xfId="28231"/>
    <cellStyle name="40% - Accent4 12 4 2" xfId="28232"/>
    <cellStyle name="40% - Accent4 12 4 3" xfId="28233"/>
    <cellStyle name="40% - Accent4 12 5" xfId="28234"/>
    <cellStyle name="40% - Accent4 12 5 2" xfId="28235"/>
    <cellStyle name="40% - Accent4 12 5 3" xfId="28236"/>
    <cellStyle name="40% - Accent4 12 6" xfId="28237"/>
    <cellStyle name="40% - Accent4 12 6 2" xfId="28238"/>
    <cellStyle name="40% - Accent4 12 7" xfId="28239"/>
    <cellStyle name="40% - Accent4 12 8" xfId="28240"/>
    <cellStyle name="40% - Accent4 13" xfId="28241"/>
    <cellStyle name="40% - Accent4 13 2" xfId="28242"/>
    <cellStyle name="40% - Accent4 13 2 2" xfId="28243"/>
    <cellStyle name="40% - Accent4 13 2 3" xfId="28244"/>
    <cellStyle name="40% - Accent4 13 3" xfId="28245"/>
    <cellStyle name="40% - Accent4 13 3 2" xfId="28246"/>
    <cellStyle name="40% - Accent4 13 3 3" xfId="28247"/>
    <cellStyle name="40% - Accent4 13 4" xfId="28248"/>
    <cellStyle name="40% - Accent4 13 4 2" xfId="28249"/>
    <cellStyle name="40% - Accent4 13 4 3" xfId="28250"/>
    <cellStyle name="40% - Accent4 13 5" xfId="28251"/>
    <cellStyle name="40% - Accent4 13 5 2" xfId="28252"/>
    <cellStyle name="40% - Accent4 13 5 3" xfId="28253"/>
    <cellStyle name="40% - Accent4 13 6" xfId="28254"/>
    <cellStyle name="40% - Accent4 13 6 2" xfId="28255"/>
    <cellStyle name="40% - Accent4 13 7" xfId="28256"/>
    <cellStyle name="40% - Accent4 13 8" xfId="28257"/>
    <cellStyle name="40% - Accent4 14" xfId="28258"/>
    <cellStyle name="40% - Accent4 14 2" xfId="28259"/>
    <cellStyle name="40% - Accent4 14 2 2" xfId="28260"/>
    <cellStyle name="40% - Accent4 14 2 3" xfId="28261"/>
    <cellStyle name="40% - Accent4 14 3" xfId="28262"/>
    <cellStyle name="40% - Accent4 14 3 2" xfId="28263"/>
    <cellStyle name="40% - Accent4 14 3 3" xfId="28264"/>
    <cellStyle name="40% - Accent4 14 4" xfId="28265"/>
    <cellStyle name="40% - Accent4 14 4 2" xfId="28266"/>
    <cellStyle name="40% - Accent4 14 4 3" xfId="28267"/>
    <cellStyle name="40% - Accent4 14 5" xfId="28268"/>
    <cellStyle name="40% - Accent4 14 5 2" xfId="28269"/>
    <cellStyle name="40% - Accent4 14 5 3" xfId="28270"/>
    <cellStyle name="40% - Accent4 14 6" xfId="28271"/>
    <cellStyle name="40% - Accent4 14 6 2" xfId="28272"/>
    <cellStyle name="40% - Accent4 14 7" xfId="28273"/>
    <cellStyle name="40% - Accent4 14 8" xfId="28274"/>
    <cellStyle name="40% - Accent4 15" xfId="28275"/>
    <cellStyle name="40% - Accent4 15 2" xfId="28276"/>
    <cellStyle name="40% - Accent4 15 2 2" xfId="28277"/>
    <cellStyle name="40% - Accent4 15 2 3" xfId="28278"/>
    <cellStyle name="40% - Accent4 15 3" xfId="28279"/>
    <cellStyle name="40% - Accent4 15 3 2" xfId="28280"/>
    <cellStyle name="40% - Accent4 15 3 3" xfId="28281"/>
    <cellStyle name="40% - Accent4 15 4" xfId="28282"/>
    <cellStyle name="40% - Accent4 15 4 2" xfId="28283"/>
    <cellStyle name="40% - Accent4 15 4 3" xfId="28284"/>
    <cellStyle name="40% - Accent4 15 5" xfId="28285"/>
    <cellStyle name="40% - Accent4 15 5 2" xfId="28286"/>
    <cellStyle name="40% - Accent4 15 5 3" xfId="28287"/>
    <cellStyle name="40% - Accent4 15 6" xfId="28288"/>
    <cellStyle name="40% - Accent4 15 6 2" xfId="28289"/>
    <cellStyle name="40% - Accent4 15 7" xfId="28290"/>
    <cellStyle name="40% - Accent4 15 8" xfId="28291"/>
    <cellStyle name="40% - Accent4 16" xfId="28292"/>
    <cellStyle name="40% - Accent4 16 2" xfId="28293"/>
    <cellStyle name="40% - Accent4 16 2 2" xfId="28294"/>
    <cellStyle name="40% - Accent4 16 2 3" xfId="28295"/>
    <cellStyle name="40% - Accent4 16 3" xfId="28296"/>
    <cellStyle name="40% - Accent4 16 3 2" xfId="28297"/>
    <cellStyle name="40% - Accent4 16 3 3" xfId="28298"/>
    <cellStyle name="40% - Accent4 16 4" xfId="28299"/>
    <cellStyle name="40% - Accent4 16 4 2" xfId="28300"/>
    <cellStyle name="40% - Accent4 16 4 3" xfId="28301"/>
    <cellStyle name="40% - Accent4 16 5" xfId="28302"/>
    <cellStyle name="40% - Accent4 16 5 2" xfId="28303"/>
    <cellStyle name="40% - Accent4 16 5 3" xfId="28304"/>
    <cellStyle name="40% - Accent4 16 6" xfId="28305"/>
    <cellStyle name="40% - Accent4 16 6 2" xfId="28306"/>
    <cellStyle name="40% - Accent4 16 7" xfId="28307"/>
    <cellStyle name="40% - Accent4 16 8" xfId="28308"/>
    <cellStyle name="40% - Accent4 17" xfId="28309"/>
    <cellStyle name="40% - Accent4 17 2" xfId="28310"/>
    <cellStyle name="40% - Accent4 17 2 2" xfId="28311"/>
    <cellStyle name="40% - Accent4 17 2 3" xfId="28312"/>
    <cellStyle name="40% - Accent4 17 3" xfId="28313"/>
    <cellStyle name="40% - Accent4 17 3 2" xfId="28314"/>
    <cellStyle name="40% - Accent4 17 3 3" xfId="28315"/>
    <cellStyle name="40% - Accent4 17 4" xfId="28316"/>
    <cellStyle name="40% - Accent4 17 4 2" xfId="28317"/>
    <cellStyle name="40% - Accent4 17 4 3" xfId="28318"/>
    <cellStyle name="40% - Accent4 17 5" xfId="28319"/>
    <cellStyle name="40% - Accent4 17 5 2" xfId="28320"/>
    <cellStyle name="40% - Accent4 17 5 3" xfId="28321"/>
    <cellStyle name="40% - Accent4 17 6" xfId="28322"/>
    <cellStyle name="40% - Accent4 17 6 2" xfId="28323"/>
    <cellStyle name="40% - Accent4 17 7" xfId="28324"/>
    <cellStyle name="40% - Accent4 17 8" xfId="28325"/>
    <cellStyle name="40% - Accent4 18" xfId="28326"/>
    <cellStyle name="40% - Accent4 18 2" xfId="28327"/>
    <cellStyle name="40% - Accent4 18 2 2" xfId="28328"/>
    <cellStyle name="40% - Accent4 18 2 3" xfId="28329"/>
    <cellStyle name="40% - Accent4 18 3" xfId="28330"/>
    <cellStyle name="40% - Accent4 18 3 2" xfId="28331"/>
    <cellStyle name="40% - Accent4 18 3 3" xfId="28332"/>
    <cellStyle name="40% - Accent4 18 4" xfId="28333"/>
    <cellStyle name="40% - Accent4 18 4 2" xfId="28334"/>
    <cellStyle name="40% - Accent4 18 4 3" xfId="28335"/>
    <cellStyle name="40% - Accent4 18 5" xfId="28336"/>
    <cellStyle name="40% - Accent4 18 5 2" xfId="28337"/>
    <cellStyle name="40% - Accent4 18 5 3" xfId="28338"/>
    <cellStyle name="40% - Accent4 18 6" xfId="28339"/>
    <cellStyle name="40% - Accent4 18 6 2" xfId="28340"/>
    <cellStyle name="40% - Accent4 18 7" xfId="28341"/>
    <cellStyle name="40% - Accent4 18 8" xfId="28342"/>
    <cellStyle name="40% - Accent4 19" xfId="28343"/>
    <cellStyle name="40% - Accent4 19 2" xfId="28344"/>
    <cellStyle name="40% - Accent4 19 2 2" xfId="28345"/>
    <cellStyle name="40% - Accent4 19 2 3" xfId="28346"/>
    <cellStyle name="40% - Accent4 19 3" xfId="28347"/>
    <cellStyle name="40% - Accent4 19 3 2" xfId="28348"/>
    <cellStyle name="40% - Accent4 19 3 3" xfId="28349"/>
    <cellStyle name="40% - Accent4 19 4" xfId="28350"/>
    <cellStyle name="40% - Accent4 19 4 2" xfId="28351"/>
    <cellStyle name="40% - Accent4 19 4 3" xfId="28352"/>
    <cellStyle name="40% - Accent4 19 5" xfId="28353"/>
    <cellStyle name="40% - Accent4 19 5 2" xfId="28354"/>
    <cellStyle name="40% - Accent4 19 5 3" xfId="28355"/>
    <cellStyle name="40% - Accent4 19 6" xfId="28356"/>
    <cellStyle name="40% - Accent4 19 6 2" xfId="28357"/>
    <cellStyle name="40% - Accent4 19 7" xfId="28358"/>
    <cellStyle name="40% - Accent4 19 8" xfId="28359"/>
    <cellStyle name="40% - Accent4 2" xfId="28360"/>
    <cellStyle name="40% - Accent4 2 10" xfId="28361"/>
    <cellStyle name="40% - Accent4 2 10 2" xfId="28362"/>
    <cellStyle name="40% - Accent4 2 10 2 2" xfId="28363"/>
    <cellStyle name="40% - Accent4 2 10 2 3" xfId="28364"/>
    <cellStyle name="40% - Accent4 2 10 3" xfId="28365"/>
    <cellStyle name="40% - Accent4 2 10 3 2" xfId="28366"/>
    <cellStyle name="40% - Accent4 2 10 3 3" xfId="28367"/>
    <cellStyle name="40% - Accent4 2 10 4" xfId="28368"/>
    <cellStyle name="40% - Accent4 2 10 4 2" xfId="28369"/>
    <cellStyle name="40% - Accent4 2 10 4 3" xfId="28370"/>
    <cellStyle name="40% - Accent4 2 10 5" xfId="28371"/>
    <cellStyle name="40% - Accent4 2 10 5 2" xfId="28372"/>
    <cellStyle name="40% - Accent4 2 10 5 3" xfId="28373"/>
    <cellStyle name="40% - Accent4 2 10 6" xfId="28374"/>
    <cellStyle name="40% - Accent4 2 10 6 2" xfId="28375"/>
    <cellStyle name="40% - Accent4 2 10 7" xfId="28376"/>
    <cellStyle name="40% - Accent4 2 10 8" xfId="28377"/>
    <cellStyle name="40% - Accent4 2 11" xfId="28378"/>
    <cellStyle name="40% - Accent4 2 11 2" xfId="28379"/>
    <cellStyle name="40% - Accent4 2 11 2 2" xfId="28380"/>
    <cellStyle name="40% - Accent4 2 11 2 3" xfId="28381"/>
    <cellStyle name="40% - Accent4 2 11 3" xfId="28382"/>
    <cellStyle name="40% - Accent4 2 11 3 2" xfId="28383"/>
    <cellStyle name="40% - Accent4 2 11 3 3" xfId="28384"/>
    <cellStyle name="40% - Accent4 2 11 4" xfId="28385"/>
    <cellStyle name="40% - Accent4 2 11 4 2" xfId="28386"/>
    <cellStyle name="40% - Accent4 2 11 4 3" xfId="28387"/>
    <cellStyle name="40% - Accent4 2 11 5" xfId="28388"/>
    <cellStyle name="40% - Accent4 2 11 5 2" xfId="28389"/>
    <cellStyle name="40% - Accent4 2 11 5 3" xfId="28390"/>
    <cellStyle name="40% - Accent4 2 11 6" xfId="28391"/>
    <cellStyle name="40% - Accent4 2 11 6 2" xfId="28392"/>
    <cellStyle name="40% - Accent4 2 11 7" xfId="28393"/>
    <cellStyle name="40% - Accent4 2 11 8" xfId="28394"/>
    <cellStyle name="40% - Accent4 2 12" xfId="28395"/>
    <cellStyle name="40% - Accent4 2 12 2" xfId="28396"/>
    <cellStyle name="40% - Accent4 2 12 2 2" xfId="28397"/>
    <cellStyle name="40% - Accent4 2 12 2 3" xfId="28398"/>
    <cellStyle name="40% - Accent4 2 12 3" xfId="28399"/>
    <cellStyle name="40% - Accent4 2 12 3 2" xfId="28400"/>
    <cellStyle name="40% - Accent4 2 12 3 3" xfId="28401"/>
    <cellStyle name="40% - Accent4 2 12 4" xfId="28402"/>
    <cellStyle name="40% - Accent4 2 12 4 2" xfId="28403"/>
    <cellStyle name="40% - Accent4 2 12 4 3" xfId="28404"/>
    <cellStyle name="40% - Accent4 2 12 5" xfId="28405"/>
    <cellStyle name="40% - Accent4 2 12 5 2" xfId="28406"/>
    <cellStyle name="40% - Accent4 2 12 5 3" xfId="28407"/>
    <cellStyle name="40% - Accent4 2 12 6" xfId="28408"/>
    <cellStyle name="40% - Accent4 2 12 6 2" xfId="28409"/>
    <cellStyle name="40% - Accent4 2 12 7" xfId="28410"/>
    <cellStyle name="40% - Accent4 2 12 8" xfId="28411"/>
    <cellStyle name="40% - Accent4 2 13" xfId="28412"/>
    <cellStyle name="40% - Accent4 2 13 2" xfId="28413"/>
    <cellStyle name="40% - Accent4 2 13 2 2" xfId="28414"/>
    <cellStyle name="40% - Accent4 2 13 2 3" xfId="28415"/>
    <cellStyle name="40% - Accent4 2 13 3" xfId="28416"/>
    <cellStyle name="40% - Accent4 2 13 3 2" xfId="28417"/>
    <cellStyle name="40% - Accent4 2 13 3 3" xfId="28418"/>
    <cellStyle name="40% - Accent4 2 13 4" xfId="28419"/>
    <cellStyle name="40% - Accent4 2 13 4 2" xfId="28420"/>
    <cellStyle name="40% - Accent4 2 13 4 3" xfId="28421"/>
    <cellStyle name="40% - Accent4 2 13 5" xfId="28422"/>
    <cellStyle name="40% - Accent4 2 13 5 2" xfId="28423"/>
    <cellStyle name="40% - Accent4 2 13 5 3" xfId="28424"/>
    <cellStyle name="40% - Accent4 2 13 6" xfId="28425"/>
    <cellStyle name="40% - Accent4 2 13 6 2" xfId="28426"/>
    <cellStyle name="40% - Accent4 2 13 7" xfId="28427"/>
    <cellStyle name="40% - Accent4 2 13 8" xfId="28428"/>
    <cellStyle name="40% - Accent4 2 14" xfId="28429"/>
    <cellStyle name="40% - Accent4 2 14 2" xfId="28430"/>
    <cellStyle name="40% - Accent4 2 14 2 2" xfId="28431"/>
    <cellStyle name="40% - Accent4 2 14 2 3" xfId="28432"/>
    <cellStyle name="40% - Accent4 2 14 3" xfId="28433"/>
    <cellStyle name="40% - Accent4 2 14 3 2" xfId="28434"/>
    <cellStyle name="40% - Accent4 2 14 3 3" xfId="28435"/>
    <cellStyle name="40% - Accent4 2 14 4" xfId="28436"/>
    <cellStyle name="40% - Accent4 2 14 4 2" xfId="28437"/>
    <cellStyle name="40% - Accent4 2 14 4 3" xfId="28438"/>
    <cellStyle name="40% - Accent4 2 14 5" xfId="28439"/>
    <cellStyle name="40% - Accent4 2 14 5 2" xfId="28440"/>
    <cellStyle name="40% - Accent4 2 14 5 3" xfId="28441"/>
    <cellStyle name="40% - Accent4 2 14 6" xfId="28442"/>
    <cellStyle name="40% - Accent4 2 14 6 2" xfId="28443"/>
    <cellStyle name="40% - Accent4 2 14 7" xfId="28444"/>
    <cellStyle name="40% - Accent4 2 14 8" xfId="28445"/>
    <cellStyle name="40% - Accent4 2 15" xfId="28446"/>
    <cellStyle name="40% - Accent4 2 15 2" xfId="28447"/>
    <cellStyle name="40% - Accent4 2 15 2 2" xfId="28448"/>
    <cellStyle name="40% - Accent4 2 15 2 3" xfId="28449"/>
    <cellStyle name="40% - Accent4 2 15 3" xfId="28450"/>
    <cellStyle name="40% - Accent4 2 15 3 2" xfId="28451"/>
    <cellStyle name="40% - Accent4 2 15 3 3" xfId="28452"/>
    <cellStyle name="40% - Accent4 2 15 4" xfId="28453"/>
    <cellStyle name="40% - Accent4 2 15 4 2" xfId="28454"/>
    <cellStyle name="40% - Accent4 2 15 4 3" xfId="28455"/>
    <cellStyle name="40% - Accent4 2 15 5" xfId="28456"/>
    <cellStyle name="40% - Accent4 2 15 5 2" xfId="28457"/>
    <cellStyle name="40% - Accent4 2 15 5 3" xfId="28458"/>
    <cellStyle name="40% - Accent4 2 15 6" xfId="28459"/>
    <cellStyle name="40% - Accent4 2 15 6 2" xfId="28460"/>
    <cellStyle name="40% - Accent4 2 15 7" xfId="28461"/>
    <cellStyle name="40% - Accent4 2 15 8" xfId="28462"/>
    <cellStyle name="40% - Accent4 2 16" xfId="28463"/>
    <cellStyle name="40% - Accent4 2 16 2" xfId="28464"/>
    <cellStyle name="40% - Accent4 2 16 2 2" xfId="28465"/>
    <cellStyle name="40% - Accent4 2 16 2 3" xfId="28466"/>
    <cellStyle name="40% - Accent4 2 16 3" xfId="28467"/>
    <cellStyle name="40% - Accent4 2 16 3 2" xfId="28468"/>
    <cellStyle name="40% - Accent4 2 16 3 3" xfId="28469"/>
    <cellStyle name="40% - Accent4 2 16 4" xfId="28470"/>
    <cellStyle name="40% - Accent4 2 16 4 2" xfId="28471"/>
    <cellStyle name="40% - Accent4 2 16 4 3" xfId="28472"/>
    <cellStyle name="40% - Accent4 2 16 5" xfId="28473"/>
    <cellStyle name="40% - Accent4 2 16 5 2" xfId="28474"/>
    <cellStyle name="40% - Accent4 2 16 5 3" xfId="28475"/>
    <cellStyle name="40% - Accent4 2 16 6" xfId="28476"/>
    <cellStyle name="40% - Accent4 2 16 6 2" xfId="28477"/>
    <cellStyle name="40% - Accent4 2 16 7" xfId="28478"/>
    <cellStyle name="40% - Accent4 2 16 8" xfId="28479"/>
    <cellStyle name="40% - Accent4 2 17" xfId="28480"/>
    <cellStyle name="40% - Accent4 2 17 2" xfId="28481"/>
    <cellStyle name="40% - Accent4 2 17 2 2" xfId="28482"/>
    <cellStyle name="40% - Accent4 2 17 2 3" xfId="28483"/>
    <cellStyle name="40% - Accent4 2 17 3" xfId="28484"/>
    <cellStyle name="40% - Accent4 2 17 3 2" xfId="28485"/>
    <cellStyle name="40% - Accent4 2 17 3 3" xfId="28486"/>
    <cellStyle name="40% - Accent4 2 17 4" xfId="28487"/>
    <cellStyle name="40% - Accent4 2 17 4 2" xfId="28488"/>
    <cellStyle name="40% - Accent4 2 17 4 3" xfId="28489"/>
    <cellStyle name="40% - Accent4 2 17 5" xfId="28490"/>
    <cellStyle name="40% - Accent4 2 17 5 2" xfId="28491"/>
    <cellStyle name="40% - Accent4 2 17 5 3" xfId="28492"/>
    <cellStyle name="40% - Accent4 2 17 6" xfId="28493"/>
    <cellStyle name="40% - Accent4 2 17 6 2" xfId="28494"/>
    <cellStyle name="40% - Accent4 2 17 7" xfId="28495"/>
    <cellStyle name="40% - Accent4 2 17 8" xfId="28496"/>
    <cellStyle name="40% - Accent4 2 18" xfId="28497"/>
    <cellStyle name="40% - Accent4 2 18 2" xfId="28498"/>
    <cellStyle name="40% - Accent4 2 18 2 2" xfId="28499"/>
    <cellStyle name="40% - Accent4 2 18 2 3" xfId="28500"/>
    <cellStyle name="40% - Accent4 2 18 3" xfId="28501"/>
    <cellStyle name="40% - Accent4 2 18 3 2" xfId="28502"/>
    <cellStyle name="40% - Accent4 2 18 3 3" xfId="28503"/>
    <cellStyle name="40% - Accent4 2 18 4" xfId="28504"/>
    <cellStyle name="40% - Accent4 2 18 4 2" xfId="28505"/>
    <cellStyle name="40% - Accent4 2 18 4 3" xfId="28506"/>
    <cellStyle name="40% - Accent4 2 18 5" xfId="28507"/>
    <cellStyle name="40% - Accent4 2 18 5 2" xfId="28508"/>
    <cellStyle name="40% - Accent4 2 18 5 3" xfId="28509"/>
    <cellStyle name="40% - Accent4 2 18 6" xfId="28510"/>
    <cellStyle name="40% - Accent4 2 18 6 2" xfId="28511"/>
    <cellStyle name="40% - Accent4 2 18 7" xfId="28512"/>
    <cellStyle name="40% - Accent4 2 18 8" xfId="28513"/>
    <cellStyle name="40% - Accent4 2 19" xfId="28514"/>
    <cellStyle name="40% - Accent4 2 19 2" xfId="28515"/>
    <cellStyle name="40% - Accent4 2 19 2 2" xfId="28516"/>
    <cellStyle name="40% - Accent4 2 19 2 3" xfId="28517"/>
    <cellStyle name="40% - Accent4 2 19 3" xfId="28518"/>
    <cellStyle name="40% - Accent4 2 19 3 2" xfId="28519"/>
    <cellStyle name="40% - Accent4 2 19 3 3" xfId="28520"/>
    <cellStyle name="40% - Accent4 2 19 4" xfId="28521"/>
    <cellStyle name="40% - Accent4 2 19 4 2" xfId="28522"/>
    <cellStyle name="40% - Accent4 2 19 4 3" xfId="28523"/>
    <cellStyle name="40% - Accent4 2 19 5" xfId="28524"/>
    <cellStyle name="40% - Accent4 2 19 5 2" xfId="28525"/>
    <cellStyle name="40% - Accent4 2 19 5 3" xfId="28526"/>
    <cellStyle name="40% - Accent4 2 19 6" xfId="28527"/>
    <cellStyle name="40% - Accent4 2 19 6 2" xfId="28528"/>
    <cellStyle name="40% - Accent4 2 19 7" xfId="28529"/>
    <cellStyle name="40% - Accent4 2 19 8" xfId="28530"/>
    <cellStyle name="40% - Accent4 2 2" xfId="28531"/>
    <cellStyle name="40% - Accent4 2 2 2" xfId="28532"/>
    <cellStyle name="40% - Accent4 2 2 2 2" xfId="28533"/>
    <cellStyle name="40% - Accent4 2 2 2 3" xfId="28534"/>
    <cellStyle name="40% - Accent4 2 2 3" xfId="28535"/>
    <cellStyle name="40% - Accent4 2 2 3 2" xfId="28536"/>
    <cellStyle name="40% - Accent4 2 2 3 3" xfId="28537"/>
    <cellStyle name="40% - Accent4 2 2 4" xfId="28538"/>
    <cellStyle name="40% - Accent4 2 2 4 2" xfId="28539"/>
    <cellStyle name="40% - Accent4 2 2 4 3" xfId="28540"/>
    <cellStyle name="40% - Accent4 2 2 5" xfId="28541"/>
    <cellStyle name="40% - Accent4 2 2 5 2" xfId="28542"/>
    <cellStyle name="40% - Accent4 2 2 5 3" xfId="28543"/>
    <cellStyle name="40% - Accent4 2 2 6" xfId="28544"/>
    <cellStyle name="40% - Accent4 2 2 6 2" xfId="28545"/>
    <cellStyle name="40% - Accent4 2 2 7" xfId="28546"/>
    <cellStyle name="40% - Accent4 2 2 8" xfId="28547"/>
    <cellStyle name="40% - Accent4 2 20" xfId="28548"/>
    <cellStyle name="40% - Accent4 2 20 2" xfId="28549"/>
    <cellStyle name="40% - Accent4 2 20 2 2" xfId="28550"/>
    <cellStyle name="40% - Accent4 2 20 2 3" xfId="28551"/>
    <cellStyle name="40% - Accent4 2 20 3" xfId="28552"/>
    <cellStyle name="40% - Accent4 2 20 3 2" xfId="28553"/>
    <cellStyle name="40% - Accent4 2 20 3 3" xfId="28554"/>
    <cellStyle name="40% - Accent4 2 20 4" xfId="28555"/>
    <cellStyle name="40% - Accent4 2 20 4 2" xfId="28556"/>
    <cellStyle name="40% - Accent4 2 20 4 3" xfId="28557"/>
    <cellStyle name="40% - Accent4 2 20 5" xfId="28558"/>
    <cellStyle name="40% - Accent4 2 20 5 2" xfId="28559"/>
    <cellStyle name="40% - Accent4 2 20 5 3" xfId="28560"/>
    <cellStyle name="40% - Accent4 2 20 6" xfId="28561"/>
    <cellStyle name="40% - Accent4 2 20 6 2" xfId="28562"/>
    <cellStyle name="40% - Accent4 2 20 7" xfId="28563"/>
    <cellStyle name="40% - Accent4 2 20 8" xfId="28564"/>
    <cellStyle name="40% - Accent4 2 21" xfId="28565"/>
    <cellStyle name="40% - Accent4 2 21 2" xfId="28566"/>
    <cellStyle name="40% - Accent4 2 21 2 2" xfId="28567"/>
    <cellStyle name="40% - Accent4 2 21 2 3" xfId="28568"/>
    <cellStyle name="40% - Accent4 2 21 3" xfId="28569"/>
    <cellStyle name="40% - Accent4 2 21 3 2" xfId="28570"/>
    <cellStyle name="40% - Accent4 2 21 3 3" xfId="28571"/>
    <cellStyle name="40% - Accent4 2 21 4" xfId="28572"/>
    <cellStyle name="40% - Accent4 2 21 4 2" xfId="28573"/>
    <cellStyle name="40% - Accent4 2 21 4 3" xfId="28574"/>
    <cellStyle name="40% - Accent4 2 21 5" xfId="28575"/>
    <cellStyle name="40% - Accent4 2 21 5 2" xfId="28576"/>
    <cellStyle name="40% - Accent4 2 21 5 3" xfId="28577"/>
    <cellStyle name="40% - Accent4 2 21 6" xfId="28578"/>
    <cellStyle name="40% - Accent4 2 21 6 2" xfId="28579"/>
    <cellStyle name="40% - Accent4 2 21 7" xfId="28580"/>
    <cellStyle name="40% - Accent4 2 21 8" xfId="28581"/>
    <cellStyle name="40% - Accent4 2 22" xfId="28582"/>
    <cellStyle name="40% - Accent4 2 22 2" xfId="28583"/>
    <cellStyle name="40% - Accent4 2 22 3" xfId="28584"/>
    <cellStyle name="40% - Accent4 2 23" xfId="28585"/>
    <cellStyle name="40% - Accent4 2 23 2" xfId="28586"/>
    <cellStyle name="40% - Accent4 2 23 3" xfId="28587"/>
    <cellStyle name="40% - Accent4 2 24" xfId="28588"/>
    <cellStyle name="40% - Accent4 2 24 2" xfId="28589"/>
    <cellStyle name="40% - Accent4 2 24 3" xfId="28590"/>
    <cellStyle name="40% - Accent4 2 25" xfId="28591"/>
    <cellStyle name="40% - Accent4 2 25 2" xfId="28592"/>
    <cellStyle name="40% - Accent4 2 25 3" xfId="28593"/>
    <cellStyle name="40% - Accent4 2 26" xfId="28594"/>
    <cellStyle name="40% - Accent4 2 26 2" xfId="28595"/>
    <cellStyle name="40% - Accent4 2 27" xfId="28596"/>
    <cellStyle name="40% - Accent4 2 28" xfId="28597"/>
    <cellStyle name="40% - Accent4 2 3" xfId="28598"/>
    <cellStyle name="40% - Accent4 2 3 2" xfId="28599"/>
    <cellStyle name="40% - Accent4 2 3 2 2" xfId="28600"/>
    <cellStyle name="40% - Accent4 2 3 2 3" xfId="28601"/>
    <cellStyle name="40% - Accent4 2 3 3" xfId="28602"/>
    <cellStyle name="40% - Accent4 2 3 3 2" xfId="28603"/>
    <cellStyle name="40% - Accent4 2 3 3 3" xfId="28604"/>
    <cellStyle name="40% - Accent4 2 3 4" xfId="28605"/>
    <cellStyle name="40% - Accent4 2 3 4 2" xfId="28606"/>
    <cellStyle name="40% - Accent4 2 3 4 3" xfId="28607"/>
    <cellStyle name="40% - Accent4 2 3 5" xfId="28608"/>
    <cellStyle name="40% - Accent4 2 3 5 2" xfId="28609"/>
    <cellStyle name="40% - Accent4 2 3 5 3" xfId="28610"/>
    <cellStyle name="40% - Accent4 2 3 6" xfId="28611"/>
    <cellStyle name="40% - Accent4 2 3 6 2" xfId="28612"/>
    <cellStyle name="40% - Accent4 2 3 7" xfId="28613"/>
    <cellStyle name="40% - Accent4 2 3 8" xfId="28614"/>
    <cellStyle name="40% - Accent4 2 4" xfId="28615"/>
    <cellStyle name="40% - Accent4 2 4 2" xfId="28616"/>
    <cellStyle name="40% - Accent4 2 4 2 2" xfId="28617"/>
    <cellStyle name="40% - Accent4 2 4 2 3" xfId="28618"/>
    <cellStyle name="40% - Accent4 2 4 3" xfId="28619"/>
    <cellStyle name="40% - Accent4 2 4 3 2" xfId="28620"/>
    <cellStyle name="40% - Accent4 2 4 3 3" xfId="28621"/>
    <cellStyle name="40% - Accent4 2 4 4" xfId="28622"/>
    <cellStyle name="40% - Accent4 2 4 4 2" xfId="28623"/>
    <cellStyle name="40% - Accent4 2 4 4 3" xfId="28624"/>
    <cellStyle name="40% - Accent4 2 4 5" xfId="28625"/>
    <cellStyle name="40% - Accent4 2 4 5 2" xfId="28626"/>
    <cellStyle name="40% - Accent4 2 4 5 3" xfId="28627"/>
    <cellStyle name="40% - Accent4 2 4 6" xfId="28628"/>
    <cellStyle name="40% - Accent4 2 4 6 2" xfId="28629"/>
    <cellStyle name="40% - Accent4 2 4 7" xfId="28630"/>
    <cellStyle name="40% - Accent4 2 4 8" xfId="28631"/>
    <cellStyle name="40% - Accent4 2 5" xfId="28632"/>
    <cellStyle name="40% - Accent4 2 5 2" xfId="28633"/>
    <cellStyle name="40% - Accent4 2 5 2 2" xfId="28634"/>
    <cellStyle name="40% - Accent4 2 5 2 3" xfId="28635"/>
    <cellStyle name="40% - Accent4 2 5 3" xfId="28636"/>
    <cellStyle name="40% - Accent4 2 5 3 2" xfId="28637"/>
    <cellStyle name="40% - Accent4 2 5 3 3" xfId="28638"/>
    <cellStyle name="40% - Accent4 2 5 4" xfId="28639"/>
    <cellStyle name="40% - Accent4 2 5 4 2" xfId="28640"/>
    <cellStyle name="40% - Accent4 2 5 4 3" xfId="28641"/>
    <cellStyle name="40% - Accent4 2 5 5" xfId="28642"/>
    <cellStyle name="40% - Accent4 2 5 5 2" xfId="28643"/>
    <cellStyle name="40% - Accent4 2 5 5 3" xfId="28644"/>
    <cellStyle name="40% - Accent4 2 5 6" xfId="28645"/>
    <cellStyle name="40% - Accent4 2 5 6 2" xfId="28646"/>
    <cellStyle name="40% - Accent4 2 5 7" xfId="28647"/>
    <cellStyle name="40% - Accent4 2 5 8" xfId="28648"/>
    <cellStyle name="40% - Accent4 2 6" xfId="28649"/>
    <cellStyle name="40% - Accent4 2 6 2" xfId="28650"/>
    <cellStyle name="40% - Accent4 2 6 2 2" xfId="28651"/>
    <cellStyle name="40% - Accent4 2 6 2 3" xfId="28652"/>
    <cellStyle name="40% - Accent4 2 6 3" xfId="28653"/>
    <cellStyle name="40% - Accent4 2 6 3 2" xfId="28654"/>
    <cellStyle name="40% - Accent4 2 6 3 3" xfId="28655"/>
    <cellStyle name="40% - Accent4 2 6 4" xfId="28656"/>
    <cellStyle name="40% - Accent4 2 6 4 2" xfId="28657"/>
    <cellStyle name="40% - Accent4 2 6 4 3" xfId="28658"/>
    <cellStyle name="40% - Accent4 2 6 5" xfId="28659"/>
    <cellStyle name="40% - Accent4 2 6 5 2" xfId="28660"/>
    <cellStyle name="40% - Accent4 2 6 5 3" xfId="28661"/>
    <cellStyle name="40% - Accent4 2 6 6" xfId="28662"/>
    <cellStyle name="40% - Accent4 2 6 6 2" xfId="28663"/>
    <cellStyle name="40% - Accent4 2 6 7" xfId="28664"/>
    <cellStyle name="40% - Accent4 2 6 8" xfId="28665"/>
    <cellStyle name="40% - Accent4 2 7" xfId="28666"/>
    <cellStyle name="40% - Accent4 2 7 2" xfId="28667"/>
    <cellStyle name="40% - Accent4 2 7 2 2" xfId="28668"/>
    <cellStyle name="40% - Accent4 2 7 2 3" xfId="28669"/>
    <cellStyle name="40% - Accent4 2 7 3" xfId="28670"/>
    <cellStyle name="40% - Accent4 2 7 3 2" xfId="28671"/>
    <cellStyle name="40% - Accent4 2 7 3 3" xfId="28672"/>
    <cellStyle name="40% - Accent4 2 7 4" xfId="28673"/>
    <cellStyle name="40% - Accent4 2 7 4 2" xfId="28674"/>
    <cellStyle name="40% - Accent4 2 7 4 3" xfId="28675"/>
    <cellStyle name="40% - Accent4 2 7 5" xfId="28676"/>
    <cellStyle name="40% - Accent4 2 7 5 2" xfId="28677"/>
    <cellStyle name="40% - Accent4 2 7 5 3" xfId="28678"/>
    <cellStyle name="40% - Accent4 2 7 6" xfId="28679"/>
    <cellStyle name="40% - Accent4 2 7 6 2" xfId="28680"/>
    <cellStyle name="40% - Accent4 2 7 7" xfId="28681"/>
    <cellStyle name="40% - Accent4 2 7 8" xfId="28682"/>
    <cellStyle name="40% - Accent4 2 8" xfId="28683"/>
    <cellStyle name="40% - Accent4 2 8 2" xfId="28684"/>
    <cellStyle name="40% - Accent4 2 8 2 2" xfId="28685"/>
    <cellStyle name="40% - Accent4 2 8 2 3" xfId="28686"/>
    <cellStyle name="40% - Accent4 2 8 3" xfId="28687"/>
    <cellStyle name="40% - Accent4 2 8 3 2" xfId="28688"/>
    <cellStyle name="40% - Accent4 2 8 3 3" xfId="28689"/>
    <cellStyle name="40% - Accent4 2 8 4" xfId="28690"/>
    <cellStyle name="40% - Accent4 2 8 4 2" xfId="28691"/>
    <cellStyle name="40% - Accent4 2 8 4 3" xfId="28692"/>
    <cellStyle name="40% - Accent4 2 8 5" xfId="28693"/>
    <cellStyle name="40% - Accent4 2 8 5 2" xfId="28694"/>
    <cellStyle name="40% - Accent4 2 8 5 3" xfId="28695"/>
    <cellStyle name="40% - Accent4 2 8 6" xfId="28696"/>
    <cellStyle name="40% - Accent4 2 8 6 2" xfId="28697"/>
    <cellStyle name="40% - Accent4 2 8 7" xfId="28698"/>
    <cellStyle name="40% - Accent4 2 8 8" xfId="28699"/>
    <cellStyle name="40% - Accent4 2 9" xfId="28700"/>
    <cellStyle name="40% - Accent4 2 9 2" xfId="28701"/>
    <cellStyle name="40% - Accent4 2 9 2 2" xfId="28702"/>
    <cellStyle name="40% - Accent4 2 9 2 3" xfId="28703"/>
    <cellStyle name="40% - Accent4 2 9 3" xfId="28704"/>
    <cellStyle name="40% - Accent4 2 9 3 2" xfId="28705"/>
    <cellStyle name="40% - Accent4 2 9 3 3" xfId="28706"/>
    <cellStyle name="40% - Accent4 2 9 4" xfId="28707"/>
    <cellStyle name="40% - Accent4 2 9 4 2" xfId="28708"/>
    <cellStyle name="40% - Accent4 2 9 4 3" xfId="28709"/>
    <cellStyle name="40% - Accent4 2 9 5" xfId="28710"/>
    <cellStyle name="40% - Accent4 2 9 5 2" xfId="28711"/>
    <cellStyle name="40% - Accent4 2 9 5 3" xfId="28712"/>
    <cellStyle name="40% - Accent4 2 9 6" xfId="28713"/>
    <cellStyle name="40% - Accent4 2 9 6 2" xfId="28714"/>
    <cellStyle name="40% - Accent4 2 9 7" xfId="28715"/>
    <cellStyle name="40% - Accent4 2 9 8" xfId="28716"/>
    <cellStyle name="40% - Accent4 20" xfId="28717"/>
    <cellStyle name="40% - Accent4 20 2" xfId="28718"/>
    <cellStyle name="40% - Accent4 20 2 2" xfId="28719"/>
    <cellStyle name="40% - Accent4 20 2 3" xfId="28720"/>
    <cellStyle name="40% - Accent4 20 3" xfId="28721"/>
    <cellStyle name="40% - Accent4 20 3 2" xfId="28722"/>
    <cellStyle name="40% - Accent4 20 3 3" xfId="28723"/>
    <cellStyle name="40% - Accent4 20 4" xfId="28724"/>
    <cellStyle name="40% - Accent4 20 4 2" xfId="28725"/>
    <cellStyle name="40% - Accent4 20 4 3" xfId="28726"/>
    <cellStyle name="40% - Accent4 20 5" xfId="28727"/>
    <cellStyle name="40% - Accent4 20 5 2" xfId="28728"/>
    <cellStyle name="40% - Accent4 20 5 3" xfId="28729"/>
    <cellStyle name="40% - Accent4 20 6" xfId="28730"/>
    <cellStyle name="40% - Accent4 20 6 2" xfId="28731"/>
    <cellStyle name="40% - Accent4 20 7" xfId="28732"/>
    <cellStyle name="40% - Accent4 20 8" xfId="28733"/>
    <cellStyle name="40% - Accent4 21" xfId="28734"/>
    <cellStyle name="40% - Accent4 21 2" xfId="28735"/>
    <cellStyle name="40% - Accent4 21 2 2" xfId="28736"/>
    <cellStyle name="40% - Accent4 21 2 3" xfId="28737"/>
    <cellStyle name="40% - Accent4 21 3" xfId="28738"/>
    <cellStyle name="40% - Accent4 21 3 2" xfId="28739"/>
    <cellStyle name="40% - Accent4 21 3 3" xfId="28740"/>
    <cellStyle name="40% - Accent4 21 4" xfId="28741"/>
    <cellStyle name="40% - Accent4 21 4 2" xfId="28742"/>
    <cellStyle name="40% - Accent4 21 4 3" xfId="28743"/>
    <cellStyle name="40% - Accent4 21 5" xfId="28744"/>
    <cellStyle name="40% - Accent4 21 5 2" xfId="28745"/>
    <cellStyle name="40% - Accent4 21 5 3" xfId="28746"/>
    <cellStyle name="40% - Accent4 21 6" xfId="28747"/>
    <cellStyle name="40% - Accent4 21 6 2" xfId="28748"/>
    <cellStyle name="40% - Accent4 21 7" xfId="28749"/>
    <cellStyle name="40% - Accent4 21 8" xfId="28750"/>
    <cellStyle name="40% - Accent4 22" xfId="28751"/>
    <cellStyle name="40% - Accent4 22 2" xfId="28752"/>
    <cellStyle name="40% - Accent4 22 2 2" xfId="28753"/>
    <cellStyle name="40% - Accent4 22 2 3" xfId="28754"/>
    <cellStyle name="40% - Accent4 22 3" xfId="28755"/>
    <cellStyle name="40% - Accent4 22 3 2" xfId="28756"/>
    <cellStyle name="40% - Accent4 22 3 3" xfId="28757"/>
    <cellStyle name="40% - Accent4 22 4" xfId="28758"/>
    <cellStyle name="40% - Accent4 22 4 2" xfId="28759"/>
    <cellStyle name="40% - Accent4 22 4 3" xfId="28760"/>
    <cellStyle name="40% - Accent4 22 5" xfId="28761"/>
    <cellStyle name="40% - Accent4 22 5 2" xfId="28762"/>
    <cellStyle name="40% - Accent4 22 5 3" xfId="28763"/>
    <cellStyle name="40% - Accent4 22 6" xfId="28764"/>
    <cellStyle name="40% - Accent4 22 6 2" xfId="28765"/>
    <cellStyle name="40% - Accent4 22 7" xfId="28766"/>
    <cellStyle name="40% - Accent4 22 8" xfId="28767"/>
    <cellStyle name="40% - Accent4 23" xfId="28768"/>
    <cellStyle name="40% - Accent4 23 2" xfId="28769"/>
    <cellStyle name="40% - Accent4 23 2 2" xfId="28770"/>
    <cellStyle name="40% - Accent4 23 2 3" xfId="28771"/>
    <cellStyle name="40% - Accent4 23 3" xfId="28772"/>
    <cellStyle name="40% - Accent4 23 3 2" xfId="28773"/>
    <cellStyle name="40% - Accent4 23 3 3" xfId="28774"/>
    <cellStyle name="40% - Accent4 23 4" xfId="28775"/>
    <cellStyle name="40% - Accent4 23 4 2" xfId="28776"/>
    <cellStyle name="40% - Accent4 23 4 3" xfId="28777"/>
    <cellStyle name="40% - Accent4 23 5" xfId="28778"/>
    <cellStyle name="40% - Accent4 23 5 2" xfId="28779"/>
    <cellStyle name="40% - Accent4 23 5 3" xfId="28780"/>
    <cellStyle name="40% - Accent4 23 6" xfId="28781"/>
    <cellStyle name="40% - Accent4 23 6 2" xfId="28782"/>
    <cellStyle name="40% - Accent4 23 7" xfId="28783"/>
    <cellStyle name="40% - Accent4 23 8" xfId="28784"/>
    <cellStyle name="40% - Accent4 24" xfId="28785"/>
    <cellStyle name="40% - Accent4 24 2" xfId="28786"/>
    <cellStyle name="40% - Accent4 24 2 2" xfId="28787"/>
    <cellStyle name="40% - Accent4 24 2 3" xfId="28788"/>
    <cellStyle name="40% - Accent4 24 3" xfId="28789"/>
    <cellStyle name="40% - Accent4 24 3 2" xfId="28790"/>
    <cellStyle name="40% - Accent4 24 3 3" xfId="28791"/>
    <cellStyle name="40% - Accent4 24 4" xfId="28792"/>
    <cellStyle name="40% - Accent4 24 4 2" xfId="28793"/>
    <cellStyle name="40% - Accent4 24 4 3" xfId="28794"/>
    <cellStyle name="40% - Accent4 24 5" xfId="28795"/>
    <cellStyle name="40% - Accent4 24 5 2" xfId="28796"/>
    <cellStyle name="40% - Accent4 24 5 3" xfId="28797"/>
    <cellStyle name="40% - Accent4 24 6" xfId="28798"/>
    <cellStyle name="40% - Accent4 24 6 2" xfId="28799"/>
    <cellStyle name="40% - Accent4 24 7" xfId="28800"/>
    <cellStyle name="40% - Accent4 24 8" xfId="28801"/>
    <cellStyle name="40% - Accent4 25" xfId="28802"/>
    <cellStyle name="40% - Accent4 25 2" xfId="28803"/>
    <cellStyle name="40% - Accent4 25 2 2" xfId="28804"/>
    <cellStyle name="40% - Accent4 25 2 3" xfId="28805"/>
    <cellStyle name="40% - Accent4 25 3" xfId="28806"/>
    <cellStyle name="40% - Accent4 25 3 2" xfId="28807"/>
    <cellStyle name="40% - Accent4 25 3 3" xfId="28808"/>
    <cellStyle name="40% - Accent4 25 4" xfId="28809"/>
    <cellStyle name="40% - Accent4 25 4 2" xfId="28810"/>
    <cellStyle name="40% - Accent4 25 4 3" xfId="28811"/>
    <cellStyle name="40% - Accent4 25 5" xfId="28812"/>
    <cellStyle name="40% - Accent4 25 5 2" xfId="28813"/>
    <cellStyle name="40% - Accent4 25 5 3" xfId="28814"/>
    <cellStyle name="40% - Accent4 25 6" xfId="28815"/>
    <cellStyle name="40% - Accent4 25 6 2" xfId="28816"/>
    <cellStyle name="40% - Accent4 25 7" xfId="28817"/>
    <cellStyle name="40% - Accent4 25 8" xfId="28818"/>
    <cellStyle name="40% - Accent4 26" xfId="28819"/>
    <cellStyle name="40% - Accent4 26 2" xfId="28820"/>
    <cellStyle name="40% - Accent4 26 2 2" xfId="28821"/>
    <cellStyle name="40% - Accent4 26 2 3" xfId="28822"/>
    <cellStyle name="40% - Accent4 26 3" xfId="28823"/>
    <cellStyle name="40% - Accent4 26 3 2" xfId="28824"/>
    <cellStyle name="40% - Accent4 26 3 3" xfId="28825"/>
    <cellStyle name="40% - Accent4 26 4" xfId="28826"/>
    <cellStyle name="40% - Accent4 26 4 2" xfId="28827"/>
    <cellStyle name="40% - Accent4 26 4 3" xfId="28828"/>
    <cellStyle name="40% - Accent4 26 5" xfId="28829"/>
    <cellStyle name="40% - Accent4 26 5 2" xfId="28830"/>
    <cellStyle name="40% - Accent4 26 5 3" xfId="28831"/>
    <cellStyle name="40% - Accent4 26 6" xfId="28832"/>
    <cellStyle name="40% - Accent4 26 6 2" xfId="28833"/>
    <cellStyle name="40% - Accent4 26 7" xfId="28834"/>
    <cellStyle name="40% - Accent4 26 8" xfId="28835"/>
    <cellStyle name="40% - Accent4 27" xfId="28836"/>
    <cellStyle name="40% - Accent4 27 2" xfId="28837"/>
    <cellStyle name="40% - Accent4 27 2 2" xfId="28838"/>
    <cellStyle name="40% - Accent4 27 2 3" xfId="28839"/>
    <cellStyle name="40% - Accent4 27 3" xfId="28840"/>
    <cellStyle name="40% - Accent4 27 3 2" xfId="28841"/>
    <cellStyle name="40% - Accent4 27 3 3" xfId="28842"/>
    <cellStyle name="40% - Accent4 27 4" xfId="28843"/>
    <cellStyle name="40% - Accent4 27 4 2" xfId="28844"/>
    <cellStyle name="40% - Accent4 27 4 3" xfId="28845"/>
    <cellStyle name="40% - Accent4 27 5" xfId="28846"/>
    <cellStyle name="40% - Accent4 27 5 2" xfId="28847"/>
    <cellStyle name="40% - Accent4 27 5 3" xfId="28848"/>
    <cellStyle name="40% - Accent4 27 6" xfId="28849"/>
    <cellStyle name="40% - Accent4 27 6 2" xfId="28850"/>
    <cellStyle name="40% - Accent4 27 7" xfId="28851"/>
    <cellStyle name="40% - Accent4 27 8" xfId="28852"/>
    <cellStyle name="40% - Accent4 28" xfId="28853"/>
    <cellStyle name="40% - Accent4 28 2" xfId="28854"/>
    <cellStyle name="40% - Accent4 28 3" xfId="28855"/>
    <cellStyle name="40% - Accent4 29" xfId="28856"/>
    <cellStyle name="40% - Accent4 29 2" xfId="28857"/>
    <cellStyle name="40% - Accent4 29 3" xfId="28858"/>
    <cellStyle name="40% - Accent4 3" xfId="28859"/>
    <cellStyle name="40% - Accent4 3 10" xfId="28860"/>
    <cellStyle name="40% - Accent4 3 10 2" xfId="28861"/>
    <cellStyle name="40% - Accent4 3 10 2 2" xfId="28862"/>
    <cellStyle name="40% - Accent4 3 10 2 3" xfId="28863"/>
    <cellStyle name="40% - Accent4 3 10 3" xfId="28864"/>
    <cellStyle name="40% - Accent4 3 10 3 2" xfId="28865"/>
    <cellStyle name="40% - Accent4 3 10 3 3" xfId="28866"/>
    <cellStyle name="40% - Accent4 3 10 4" xfId="28867"/>
    <cellStyle name="40% - Accent4 3 10 4 2" xfId="28868"/>
    <cellStyle name="40% - Accent4 3 10 4 3" xfId="28869"/>
    <cellStyle name="40% - Accent4 3 10 5" xfId="28870"/>
    <cellStyle name="40% - Accent4 3 10 5 2" xfId="28871"/>
    <cellStyle name="40% - Accent4 3 10 5 3" xfId="28872"/>
    <cellStyle name="40% - Accent4 3 10 6" xfId="28873"/>
    <cellStyle name="40% - Accent4 3 10 6 2" xfId="28874"/>
    <cellStyle name="40% - Accent4 3 10 7" xfId="28875"/>
    <cellStyle name="40% - Accent4 3 10 8" xfId="28876"/>
    <cellStyle name="40% - Accent4 3 11" xfId="28877"/>
    <cellStyle name="40% - Accent4 3 11 2" xfId="28878"/>
    <cellStyle name="40% - Accent4 3 11 2 2" xfId="28879"/>
    <cellStyle name="40% - Accent4 3 11 2 3" xfId="28880"/>
    <cellStyle name="40% - Accent4 3 11 3" xfId="28881"/>
    <cellStyle name="40% - Accent4 3 11 3 2" xfId="28882"/>
    <cellStyle name="40% - Accent4 3 11 3 3" xfId="28883"/>
    <cellStyle name="40% - Accent4 3 11 4" xfId="28884"/>
    <cellStyle name="40% - Accent4 3 11 4 2" xfId="28885"/>
    <cellStyle name="40% - Accent4 3 11 4 3" xfId="28886"/>
    <cellStyle name="40% - Accent4 3 11 5" xfId="28887"/>
    <cellStyle name="40% - Accent4 3 11 5 2" xfId="28888"/>
    <cellStyle name="40% - Accent4 3 11 5 3" xfId="28889"/>
    <cellStyle name="40% - Accent4 3 11 6" xfId="28890"/>
    <cellStyle name="40% - Accent4 3 11 6 2" xfId="28891"/>
    <cellStyle name="40% - Accent4 3 11 7" xfId="28892"/>
    <cellStyle name="40% - Accent4 3 11 8" xfId="28893"/>
    <cellStyle name="40% - Accent4 3 12" xfId="28894"/>
    <cellStyle name="40% - Accent4 3 12 2" xfId="28895"/>
    <cellStyle name="40% - Accent4 3 12 2 2" xfId="28896"/>
    <cellStyle name="40% - Accent4 3 12 2 3" xfId="28897"/>
    <cellStyle name="40% - Accent4 3 12 3" xfId="28898"/>
    <cellStyle name="40% - Accent4 3 12 3 2" xfId="28899"/>
    <cellStyle name="40% - Accent4 3 12 3 3" xfId="28900"/>
    <cellStyle name="40% - Accent4 3 12 4" xfId="28901"/>
    <cellStyle name="40% - Accent4 3 12 4 2" xfId="28902"/>
    <cellStyle name="40% - Accent4 3 12 4 3" xfId="28903"/>
    <cellStyle name="40% - Accent4 3 12 5" xfId="28904"/>
    <cellStyle name="40% - Accent4 3 12 5 2" xfId="28905"/>
    <cellStyle name="40% - Accent4 3 12 5 3" xfId="28906"/>
    <cellStyle name="40% - Accent4 3 12 6" xfId="28907"/>
    <cellStyle name="40% - Accent4 3 12 6 2" xfId="28908"/>
    <cellStyle name="40% - Accent4 3 12 7" xfId="28909"/>
    <cellStyle name="40% - Accent4 3 12 8" xfId="28910"/>
    <cellStyle name="40% - Accent4 3 13" xfId="28911"/>
    <cellStyle name="40% - Accent4 3 13 2" xfId="28912"/>
    <cellStyle name="40% - Accent4 3 13 2 2" xfId="28913"/>
    <cellStyle name="40% - Accent4 3 13 2 3" xfId="28914"/>
    <cellStyle name="40% - Accent4 3 13 3" xfId="28915"/>
    <cellStyle name="40% - Accent4 3 13 3 2" xfId="28916"/>
    <cellStyle name="40% - Accent4 3 13 3 3" xfId="28917"/>
    <cellStyle name="40% - Accent4 3 13 4" xfId="28918"/>
    <cellStyle name="40% - Accent4 3 13 4 2" xfId="28919"/>
    <cellStyle name="40% - Accent4 3 13 4 3" xfId="28920"/>
    <cellStyle name="40% - Accent4 3 13 5" xfId="28921"/>
    <cellStyle name="40% - Accent4 3 13 5 2" xfId="28922"/>
    <cellStyle name="40% - Accent4 3 13 5 3" xfId="28923"/>
    <cellStyle name="40% - Accent4 3 13 6" xfId="28924"/>
    <cellStyle name="40% - Accent4 3 13 6 2" xfId="28925"/>
    <cellStyle name="40% - Accent4 3 13 7" xfId="28926"/>
    <cellStyle name="40% - Accent4 3 13 8" xfId="28927"/>
    <cellStyle name="40% - Accent4 3 14" xfId="28928"/>
    <cellStyle name="40% - Accent4 3 14 2" xfId="28929"/>
    <cellStyle name="40% - Accent4 3 14 2 2" xfId="28930"/>
    <cellStyle name="40% - Accent4 3 14 2 3" xfId="28931"/>
    <cellStyle name="40% - Accent4 3 14 3" xfId="28932"/>
    <cellStyle name="40% - Accent4 3 14 3 2" xfId="28933"/>
    <cellStyle name="40% - Accent4 3 14 3 3" xfId="28934"/>
    <cellStyle name="40% - Accent4 3 14 4" xfId="28935"/>
    <cellStyle name="40% - Accent4 3 14 4 2" xfId="28936"/>
    <cellStyle name="40% - Accent4 3 14 4 3" xfId="28937"/>
    <cellStyle name="40% - Accent4 3 14 5" xfId="28938"/>
    <cellStyle name="40% - Accent4 3 14 5 2" xfId="28939"/>
    <cellStyle name="40% - Accent4 3 14 5 3" xfId="28940"/>
    <cellStyle name="40% - Accent4 3 14 6" xfId="28941"/>
    <cellStyle name="40% - Accent4 3 14 6 2" xfId="28942"/>
    <cellStyle name="40% - Accent4 3 14 7" xfId="28943"/>
    <cellStyle name="40% - Accent4 3 14 8" xfId="28944"/>
    <cellStyle name="40% - Accent4 3 15" xfId="28945"/>
    <cellStyle name="40% - Accent4 3 15 2" xfId="28946"/>
    <cellStyle name="40% - Accent4 3 15 2 2" xfId="28947"/>
    <cellStyle name="40% - Accent4 3 15 2 3" xfId="28948"/>
    <cellStyle name="40% - Accent4 3 15 3" xfId="28949"/>
    <cellStyle name="40% - Accent4 3 15 3 2" xfId="28950"/>
    <cellStyle name="40% - Accent4 3 15 3 3" xfId="28951"/>
    <cellStyle name="40% - Accent4 3 15 4" xfId="28952"/>
    <cellStyle name="40% - Accent4 3 15 4 2" xfId="28953"/>
    <cellStyle name="40% - Accent4 3 15 4 3" xfId="28954"/>
    <cellStyle name="40% - Accent4 3 15 5" xfId="28955"/>
    <cellStyle name="40% - Accent4 3 15 5 2" xfId="28956"/>
    <cellStyle name="40% - Accent4 3 15 5 3" xfId="28957"/>
    <cellStyle name="40% - Accent4 3 15 6" xfId="28958"/>
    <cellStyle name="40% - Accent4 3 15 6 2" xfId="28959"/>
    <cellStyle name="40% - Accent4 3 15 7" xfId="28960"/>
    <cellStyle name="40% - Accent4 3 15 8" xfId="28961"/>
    <cellStyle name="40% - Accent4 3 16" xfId="28962"/>
    <cellStyle name="40% - Accent4 3 16 2" xfId="28963"/>
    <cellStyle name="40% - Accent4 3 16 2 2" xfId="28964"/>
    <cellStyle name="40% - Accent4 3 16 2 3" xfId="28965"/>
    <cellStyle name="40% - Accent4 3 16 3" xfId="28966"/>
    <cellStyle name="40% - Accent4 3 16 3 2" xfId="28967"/>
    <cellStyle name="40% - Accent4 3 16 3 3" xfId="28968"/>
    <cellStyle name="40% - Accent4 3 16 4" xfId="28969"/>
    <cellStyle name="40% - Accent4 3 16 4 2" xfId="28970"/>
    <cellStyle name="40% - Accent4 3 16 4 3" xfId="28971"/>
    <cellStyle name="40% - Accent4 3 16 5" xfId="28972"/>
    <cellStyle name="40% - Accent4 3 16 5 2" xfId="28973"/>
    <cellStyle name="40% - Accent4 3 16 5 3" xfId="28974"/>
    <cellStyle name="40% - Accent4 3 16 6" xfId="28975"/>
    <cellStyle name="40% - Accent4 3 16 6 2" xfId="28976"/>
    <cellStyle name="40% - Accent4 3 16 7" xfId="28977"/>
    <cellStyle name="40% - Accent4 3 16 8" xfId="28978"/>
    <cellStyle name="40% - Accent4 3 17" xfId="28979"/>
    <cellStyle name="40% - Accent4 3 17 2" xfId="28980"/>
    <cellStyle name="40% - Accent4 3 17 2 2" xfId="28981"/>
    <cellStyle name="40% - Accent4 3 17 2 3" xfId="28982"/>
    <cellStyle name="40% - Accent4 3 17 3" xfId="28983"/>
    <cellStyle name="40% - Accent4 3 17 3 2" xfId="28984"/>
    <cellStyle name="40% - Accent4 3 17 3 3" xfId="28985"/>
    <cellStyle name="40% - Accent4 3 17 4" xfId="28986"/>
    <cellStyle name="40% - Accent4 3 17 4 2" xfId="28987"/>
    <cellStyle name="40% - Accent4 3 17 4 3" xfId="28988"/>
    <cellStyle name="40% - Accent4 3 17 5" xfId="28989"/>
    <cellStyle name="40% - Accent4 3 17 5 2" xfId="28990"/>
    <cellStyle name="40% - Accent4 3 17 5 3" xfId="28991"/>
    <cellStyle name="40% - Accent4 3 17 6" xfId="28992"/>
    <cellStyle name="40% - Accent4 3 17 6 2" xfId="28993"/>
    <cellStyle name="40% - Accent4 3 17 7" xfId="28994"/>
    <cellStyle name="40% - Accent4 3 17 8" xfId="28995"/>
    <cellStyle name="40% - Accent4 3 18" xfId="28996"/>
    <cellStyle name="40% - Accent4 3 18 2" xfId="28997"/>
    <cellStyle name="40% - Accent4 3 18 2 2" xfId="28998"/>
    <cellStyle name="40% - Accent4 3 18 2 3" xfId="28999"/>
    <cellStyle name="40% - Accent4 3 18 3" xfId="29000"/>
    <cellStyle name="40% - Accent4 3 18 3 2" xfId="29001"/>
    <cellStyle name="40% - Accent4 3 18 3 3" xfId="29002"/>
    <cellStyle name="40% - Accent4 3 18 4" xfId="29003"/>
    <cellStyle name="40% - Accent4 3 18 4 2" xfId="29004"/>
    <cellStyle name="40% - Accent4 3 18 4 3" xfId="29005"/>
    <cellStyle name="40% - Accent4 3 18 5" xfId="29006"/>
    <cellStyle name="40% - Accent4 3 18 5 2" xfId="29007"/>
    <cellStyle name="40% - Accent4 3 18 5 3" xfId="29008"/>
    <cellStyle name="40% - Accent4 3 18 6" xfId="29009"/>
    <cellStyle name="40% - Accent4 3 18 6 2" xfId="29010"/>
    <cellStyle name="40% - Accent4 3 18 7" xfId="29011"/>
    <cellStyle name="40% - Accent4 3 18 8" xfId="29012"/>
    <cellStyle name="40% - Accent4 3 19" xfId="29013"/>
    <cellStyle name="40% - Accent4 3 19 2" xfId="29014"/>
    <cellStyle name="40% - Accent4 3 19 2 2" xfId="29015"/>
    <cellStyle name="40% - Accent4 3 19 2 3" xfId="29016"/>
    <cellStyle name="40% - Accent4 3 19 3" xfId="29017"/>
    <cellStyle name="40% - Accent4 3 19 3 2" xfId="29018"/>
    <cellStyle name="40% - Accent4 3 19 3 3" xfId="29019"/>
    <cellStyle name="40% - Accent4 3 19 4" xfId="29020"/>
    <cellStyle name="40% - Accent4 3 19 4 2" xfId="29021"/>
    <cellStyle name="40% - Accent4 3 19 4 3" xfId="29022"/>
    <cellStyle name="40% - Accent4 3 19 5" xfId="29023"/>
    <cellStyle name="40% - Accent4 3 19 5 2" xfId="29024"/>
    <cellStyle name="40% - Accent4 3 19 5 3" xfId="29025"/>
    <cellStyle name="40% - Accent4 3 19 6" xfId="29026"/>
    <cellStyle name="40% - Accent4 3 19 6 2" xfId="29027"/>
    <cellStyle name="40% - Accent4 3 19 7" xfId="29028"/>
    <cellStyle name="40% - Accent4 3 19 8" xfId="29029"/>
    <cellStyle name="40% - Accent4 3 2" xfId="29030"/>
    <cellStyle name="40% - Accent4 3 2 2" xfId="29031"/>
    <cellStyle name="40% - Accent4 3 2 2 2" xfId="29032"/>
    <cellStyle name="40% - Accent4 3 2 2 3" xfId="29033"/>
    <cellStyle name="40% - Accent4 3 2 3" xfId="29034"/>
    <cellStyle name="40% - Accent4 3 2 3 2" xfId="29035"/>
    <cellStyle name="40% - Accent4 3 2 3 3" xfId="29036"/>
    <cellStyle name="40% - Accent4 3 2 4" xfId="29037"/>
    <cellStyle name="40% - Accent4 3 2 4 2" xfId="29038"/>
    <cellStyle name="40% - Accent4 3 2 4 3" xfId="29039"/>
    <cellStyle name="40% - Accent4 3 2 5" xfId="29040"/>
    <cellStyle name="40% - Accent4 3 2 5 2" xfId="29041"/>
    <cellStyle name="40% - Accent4 3 2 5 3" xfId="29042"/>
    <cellStyle name="40% - Accent4 3 2 6" xfId="29043"/>
    <cellStyle name="40% - Accent4 3 2 6 2" xfId="29044"/>
    <cellStyle name="40% - Accent4 3 2 7" xfId="29045"/>
    <cellStyle name="40% - Accent4 3 2 8" xfId="29046"/>
    <cellStyle name="40% - Accent4 3 20" xfId="29047"/>
    <cellStyle name="40% - Accent4 3 20 2" xfId="29048"/>
    <cellStyle name="40% - Accent4 3 20 2 2" xfId="29049"/>
    <cellStyle name="40% - Accent4 3 20 2 3" xfId="29050"/>
    <cellStyle name="40% - Accent4 3 20 3" xfId="29051"/>
    <cellStyle name="40% - Accent4 3 20 3 2" xfId="29052"/>
    <cellStyle name="40% - Accent4 3 20 3 3" xfId="29053"/>
    <cellStyle name="40% - Accent4 3 20 4" xfId="29054"/>
    <cellStyle name="40% - Accent4 3 20 4 2" xfId="29055"/>
    <cellStyle name="40% - Accent4 3 20 4 3" xfId="29056"/>
    <cellStyle name="40% - Accent4 3 20 5" xfId="29057"/>
    <cellStyle name="40% - Accent4 3 20 5 2" xfId="29058"/>
    <cellStyle name="40% - Accent4 3 20 5 3" xfId="29059"/>
    <cellStyle name="40% - Accent4 3 20 6" xfId="29060"/>
    <cellStyle name="40% - Accent4 3 20 6 2" xfId="29061"/>
    <cellStyle name="40% - Accent4 3 20 7" xfId="29062"/>
    <cellStyle name="40% - Accent4 3 20 8" xfId="29063"/>
    <cellStyle name="40% - Accent4 3 21" xfId="29064"/>
    <cellStyle name="40% - Accent4 3 21 2" xfId="29065"/>
    <cellStyle name="40% - Accent4 3 21 2 2" xfId="29066"/>
    <cellStyle name="40% - Accent4 3 21 2 3" xfId="29067"/>
    <cellStyle name="40% - Accent4 3 21 3" xfId="29068"/>
    <cellStyle name="40% - Accent4 3 21 3 2" xfId="29069"/>
    <cellStyle name="40% - Accent4 3 21 3 3" xfId="29070"/>
    <cellStyle name="40% - Accent4 3 21 4" xfId="29071"/>
    <cellStyle name="40% - Accent4 3 21 4 2" xfId="29072"/>
    <cellStyle name="40% - Accent4 3 21 4 3" xfId="29073"/>
    <cellStyle name="40% - Accent4 3 21 5" xfId="29074"/>
    <cellStyle name="40% - Accent4 3 21 5 2" xfId="29075"/>
    <cellStyle name="40% - Accent4 3 21 5 3" xfId="29076"/>
    <cellStyle name="40% - Accent4 3 21 6" xfId="29077"/>
    <cellStyle name="40% - Accent4 3 21 6 2" xfId="29078"/>
    <cellStyle name="40% - Accent4 3 21 7" xfId="29079"/>
    <cellStyle name="40% - Accent4 3 21 8" xfId="29080"/>
    <cellStyle name="40% - Accent4 3 22" xfId="29081"/>
    <cellStyle name="40% - Accent4 3 22 2" xfId="29082"/>
    <cellStyle name="40% - Accent4 3 22 3" xfId="29083"/>
    <cellStyle name="40% - Accent4 3 23" xfId="29084"/>
    <cellStyle name="40% - Accent4 3 23 2" xfId="29085"/>
    <cellStyle name="40% - Accent4 3 23 3" xfId="29086"/>
    <cellStyle name="40% - Accent4 3 24" xfId="29087"/>
    <cellStyle name="40% - Accent4 3 24 2" xfId="29088"/>
    <cellStyle name="40% - Accent4 3 24 3" xfId="29089"/>
    <cellStyle name="40% - Accent4 3 25" xfId="29090"/>
    <cellStyle name="40% - Accent4 3 25 2" xfId="29091"/>
    <cellStyle name="40% - Accent4 3 25 3" xfId="29092"/>
    <cellStyle name="40% - Accent4 3 26" xfId="29093"/>
    <cellStyle name="40% - Accent4 3 26 2" xfId="29094"/>
    <cellStyle name="40% - Accent4 3 27" xfId="29095"/>
    <cellStyle name="40% - Accent4 3 28" xfId="29096"/>
    <cellStyle name="40% - Accent4 3 3" xfId="29097"/>
    <cellStyle name="40% - Accent4 3 3 2" xfId="29098"/>
    <cellStyle name="40% - Accent4 3 3 2 2" xfId="29099"/>
    <cellStyle name="40% - Accent4 3 3 2 3" xfId="29100"/>
    <cellStyle name="40% - Accent4 3 3 3" xfId="29101"/>
    <cellStyle name="40% - Accent4 3 3 3 2" xfId="29102"/>
    <cellStyle name="40% - Accent4 3 3 3 3" xfId="29103"/>
    <cellStyle name="40% - Accent4 3 3 4" xfId="29104"/>
    <cellStyle name="40% - Accent4 3 3 4 2" xfId="29105"/>
    <cellStyle name="40% - Accent4 3 3 4 3" xfId="29106"/>
    <cellStyle name="40% - Accent4 3 3 5" xfId="29107"/>
    <cellStyle name="40% - Accent4 3 3 5 2" xfId="29108"/>
    <cellStyle name="40% - Accent4 3 3 5 3" xfId="29109"/>
    <cellStyle name="40% - Accent4 3 3 6" xfId="29110"/>
    <cellStyle name="40% - Accent4 3 3 6 2" xfId="29111"/>
    <cellStyle name="40% - Accent4 3 3 7" xfId="29112"/>
    <cellStyle name="40% - Accent4 3 3 8" xfId="29113"/>
    <cellStyle name="40% - Accent4 3 4" xfId="29114"/>
    <cellStyle name="40% - Accent4 3 4 2" xfId="29115"/>
    <cellStyle name="40% - Accent4 3 4 2 2" xfId="29116"/>
    <cellStyle name="40% - Accent4 3 4 2 3" xfId="29117"/>
    <cellStyle name="40% - Accent4 3 4 3" xfId="29118"/>
    <cellStyle name="40% - Accent4 3 4 3 2" xfId="29119"/>
    <cellStyle name="40% - Accent4 3 4 3 3" xfId="29120"/>
    <cellStyle name="40% - Accent4 3 4 4" xfId="29121"/>
    <cellStyle name="40% - Accent4 3 4 4 2" xfId="29122"/>
    <cellStyle name="40% - Accent4 3 4 4 3" xfId="29123"/>
    <cellStyle name="40% - Accent4 3 4 5" xfId="29124"/>
    <cellStyle name="40% - Accent4 3 4 5 2" xfId="29125"/>
    <cellStyle name="40% - Accent4 3 4 5 3" xfId="29126"/>
    <cellStyle name="40% - Accent4 3 4 6" xfId="29127"/>
    <cellStyle name="40% - Accent4 3 4 6 2" xfId="29128"/>
    <cellStyle name="40% - Accent4 3 4 7" xfId="29129"/>
    <cellStyle name="40% - Accent4 3 4 8" xfId="29130"/>
    <cellStyle name="40% - Accent4 3 5" xfId="29131"/>
    <cellStyle name="40% - Accent4 3 5 2" xfId="29132"/>
    <cellStyle name="40% - Accent4 3 5 2 2" xfId="29133"/>
    <cellStyle name="40% - Accent4 3 5 2 3" xfId="29134"/>
    <cellStyle name="40% - Accent4 3 5 3" xfId="29135"/>
    <cellStyle name="40% - Accent4 3 5 3 2" xfId="29136"/>
    <cellStyle name="40% - Accent4 3 5 3 3" xfId="29137"/>
    <cellStyle name="40% - Accent4 3 5 4" xfId="29138"/>
    <cellStyle name="40% - Accent4 3 5 4 2" xfId="29139"/>
    <cellStyle name="40% - Accent4 3 5 4 3" xfId="29140"/>
    <cellStyle name="40% - Accent4 3 5 5" xfId="29141"/>
    <cellStyle name="40% - Accent4 3 5 5 2" xfId="29142"/>
    <cellStyle name="40% - Accent4 3 5 5 3" xfId="29143"/>
    <cellStyle name="40% - Accent4 3 5 6" xfId="29144"/>
    <cellStyle name="40% - Accent4 3 5 6 2" xfId="29145"/>
    <cellStyle name="40% - Accent4 3 5 7" xfId="29146"/>
    <cellStyle name="40% - Accent4 3 5 8" xfId="29147"/>
    <cellStyle name="40% - Accent4 3 6" xfId="29148"/>
    <cellStyle name="40% - Accent4 3 6 2" xfId="29149"/>
    <cellStyle name="40% - Accent4 3 6 2 2" xfId="29150"/>
    <cellStyle name="40% - Accent4 3 6 2 3" xfId="29151"/>
    <cellStyle name="40% - Accent4 3 6 3" xfId="29152"/>
    <cellStyle name="40% - Accent4 3 6 3 2" xfId="29153"/>
    <cellStyle name="40% - Accent4 3 6 3 3" xfId="29154"/>
    <cellStyle name="40% - Accent4 3 6 4" xfId="29155"/>
    <cellStyle name="40% - Accent4 3 6 4 2" xfId="29156"/>
    <cellStyle name="40% - Accent4 3 6 4 3" xfId="29157"/>
    <cellStyle name="40% - Accent4 3 6 5" xfId="29158"/>
    <cellStyle name="40% - Accent4 3 6 5 2" xfId="29159"/>
    <cellStyle name="40% - Accent4 3 6 5 3" xfId="29160"/>
    <cellStyle name="40% - Accent4 3 6 6" xfId="29161"/>
    <cellStyle name="40% - Accent4 3 6 6 2" xfId="29162"/>
    <cellStyle name="40% - Accent4 3 6 7" xfId="29163"/>
    <cellStyle name="40% - Accent4 3 6 8" xfId="29164"/>
    <cellStyle name="40% - Accent4 3 7" xfId="29165"/>
    <cellStyle name="40% - Accent4 3 7 2" xfId="29166"/>
    <cellStyle name="40% - Accent4 3 7 2 2" xfId="29167"/>
    <cellStyle name="40% - Accent4 3 7 2 3" xfId="29168"/>
    <cellStyle name="40% - Accent4 3 7 3" xfId="29169"/>
    <cellStyle name="40% - Accent4 3 7 3 2" xfId="29170"/>
    <cellStyle name="40% - Accent4 3 7 3 3" xfId="29171"/>
    <cellStyle name="40% - Accent4 3 7 4" xfId="29172"/>
    <cellStyle name="40% - Accent4 3 7 4 2" xfId="29173"/>
    <cellStyle name="40% - Accent4 3 7 4 3" xfId="29174"/>
    <cellStyle name="40% - Accent4 3 7 5" xfId="29175"/>
    <cellStyle name="40% - Accent4 3 7 5 2" xfId="29176"/>
    <cellStyle name="40% - Accent4 3 7 5 3" xfId="29177"/>
    <cellStyle name="40% - Accent4 3 7 6" xfId="29178"/>
    <cellStyle name="40% - Accent4 3 7 6 2" xfId="29179"/>
    <cellStyle name="40% - Accent4 3 7 7" xfId="29180"/>
    <cellStyle name="40% - Accent4 3 7 8" xfId="29181"/>
    <cellStyle name="40% - Accent4 3 8" xfId="29182"/>
    <cellStyle name="40% - Accent4 3 8 2" xfId="29183"/>
    <cellStyle name="40% - Accent4 3 8 2 2" xfId="29184"/>
    <cellStyle name="40% - Accent4 3 8 2 3" xfId="29185"/>
    <cellStyle name="40% - Accent4 3 8 3" xfId="29186"/>
    <cellStyle name="40% - Accent4 3 8 3 2" xfId="29187"/>
    <cellStyle name="40% - Accent4 3 8 3 3" xfId="29188"/>
    <cellStyle name="40% - Accent4 3 8 4" xfId="29189"/>
    <cellStyle name="40% - Accent4 3 8 4 2" xfId="29190"/>
    <cellStyle name="40% - Accent4 3 8 4 3" xfId="29191"/>
    <cellStyle name="40% - Accent4 3 8 5" xfId="29192"/>
    <cellStyle name="40% - Accent4 3 8 5 2" xfId="29193"/>
    <cellStyle name="40% - Accent4 3 8 5 3" xfId="29194"/>
    <cellStyle name="40% - Accent4 3 8 6" xfId="29195"/>
    <cellStyle name="40% - Accent4 3 8 6 2" xfId="29196"/>
    <cellStyle name="40% - Accent4 3 8 7" xfId="29197"/>
    <cellStyle name="40% - Accent4 3 8 8" xfId="29198"/>
    <cellStyle name="40% - Accent4 3 9" xfId="29199"/>
    <cellStyle name="40% - Accent4 3 9 2" xfId="29200"/>
    <cellStyle name="40% - Accent4 3 9 2 2" xfId="29201"/>
    <cellStyle name="40% - Accent4 3 9 2 3" xfId="29202"/>
    <cellStyle name="40% - Accent4 3 9 3" xfId="29203"/>
    <cellStyle name="40% - Accent4 3 9 3 2" xfId="29204"/>
    <cellStyle name="40% - Accent4 3 9 3 3" xfId="29205"/>
    <cellStyle name="40% - Accent4 3 9 4" xfId="29206"/>
    <cellStyle name="40% - Accent4 3 9 4 2" xfId="29207"/>
    <cellStyle name="40% - Accent4 3 9 4 3" xfId="29208"/>
    <cellStyle name="40% - Accent4 3 9 5" xfId="29209"/>
    <cellStyle name="40% - Accent4 3 9 5 2" xfId="29210"/>
    <cellStyle name="40% - Accent4 3 9 5 3" xfId="29211"/>
    <cellStyle name="40% - Accent4 3 9 6" xfId="29212"/>
    <cellStyle name="40% - Accent4 3 9 6 2" xfId="29213"/>
    <cellStyle name="40% - Accent4 3 9 7" xfId="29214"/>
    <cellStyle name="40% - Accent4 3 9 8" xfId="29215"/>
    <cellStyle name="40% - Accent4 30" xfId="29216"/>
    <cellStyle name="40% - Accent4 30 2" xfId="29217"/>
    <cellStyle name="40% - Accent4 30 3" xfId="29218"/>
    <cellStyle name="40% - Accent4 31" xfId="29219"/>
    <cellStyle name="40% - Accent4 31 2" xfId="29220"/>
    <cellStyle name="40% - Accent4 31 3" xfId="29221"/>
    <cellStyle name="40% - Accent4 32" xfId="29222"/>
    <cellStyle name="40% - Accent4 32 2" xfId="29223"/>
    <cellStyle name="40% - Accent4 32 3" xfId="29224"/>
    <cellStyle name="40% - Accent4 33" xfId="29225"/>
    <cellStyle name="40% - Accent4 33 2" xfId="29226"/>
    <cellStyle name="40% - Accent4 33 3" xfId="29227"/>
    <cellStyle name="40% - Accent4 34" xfId="29228"/>
    <cellStyle name="40% - Accent4 34 2" xfId="29229"/>
    <cellStyle name="40% - Accent4 34 3" xfId="29230"/>
    <cellStyle name="40% - Accent4 35" xfId="29231"/>
    <cellStyle name="40% - Accent4 35 2" xfId="29232"/>
    <cellStyle name="40% - Accent4 36" xfId="29233"/>
    <cellStyle name="40% - Accent4 36 2" xfId="29234"/>
    <cellStyle name="40% - Accent4 37" xfId="29235"/>
    <cellStyle name="40% - Accent4 37 2" xfId="29236"/>
    <cellStyle name="40% - Accent4 38" xfId="29237"/>
    <cellStyle name="40% - Accent4 38 2" xfId="29238"/>
    <cellStyle name="40% - Accent4 39" xfId="29239"/>
    <cellStyle name="40% - Accent4 4" xfId="29240"/>
    <cellStyle name="40% - Accent4 4 10" xfId="29241"/>
    <cellStyle name="40% - Accent4 4 10 2" xfId="29242"/>
    <cellStyle name="40% - Accent4 4 10 2 2" xfId="29243"/>
    <cellStyle name="40% - Accent4 4 10 2 3" xfId="29244"/>
    <cellStyle name="40% - Accent4 4 10 3" xfId="29245"/>
    <cellStyle name="40% - Accent4 4 10 3 2" xfId="29246"/>
    <cellStyle name="40% - Accent4 4 10 3 3" xfId="29247"/>
    <cellStyle name="40% - Accent4 4 10 4" xfId="29248"/>
    <cellStyle name="40% - Accent4 4 10 4 2" xfId="29249"/>
    <cellStyle name="40% - Accent4 4 10 4 3" xfId="29250"/>
    <cellStyle name="40% - Accent4 4 10 5" xfId="29251"/>
    <cellStyle name="40% - Accent4 4 10 5 2" xfId="29252"/>
    <cellStyle name="40% - Accent4 4 10 5 3" xfId="29253"/>
    <cellStyle name="40% - Accent4 4 10 6" xfId="29254"/>
    <cellStyle name="40% - Accent4 4 10 6 2" xfId="29255"/>
    <cellStyle name="40% - Accent4 4 10 7" xfId="29256"/>
    <cellStyle name="40% - Accent4 4 10 8" xfId="29257"/>
    <cellStyle name="40% - Accent4 4 11" xfId="29258"/>
    <cellStyle name="40% - Accent4 4 11 2" xfId="29259"/>
    <cellStyle name="40% - Accent4 4 11 2 2" xfId="29260"/>
    <cellStyle name="40% - Accent4 4 11 2 3" xfId="29261"/>
    <cellStyle name="40% - Accent4 4 11 3" xfId="29262"/>
    <cellStyle name="40% - Accent4 4 11 3 2" xfId="29263"/>
    <cellStyle name="40% - Accent4 4 11 3 3" xfId="29264"/>
    <cellStyle name="40% - Accent4 4 11 4" xfId="29265"/>
    <cellStyle name="40% - Accent4 4 11 4 2" xfId="29266"/>
    <cellStyle name="40% - Accent4 4 11 4 3" xfId="29267"/>
    <cellStyle name="40% - Accent4 4 11 5" xfId="29268"/>
    <cellStyle name="40% - Accent4 4 11 5 2" xfId="29269"/>
    <cellStyle name="40% - Accent4 4 11 5 3" xfId="29270"/>
    <cellStyle name="40% - Accent4 4 11 6" xfId="29271"/>
    <cellStyle name="40% - Accent4 4 11 6 2" xfId="29272"/>
    <cellStyle name="40% - Accent4 4 11 7" xfId="29273"/>
    <cellStyle name="40% - Accent4 4 11 8" xfId="29274"/>
    <cellStyle name="40% - Accent4 4 12" xfId="29275"/>
    <cellStyle name="40% - Accent4 4 12 2" xfId="29276"/>
    <cellStyle name="40% - Accent4 4 12 2 2" xfId="29277"/>
    <cellStyle name="40% - Accent4 4 12 2 3" xfId="29278"/>
    <cellStyle name="40% - Accent4 4 12 3" xfId="29279"/>
    <cellStyle name="40% - Accent4 4 12 3 2" xfId="29280"/>
    <cellStyle name="40% - Accent4 4 12 3 3" xfId="29281"/>
    <cellStyle name="40% - Accent4 4 12 4" xfId="29282"/>
    <cellStyle name="40% - Accent4 4 12 4 2" xfId="29283"/>
    <cellStyle name="40% - Accent4 4 12 4 3" xfId="29284"/>
    <cellStyle name="40% - Accent4 4 12 5" xfId="29285"/>
    <cellStyle name="40% - Accent4 4 12 5 2" xfId="29286"/>
    <cellStyle name="40% - Accent4 4 12 5 3" xfId="29287"/>
    <cellStyle name="40% - Accent4 4 12 6" xfId="29288"/>
    <cellStyle name="40% - Accent4 4 12 6 2" xfId="29289"/>
    <cellStyle name="40% - Accent4 4 12 7" xfId="29290"/>
    <cellStyle name="40% - Accent4 4 12 8" xfId="29291"/>
    <cellStyle name="40% - Accent4 4 13" xfId="29292"/>
    <cellStyle name="40% - Accent4 4 13 2" xfId="29293"/>
    <cellStyle name="40% - Accent4 4 13 2 2" xfId="29294"/>
    <cellStyle name="40% - Accent4 4 13 2 3" xfId="29295"/>
    <cellStyle name="40% - Accent4 4 13 3" xfId="29296"/>
    <cellStyle name="40% - Accent4 4 13 3 2" xfId="29297"/>
    <cellStyle name="40% - Accent4 4 13 3 3" xfId="29298"/>
    <cellStyle name="40% - Accent4 4 13 4" xfId="29299"/>
    <cellStyle name="40% - Accent4 4 13 4 2" xfId="29300"/>
    <cellStyle name="40% - Accent4 4 13 4 3" xfId="29301"/>
    <cellStyle name="40% - Accent4 4 13 5" xfId="29302"/>
    <cellStyle name="40% - Accent4 4 13 5 2" xfId="29303"/>
    <cellStyle name="40% - Accent4 4 13 5 3" xfId="29304"/>
    <cellStyle name="40% - Accent4 4 13 6" xfId="29305"/>
    <cellStyle name="40% - Accent4 4 13 6 2" xfId="29306"/>
    <cellStyle name="40% - Accent4 4 13 7" xfId="29307"/>
    <cellStyle name="40% - Accent4 4 13 8" xfId="29308"/>
    <cellStyle name="40% - Accent4 4 14" xfId="29309"/>
    <cellStyle name="40% - Accent4 4 14 2" xfId="29310"/>
    <cellStyle name="40% - Accent4 4 14 2 2" xfId="29311"/>
    <cellStyle name="40% - Accent4 4 14 2 3" xfId="29312"/>
    <cellStyle name="40% - Accent4 4 14 3" xfId="29313"/>
    <cellStyle name="40% - Accent4 4 14 3 2" xfId="29314"/>
    <cellStyle name="40% - Accent4 4 14 3 3" xfId="29315"/>
    <cellStyle name="40% - Accent4 4 14 4" xfId="29316"/>
    <cellStyle name="40% - Accent4 4 14 4 2" xfId="29317"/>
    <cellStyle name="40% - Accent4 4 14 4 3" xfId="29318"/>
    <cellStyle name="40% - Accent4 4 14 5" xfId="29319"/>
    <cellStyle name="40% - Accent4 4 14 5 2" xfId="29320"/>
    <cellStyle name="40% - Accent4 4 14 5 3" xfId="29321"/>
    <cellStyle name="40% - Accent4 4 14 6" xfId="29322"/>
    <cellStyle name="40% - Accent4 4 14 6 2" xfId="29323"/>
    <cellStyle name="40% - Accent4 4 14 7" xfId="29324"/>
    <cellStyle name="40% - Accent4 4 14 8" xfId="29325"/>
    <cellStyle name="40% - Accent4 4 15" xfId="29326"/>
    <cellStyle name="40% - Accent4 4 15 2" xfId="29327"/>
    <cellStyle name="40% - Accent4 4 15 2 2" xfId="29328"/>
    <cellStyle name="40% - Accent4 4 15 2 3" xfId="29329"/>
    <cellStyle name="40% - Accent4 4 15 3" xfId="29330"/>
    <cellStyle name="40% - Accent4 4 15 3 2" xfId="29331"/>
    <cellStyle name="40% - Accent4 4 15 3 3" xfId="29332"/>
    <cellStyle name="40% - Accent4 4 15 4" xfId="29333"/>
    <cellStyle name="40% - Accent4 4 15 4 2" xfId="29334"/>
    <cellStyle name="40% - Accent4 4 15 4 3" xfId="29335"/>
    <cellStyle name="40% - Accent4 4 15 5" xfId="29336"/>
    <cellStyle name="40% - Accent4 4 15 5 2" xfId="29337"/>
    <cellStyle name="40% - Accent4 4 15 5 3" xfId="29338"/>
    <cellStyle name="40% - Accent4 4 15 6" xfId="29339"/>
    <cellStyle name="40% - Accent4 4 15 6 2" xfId="29340"/>
    <cellStyle name="40% - Accent4 4 15 7" xfId="29341"/>
    <cellStyle name="40% - Accent4 4 15 8" xfId="29342"/>
    <cellStyle name="40% - Accent4 4 16" xfId="29343"/>
    <cellStyle name="40% - Accent4 4 16 2" xfId="29344"/>
    <cellStyle name="40% - Accent4 4 16 2 2" xfId="29345"/>
    <cellStyle name="40% - Accent4 4 16 2 3" xfId="29346"/>
    <cellStyle name="40% - Accent4 4 16 3" xfId="29347"/>
    <cellStyle name="40% - Accent4 4 16 3 2" xfId="29348"/>
    <cellStyle name="40% - Accent4 4 16 3 3" xfId="29349"/>
    <cellStyle name="40% - Accent4 4 16 4" xfId="29350"/>
    <cellStyle name="40% - Accent4 4 16 4 2" xfId="29351"/>
    <cellStyle name="40% - Accent4 4 16 4 3" xfId="29352"/>
    <cellStyle name="40% - Accent4 4 16 5" xfId="29353"/>
    <cellStyle name="40% - Accent4 4 16 5 2" xfId="29354"/>
    <cellStyle name="40% - Accent4 4 16 5 3" xfId="29355"/>
    <cellStyle name="40% - Accent4 4 16 6" xfId="29356"/>
    <cellStyle name="40% - Accent4 4 16 6 2" xfId="29357"/>
    <cellStyle name="40% - Accent4 4 16 7" xfId="29358"/>
    <cellStyle name="40% - Accent4 4 16 8" xfId="29359"/>
    <cellStyle name="40% - Accent4 4 17" xfId="29360"/>
    <cellStyle name="40% - Accent4 4 17 2" xfId="29361"/>
    <cellStyle name="40% - Accent4 4 17 2 2" xfId="29362"/>
    <cellStyle name="40% - Accent4 4 17 2 3" xfId="29363"/>
    <cellStyle name="40% - Accent4 4 17 3" xfId="29364"/>
    <cellStyle name="40% - Accent4 4 17 3 2" xfId="29365"/>
    <cellStyle name="40% - Accent4 4 17 3 3" xfId="29366"/>
    <cellStyle name="40% - Accent4 4 17 4" xfId="29367"/>
    <cellStyle name="40% - Accent4 4 17 4 2" xfId="29368"/>
    <cellStyle name="40% - Accent4 4 17 4 3" xfId="29369"/>
    <cellStyle name="40% - Accent4 4 17 5" xfId="29370"/>
    <cellStyle name="40% - Accent4 4 17 5 2" xfId="29371"/>
    <cellStyle name="40% - Accent4 4 17 5 3" xfId="29372"/>
    <cellStyle name="40% - Accent4 4 17 6" xfId="29373"/>
    <cellStyle name="40% - Accent4 4 17 6 2" xfId="29374"/>
    <cellStyle name="40% - Accent4 4 17 7" xfId="29375"/>
    <cellStyle name="40% - Accent4 4 17 8" xfId="29376"/>
    <cellStyle name="40% - Accent4 4 18" xfId="29377"/>
    <cellStyle name="40% - Accent4 4 18 2" xfId="29378"/>
    <cellStyle name="40% - Accent4 4 18 2 2" xfId="29379"/>
    <cellStyle name="40% - Accent4 4 18 2 3" xfId="29380"/>
    <cellStyle name="40% - Accent4 4 18 3" xfId="29381"/>
    <cellStyle name="40% - Accent4 4 18 3 2" xfId="29382"/>
    <cellStyle name="40% - Accent4 4 18 3 3" xfId="29383"/>
    <cellStyle name="40% - Accent4 4 18 4" xfId="29384"/>
    <cellStyle name="40% - Accent4 4 18 4 2" xfId="29385"/>
    <cellStyle name="40% - Accent4 4 18 4 3" xfId="29386"/>
    <cellStyle name="40% - Accent4 4 18 5" xfId="29387"/>
    <cellStyle name="40% - Accent4 4 18 5 2" xfId="29388"/>
    <cellStyle name="40% - Accent4 4 18 5 3" xfId="29389"/>
    <cellStyle name="40% - Accent4 4 18 6" xfId="29390"/>
    <cellStyle name="40% - Accent4 4 18 6 2" xfId="29391"/>
    <cellStyle name="40% - Accent4 4 18 7" xfId="29392"/>
    <cellStyle name="40% - Accent4 4 18 8" xfId="29393"/>
    <cellStyle name="40% - Accent4 4 19" xfId="29394"/>
    <cellStyle name="40% - Accent4 4 19 2" xfId="29395"/>
    <cellStyle name="40% - Accent4 4 19 2 2" xfId="29396"/>
    <cellStyle name="40% - Accent4 4 19 2 3" xfId="29397"/>
    <cellStyle name="40% - Accent4 4 19 3" xfId="29398"/>
    <cellStyle name="40% - Accent4 4 19 3 2" xfId="29399"/>
    <cellStyle name="40% - Accent4 4 19 3 3" xfId="29400"/>
    <cellStyle name="40% - Accent4 4 19 4" xfId="29401"/>
    <cellStyle name="40% - Accent4 4 19 4 2" xfId="29402"/>
    <cellStyle name="40% - Accent4 4 19 4 3" xfId="29403"/>
    <cellStyle name="40% - Accent4 4 19 5" xfId="29404"/>
    <cellStyle name="40% - Accent4 4 19 5 2" xfId="29405"/>
    <cellStyle name="40% - Accent4 4 19 5 3" xfId="29406"/>
    <cellStyle name="40% - Accent4 4 19 6" xfId="29407"/>
    <cellStyle name="40% - Accent4 4 19 6 2" xfId="29408"/>
    <cellStyle name="40% - Accent4 4 19 7" xfId="29409"/>
    <cellStyle name="40% - Accent4 4 19 8" xfId="29410"/>
    <cellStyle name="40% - Accent4 4 2" xfId="29411"/>
    <cellStyle name="40% - Accent4 4 2 2" xfId="29412"/>
    <cellStyle name="40% - Accent4 4 2 2 2" xfId="29413"/>
    <cellStyle name="40% - Accent4 4 2 2 3" xfId="29414"/>
    <cellStyle name="40% - Accent4 4 2 3" xfId="29415"/>
    <cellStyle name="40% - Accent4 4 2 3 2" xfId="29416"/>
    <cellStyle name="40% - Accent4 4 2 3 3" xfId="29417"/>
    <cellStyle name="40% - Accent4 4 2 4" xfId="29418"/>
    <cellStyle name="40% - Accent4 4 2 4 2" xfId="29419"/>
    <cellStyle name="40% - Accent4 4 2 4 3" xfId="29420"/>
    <cellStyle name="40% - Accent4 4 2 5" xfId="29421"/>
    <cellStyle name="40% - Accent4 4 2 5 2" xfId="29422"/>
    <cellStyle name="40% - Accent4 4 2 5 3" xfId="29423"/>
    <cellStyle name="40% - Accent4 4 2 6" xfId="29424"/>
    <cellStyle name="40% - Accent4 4 2 6 2" xfId="29425"/>
    <cellStyle name="40% - Accent4 4 2 7" xfId="29426"/>
    <cellStyle name="40% - Accent4 4 2 8" xfId="29427"/>
    <cellStyle name="40% - Accent4 4 20" xfId="29428"/>
    <cellStyle name="40% - Accent4 4 20 2" xfId="29429"/>
    <cellStyle name="40% - Accent4 4 20 2 2" xfId="29430"/>
    <cellStyle name="40% - Accent4 4 20 2 3" xfId="29431"/>
    <cellStyle name="40% - Accent4 4 20 3" xfId="29432"/>
    <cellStyle name="40% - Accent4 4 20 3 2" xfId="29433"/>
    <cellStyle name="40% - Accent4 4 20 3 3" xfId="29434"/>
    <cellStyle name="40% - Accent4 4 20 4" xfId="29435"/>
    <cellStyle name="40% - Accent4 4 20 4 2" xfId="29436"/>
    <cellStyle name="40% - Accent4 4 20 4 3" xfId="29437"/>
    <cellStyle name="40% - Accent4 4 20 5" xfId="29438"/>
    <cellStyle name="40% - Accent4 4 20 5 2" xfId="29439"/>
    <cellStyle name="40% - Accent4 4 20 5 3" xfId="29440"/>
    <cellStyle name="40% - Accent4 4 20 6" xfId="29441"/>
    <cellStyle name="40% - Accent4 4 20 6 2" xfId="29442"/>
    <cellStyle name="40% - Accent4 4 20 7" xfId="29443"/>
    <cellStyle name="40% - Accent4 4 20 8" xfId="29444"/>
    <cellStyle name="40% - Accent4 4 21" xfId="29445"/>
    <cellStyle name="40% - Accent4 4 21 2" xfId="29446"/>
    <cellStyle name="40% - Accent4 4 21 2 2" xfId="29447"/>
    <cellStyle name="40% - Accent4 4 21 2 3" xfId="29448"/>
    <cellStyle name="40% - Accent4 4 21 3" xfId="29449"/>
    <cellStyle name="40% - Accent4 4 21 3 2" xfId="29450"/>
    <cellStyle name="40% - Accent4 4 21 3 3" xfId="29451"/>
    <cellStyle name="40% - Accent4 4 21 4" xfId="29452"/>
    <cellStyle name="40% - Accent4 4 21 4 2" xfId="29453"/>
    <cellStyle name="40% - Accent4 4 21 4 3" xfId="29454"/>
    <cellStyle name="40% - Accent4 4 21 5" xfId="29455"/>
    <cellStyle name="40% - Accent4 4 21 5 2" xfId="29456"/>
    <cellStyle name="40% - Accent4 4 21 5 3" xfId="29457"/>
    <cellStyle name="40% - Accent4 4 21 6" xfId="29458"/>
    <cellStyle name="40% - Accent4 4 21 6 2" xfId="29459"/>
    <cellStyle name="40% - Accent4 4 21 7" xfId="29460"/>
    <cellStyle name="40% - Accent4 4 21 8" xfId="29461"/>
    <cellStyle name="40% - Accent4 4 22" xfId="29462"/>
    <cellStyle name="40% - Accent4 4 22 2" xfId="29463"/>
    <cellStyle name="40% - Accent4 4 22 3" xfId="29464"/>
    <cellStyle name="40% - Accent4 4 23" xfId="29465"/>
    <cellStyle name="40% - Accent4 4 23 2" xfId="29466"/>
    <cellStyle name="40% - Accent4 4 23 3" xfId="29467"/>
    <cellStyle name="40% - Accent4 4 24" xfId="29468"/>
    <cellStyle name="40% - Accent4 4 24 2" xfId="29469"/>
    <cellStyle name="40% - Accent4 4 24 3" xfId="29470"/>
    <cellStyle name="40% - Accent4 4 25" xfId="29471"/>
    <cellStyle name="40% - Accent4 4 25 2" xfId="29472"/>
    <cellStyle name="40% - Accent4 4 25 3" xfId="29473"/>
    <cellStyle name="40% - Accent4 4 26" xfId="29474"/>
    <cellStyle name="40% - Accent4 4 26 2" xfId="29475"/>
    <cellStyle name="40% - Accent4 4 27" xfId="29476"/>
    <cellStyle name="40% - Accent4 4 28" xfId="29477"/>
    <cellStyle name="40% - Accent4 4 3" xfId="29478"/>
    <cellStyle name="40% - Accent4 4 3 2" xfId="29479"/>
    <cellStyle name="40% - Accent4 4 3 2 2" xfId="29480"/>
    <cellStyle name="40% - Accent4 4 3 2 3" xfId="29481"/>
    <cellStyle name="40% - Accent4 4 3 3" xfId="29482"/>
    <cellStyle name="40% - Accent4 4 3 3 2" xfId="29483"/>
    <cellStyle name="40% - Accent4 4 3 3 3" xfId="29484"/>
    <cellStyle name="40% - Accent4 4 3 4" xfId="29485"/>
    <cellStyle name="40% - Accent4 4 3 4 2" xfId="29486"/>
    <cellStyle name="40% - Accent4 4 3 4 3" xfId="29487"/>
    <cellStyle name="40% - Accent4 4 3 5" xfId="29488"/>
    <cellStyle name="40% - Accent4 4 3 5 2" xfId="29489"/>
    <cellStyle name="40% - Accent4 4 3 5 3" xfId="29490"/>
    <cellStyle name="40% - Accent4 4 3 6" xfId="29491"/>
    <cellStyle name="40% - Accent4 4 3 6 2" xfId="29492"/>
    <cellStyle name="40% - Accent4 4 3 7" xfId="29493"/>
    <cellStyle name="40% - Accent4 4 3 8" xfId="29494"/>
    <cellStyle name="40% - Accent4 4 4" xfId="29495"/>
    <cellStyle name="40% - Accent4 4 4 2" xfId="29496"/>
    <cellStyle name="40% - Accent4 4 4 2 2" xfId="29497"/>
    <cellStyle name="40% - Accent4 4 4 2 3" xfId="29498"/>
    <cellStyle name="40% - Accent4 4 4 3" xfId="29499"/>
    <cellStyle name="40% - Accent4 4 4 3 2" xfId="29500"/>
    <cellStyle name="40% - Accent4 4 4 3 3" xfId="29501"/>
    <cellStyle name="40% - Accent4 4 4 4" xfId="29502"/>
    <cellStyle name="40% - Accent4 4 4 4 2" xfId="29503"/>
    <cellStyle name="40% - Accent4 4 4 4 3" xfId="29504"/>
    <cellStyle name="40% - Accent4 4 4 5" xfId="29505"/>
    <cellStyle name="40% - Accent4 4 4 5 2" xfId="29506"/>
    <cellStyle name="40% - Accent4 4 4 5 3" xfId="29507"/>
    <cellStyle name="40% - Accent4 4 4 6" xfId="29508"/>
    <cellStyle name="40% - Accent4 4 4 6 2" xfId="29509"/>
    <cellStyle name="40% - Accent4 4 4 7" xfId="29510"/>
    <cellStyle name="40% - Accent4 4 4 8" xfId="29511"/>
    <cellStyle name="40% - Accent4 4 5" xfId="29512"/>
    <cellStyle name="40% - Accent4 4 5 2" xfId="29513"/>
    <cellStyle name="40% - Accent4 4 5 2 2" xfId="29514"/>
    <cellStyle name="40% - Accent4 4 5 2 3" xfId="29515"/>
    <cellStyle name="40% - Accent4 4 5 3" xfId="29516"/>
    <cellStyle name="40% - Accent4 4 5 3 2" xfId="29517"/>
    <cellStyle name="40% - Accent4 4 5 3 3" xfId="29518"/>
    <cellStyle name="40% - Accent4 4 5 4" xfId="29519"/>
    <cellStyle name="40% - Accent4 4 5 4 2" xfId="29520"/>
    <cellStyle name="40% - Accent4 4 5 4 3" xfId="29521"/>
    <cellStyle name="40% - Accent4 4 5 5" xfId="29522"/>
    <cellStyle name="40% - Accent4 4 5 5 2" xfId="29523"/>
    <cellStyle name="40% - Accent4 4 5 5 3" xfId="29524"/>
    <cellStyle name="40% - Accent4 4 5 6" xfId="29525"/>
    <cellStyle name="40% - Accent4 4 5 6 2" xfId="29526"/>
    <cellStyle name="40% - Accent4 4 5 7" xfId="29527"/>
    <cellStyle name="40% - Accent4 4 5 8" xfId="29528"/>
    <cellStyle name="40% - Accent4 4 6" xfId="29529"/>
    <cellStyle name="40% - Accent4 4 6 2" xfId="29530"/>
    <cellStyle name="40% - Accent4 4 6 2 2" xfId="29531"/>
    <cellStyle name="40% - Accent4 4 6 2 3" xfId="29532"/>
    <cellStyle name="40% - Accent4 4 6 3" xfId="29533"/>
    <cellStyle name="40% - Accent4 4 6 3 2" xfId="29534"/>
    <cellStyle name="40% - Accent4 4 6 3 3" xfId="29535"/>
    <cellStyle name="40% - Accent4 4 6 4" xfId="29536"/>
    <cellStyle name="40% - Accent4 4 6 4 2" xfId="29537"/>
    <cellStyle name="40% - Accent4 4 6 4 3" xfId="29538"/>
    <cellStyle name="40% - Accent4 4 6 5" xfId="29539"/>
    <cellStyle name="40% - Accent4 4 6 5 2" xfId="29540"/>
    <cellStyle name="40% - Accent4 4 6 5 3" xfId="29541"/>
    <cellStyle name="40% - Accent4 4 6 6" xfId="29542"/>
    <cellStyle name="40% - Accent4 4 6 6 2" xfId="29543"/>
    <cellStyle name="40% - Accent4 4 6 7" xfId="29544"/>
    <cellStyle name="40% - Accent4 4 6 8" xfId="29545"/>
    <cellStyle name="40% - Accent4 4 7" xfId="29546"/>
    <cellStyle name="40% - Accent4 4 7 2" xfId="29547"/>
    <cellStyle name="40% - Accent4 4 7 2 2" xfId="29548"/>
    <cellStyle name="40% - Accent4 4 7 2 3" xfId="29549"/>
    <cellStyle name="40% - Accent4 4 7 3" xfId="29550"/>
    <cellStyle name="40% - Accent4 4 7 3 2" xfId="29551"/>
    <cellStyle name="40% - Accent4 4 7 3 3" xfId="29552"/>
    <cellStyle name="40% - Accent4 4 7 4" xfId="29553"/>
    <cellStyle name="40% - Accent4 4 7 4 2" xfId="29554"/>
    <cellStyle name="40% - Accent4 4 7 4 3" xfId="29555"/>
    <cellStyle name="40% - Accent4 4 7 5" xfId="29556"/>
    <cellStyle name="40% - Accent4 4 7 5 2" xfId="29557"/>
    <cellStyle name="40% - Accent4 4 7 5 3" xfId="29558"/>
    <cellStyle name="40% - Accent4 4 7 6" xfId="29559"/>
    <cellStyle name="40% - Accent4 4 7 6 2" xfId="29560"/>
    <cellStyle name="40% - Accent4 4 7 7" xfId="29561"/>
    <cellStyle name="40% - Accent4 4 7 8" xfId="29562"/>
    <cellStyle name="40% - Accent4 4 8" xfId="29563"/>
    <cellStyle name="40% - Accent4 4 8 2" xfId="29564"/>
    <cellStyle name="40% - Accent4 4 8 2 2" xfId="29565"/>
    <cellStyle name="40% - Accent4 4 8 2 3" xfId="29566"/>
    <cellStyle name="40% - Accent4 4 8 3" xfId="29567"/>
    <cellStyle name="40% - Accent4 4 8 3 2" xfId="29568"/>
    <cellStyle name="40% - Accent4 4 8 3 3" xfId="29569"/>
    <cellStyle name="40% - Accent4 4 8 4" xfId="29570"/>
    <cellStyle name="40% - Accent4 4 8 4 2" xfId="29571"/>
    <cellStyle name="40% - Accent4 4 8 4 3" xfId="29572"/>
    <cellStyle name="40% - Accent4 4 8 5" xfId="29573"/>
    <cellStyle name="40% - Accent4 4 8 5 2" xfId="29574"/>
    <cellStyle name="40% - Accent4 4 8 5 3" xfId="29575"/>
    <cellStyle name="40% - Accent4 4 8 6" xfId="29576"/>
    <cellStyle name="40% - Accent4 4 8 6 2" xfId="29577"/>
    <cellStyle name="40% - Accent4 4 8 7" xfId="29578"/>
    <cellStyle name="40% - Accent4 4 8 8" xfId="29579"/>
    <cellStyle name="40% - Accent4 4 9" xfId="29580"/>
    <cellStyle name="40% - Accent4 4 9 2" xfId="29581"/>
    <cellStyle name="40% - Accent4 4 9 2 2" xfId="29582"/>
    <cellStyle name="40% - Accent4 4 9 2 3" xfId="29583"/>
    <cellStyle name="40% - Accent4 4 9 3" xfId="29584"/>
    <cellStyle name="40% - Accent4 4 9 3 2" xfId="29585"/>
    <cellStyle name="40% - Accent4 4 9 3 3" xfId="29586"/>
    <cellStyle name="40% - Accent4 4 9 4" xfId="29587"/>
    <cellStyle name="40% - Accent4 4 9 4 2" xfId="29588"/>
    <cellStyle name="40% - Accent4 4 9 4 3" xfId="29589"/>
    <cellStyle name="40% - Accent4 4 9 5" xfId="29590"/>
    <cellStyle name="40% - Accent4 4 9 5 2" xfId="29591"/>
    <cellStyle name="40% - Accent4 4 9 5 3" xfId="29592"/>
    <cellStyle name="40% - Accent4 4 9 6" xfId="29593"/>
    <cellStyle name="40% - Accent4 4 9 6 2" xfId="29594"/>
    <cellStyle name="40% - Accent4 4 9 7" xfId="29595"/>
    <cellStyle name="40% - Accent4 4 9 8" xfId="29596"/>
    <cellStyle name="40% - Accent4 40" xfId="29597"/>
    <cellStyle name="40% - Accent4 41" xfId="29598"/>
    <cellStyle name="40% - Accent4 42" xfId="29599"/>
    <cellStyle name="40% - Accent4 5" xfId="29600"/>
    <cellStyle name="40% - Accent4 5 10" xfId="29601"/>
    <cellStyle name="40% - Accent4 5 10 2" xfId="29602"/>
    <cellStyle name="40% - Accent4 5 10 2 2" xfId="29603"/>
    <cellStyle name="40% - Accent4 5 10 2 3" xfId="29604"/>
    <cellStyle name="40% - Accent4 5 10 3" xfId="29605"/>
    <cellStyle name="40% - Accent4 5 10 3 2" xfId="29606"/>
    <cellStyle name="40% - Accent4 5 10 3 3" xfId="29607"/>
    <cellStyle name="40% - Accent4 5 10 4" xfId="29608"/>
    <cellStyle name="40% - Accent4 5 10 4 2" xfId="29609"/>
    <cellStyle name="40% - Accent4 5 10 4 3" xfId="29610"/>
    <cellStyle name="40% - Accent4 5 10 5" xfId="29611"/>
    <cellStyle name="40% - Accent4 5 10 5 2" xfId="29612"/>
    <cellStyle name="40% - Accent4 5 10 5 3" xfId="29613"/>
    <cellStyle name="40% - Accent4 5 10 6" xfId="29614"/>
    <cellStyle name="40% - Accent4 5 10 6 2" xfId="29615"/>
    <cellStyle name="40% - Accent4 5 10 7" xfId="29616"/>
    <cellStyle name="40% - Accent4 5 10 8" xfId="29617"/>
    <cellStyle name="40% - Accent4 5 11" xfId="29618"/>
    <cellStyle name="40% - Accent4 5 11 2" xfId="29619"/>
    <cellStyle name="40% - Accent4 5 11 2 2" xfId="29620"/>
    <cellStyle name="40% - Accent4 5 11 2 3" xfId="29621"/>
    <cellStyle name="40% - Accent4 5 11 3" xfId="29622"/>
    <cellStyle name="40% - Accent4 5 11 3 2" xfId="29623"/>
    <cellStyle name="40% - Accent4 5 11 3 3" xfId="29624"/>
    <cellStyle name="40% - Accent4 5 11 4" xfId="29625"/>
    <cellStyle name="40% - Accent4 5 11 4 2" xfId="29626"/>
    <cellStyle name="40% - Accent4 5 11 4 3" xfId="29627"/>
    <cellStyle name="40% - Accent4 5 11 5" xfId="29628"/>
    <cellStyle name="40% - Accent4 5 11 5 2" xfId="29629"/>
    <cellStyle name="40% - Accent4 5 11 5 3" xfId="29630"/>
    <cellStyle name="40% - Accent4 5 11 6" xfId="29631"/>
    <cellStyle name="40% - Accent4 5 11 6 2" xfId="29632"/>
    <cellStyle name="40% - Accent4 5 11 7" xfId="29633"/>
    <cellStyle name="40% - Accent4 5 11 8" xfId="29634"/>
    <cellStyle name="40% - Accent4 5 12" xfId="29635"/>
    <cellStyle name="40% - Accent4 5 12 2" xfId="29636"/>
    <cellStyle name="40% - Accent4 5 12 2 2" xfId="29637"/>
    <cellStyle name="40% - Accent4 5 12 2 3" xfId="29638"/>
    <cellStyle name="40% - Accent4 5 12 3" xfId="29639"/>
    <cellStyle name="40% - Accent4 5 12 3 2" xfId="29640"/>
    <cellStyle name="40% - Accent4 5 12 3 3" xfId="29641"/>
    <cellStyle name="40% - Accent4 5 12 4" xfId="29642"/>
    <cellStyle name="40% - Accent4 5 12 4 2" xfId="29643"/>
    <cellStyle name="40% - Accent4 5 12 4 3" xfId="29644"/>
    <cellStyle name="40% - Accent4 5 12 5" xfId="29645"/>
    <cellStyle name="40% - Accent4 5 12 5 2" xfId="29646"/>
    <cellStyle name="40% - Accent4 5 12 5 3" xfId="29647"/>
    <cellStyle name="40% - Accent4 5 12 6" xfId="29648"/>
    <cellStyle name="40% - Accent4 5 12 6 2" xfId="29649"/>
    <cellStyle name="40% - Accent4 5 12 7" xfId="29650"/>
    <cellStyle name="40% - Accent4 5 12 8" xfId="29651"/>
    <cellStyle name="40% - Accent4 5 13" xfId="29652"/>
    <cellStyle name="40% - Accent4 5 13 2" xfId="29653"/>
    <cellStyle name="40% - Accent4 5 13 2 2" xfId="29654"/>
    <cellStyle name="40% - Accent4 5 13 2 3" xfId="29655"/>
    <cellStyle name="40% - Accent4 5 13 3" xfId="29656"/>
    <cellStyle name="40% - Accent4 5 13 3 2" xfId="29657"/>
    <cellStyle name="40% - Accent4 5 13 3 3" xfId="29658"/>
    <cellStyle name="40% - Accent4 5 13 4" xfId="29659"/>
    <cellStyle name="40% - Accent4 5 13 4 2" xfId="29660"/>
    <cellStyle name="40% - Accent4 5 13 4 3" xfId="29661"/>
    <cellStyle name="40% - Accent4 5 13 5" xfId="29662"/>
    <cellStyle name="40% - Accent4 5 13 5 2" xfId="29663"/>
    <cellStyle name="40% - Accent4 5 13 5 3" xfId="29664"/>
    <cellStyle name="40% - Accent4 5 13 6" xfId="29665"/>
    <cellStyle name="40% - Accent4 5 13 6 2" xfId="29666"/>
    <cellStyle name="40% - Accent4 5 13 7" xfId="29667"/>
    <cellStyle name="40% - Accent4 5 13 8" xfId="29668"/>
    <cellStyle name="40% - Accent4 5 14" xfId="29669"/>
    <cellStyle name="40% - Accent4 5 14 2" xfId="29670"/>
    <cellStyle name="40% - Accent4 5 14 2 2" xfId="29671"/>
    <cellStyle name="40% - Accent4 5 14 2 3" xfId="29672"/>
    <cellStyle name="40% - Accent4 5 14 3" xfId="29673"/>
    <cellStyle name="40% - Accent4 5 14 3 2" xfId="29674"/>
    <cellStyle name="40% - Accent4 5 14 3 3" xfId="29675"/>
    <cellStyle name="40% - Accent4 5 14 4" xfId="29676"/>
    <cellStyle name="40% - Accent4 5 14 4 2" xfId="29677"/>
    <cellStyle name="40% - Accent4 5 14 4 3" xfId="29678"/>
    <cellStyle name="40% - Accent4 5 14 5" xfId="29679"/>
    <cellStyle name="40% - Accent4 5 14 5 2" xfId="29680"/>
    <cellStyle name="40% - Accent4 5 14 5 3" xfId="29681"/>
    <cellStyle name="40% - Accent4 5 14 6" xfId="29682"/>
    <cellStyle name="40% - Accent4 5 14 6 2" xfId="29683"/>
    <cellStyle name="40% - Accent4 5 14 7" xfId="29684"/>
    <cellStyle name="40% - Accent4 5 14 8" xfId="29685"/>
    <cellStyle name="40% - Accent4 5 15" xfId="29686"/>
    <cellStyle name="40% - Accent4 5 15 2" xfId="29687"/>
    <cellStyle name="40% - Accent4 5 15 2 2" xfId="29688"/>
    <cellStyle name="40% - Accent4 5 15 2 3" xfId="29689"/>
    <cellStyle name="40% - Accent4 5 15 3" xfId="29690"/>
    <cellStyle name="40% - Accent4 5 15 3 2" xfId="29691"/>
    <cellStyle name="40% - Accent4 5 15 3 3" xfId="29692"/>
    <cellStyle name="40% - Accent4 5 15 4" xfId="29693"/>
    <cellStyle name="40% - Accent4 5 15 4 2" xfId="29694"/>
    <cellStyle name="40% - Accent4 5 15 4 3" xfId="29695"/>
    <cellStyle name="40% - Accent4 5 15 5" xfId="29696"/>
    <cellStyle name="40% - Accent4 5 15 5 2" xfId="29697"/>
    <cellStyle name="40% - Accent4 5 15 5 3" xfId="29698"/>
    <cellStyle name="40% - Accent4 5 15 6" xfId="29699"/>
    <cellStyle name="40% - Accent4 5 15 6 2" xfId="29700"/>
    <cellStyle name="40% - Accent4 5 15 7" xfId="29701"/>
    <cellStyle name="40% - Accent4 5 15 8" xfId="29702"/>
    <cellStyle name="40% - Accent4 5 16" xfId="29703"/>
    <cellStyle name="40% - Accent4 5 16 2" xfId="29704"/>
    <cellStyle name="40% - Accent4 5 16 2 2" xfId="29705"/>
    <cellStyle name="40% - Accent4 5 16 2 3" xfId="29706"/>
    <cellStyle name="40% - Accent4 5 16 3" xfId="29707"/>
    <cellStyle name="40% - Accent4 5 16 3 2" xfId="29708"/>
    <cellStyle name="40% - Accent4 5 16 3 3" xfId="29709"/>
    <cellStyle name="40% - Accent4 5 16 4" xfId="29710"/>
    <cellStyle name="40% - Accent4 5 16 4 2" xfId="29711"/>
    <cellStyle name="40% - Accent4 5 16 4 3" xfId="29712"/>
    <cellStyle name="40% - Accent4 5 16 5" xfId="29713"/>
    <cellStyle name="40% - Accent4 5 16 5 2" xfId="29714"/>
    <cellStyle name="40% - Accent4 5 16 5 3" xfId="29715"/>
    <cellStyle name="40% - Accent4 5 16 6" xfId="29716"/>
    <cellStyle name="40% - Accent4 5 16 6 2" xfId="29717"/>
    <cellStyle name="40% - Accent4 5 16 7" xfId="29718"/>
    <cellStyle name="40% - Accent4 5 16 8" xfId="29719"/>
    <cellStyle name="40% - Accent4 5 17" xfId="29720"/>
    <cellStyle name="40% - Accent4 5 17 2" xfId="29721"/>
    <cellStyle name="40% - Accent4 5 17 2 2" xfId="29722"/>
    <cellStyle name="40% - Accent4 5 17 2 3" xfId="29723"/>
    <cellStyle name="40% - Accent4 5 17 3" xfId="29724"/>
    <cellStyle name="40% - Accent4 5 17 3 2" xfId="29725"/>
    <cellStyle name="40% - Accent4 5 17 3 3" xfId="29726"/>
    <cellStyle name="40% - Accent4 5 17 4" xfId="29727"/>
    <cellStyle name="40% - Accent4 5 17 4 2" xfId="29728"/>
    <cellStyle name="40% - Accent4 5 17 4 3" xfId="29729"/>
    <cellStyle name="40% - Accent4 5 17 5" xfId="29730"/>
    <cellStyle name="40% - Accent4 5 17 5 2" xfId="29731"/>
    <cellStyle name="40% - Accent4 5 17 5 3" xfId="29732"/>
    <cellStyle name="40% - Accent4 5 17 6" xfId="29733"/>
    <cellStyle name="40% - Accent4 5 17 6 2" xfId="29734"/>
    <cellStyle name="40% - Accent4 5 17 7" xfId="29735"/>
    <cellStyle name="40% - Accent4 5 17 8" xfId="29736"/>
    <cellStyle name="40% - Accent4 5 18" xfId="29737"/>
    <cellStyle name="40% - Accent4 5 18 2" xfId="29738"/>
    <cellStyle name="40% - Accent4 5 18 2 2" xfId="29739"/>
    <cellStyle name="40% - Accent4 5 18 2 3" xfId="29740"/>
    <cellStyle name="40% - Accent4 5 18 3" xfId="29741"/>
    <cellStyle name="40% - Accent4 5 18 3 2" xfId="29742"/>
    <cellStyle name="40% - Accent4 5 18 3 3" xfId="29743"/>
    <cellStyle name="40% - Accent4 5 18 4" xfId="29744"/>
    <cellStyle name="40% - Accent4 5 18 4 2" xfId="29745"/>
    <cellStyle name="40% - Accent4 5 18 4 3" xfId="29746"/>
    <cellStyle name="40% - Accent4 5 18 5" xfId="29747"/>
    <cellStyle name="40% - Accent4 5 18 5 2" xfId="29748"/>
    <cellStyle name="40% - Accent4 5 18 5 3" xfId="29749"/>
    <cellStyle name="40% - Accent4 5 18 6" xfId="29750"/>
    <cellStyle name="40% - Accent4 5 18 6 2" xfId="29751"/>
    <cellStyle name="40% - Accent4 5 18 7" xfId="29752"/>
    <cellStyle name="40% - Accent4 5 18 8" xfId="29753"/>
    <cellStyle name="40% - Accent4 5 19" xfId="29754"/>
    <cellStyle name="40% - Accent4 5 19 2" xfId="29755"/>
    <cellStyle name="40% - Accent4 5 19 2 2" xfId="29756"/>
    <cellStyle name="40% - Accent4 5 19 2 3" xfId="29757"/>
    <cellStyle name="40% - Accent4 5 19 3" xfId="29758"/>
    <cellStyle name="40% - Accent4 5 19 3 2" xfId="29759"/>
    <cellStyle name="40% - Accent4 5 19 3 3" xfId="29760"/>
    <cellStyle name="40% - Accent4 5 19 4" xfId="29761"/>
    <cellStyle name="40% - Accent4 5 19 4 2" xfId="29762"/>
    <cellStyle name="40% - Accent4 5 19 4 3" xfId="29763"/>
    <cellStyle name="40% - Accent4 5 19 5" xfId="29764"/>
    <cellStyle name="40% - Accent4 5 19 5 2" xfId="29765"/>
    <cellStyle name="40% - Accent4 5 19 5 3" xfId="29766"/>
    <cellStyle name="40% - Accent4 5 19 6" xfId="29767"/>
    <cellStyle name="40% - Accent4 5 19 6 2" xfId="29768"/>
    <cellStyle name="40% - Accent4 5 19 7" xfId="29769"/>
    <cellStyle name="40% - Accent4 5 19 8" xfId="29770"/>
    <cellStyle name="40% - Accent4 5 2" xfId="29771"/>
    <cellStyle name="40% - Accent4 5 2 2" xfId="29772"/>
    <cellStyle name="40% - Accent4 5 2 2 2" xfId="29773"/>
    <cellStyle name="40% - Accent4 5 2 2 3" xfId="29774"/>
    <cellStyle name="40% - Accent4 5 2 3" xfId="29775"/>
    <cellStyle name="40% - Accent4 5 2 3 2" xfId="29776"/>
    <cellStyle name="40% - Accent4 5 2 3 3" xfId="29777"/>
    <cellStyle name="40% - Accent4 5 2 4" xfId="29778"/>
    <cellStyle name="40% - Accent4 5 2 4 2" xfId="29779"/>
    <cellStyle name="40% - Accent4 5 2 4 3" xfId="29780"/>
    <cellStyle name="40% - Accent4 5 2 5" xfId="29781"/>
    <cellStyle name="40% - Accent4 5 2 5 2" xfId="29782"/>
    <cellStyle name="40% - Accent4 5 2 5 3" xfId="29783"/>
    <cellStyle name="40% - Accent4 5 2 6" xfId="29784"/>
    <cellStyle name="40% - Accent4 5 2 6 2" xfId="29785"/>
    <cellStyle name="40% - Accent4 5 2 7" xfId="29786"/>
    <cellStyle name="40% - Accent4 5 2 8" xfId="29787"/>
    <cellStyle name="40% - Accent4 5 20" xfId="29788"/>
    <cellStyle name="40% - Accent4 5 20 2" xfId="29789"/>
    <cellStyle name="40% - Accent4 5 20 2 2" xfId="29790"/>
    <cellStyle name="40% - Accent4 5 20 2 3" xfId="29791"/>
    <cellStyle name="40% - Accent4 5 20 3" xfId="29792"/>
    <cellStyle name="40% - Accent4 5 20 3 2" xfId="29793"/>
    <cellStyle name="40% - Accent4 5 20 3 3" xfId="29794"/>
    <cellStyle name="40% - Accent4 5 20 4" xfId="29795"/>
    <cellStyle name="40% - Accent4 5 20 4 2" xfId="29796"/>
    <cellStyle name="40% - Accent4 5 20 4 3" xfId="29797"/>
    <cellStyle name="40% - Accent4 5 20 5" xfId="29798"/>
    <cellStyle name="40% - Accent4 5 20 5 2" xfId="29799"/>
    <cellStyle name="40% - Accent4 5 20 5 3" xfId="29800"/>
    <cellStyle name="40% - Accent4 5 20 6" xfId="29801"/>
    <cellStyle name="40% - Accent4 5 20 6 2" xfId="29802"/>
    <cellStyle name="40% - Accent4 5 20 7" xfId="29803"/>
    <cellStyle name="40% - Accent4 5 20 8" xfId="29804"/>
    <cellStyle name="40% - Accent4 5 21" xfId="29805"/>
    <cellStyle name="40% - Accent4 5 21 2" xfId="29806"/>
    <cellStyle name="40% - Accent4 5 21 2 2" xfId="29807"/>
    <cellStyle name="40% - Accent4 5 21 2 3" xfId="29808"/>
    <cellStyle name="40% - Accent4 5 21 3" xfId="29809"/>
    <cellStyle name="40% - Accent4 5 21 3 2" xfId="29810"/>
    <cellStyle name="40% - Accent4 5 21 3 3" xfId="29811"/>
    <cellStyle name="40% - Accent4 5 21 4" xfId="29812"/>
    <cellStyle name="40% - Accent4 5 21 4 2" xfId="29813"/>
    <cellStyle name="40% - Accent4 5 21 4 3" xfId="29814"/>
    <cellStyle name="40% - Accent4 5 21 5" xfId="29815"/>
    <cellStyle name="40% - Accent4 5 21 5 2" xfId="29816"/>
    <cellStyle name="40% - Accent4 5 21 5 3" xfId="29817"/>
    <cellStyle name="40% - Accent4 5 21 6" xfId="29818"/>
    <cellStyle name="40% - Accent4 5 21 6 2" xfId="29819"/>
    <cellStyle name="40% - Accent4 5 21 7" xfId="29820"/>
    <cellStyle name="40% - Accent4 5 21 8" xfId="29821"/>
    <cellStyle name="40% - Accent4 5 22" xfId="29822"/>
    <cellStyle name="40% - Accent4 5 22 2" xfId="29823"/>
    <cellStyle name="40% - Accent4 5 22 3" xfId="29824"/>
    <cellStyle name="40% - Accent4 5 23" xfId="29825"/>
    <cellStyle name="40% - Accent4 5 23 2" xfId="29826"/>
    <cellStyle name="40% - Accent4 5 23 3" xfId="29827"/>
    <cellStyle name="40% - Accent4 5 24" xfId="29828"/>
    <cellStyle name="40% - Accent4 5 24 2" xfId="29829"/>
    <cellStyle name="40% - Accent4 5 24 3" xfId="29830"/>
    <cellStyle name="40% - Accent4 5 25" xfId="29831"/>
    <cellStyle name="40% - Accent4 5 25 2" xfId="29832"/>
    <cellStyle name="40% - Accent4 5 25 3" xfId="29833"/>
    <cellStyle name="40% - Accent4 5 26" xfId="29834"/>
    <cellStyle name="40% - Accent4 5 26 2" xfId="29835"/>
    <cellStyle name="40% - Accent4 5 27" xfId="29836"/>
    <cellStyle name="40% - Accent4 5 28" xfId="29837"/>
    <cellStyle name="40% - Accent4 5 3" xfId="29838"/>
    <cellStyle name="40% - Accent4 5 3 2" xfId="29839"/>
    <cellStyle name="40% - Accent4 5 3 2 2" xfId="29840"/>
    <cellStyle name="40% - Accent4 5 3 2 3" xfId="29841"/>
    <cellStyle name="40% - Accent4 5 3 3" xfId="29842"/>
    <cellStyle name="40% - Accent4 5 3 3 2" xfId="29843"/>
    <cellStyle name="40% - Accent4 5 3 3 3" xfId="29844"/>
    <cellStyle name="40% - Accent4 5 3 4" xfId="29845"/>
    <cellStyle name="40% - Accent4 5 3 4 2" xfId="29846"/>
    <cellStyle name="40% - Accent4 5 3 4 3" xfId="29847"/>
    <cellStyle name="40% - Accent4 5 3 5" xfId="29848"/>
    <cellStyle name="40% - Accent4 5 3 5 2" xfId="29849"/>
    <cellStyle name="40% - Accent4 5 3 5 3" xfId="29850"/>
    <cellStyle name="40% - Accent4 5 3 6" xfId="29851"/>
    <cellStyle name="40% - Accent4 5 3 6 2" xfId="29852"/>
    <cellStyle name="40% - Accent4 5 3 7" xfId="29853"/>
    <cellStyle name="40% - Accent4 5 3 8" xfId="29854"/>
    <cellStyle name="40% - Accent4 5 4" xfId="29855"/>
    <cellStyle name="40% - Accent4 5 4 2" xfId="29856"/>
    <cellStyle name="40% - Accent4 5 4 2 2" xfId="29857"/>
    <cellStyle name="40% - Accent4 5 4 2 3" xfId="29858"/>
    <cellStyle name="40% - Accent4 5 4 3" xfId="29859"/>
    <cellStyle name="40% - Accent4 5 4 3 2" xfId="29860"/>
    <cellStyle name="40% - Accent4 5 4 3 3" xfId="29861"/>
    <cellStyle name="40% - Accent4 5 4 4" xfId="29862"/>
    <cellStyle name="40% - Accent4 5 4 4 2" xfId="29863"/>
    <cellStyle name="40% - Accent4 5 4 4 3" xfId="29864"/>
    <cellStyle name="40% - Accent4 5 4 5" xfId="29865"/>
    <cellStyle name="40% - Accent4 5 4 5 2" xfId="29866"/>
    <cellStyle name="40% - Accent4 5 4 5 3" xfId="29867"/>
    <cellStyle name="40% - Accent4 5 4 6" xfId="29868"/>
    <cellStyle name="40% - Accent4 5 4 6 2" xfId="29869"/>
    <cellStyle name="40% - Accent4 5 4 7" xfId="29870"/>
    <cellStyle name="40% - Accent4 5 4 8" xfId="29871"/>
    <cellStyle name="40% - Accent4 5 5" xfId="29872"/>
    <cellStyle name="40% - Accent4 5 5 2" xfId="29873"/>
    <cellStyle name="40% - Accent4 5 5 2 2" xfId="29874"/>
    <cellStyle name="40% - Accent4 5 5 2 3" xfId="29875"/>
    <cellStyle name="40% - Accent4 5 5 3" xfId="29876"/>
    <cellStyle name="40% - Accent4 5 5 3 2" xfId="29877"/>
    <cellStyle name="40% - Accent4 5 5 3 3" xfId="29878"/>
    <cellStyle name="40% - Accent4 5 5 4" xfId="29879"/>
    <cellStyle name="40% - Accent4 5 5 4 2" xfId="29880"/>
    <cellStyle name="40% - Accent4 5 5 4 3" xfId="29881"/>
    <cellStyle name="40% - Accent4 5 5 5" xfId="29882"/>
    <cellStyle name="40% - Accent4 5 5 5 2" xfId="29883"/>
    <cellStyle name="40% - Accent4 5 5 5 3" xfId="29884"/>
    <cellStyle name="40% - Accent4 5 5 6" xfId="29885"/>
    <cellStyle name="40% - Accent4 5 5 6 2" xfId="29886"/>
    <cellStyle name="40% - Accent4 5 5 7" xfId="29887"/>
    <cellStyle name="40% - Accent4 5 5 8" xfId="29888"/>
    <cellStyle name="40% - Accent4 5 6" xfId="29889"/>
    <cellStyle name="40% - Accent4 5 6 2" xfId="29890"/>
    <cellStyle name="40% - Accent4 5 6 2 2" xfId="29891"/>
    <cellStyle name="40% - Accent4 5 6 2 3" xfId="29892"/>
    <cellStyle name="40% - Accent4 5 6 3" xfId="29893"/>
    <cellStyle name="40% - Accent4 5 6 3 2" xfId="29894"/>
    <cellStyle name="40% - Accent4 5 6 3 3" xfId="29895"/>
    <cellStyle name="40% - Accent4 5 6 4" xfId="29896"/>
    <cellStyle name="40% - Accent4 5 6 4 2" xfId="29897"/>
    <cellStyle name="40% - Accent4 5 6 4 3" xfId="29898"/>
    <cellStyle name="40% - Accent4 5 6 5" xfId="29899"/>
    <cellStyle name="40% - Accent4 5 6 5 2" xfId="29900"/>
    <cellStyle name="40% - Accent4 5 6 5 3" xfId="29901"/>
    <cellStyle name="40% - Accent4 5 6 6" xfId="29902"/>
    <cellStyle name="40% - Accent4 5 6 6 2" xfId="29903"/>
    <cellStyle name="40% - Accent4 5 6 7" xfId="29904"/>
    <cellStyle name="40% - Accent4 5 6 8" xfId="29905"/>
    <cellStyle name="40% - Accent4 5 7" xfId="29906"/>
    <cellStyle name="40% - Accent4 5 7 2" xfId="29907"/>
    <cellStyle name="40% - Accent4 5 7 2 2" xfId="29908"/>
    <cellStyle name="40% - Accent4 5 7 2 3" xfId="29909"/>
    <cellStyle name="40% - Accent4 5 7 3" xfId="29910"/>
    <cellStyle name="40% - Accent4 5 7 3 2" xfId="29911"/>
    <cellStyle name="40% - Accent4 5 7 3 3" xfId="29912"/>
    <cellStyle name="40% - Accent4 5 7 4" xfId="29913"/>
    <cellStyle name="40% - Accent4 5 7 4 2" xfId="29914"/>
    <cellStyle name="40% - Accent4 5 7 4 3" xfId="29915"/>
    <cellStyle name="40% - Accent4 5 7 5" xfId="29916"/>
    <cellStyle name="40% - Accent4 5 7 5 2" xfId="29917"/>
    <cellStyle name="40% - Accent4 5 7 5 3" xfId="29918"/>
    <cellStyle name="40% - Accent4 5 7 6" xfId="29919"/>
    <cellStyle name="40% - Accent4 5 7 6 2" xfId="29920"/>
    <cellStyle name="40% - Accent4 5 7 7" xfId="29921"/>
    <cellStyle name="40% - Accent4 5 7 8" xfId="29922"/>
    <cellStyle name="40% - Accent4 5 8" xfId="29923"/>
    <cellStyle name="40% - Accent4 5 8 2" xfId="29924"/>
    <cellStyle name="40% - Accent4 5 8 2 2" xfId="29925"/>
    <cellStyle name="40% - Accent4 5 8 2 3" xfId="29926"/>
    <cellStyle name="40% - Accent4 5 8 3" xfId="29927"/>
    <cellStyle name="40% - Accent4 5 8 3 2" xfId="29928"/>
    <cellStyle name="40% - Accent4 5 8 3 3" xfId="29929"/>
    <cellStyle name="40% - Accent4 5 8 4" xfId="29930"/>
    <cellStyle name="40% - Accent4 5 8 4 2" xfId="29931"/>
    <cellStyle name="40% - Accent4 5 8 4 3" xfId="29932"/>
    <cellStyle name="40% - Accent4 5 8 5" xfId="29933"/>
    <cellStyle name="40% - Accent4 5 8 5 2" xfId="29934"/>
    <cellStyle name="40% - Accent4 5 8 5 3" xfId="29935"/>
    <cellStyle name="40% - Accent4 5 8 6" xfId="29936"/>
    <cellStyle name="40% - Accent4 5 8 6 2" xfId="29937"/>
    <cellStyle name="40% - Accent4 5 8 7" xfId="29938"/>
    <cellStyle name="40% - Accent4 5 8 8" xfId="29939"/>
    <cellStyle name="40% - Accent4 5 9" xfId="29940"/>
    <cellStyle name="40% - Accent4 5 9 2" xfId="29941"/>
    <cellStyle name="40% - Accent4 5 9 2 2" xfId="29942"/>
    <cellStyle name="40% - Accent4 5 9 2 3" xfId="29943"/>
    <cellStyle name="40% - Accent4 5 9 3" xfId="29944"/>
    <cellStyle name="40% - Accent4 5 9 3 2" xfId="29945"/>
    <cellStyle name="40% - Accent4 5 9 3 3" xfId="29946"/>
    <cellStyle name="40% - Accent4 5 9 4" xfId="29947"/>
    <cellStyle name="40% - Accent4 5 9 4 2" xfId="29948"/>
    <cellStyle name="40% - Accent4 5 9 4 3" xfId="29949"/>
    <cellStyle name="40% - Accent4 5 9 5" xfId="29950"/>
    <cellStyle name="40% - Accent4 5 9 5 2" xfId="29951"/>
    <cellStyle name="40% - Accent4 5 9 5 3" xfId="29952"/>
    <cellStyle name="40% - Accent4 5 9 6" xfId="29953"/>
    <cellStyle name="40% - Accent4 5 9 6 2" xfId="29954"/>
    <cellStyle name="40% - Accent4 5 9 7" xfId="29955"/>
    <cellStyle name="40% - Accent4 5 9 8" xfId="29956"/>
    <cellStyle name="40% - Accent4 6" xfId="29957"/>
    <cellStyle name="40% - Accent4 6 10" xfId="29958"/>
    <cellStyle name="40% - Accent4 6 10 2" xfId="29959"/>
    <cellStyle name="40% - Accent4 6 10 2 2" xfId="29960"/>
    <cellStyle name="40% - Accent4 6 10 2 3" xfId="29961"/>
    <cellStyle name="40% - Accent4 6 10 3" xfId="29962"/>
    <cellStyle name="40% - Accent4 6 10 3 2" xfId="29963"/>
    <cellStyle name="40% - Accent4 6 10 3 3" xfId="29964"/>
    <cellStyle name="40% - Accent4 6 10 4" xfId="29965"/>
    <cellStyle name="40% - Accent4 6 10 4 2" xfId="29966"/>
    <cellStyle name="40% - Accent4 6 10 4 3" xfId="29967"/>
    <cellStyle name="40% - Accent4 6 10 5" xfId="29968"/>
    <cellStyle name="40% - Accent4 6 10 5 2" xfId="29969"/>
    <cellStyle name="40% - Accent4 6 10 5 3" xfId="29970"/>
    <cellStyle name="40% - Accent4 6 10 6" xfId="29971"/>
    <cellStyle name="40% - Accent4 6 10 6 2" xfId="29972"/>
    <cellStyle name="40% - Accent4 6 10 7" xfId="29973"/>
    <cellStyle name="40% - Accent4 6 10 8" xfId="29974"/>
    <cellStyle name="40% - Accent4 6 11" xfId="29975"/>
    <cellStyle name="40% - Accent4 6 11 2" xfId="29976"/>
    <cellStyle name="40% - Accent4 6 11 2 2" xfId="29977"/>
    <cellStyle name="40% - Accent4 6 11 2 3" xfId="29978"/>
    <cellStyle name="40% - Accent4 6 11 3" xfId="29979"/>
    <cellStyle name="40% - Accent4 6 11 3 2" xfId="29980"/>
    <cellStyle name="40% - Accent4 6 11 3 3" xfId="29981"/>
    <cellStyle name="40% - Accent4 6 11 4" xfId="29982"/>
    <cellStyle name="40% - Accent4 6 11 4 2" xfId="29983"/>
    <cellStyle name="40% - Accent4 6 11 4 3" xfId="29984"/>
    <cellStyle name="40% - Accent4 6 11 5" xfId="29985"/>
    <cellStyle name="40% - Accent4 6 11 5 2" xfId="29986"/>
    <cellStyle name="40% - Accent4 6 11 5 3" xfId="29987"/>
    <cellStyle name="40% - Accent4 6 11 6" xfId="29988"/>
    <cellStyle name="40% - Accent4 6 11 6 2" xfId="29989"/>
    <cellStyle name="40% - Accent4 6 11 7" xfId="29990"/>
    <cellStyle name="40% - Accent4 6 11 8" xfId="29991"/>
    <cellStyle name="40% - Accent4 6 12" xfId="29992"/>
    <cellStyle name="40% - Accent4 6 12 2" xfId="29993"/>
    <cellStyle name="40% - Accent4 6 12 2 2" xfId="29994"/>
    <cellStyle name="40% - Accent4 6 12 2 3" xfId="29995"/>
    <cellStyle name="40% - Accent4 6 12 3" xfId="29996"/>
    <cellStyle name="40% - Accent4 6 12 3 2" xfId="29997"/>
    <cellStyle name="40% - Accent4 6 12 3 3" xfId="29998"/>
    <cellStyle name="40% - Accent4 6 12 4" xfId="29999"/>
    <cellStyle name="40% - Accent4 6 12 4 2" xfId="30000"/>
    <cellStyle name="40% - Accent4 6 12 4 3" xfId="30001"/>
    <cellStyle name="40% - Accent4 6 12 5" xfId="30002"/>
    <cellStyle name="40% - Accent4 6 12 5 2" xfId="30003"/>
    <cellStyle name="40% - Accent4 6 12 5 3" xfId="30004"/>
    <cellStyle name="40% - Accent4 6 12 6" xfId="30005"/>
    <cellStyle name="40% - Accent4 6 12 6 2" xfId="30006"/>
    <cellStyle name="40% - Accent4 6 12 7" xfId="30007"/>
    <cellStyle name="40% - Accent4 6 12 8" xfId="30008"/>
    <cellStyle name="40% - Accent4 6 13" xfId="30009"/>
    <cellStyle name="40% - Accent4 6 13 2" xfId="30010"/>
    <cellStyle name="40% - Accent4 6 13 2 2" xfId="30011"/>
    <cellStyle name="40% - Accent4 6 13 2 3" xfId="30012"/>
    <cellStyle name="40% - Accent4 6 13 3" xfId="30013"/>
    <cellStyle name="40% - Accent4 6 13 3 2" xfId="30014"/>
    <cellStyle name="40% - Accent4 6 13 3 3" xfId="30015"/>
    <cellStyle name="40% - Accent4 6 13 4" xfId="30016"/>
    <cellStyle name="40% - Accent4 6 13 4 2" xfId="30017"/>
    <cellStyle name="40% - Accent4 6 13 4 3" xfId="30018"/>
    <cellStyle name="40% - Accent4 6 13 5" xfId="30019"/>
    <cellStyle name="40% - Accent4 6 13 5 2" xfId="30020"/>
    <cellStyle name="40% - Accent4 6 13 5 3" xfId="30021"/>
    <cellStyle name="40% - Accent4 6 13 6" xfId="30022"/>
    <cellStyle name="40% - Accent4 6 13 6 2" xfId="30023"/>
    <cellStyle name="40% - Accent4 6 13 7" xfId="30024"/>
    <cellStyle name="40% - Accent4 6 13 8" xfId="30025"/>
    <cellStyle name="40% - Accent4 6 14" xfId="30026"/>
    <cellStyle name="40% - Accent4 6 14 2" xfId="30027"/>
    <cellStyle name="40% - Accent4 6 14 2 2" xfId="30028"/>
    <cellStyle name="40% - Accent4 6 14 2 3" xfId="30029"/>
    <cellStyle name="40% - Accent4 6 14 3" xfId="30030"/>
    <cellStyle name="40% - Accent4 6 14 3 2" xfId="30031"/>
    <cellStyle name="40% - Accent4 6 14 3 3" xfId="30032"/>
    <cellStyle name="40% - Accent4 6 14 4" xfId="30033"/>
    <cellStyle name="40% - Accent4 6 14 4 2" xfId="30034"/>
    <cellStyle name="40% - Accent4 6 14 4 3" xfId="30035"/>
    <cellStyle name="40% - Accent4 6 14 5" xfId="30036"/>
    <cellStyle name="40% - Accent4 6 14 5 2" xfId="30037"/>
    <cellStyle name="40% - Accent4 6 14 5 3" xfId="30038"/>
    <cellStyle name="40% - Accent4 6 14 6" xfId="30039"/>
    <cellStyle name="40% - Accent4 6 14 6 2" xfId="30040"/>
    <cellStyle name="40% - Accent4 6 14 7" xfId="30041"/>
    <cellStyle name="40% - Accent4 6 14 8" xfId="30042"/>
    <cellStyle name="40% - Accent4 6 15" xfId="30043"/>
    <cellStyle name="40% - Accent4 6 15 2" xfId="30044"/>
    <cellStyle name="40% - Accent4 6 15 2 2" xfId="30045"/>
    <cellStyle name="40% - Accent4 6 15 2 3" xfId="30046"/>
    <cellStyle name="40% - Accent4 6 15 3" xfId="30047"/>
    <cellStyle name="40% - Accent4 6 15 3 2" xfId="30048"/>
    <cellStyle name="40% - Accent4 6 15 3 3" xfId="30049"/>
    <cellStyle name="40% - Accent4 6 15 4" xfId="30050"/>
    <cellStyle name="40% - Accent4 6 15 4 2" xfId="30051"/>
    <cellStyle name="40% - Accent4 6 15 4 3" xfId="30052"/>
    <cellStyle name="40% - Accent4 6 15 5" xfId="30053"/>
    <cellStyle name="40% - Accent4 6 15 5 2" xfId="30054"/>
    <cellStyle name="40% - Accent4 6 15 5 3" xfId="30055"/>
    <cellStyle name="40% - Accent4 6 15 6" xfId="30056"/>
    <cellStyle name="40% - Accent4 6 15 6 2" xfId="30057"/>
    <cellStyle name="40% - Accent4 6 15 7" xfId="30058"/>
    <cellStyle name="40% - Accent4 6 15 8" xfId="30059"/>
    <cellStyle name="40% - Accent4 6 16" xfId="30060"/>
    <cellStyle name="40% - Accent4 6 16 2" xfId="30061"/>
    <cellStyle name="40% - Accent4 6 16 2 2" xfId="30062"/>
    <cellStyle name="40% - Accent4 6 16 2 3" xfId="30063"/>
    <cellStyle name="40% - Accent4 6 16 3" xfId="30064"/>
    <cellStyle name="40% - Accent4 6 16 3 2" xfId="30065"/>
    <cellStyle name="40% - Accent4 6 16 3 3" xfId="30066"/>
    <cellStyle name="40% - Accent4 6 16 4" xfId="30067"/>
    <cellStyle name="40% - Accent4 6 16 4 2" xfId="30068"/>
    <cellStyle name="40% - Accent4 6 16 4 3" xfId="30069"/>
    <cellStyle name="40% - Accent4 6 16 5" xfId="30070"/>
    <cellStyle name="40% - Accent4 6 16 5 2" xfId="30071"/>
    <cellStyle name="40% - Accent4 6 16 5 3" xfId="30072"/>
    <cellStyle name="40% - Accent4 6 16 6" xfId="30073"/>
    <cellStyle name="40% - Accent4 6 16 6 2" xfId="30074"/>
    <cellStyle name="40% - Accent4 6 16 7" xfId="30075"/>
    <cellStyle name="40% - Accent4 6 16 8" xfId="30076"/>
    <cellStyle name="40% - Accent4 6 17" xfId="30077"/>
    <cellStyle name="40% - Accent4 6 17 2" xfId="30078"/>
    <cellStyle name="40% - Accent4 6 17 2 2" xfId="30079"/>
    <cellStyle name="40% - Accent4 6 17 2 3" xfId="30080"/>
    <cellStyle name="40% - Accent4 6 17 3" xfId="30081"/>
    <cellStyle name="40% - Accent4 6 17 3 2" xfId="30082"/>
    <cellStyle name="40% - Accent4 6 17 3 3" xfId="30083"/>
    <cellStyle name="40% - Accent4 6 17 4" xfId="30084"/>
    <cellStyle name="40% - Accent4 6 17 4 2" xfId="30085"/>
    <cellStyle name="40% - Accent4 6 17 4 3" xfId="30086"/>
    <cellStyle name="40% - Accent4 6 17 5" xfId="30087"/>
    <cellStyle name="40% - Accent4 6 17 5 2" xfId="30088"/>
    <cellStyle name="40% - Accent4 6 17 5 3" xfId="30089"/>
    <cellStyle name="40% - Accent4 6 17 6" xfId="30090"/>
    <cellStyle name="40% - Accent4 6 17 6 2" xfId="30091"/>
    <cellStyle name="40% - Accent4 6 17 7" xfId="30092"/>
    <cellStyle name="40% - Accent4 6 17 8" xfId="30093"/>
    <cellStyle name="40% - Accent4 6 18" xfId="30094"/>
    <cellStyle name="40% - Accent4 6 18 2" xfId="30095"/>
    <cellStyle name="40% - Accent4 6 18 2 2" xfId="30096"/>
    <cellStyle name="40% - Accent4 6 18 2 3" xfId="30097"/>
    <cellStyle name="40% - Accent4 6 18 3" xfId="30098"/>
    <cellStyle name="40% - Accent4 6 18 3 2" xfId="30099"/>
    <cellStyle name="40% - Accent4 6 18 3 3" xfId="30100"/>
    <cellStyle name="40% - Accent4 6 18 4" xfId="30101"/>
    <cellStyle name="40% - Accent4 6 18 4 2" xfId="30102"/>
    <cellStyle name="40% - Accent4 6 18 4 3" xfId="30103"/>
    <cellStyle name="40% - Accent4 6 18 5" xfId="30104"/>
    <cellStyle name="40% - Accent4 6 18 5 2" xfId="30105"/>
    <cellStyle name="40% - Accent4 6 18 5 3" xfId="30106"/>
    <cellStyle name="40% - Accent4 6 18 6" xfId="30107"/>
    <cellStyle name="40% - Accent4 6 18 6 2" xfId="30108"/>
    <cellStyle name="40% - Accent4 6 18 7" xfId="30109"/>
    <cellStyle name="40% - Accent4 6 18 8" xfId="30110"/>
    <cellStyle name="40% - Accent4 6 19" xfId="30111"/>
    <cellStyle name="40% - Accent4 6 19 2" xfId="30112"/>
    <cellStyle name="40% - Accent4 6 19 2 2" xfId="30113"/>
    <cellStyle name="40% - Accent4 6 19 2 3" xfId="30114"/>
    <cellStyle name="40% - Accent4 6 19 3" xfId="30115"/>
    <cellStyle name="40% - Accent4 6 19 3 2" xfId="30116"/>
    <cellStyle name="40% - Accent4 6 19 3 3" xfId="30117"/>
    <cellStyle name="40% - Accent4 6 19 4" xfId="30118"/>
    <cellStyle name="40% - Accent4 6 19 4 2" xfId="30119"/>
    <cellStyle name="40% - Accent4 6 19 4 3" xfId="30120"/>
    <cellStyle name="40% - Accent4 6 19 5" xfId="30121"/>
    <cellStyle name="40% - Accent4 6 19 5 2" xfId="30122"/>
    <cellStyle name="40% - Accent4 6 19 5 3" xfId="30123"/>
    <cellStyle name="40% - Accent4 6 19 6" xfId="30124"/>
    <cellStyle name="40% - Accent4 6 19 6 2" xfId="30125"/>
    <cellStyle name="40% - Accent4 6 19 7" xfId="30126"/>
    <cellStyle name="40% - Accent4 6 19 8" xfId="30127"/>
    <cellStyle name="40% - Accent4 6 2" xfId="30128"/>
    <cellStyle name="40% - Accent4 6 2 2" xfId="30129"/>
    <cellStyle name="40% - Accent4 6 2 2 2" xfId="30130"/>
    <cellStyle name="40% - Accent4 6 2 2 3" xfId="30131"/>
    <cellStyle name="40% - Accent4 6 2 3" xfId="30132"/>
    <cellStyle name="40% - Accent4 6 2 3 2" xfId="30133"/>
    <cellStyle name="40% - Accent4 6 2 3 3" xfId="30134"/>
    <cellStyle name="40% - Accent4 6 2 4" xfId="30135"/>
    <cellStyle name="40% - Accent4 6 2 4 2" xfId="30136"/>
    <cellStyle name="40% - Accent4 6 2 4 3" xfId="30137"/>
    <cellStyle name="40% - Accent4 6 2 5" xfId="30138"/>
    <cellStyle name="40% - Accent4 6 2 5 2" xfId="30139"/>
    <cellStyle name="40% - Accent4 6 2 5 3" xfId="30140"/>
    <cellStyle name="40% - Accent4 6 2 6" xfId="30141"/>
    <cellStyle name="40% - Accent4 6 2 6 2" xfId="30142"/>
    <cellStyle name="40% - Accent4 6 2 7" xfId="30143"/>
    <cellStyle name="40% - Accent4 6 2 8" xfId="30144"/>
    <cellStyle name="40% - Accent4 6 20" xfId="30145"/>
    <cellStyle name="40% - Accent4 6 20 2" xfId="30146"/>
    <cellStyle name="40% - Accent4 6 20 2 2" xfId="30147"/>
    <cellStyle name="40% - Accent4 6 20 2 3" xfId="30148"/>
    <cellStyle name="40% - Accent4 6 20 3" xfId="30149"/>
    <cellStyle name="40% - Accent4 6 20 3 2" xfId="30150"/>
    <cellStyle name="40% - Accent4 6 20 3 3" xfId="30151"/>
    <cellStyle name="40% - Accent4 6 20 4" xfId="30152"/>
    <cellStyle name="40% - Accent4 6 20 4 2" xfId="30153"/>
    <cellStyle name="40% - Accent4 6 20 4 3" xfId="30154"/>
    <cellStyle name="40% - Accent4 6 20 5" xfId="30155"/>
    <cellStyle name="40% - Accent4 6 20 5 2" xfId="30156"/>
    <cellStyle name="40% - Accent4 6 20 5 3" xfId="30157"/>
    <cellStyle name="40% - Accent4 6 20 6" xfId="30158"/>
    <cellStyle name="40% - Accent4 6 20 6 2" xfId="30159"/>
    <cellStyle name="40% - Accent4 6 20 7" xfId="30160"/>
    <cellStyle name="40% - Accent4 6 20 8" xfId="30161"/>
    <cellStyle name="40% - Accent4 6 21" xfId="30162"/>
    <cellStyle name="40% - Accent4 6 21 2" xfId="30163"/>
    <cellStyle name="40% - Accent4 6 21 2 2" xfId="30164"/>
    <cellStyle name="40% - Accent4 6 21 2 3" xfId="30165"/>
    <cellStyle name="40% - Accent4 6 21 3" xfId="30166"/>
    <cellStyle name="40% - Accent4 6 21 3 2" xfId="30167"/>
    <cellStyle name="40% - Accent4 6 21 3 3" xfId="30168"/>
    <cellStyle name="40% - Accent4 6 21 4" xfId="30169"/>
    <cellStyle name="40% - Accent4 6 21 4 2" xfId="30170"/>
    <cellStyle name="40% - Accent4 6 21 4 3" xfId="30171"/>
    <cellStyle name="40% - Accent4 6 21 5" xfId="30172"/>
    <cellStyle name="40% - Accent4 6 21 5 2" xfId="30173"/>
    <cellStyle name="40% - Accent4 6 21 5 3" xfId="30174"/>
    <cellStyle name="40% - Accent4 6 21 6" xfId="30175"/>
    <cellStyle name="40% - Accent4 6 21 6 2" xfId="30176"/>
    <cellStyle name="40% - Accent4 6 21 7" xfId="30177"/>
    <cellStyle name="40% - Accent4 6 21 8" xfId="30178"/>
    <cellStyle name="40% - Accent4 6 22" xfId="30179"/>
    <cellStyle name="40% - Accent4 6 22 2" xfId="30180"/>
    <cellStyle name="40% - Accent4 6 22 3" xfId="30181"/>
    <cellStyle name="40% - Accent4 6 23" xfId="30182"/>
    <cellStyle name="40% - Accent4 6 23 2" xfId="30183"/>
    <cellStyle name="40% - Accent4 6 23 3" xfId="30184"/>
    <cellStyle name="40% - Accent4 6 24" xfId="30185"/>
    <cellStyle name="40% - Accent4 6 24 2" xfId="30186"/>
    <cellStyle name="40% - Accent4 6 24 3" xfId="30187"/>
    <cellStyle name="40% - Accent4 6 25" xfId="30188"/>
    <cellStyle name="40% - Accent4 6 25 2" xfId="30189"/>
    <cellStyle name="40% - Accent4 6 25 3" xfId="30190"/>
    <cellStyle name="40% - Accent4 6 26" xfId="30191"/>
    <cellStyle name="40% - Accent4 6 26 2" xfId="30192"/>
    <cellStyle name="40% - Accent4 6 27" xfId="30193"/>
    <cellStyle name="40% - Accent4 6 28" xfId="30194"/>
    <cellStyle name="40% - Accent4 6 3" xfId="30195"/>
    <cellStyle name="40% - Accent4 6 3 2" xfId="30196"/>
    <cellStyle name="40% - Accent4 6 3 2 2" xfId="30197"/>
    <cellStyle name="40% - Accent4 6 3 2 3" xfId="30198"/>
    <cellStyle name="40% - Accent4 6 3 3" xfId="30199"/>
    <cellStyle name="40% - Accent4 6 3 3 2" xfId="30200"/>
    <cellStyle name="40% - Accent4 6 3 3 3" xfId="30201"/>
    <cellStyle name="40% - Accent4 6 3 4" xfId="30202"/>
    <cellStyle name="40% - Accent4 6 3 4 2" xfId="30203"/>
    <cellStyle name="40% - Accent4 6 3 4 3" xfId="30204"/>
    <cellStyle name="40% - Accent4 6 3 5" xfId="30205"/>
    <cellStyle name="40% - Accent4 6 3 5 2" xfId="30206"/>
    <cellStyle name="40% - Accent4 6 3 5 3" xfId="30207"/>
    <cellStyle name="40% - Accent4 6 3 6" xfId="30208"/>
    <cellStyle name="40% - Accent4 6 3 6 2" xfId="30209"/>
    <cellStyle name="40% - Accent4 6 3 7" xfId="30210"/>
    <cellStyle name="40% - Accent4 6 3 8" xfId="30211"/>
    <cellStyle name="40% - Accent4 6 4" xfId="30212"/>
    <cellStyle name="40% - Accent4 6 4 2" xfId="30213"/>
    <cellStyle name="40% - Accent4 6 4 2 2" xfId="30214"/>
    <cellStyle name="40% - Accent4 6 4 2 3" xfId="30215"/>
    <cellStyle name="40% - Accent4 6 4 3" xfId="30216"/>
    <cellStyle name="40% - Accent4 6 4 3 2" xfId="30217"/>
    <cellStyle name="40% - Accent4 6 4 3 3" xfId="30218"/>
    <cellStyle name="40% - Accent4 6 4 4" xfId="30219"/>
    <cellStyle name="40% - Accent4 6 4 4 2" xfId="30220"/>
    <cellStyle name="40% - Accent4 6 4 4 3" xfId="30221"/>
    <cellStyle name="40% - Accent4 6 4 5" xfId="30222"/>
    <cellStyle name="40% - Accent4 6 4 5 2" xfId="30223"/>
    <cellStyle name="40% - Accent4 6 4 5 3" xfId="30224"/>
    <cellStyle name="40% - Accent4 6 4 6" xfId="30225"/>
    <cellStyle name="40% - Accent4 6 4 6 2" xfId="30226"/>
    <cellStyle name="40% - Accent4 6 4 7" xfId="30227"/>
    <cellStyle name="40% - Accent4 6 4 8" xfId="30228"/>
    <cellStyle name="40% - Accent4 6 5" xfId="30229"/>
    <cellStyle name="40% - Accent4 6 5 2" xfId="30230"/>
    <cellStyle name="40% - Accent4 6 5 2 2" xfId="30231"/>
    <cellStyle name="40% - Accent4 6 5 2 3" xfId="30232"/>
    <cellStyle name="40% - Accent4 6 5 3" xfId="30233"/>
    <cellStyle name="40% - Accent4 6 5 3 2" xfId="30234"/>
    <cellStyle name="40% - Accent4 6 5 3 3" xfId="30235"/>
    <cellStyle name="40% - Accent4 6 5 4" xfId="30236"/>
    <cellStyle name="40% - Accent4 6 5 4 2" xfId="30237"/>
    <cellStyle name="40% - Accent4 6 5 4 3" xfId="30238"/>
    <cellStyle name="40% - Accent4 6 5 5" xfId="30239"/>
    <cellStyle name="40% - Accent4 6 5 5 2" xfId="30240"/>
    <cellStyle name="40% - Accent4 6 5 5 3" xfId="30241"/>
    <cellStyle name="40% - Accent4 6 5 6" xfId="30242"/>
    <cellStyle name="40% - Accent4 6 5 6 2" xfId="30243"/>
    <cellStyle name="40% - Accent4 6 5 7" xfId="30244"/>
    <cellStyle name="40% - Accent4 6 5 8" xfId="30245"/>
    <cellStyle name="40% - Accent4 6 6" xfId="30246"/>
    <cellStyle name="40% - Accent4 6 6 2" xfId="30247"/>
    <cellStyle name="40% - Accent4 6 6 2 2" xfId="30248"/>
    <cellStyle name="40% - Accent4 6 6 2 3" xfId="30249"/>
    <cellStyle name="40% - Accent4 6 6 3" xfId="30250"/>
    <cellStyle name="40% - Accent4 6 6 3 2" xfId="30251"/>
    <cellStyle name="40% - Accent4 6 6 3 3" xfId="30252"/>
    <cellStyle name="40% - Accent4 6 6 4" xfId="30253"/>
    <cellStyle name="40% - Accent4 6 6 4 2" xfId="30254"/>
    <cellStyle name="40% - Accent4 6 6 4 3" xfId="30255"/>
    <cellStyle name="40% - Accent4 6 6 5" xfId="30256"/>
    <cellStyle name="40% - Accent4 6 6 5 2" xfId="30257"/>
    <cellStyle name="40% - Accent4 6 6 5 3" xfId="30258"/>
    <cellStyle name="40% - Accent4 6 6 6" xfId="30259"/>
    <cellStyle name="40% - Accent4 6 6 6 2" xfId="30260"/>
    <cellStyle name="40% - Accent4 6 6 7" xfId="30261"/>
    <cellStyle name="40% - Accent4 6 6 8" xfId="30262"/>
    <cellStyle name="40% - Accent4 6 7" xfId="30263"/>
    <cellStyle name="40% - Accent4 6 7 2" xfId="30264"/>
    <cellStyle name="40% - Accent4 6 7 2 2" xfId="30265"/>
    <cellStyle name="40% - Accent4 6 7 2 3" xfId="30266"/>
    <cellStyle name="40% - Accent4 6 7 3" xfId="30267"/>
    <cellStyle name="40% - Accent4 6 7 3 2" xfId="30268"/>
    <cellStyle name="40% - Accent4 6 7 3 3" xfId="30269"/>
    <cellStyle name="40% - Accent4 6 7 4" xfId="30270"/>
    <cellStyle name="40% - Accent4 6 7 4 2" xfId="30271"/>
    <cellStyle name="40% - Accent4 6 7 4 3" xfId="30272"/>
    <cellStyle name="40% - Accent4 6 7 5" xfId="30273"/>
    <cellStyle name="40% - Accent4 6 7 5 2" xfId="30274"/>
    <cellStyle name="40% - Accent4 6 7 5 3" xfId="30275"/>
    <cellStyle name="40% - Accent4 6 7 6" xfId="30276"/>
    <cellStyle name="40% - Accent4 6 7 6 2" xfId="30277"/>
    <cellStyle name="40% - Accent4 6 7 7" xfId="30278"/>
    <cellStyle name="40% - Accent4 6 7 8" xfId="30279"/>
    <cellStyle name="40% - Accent4 6 8" xfId="30280"/>
    <cellStyle name="40% - Accent4 6 8 2" xfId="30281"/>
    <cellStyle name="40% - Accent4 6 8 2 2" xfId="30282"/>
    <cellStyle name="40% - Accent4 6 8 2 3" xfId="30283"/>
    <cellStyle name="40% - Accent4 6 8 3" xfId="30284"/>
    <cellStyle name="40% - Accent4 6 8 3 2" xfId="30285"/>
    <cellStyle name="40% - Accent4 6 8 3 3" xfId="30286"/>
    <cellStyle name="40% - Accent4 6 8 4" xfId="30287"/>
    <cellStyle name="40% - Accent4 6 8 4 2" xfId="30288"/>
    <cellStyle name="40% - Accent4 6 8 4 3" xfId="30289"/>
    <cellStyle name="40% - Accent4 6 8 5" xfId="30290"/>
    <cellStyle name="40% - Accent4 6 8 5 2" xfId="30291"/>
    <cellStyle name="40% - Accent4 6 8 5 3" xfId="30292"/>
    <cellStyle name="40% - Accent4 6 8 6" xfId="30293"/>
    <cellStyle name="40% - Accent4 6 8 6 2" xfId="30294"/>
    <cellStyle name="40% - Accent4 6 8 7" xfId="30295"/>
    <cellStyle name="40% - Accent4 6 8 8" xfId="30296"/>
    <cellStyle name="40% - Accent4 6 9" xfId="30297"/>
    <cellStyle name="40% - Accent4 6 9 2" xfId="30298"/>
    <cellStyle name="40% - Accent4 6 9 2 2" xfId="30299"/>
    <cellStyle name="40% - Accent4 6 9 2 3" xfId="30300"/>
    <cellStyle name="40% - Accent4 6 9 3" xfId="30301"/>
    <cellStyle name="40% - Accent4 6 9 3 2" xfId="30302"/>
    <cellStyle name="40% - Accent4 6 9 3 3" xfId="30303"/>
    <cellStyle name="40% - Accent4 6 9 4" xfId="30304"/>
    <cellStyle name="40% - Accent4 6 9 4 2" xfId="30305"/>
    <cellStyle name="40% - Accent4 6 9 4 3" xfId="30306"/>
    <cellStyle name="40% - Accent4 6 9 5" xfId="30307"/>
    <cellStyle name="40% - Accent4 6 9 5 2" xfId="30308"/>
    <cellStyle name="40% - Accent4 6 9 5 3" xfId="30309"/>
    <cellStyle name="40% - Accent4 6 9 6" xfId="30310"/>
    <cellStyle name="40% - Accent4 6 9 6 2" xfId="30311"/>
    <cellStyle name="40% - Accent4 6 9 7" xfId="30312"/>
    <cellStyle name="40% - Accent4 6 9 8" xfId="30313"/>
    <cellStyle name="40% - Accent4 7" xfId="30314"/>
    <cellStyle name="40% - Accent4 7 10" xfId="30315"/>
    <cellStyle name="40% - Accent4 7 10 2" xfId="30316"/>
    <cellStyle name="40% - Accent4 7 10 2 2" xfId="30317"/>
    <cellStyle name="40% - Accent4 7 10 2 3" xfId="30318"/>
    <cellStyle name="40% - Accent4 7 10 3" xfId="30319"/>
    <cellStyle name="40% - Accent4 7 10 3 2" xfId="30320"/>
    <cellStyle name="40% - Accent4 7 10 3 3" xfId="30321"/>
    <cellStyle name="40% - Accent4 7 10 4" xfId="30322"/>
    <cellStyle name="40% - Accent4 7 10 4 2" xfId="30323"/>
    <cellStyle name="40% - Accent4 7 10 4 3" xfId="30324"/>
    <cellStyle name="40% - Accent4 7 10 5" xfId="30325"/>
    <cellStyle name="40% - Accent4 7 10 5 2" xfId="30326"/>
    <cellStyle name="40% - Accent4 7 10 5 3" xfId="30327"/>
    <cellStyle name="40% - Accent4 7 10 6" xfId="30328"/>
    <cellStyle name="40% - Accent4 7 10 6 2" xfId="30329"/>
    <cellStyle name="40% - Accent4 7 10 7" xfId="30330"/>
    <cellStyle name="40% - Accent4 7 10 8" xfId="30331"/>
    <cellStyle name="40% - Accent4 7 11" xfId="30332"/>
    <cellStyle name="40% - Accent4 7 11 2" xfId="30333"/>
    <cellStyle name="40% - Accent4 7 11 2 2" xfId="30334"/>
    <cellStyle name="40% - Accent4 7 11 2 3" xfId="30335"/>
    <cellStyle name="40% - Accent4 7 11 3" xfId="30336"/>
    <cellStyle name="40% - Accent4 7 11 3 2" xfId="30337"/>
    <cellStyle name="40% - Accent4 7 11 3 3" xfId="30338"/>
    <cellStyle name="40% - Accent4 7 11 4" xfId="30339"/>
    <cellStyle name="40% - Accent4 7 11 4 2" xfId="30340"/>
    <cellStyle name="40% - Accent4 7 11 4 3" xfId="30341"/>
    <cellStyle name="40% - Accent4 7 11 5" xfId="30342"/>
    <cellStyle name="40% - Accent4 7 11 5 2" xfId="30343"/>
    <cellStyle name="40% - Accent4 7 11 5 3" xfId="30344"/>
    <cellStyle name="40% - Accent4 7 11 6" xfId="30345"/>
    <cellStyle name="40% - Accent4 7 11 6 2" xfId="30346"/>
    <cellStyle name="40% - Accent4 7 11 7" xfId="30347"/>
    <cellStyle name="40% - Accent4 7 11 8" xfId="30348"/>
    <cellStyle name="40% - Accent4 7 12" xfId="30349"/>
    <cellStyle name="40% - Accent4 7 12 2" xfId="30350"/>
    <cellStyle name="40% - Accent4 7 12 2 2" xfId="30351"/>
    <cellStyle name="40% - Accent4 7 12 2 3" xfId="30352"/>
    <cellStyle name="40% - Accent4 7 12 3" xfId="30353"/>
    <cellStyle name="40% - Accent4 7 12 3 2" xfId="30354"/>
    <cellStyle name="40% - Accent4 7 12 3 3" xfId="30355"/>
    <cellStyle name="40% - Accent4 7 12 4" xfId="30356"/>
    <cellStyle name="40% - Accent4 7 12 4 2" xfId="30357"/>
    <cellStyle name="40% - Accent4 7 12 4 3" xfId="30358"/>
    <cellStyle name="40% - Accent4 7 12 5" xfId="30359"/>
    <cellStyle name="40% - Accent4 7 12 5 2" xfId="30360"/>
    <cellStyle name="40% - Accent4 7 12 5 3" xfId="30361"/>
    <cellStyle name="40% - Accent4 7 12 6" xfId="30362"/>
    <cellStyle name="40% - Accent4 7 12 6 2" xfId="30363"/>
    <cellStyle name="40% - Accent4 7 12 7" xfId="30364"/>
    <cellStyle name="40% - Accent4 7 12 8" xfId="30365"/>
    <cellStyle name="40% - Accent4 7 13" xfId="30366"/>
    <cellStyle name="40% - Accent4 7 13 2" xfId="30367"/>
    <cellStyle name="40% - Accent4 7 13 2 2" xfId="30368"/>
    <cellStyle name="40% - Accent4 7 13 2 3" xfId="30369"/>
    <cellStyle name="40% - Accent4 7 13 3" xfId="30370"/>
    <cellStyle name="40% - Accent4 7 13 3 2" xfId="30371"/>
    <cellStyle name="40% - Accent4 7 13 3 3" xfId="30372"/>
    <cellStyle name="40% - Accent4 7 13 4" xfId="30373"/>
    <cellStyle name="40% - Accent4 7 13 4 2" xfId="30374"/>
    <cellStyle name="40% - Accent4 7 13 4 3" xfId="30375"/>
    <cellStyle name="40% - Accent4 7 13 5" xfId="30376"/>
    <cellStyle name="40% - Accent4 7 13 5 2" xfId="30377"/>
    <cellStyle name="40% - Accent4 7 13 5 3" xfId="30378"/>
    <cellStyle name="40% - Accent4 7 13 6" xfId="30379"/>
    <cellStyle name="40% - Accent4 7 13 6 2" xfId="30380"/>
    <cellStyle name="40% - Accent4 7 13 7" xfId="30381"/>
    <cellStyle name="40% - Accent4 7 13 8" xfId="30382"/>
    <cellStyle name="40% - Accent4 7 14" xfId="30383"/>
    <cellStyle name="40% - Accent4 7 14 2" xfId="30384"/>
    <cellStyle name="40% - Accent4 7 14 2 2" xfId="30385"/>
    <cellStyle name="40% - Accent4 7 14 2 3" xfId="30386"/>
    <cellStyle name="40% - Accent4 7 14 3" xfId="30387"/>
    <cellStyle name="40% - Accent4 7 14 3 2" xfId="30388"/>
    <cellStyle name="40% - Accent4 7 14 3 3" xfId="30389"/>
    <cellStyle name="40% - Accent4 7 14 4" xfId="30390"/>
    <cellStyle name="40% - Accent4 7 14 4 2" xfId="30391"/>
    <cellStyle name="40% - Accent4 7 14 4 3" xfId="30392"/>
    <cellStyle name="40% - Accent4 7 14 5" xfId="30393"/>
    <cellStyle name="40% - Accent4 7 14 5 2" xfId="30394"/>
    <cellStyle name="40% - Accent4 7 14 5 3" xfId="30395"/>
    <cellStyle name="40% - Accent4 7 14 6" xfId="30396"/>
    <cellStyle name="40% - Accent4 7 14 6 2" xfId="30397"/>
    <cellStyle name="40% - Accent4 7 14 7" xfId="30398"/>
    <cellStyle name="40% - Accent4 7 14 8" xfId="30399"/>
    <cellStyle name="40% - Accent4 7 15" xfId="30400"/>
    <cellStyle name="40% - Accent4 7 15 2" xfId="30401"/>
    <cellStyle name="40% - Accent4 7 15 2 2" xfId="30402"/>
    <cellStyle name="40% - Accent4 7 15 2 3" xfId="30403"/>
    <cellStyle name="40% - Accent4 7 15 3" xfId="30404"/>
    <cellStyle name="40% - Accent4 7 15 3 2" xfId="30405"/>
    <cellStyle name="40% - Accent4 7 15 3 3" xfId="30406"/>
    <cellStyle name="40% - Accent4 7 15 4" xfId="30407"/>
    <cellStyle name="40% - Accent4 7 15 4 2" xfId="30408"/>
    <cellStyle name="40% - Accent4 7 15 4 3" xfId="30409"/>
    <cellStyle name="40% - Accent4 7 15 5" xfId="30410"/>
    <cellStyle name="40% - Accent4 7 15 5 2" xfId="30411"/>
    <cellStyle name="40% - Accent4 7 15 5 3" xfId="30412"/>
    <cellStyle name="40% - Accent4 7 15 6" xfId="30413"/>
    <cellStyle name="40% - Accent4 7 15 6 2" xfId="30414"/>
    <cellStyle name="40% - Accent4 7 15 7" xfId="30415"/>
    <cellStyle name="40% - Accent4 7 15 8" xfId="30416"/>
    <cellStyle name="40% - Accent4 7 16" xfId="30417"/>
    <cellStyle name="40% - Accent4 7 16 2" xfId="30418"/>
    <cellStyle name="40% - Accent4 7 16 2 2" xfId="30419"/>
    <cellStyle name="40% - Accent4 7 16 2 3" xfId="30420"/>
    <cellStyle name="40% - Accent4 7 16 3" xfId="30421"/>
    <cellStyle name="40% - Accent4 7 16 3 2" xfId="30422"/>
    <cellStyle name="40% - Accent4 7 16 3 3" xfId="30423"/>
    <cellStyle name="40% - Accent4 7 16 4" xfId="30424"/>
    <cellStyle name="40% - Accent4 7 16 4 2" xfId="30425"/>
    <cellStyle name="40% - Accent4 7 16 4 3" xfId="30426"/>
    <cellStyle name="40% - Accent4 7 16 5" xfId="30427"/>
    <cellStyle name="40% - Accent4 7 16 5 2" xfId="30428"/>
    <cellStyle name="40% - Accent4 7 16 5 3" xfId="30429"/>
    <cellStyle name="40% - Accent4 7 16 6" xfId="30430"/>
    <cellStyle name="40% - Accent4 7 16 6 2" xfId="30431"/>
    <cellStyle name="40% - Accent4 7 16 7" xfId="30432"/>
    <cellStyle name="40% - Accent4 7 16 8" xfId="30433"/>
    <cellStyle name="40% - Accent4 7 17" xfId="30434"/>
    <cellStyle name="40% - Accent4 7 17 2" xfId="30435"/>
    <cellStyle name="40% - Accent4 7 17 2 2" xfId="30436"/>
    <cellStyle name="40% - Accent4 7 17 2 3" xfId="30437"/>
    <cellStyle name="40% - Accent4 7 17 3" xfId="30438"/>
    <cellStyle name="40% - Accent4 7 17 3 2" xfId="30439"/>
    <cellStyle name="40% - Accent4 7 17 3 3" xfId="30440"/>
    <cellStyle name="40% - Accent4 7 17 4" xfId="30441"/>
    <cellStyle name="40% - Accent4 7 17 4 2" xfId="30442"/>
    <cellStyle name="40% - Accent4 7 17 4 3" xfId="30443"/>
    <cellStyle name="40% - Accent4 7 17 5" xfId="30444"/>
    <cellStyle name="40% - Accent4 7 17 5 2" xfId="30445"/>
    <cellStyle name="40% - Accent4 7 17 5 3" xfId="30446"/>
    <cellStyle name="40% - Accent4 7 17 6" xfId="30447"/>
    <cellStyle name="40% - Accent4 7 17 6 2" xfId="30448"/>
    <cellStyle name="40% - Accent4 7 17 7" xfId="30449"/>
    <cellStyle name="40% - Accent4 7 17 8" xfId="30450"/>
    <cellStyle name="40% - Accent4 7 18" xfId="30451"/>
    <cellStyle name="40% - Accent4 7 18 2" xfId="30452"/>
    <cellStyle name="40% - Accent4 7 18 2 2" xfId="30453"/>
    <cellStyle name="40% - Accent4 7 18 2 3" xfId="30454"/>
    <cellStyle name="40% - Accent4 7 18 3" xfId="30455"/>
    <cellStyle name="40% - Accent4 7 18 3 2" xfId="30456"/>
    <cellStyle name="40% - Accent4 7 18 3 3" xfId="30457"/>
    <cellStyle name="40% - Accent4 7 18 4" xfId="30458"/>
    <cellStyle name="40% - Accent4 7 18 4 2" xfId="30459"/>
    <cellStyle name="40% - Accent4 7 18 4 3" xfId="30460"/>
    <cellStyle name="40% - Accent4 7 18 5" xfId="30461"/>
    <cellStyle name="40% - Accent4 7 18 5 2" xfId="30462"/>
    <cellStyle name="40% - Accent4 7 18 5 3" xfId="30463"/>
    <cellStyle name="40% - Accent4 7 18 6" xfId="30464"/>
    <cellStyle name="40% - Accent4 7 18 6 2" xfId="30465"/>
    <cellStyle name="40% - Accent4 7 18 7" xfId="30466"/>
    <cellStyle name="40% - Accent4 7 18 8" xfId="30467"/>
    <cellStyle name="40% - Accent4 7 19" xfId="30468"/>
    <cellStyle name="40% - Accent4 7 19 2" xfId="30469"/>
    <cellStyle name="40% - Accent4 7 19 2 2" xfId="30470"/>
    <cellStyle name="40% - Accent4 7 19 2 3" xfId="30471"/>
    <cellStyle name="40% - Accent4 7 19 3" xfId="30472"/>
    <cellStyle name="40% - Accent4 7 19 3 2" xfId="30473"/>
    <cellStyle name="40% - Accent4 7 19 3 3" xfId="30474"/>
    <cellStyle name="40% - Accent4 7 19 4" xfId="30475"/>
    <cellStyle name="40% - Accent4 7 19 4 2" xfId="30476"/>
    <cellStyle name="40% - Accent4 7 19 4 3" xfId="30477"/>
    <cellStyle name="40% - Accent4 7 19 5" xfId="30478"/>
    <cellStyle name="40% - Accent4 7 19 5 2" xfId="30479"/>
    <cellStyle name="40% - Accent4 7 19 5 3" xfId="30480"/>
    <cellStyle name="40% - Accent4 7 19 6" xfId="30481"/>
    <cellStyle name="40% - Accent4 7 19 6 2" xfId="30482"/>
    <cellStyle name="40% - Accent4 7 19 7" xfId="30483"/>
    <cellStyle name="40% - Accent4 7 19 8" xfId="30484"/>
    <cellStyle name="40% - Accent4 7 2" xfId="30485"/>
    <cellStyle name="40% - Accent4 7 2 2" xfId="30486"/>
    <cellStyle name="40% - Accent4 7 2 2 2" xfId="30487"/>
    <cellStyle name="40% - Accent4 7 2 2 3" xfId="30488"/>
    <cellStyle name="40% - Accent4 7 2 3" xfId="30489"/>
    <cellStyle name="40% - Accent4 7 2 3 2" xfId="30490"/>
    <cellStyle name="40% - Accent4 7 2 3 3" xfId="30491"/>
    <cellStyle name="40% - Accent4 7 2 4" xfId="30492"/>
    <cellStyle name="40% - Accent4 7 2 4 2" xfId="30493"/>
    <cellStyle name="40% - Accent4 7 2 4 3" xfId="30494"/>
    <cellStyle name="40% - Accent4 7 2 5" xfId="30495"/>
    <cellStyle name="40% - Accent4 7 2 5 2" xfId="30496"/>
    <cellStyle name="40% - Accent4 7 2 5 3" xfId="30497"/>
    <cellStyle name="40% - Accent4 7 2 6" xfId="30498"/>
    <cellStyle name="40% - Accent4 7 2 6 2" xfId="30499"/>
    <cellStyle name="40% - Accent4 7 2 7" xfId="30500"/>
    <cellStyle name="40% - Accent4 7 2 8" xfId="30501"/>
    <cellStyle name="40% - Accent4 7 20" xfId="30502"/>
    <cellStyle name="40% - Accent4 7 20 2" xfId="30503"/>
    <cellStyle name="40% - Accent4 7 20 2 2" xfId="30504"/>
    <cellStyle name="40% - Accent4 7 20 2 3" xfId="30505"/>
    <cellStyle name="40% - Accent4 7 20 3" xfId="30506"/>
    <cellStyle name="40% - Accent4 7 20 3 2" xfId="30507"/>
    <cellStyle name="40% - Accent4 7 20 3 3" xfId="30508"/>
    <cellStyle name="40% - Accent4 7 20 4" xfId="30509"/>
    <cellStyle name="40% - Accent4 7 20 4 2" xfId="30510"/>
    <cellStyle name="40% - Accent4 7 20 4 3" xfId="30511"/>
    <cellStyle name="40% - Accent4 7 20 5" xfId="30512"/>
    <cellStyle name="40% - Accent4 7 20 5 2" xfId="30513"/>
    <cellStyle name="40% - Accent4 7 20 5 3" xfId="30514"/>
    <cellStyle name="40% - Accent4 7 20 6" xfId="30515"/>
    <cellStyle name="40% - Accent4 7 20 6 2" xfId="30516"/>
    <cellStyle name="40% - Accent4 7 20 7" xfId="30517"/>
    <cellStyle name="40% - Accent4 7 20 8" xfId="30518"/>
    <cellStyle name="40% - Accent4 7 21" xfId="30519"/>
    <cellStyle name="40% - Accent4 7 21 2" xfId="30520"/>
    <cellStyle name="40% - Accent4 7 21 2 2" xfId="30521"/>
    <cellStyle name="40% - Accent4 7 21 2 3" xfId="30522"/>
    <cellStyle name="40% - Accent4 7 21 3" xfId="30523"/>
    <cellStyle name="40% - Accent4 7 21 3 2" xfId="30524"/>
    <cellStyle name="40% - Accent4 7 21 3 3" xfId="30525"/>
    <cellStyle name="40% - Accent4 7 21 4" xfId="30526"/>
    <cellStyle name="40% - Accent4 7 21 4 2" xfId="30527"/>
    <cellStyle name="40% - Accent4 7 21 4 3" xfId="30528"/>
    <cellStyle name="40% - Accent4 7 21 5" xfId="30529"/>
    <cellStyle name="40% - Accent4 7 21 5 2" xfId="30530"/>
    <cellStyle name="40% - Accent4 7 21 5 3" xfId="30531"/>
    <cellStyle name="40% - Accent4 7 21 6" xfId="30532"/>
    <cellStyle name="40% - Accent4 7 21 6 2" xfId="30533"/>
    <cellStyle name="40% - Accent4 7 21 7" xfId="30534"/>
    <cellStyle name="40% - Accent4 7 21 8" xfId="30535"/>
    <cellStyle name="40% - Accent4 7 22" xfId="30536"/>
    <cellStyle name="40% - Accent4 7 22 2" xfId="30537"/>
    <cellStyle name="40% - Accent4 7 22 3" xfId="30538"/>
    <cellStyle name="40% - Accent4 7 23" xfId="30539"/>
    <cellStyle name="40% - Accent4 7 23 2" xfId="30540"/>
    <cellStyle name="40% - Accent4 7 23 3" xfId="30541"/>
    <cellStyle name="40% - Accent4 7 24" xfId="30542"/>
    <cellStyle name="40% - Accent4 7 24 2" xfId="30543"/>
    <cellStyle name="40% - Accent4 7 24 3" xfId="30544"/>
    <cellStyle name="40% - Accent4 7 25" xfId="30545"/>
    <cellStyle name="40% - Accent4 7 25 2" xfId="30546"/>
    <cellStyle name="40% - Accent4 7 25 3" xfId="30547"/>
    <cellStyle name="40% - Accent4 7 26" xfId="30548"/>
    <cellStyle name="40% - Accent4 7 26 2" xfId="30549"/>
    <cellStyle name="40% - Accent4 7 27" xfId="30550"/>
    <cellStyle name="40% - Accent4 7 28" xfId="30551"/>
    <cellStyle name="40% - Accent4 7 3" xfId="30552"/>
    <cellStyle name="40% - Accent4 7 3 2" xfId="30553"/>
    <cellStyle name="40% - Accent4 7 3 2 2" xfId="30554"/>
    <cellStyle name="40% - Accent4 7 3 2 3" xfId="30555"/>
    <cellStyle name="40% - Accent4 7 3 3" xfId="30556"/>
    <cellStyle name="40% - Accent4 7 3 3 2" xfId="30557"/>
    <cellStyle name="40% - Accent4 7 3 3 3" xfId="30558"/>
    <cellStyle name="40% - Accent4 7 3 4" xfId="30559"/>
    <cellStyle name="40% - Accent4 7 3 4 2" xfId="30560"/>
    <cellStyle name="40% - Accent4 7 3 4 3" xfId="30561"/>
    <cellStyle name="40% - Accent4 7 3 5" xfId="30562"/>
    <cellStyle name="40% - Accent4 7 3 5 2" xfId="30563"/>
    <cellStyle name="40% - Accent4 7 3 5 3" xfId="30564"/>
    <cellStyle name="40% - Accent4 7 3 6" xfId="30565"/>
    <cellStyle name="40% - Accent4 7 3 6 2" xfId="30566"/>
    <cellStyle name="40% - Accent4 7 3 7" xfId="30567"/>
    <cellStyle name="40% - Accent4 7 3 8" xfId="30568"/>
    <cellStyle name="40% - Accent4 7 4" xfId="30569"/>
    <cellStyle name="40% - Accent4 7 4 2" xfId="30570"/>
    <cellStyle name="40% - Accent4 7 4 2 2" xfId="30571"/>
    <cellStyle name="40% - Accent4 7 4 2 3" xfId="30572"/>
    <cellStyle name="40% - Accent4 7 4 3" xfId="30573"/>
    <cellStyle name="40% - Accent4 7 4 3 2" xfId="30574"/>
    <cellStyle name="40% - Accent4 7 4 3 3" xfId="30575"/>
    <cellStyle name="40% - Accent4 7 4 4" xfId="30576"/>
    <cellStyle name="40% - Accent4 7 4 4 2" xfId="30577"/>
    <cellStyle name="40% - Accent4 7 4 4 3" xfId="30578"/>
    <cellStyle name="40% - Accent4 7 4 5" xfId="30579"/>
    <cellStyle name="40% - Accent4 7 4 5 2" xfId="30580"/>
    <cellStyle name="40% - Accent4 7 4 5 3" xfId="30581"/>
    <cellStyle name="40% - Accent4 7 4 6" xfId="30582"/>
    <cellStyle name="40% - Accent4 7 4 6 2" xfId="30583"/>
    <cellStyle name="40% - Accent4 7 4 7" xfId="30584"/>
    <cellStyle name="40% - Accent4 7 4 8" xfId="30585"/>
    <cellStyle name="40% - Accent4 7 5" xfId="30586"/>
    <cellStyle name="40% - Accent4 7 5 2" xfId="30587"/>
    <cellStyle name="40% - Accent4 7 5 2 2" xfId="30588"/>
    <cellStyle name="40% - Accent4 7 5 2 3" xfId="30589"/>
    <cellStyle name="40% - Accent4 7 5 3" xfId="30590"/>
    <cellStyle name="40% - Accent4 7 5 3 2" xfId="30591"/>
    <cellStyle name="40% - Accent4 7 5 3 3" xfId="30592"/>
    <cellStyle name="40% - Accent4 7 5 4" xfId="30593"/>
    <cellStyle name="40% - Accent4 7 5 4 2" xfId="30594"/>
    <cellStyle name="40% - Accent4 7 5 4 3" xfId="30595"/>
    <cellStyle name="40% - Accent4 7 5 5" xfId="30596"/>
    <cellStyle name="40% - Accent4 7 5 5 2" xfId="30597"/>
    <cellStyle name="40% - Accent4 7 5 5 3" xfId="30598"/>
    <cellStyle name="40% - Accent4 7 5 6" xfId="30599"/>
    <cellStyle name="40% - Accent4 7 5 6 2" xfId="30600"/>
    <cellStyle name="40% - Accent4 7 5 7" xfId="30601"/>
    <cellStyle name="40% - Accent4 7 5 8" xfId="30602"/>
    <cellStyle name="40% - Accent4 7 6" xfId="30603"/>
    <cellStyle name="40% - Accent4 7 6 2" xfId="30604"/>
    <cellStyle name="40% - Accent4 7 6 2 2" xfId="30605"/>
    <cellStyle name="40% - Accent4 7 6 2 3" xfId="30606"/>
    <cellStyle name="40% - Accent4 7 6 3" xfId="30607"/>
    <cellStyle name="40% - Accent4 7 6 3 2" xfId="30608"/>
    <cellStyle name="40% - Accent4 7 6 3 3" xfId="30609"/>
    <cellStyle name="40% - Accent4 7 6 4" xfId="30610"/>
    <cellStyle name="40% - Accent4 7 6 4 2" xfId="30611"/>
    <cellStyle name="40% - Accent4 7 6 4 3" xfId="30612"/>
    <cellStyle name="40% - Accent4 7 6 5" xfId="30613"/>
    <cellStyle name="40% - Accent4 7 6 5 2" xfId="30614"/>
    <cellStyle name="40% - Accent4 7 6 5 3" xfId="30615"/>
    <cellStyle name="40% - Accent4 7 6 6" xfId="30616"/>
    <cellStyle name="40% - Accent4 7 6 6 2" xfId="30617"/>
    <cellStyle name="40% - Accent4 7 6 7" xfId="30618"/>
    <cellStyle name="40% - Accent4 7 6 8" xfId="30619"/>
    <cellStyle name="40% - Accent4 7 7" xfId="30620"/>
    <cellStyle name="40% - Accent4 7 7 2" xfId="30621"/>
    <cellStyle name="40% - Accent4 7 7 2 2" xfId="30622"/>
    <cellStyle name="40% - Accent4 7 7 2 3" xfId="30623"/>
    <cellStyle name="40% - Accent4 7 7 3" xfId="30624"/>
    <cellStyle name="40% - Accent4 7 7 3 2" xfId="30625"/>
    <cellStyle name="40% - Accent4 7 7 3 3" xfId="30626"/>
    <cellStyle name="40% - Accent4 7 7 4" xfId="30627"/>
    <cellStyle name="40% - Accent4 7 7 4 2" xfId="30628"/>
    <cellStyle name="40% - Accent4 7 7 4 3" xfId="30629"/>
    <cellStyle name="40% - Accent4 7 7 5" xfId="30630"/>
    <cellStyle name="40% - Accent4 7 7 5 2" xfId="30631"/>
    <cellStyle name="40% - Accent4 7 7 5 3" xfId="30632"/>
    <cellStyle name="40% - Accent4 7 7 6" xfId="30633"/>
    <cellStyle name="40% - Accent4 7 7 6 2" xfId="30634"/>
    <cellStyle name="40% - Accent4 7 7 7" xfId="30635"/>
    <cellStyle name="40% - Accent4 7 7 8" xfId="30636"/>
    <cellStyle name="40% - Accent4 7 8" xfId="30637"/>
    <cellStyle name="40% - Accent4 7 8 2" xfId="30638"/>
    <cellStyle name="40% - Accent4 7 8 2 2" xfId="30639"/>
    <cellStyle name="40% - Accent4 7 8 2 3" xfId="30640"/>
    <cellStyle name="40% - Accent4 7 8 3" xfId="30641"/>
    <cellStyle name="40% - Accent4 7 8 3 2" xfId="30642"/>
    <cellStyle name="40% - Accent4 7 8 3 3" xfId="30643"/>
    <cellStyle name="40% - Accent4 7 8 4" xfId="30644"/>
    <cellStyle name="40% - Accent4 7 8 4 2" xfId="30645"/>
    <cellStyle name="40% - Accent4 7 8 4 3" xfId="30646"/>
    <cellStyle name="40% - Accent4 7 8 5" xfId="30647"/>
    <cellStyle name="40% - Accent4 7 8 5 2" xfId="30648"/>
    <cellStyle name="40% - Accent4 7 8 5 3" xfId="30649"/>
    <cellStyle name="40% - Accent4 7 8 6" xfId="30650"/>
    <cellStyle name="40% - Accent4 7 8 6 2" xfId="30651"/>
    <cellStyle name="40% - Accent4 7 8 7" xfId="30652"/>
    <cellStyle name="40% - Accent4 7 8 8" xfId="30653"/>
    <cellStyle name="40% - Accent4 7 9" xfId="30654"/>
    <cellStyle name="40% - Accent4 7 9 2" xfId="30655"/>
    <cellStyle name="40% - Accent4 7 9 2 2" xfId="30656"/>
    <cellStyle name="40% - Accent4 7 9 2 3" xfId="30657"/>
    <cellStyle name="40% - Accent4 7 9 3" xfId="30658"/>
    <cellStyle name="40% - Accent4 7 9 3 2" xfId="30659"/>
    <cellStyle name="40% - Accent4 7 9 3 3" xfId="30660"/>
    <cellStyle name="40% - Accent4 7 9 4" xfId="30661"/>
    <cellStyle name="40% - Accent4 7 9 4 2" xfId="30662"/>
    <cellStyle name="40% - Accent4 7 9 4 3" xfId="30663"/>
    <cellStyle name="40% - Accent4 7 9 5" xfId="30664"/>
    <cellStyle name="40% - Accent4 7 9 5 2" xfId="30665"/>
    <cellStyle name="40% - Accent4 7 9 5 3" xfId="30666"/>
    <cellStyle name="40% - Accent4 7 9 6" xfId="30667"/>
    <cellStyle name="40% - Accent4 7 9 6 2" xfId="30668"/>
    <cellStyle name="40% - Accent4 7 9 7" xfId="30669"/>
    <cellStyle name="40% - Accent4 7 9 8" xfId="30670"/>
    <cellStyle name="40% - Accent4 8" xfId="30671"/>
    <cellStyle name="40% - Accent4 8 10" xfId="30672"/>
    <cellStyle name="40% - Accent4 8 10 2" xfId="30673"/>
    <cellStyle name="40% - Accent4 8 10 2 2" xfId="30674"/>
    <cellStyle name="40% - Accent4 8 10 2 3" xfId="30675"/>
    <cellStyle name="40% - Accent4 8 10 3" xfId="30676"/>
    <cellStyle name="40% - Accent4 8 10 3 2" xfId="30677"/>
    <cellStyle name="40% - Accent4 8 10 3 3" xfId="30678"/>
    <cellStyle name="40% - Accent4 8 10 4" xfId="30679"/>
    <cellStyle name="40% - Accent4 8 10 4 2" xfId="30680"/>
    <cellStyle name="40% - Accent4 8 10 4 3" xfId="30681"/>
    <cellStyle name="40% - Accent4 8 10 5" xfId="30682"/>
    <cellStyle name="40% - Accent4 8 10 5 2" xfId="30683"/>
    <cellStyle name="40% - Accent4 8 10 5 3" xfId="30684"/>
    <cellStyle name="40% - Accent4 8 10 6" xfId="30685"/>
    <cellStyle name="40% - Accent4 8 10 6 2" xfId="30686"/>
    <cellStyle name="40% - Accent4 8 10 7" xfId="30687"/>
    <cellStyle name="40% - Accent4 8 10 8" xfId="30688"/>
    <cellStyle name="40% - Accent4 8 11" xfId="30689"/>
    <cellStyle name="40% - Accent4 8 11 2" xfId="30690"/>
    <cellStyle name="40% - Accent4 8 11 2 2" xfId="30691"/>
    <cellStyle name="40% - Accent4 8 11 2 3" xfId="30692"/>
    <cellStyle name="40% - Accent4 8 11 3" xfId="30693"/>
    <cellStyle name="40% - Accent4 8 11 3 2" xfId="30694"/>
    <cellStyle name="40% - Accent4 8 11 3 3" xfId="30695"/>
    <cellStyle name="40% - Accent4 8 11 4" xfId="30696"/>
    <cellStyle name="40% - Accent4 8 11 4 2" xfId="30697"/>
    <cellStyle name="40% - Accent4 8 11 4 3" xfId="30698"/>
    <cellStyle name="40% - Accent4 8 11 5" xfId="30699"/>
    <cellStyle name="40% - Accent4 8 11 5 2" xfId="30700"/>
    <cellStyle name="40% - Accent4 8 11 5 3" xfId="30701"/>
    <cellStyle name="40% - Accent4 8 11 6" xfId="30702"/>
    <cellStyle name="40% - Accent4 8 11 6 2" xfId="30703"/>
    <cellStyle name="40% - Accent4 8 11 7" xfId="30704"/>
    <cellStyle name="40% - Accent4 8 11 8" xfId="30705"/>
    <cellStyle name="40% - Accent4 8 12" xfId="30706"/>
    <cellStyle name="40% - Accent4 8 12 2" xfId="30707"/>
    <cellStyle name="40% - Accent4 8 12 2 2" xfId="30708"/>
    <cellStyle name="40% - Accent4 8 12 2 3" xfId="30709"/>
    <cellStyle name="40% - Accent4 8 12 3" xfId="30710"/>
    <cellStyle name="40% - Accent4 8 12 3 2" xfId="30711"/>
    <cellStyle name="40% - Accent4 8 12 3 3" xfId="30712"/>
    <cellStyle name="40% - Accent4 8 12 4" xfId="30713"/>
    <cellStyle name="40% - Accent4 8 12 4 2" xfId="30714"/>
    <cellStyle name="40% - Accent4 8 12 4 3" xfId="30715"/>
    <cellStyle name="40% - Accent4 8 12 5" xfId="30716"/>
    <cellStyle name="40% - Accent4 8 12 5 2" xfId="30717"/>
    <cellStyle name="40% - Accent4 8 12 5 3" xfId="30718"/>
    <cellStyle name="40% - Accent4 8 12 6" xfId="30719"/>
    <cellStyle name="40% - Accent4 8 12 6 2" xfId="30720"/>
    <cellStyle name="40% - Accent4 8 12 7" xfId="30721"/>
    <cellStyle name="40% - Accent4 8 12 8" xfId="30722"/>
    <cellStyle name="40% - Accent4 8 13" xfId="30723"/>
    <cellStyle name="40% - Accent4 8 13 2" xfId="30724"/>
    <cellStyle name="40% - Accent4 8 13 2 2" xfId="30725"/>
    <cellStyle name="40% - Accent4 8 13 2 3" xfId="30726"/>
    <cellStyle name="40% - Accent4 8 13 3" xfId="30727"/>
    <cellStyle name="40% - Accent4 8 13 3 2" xfId="30728"/>
    <cellStyle name="40% - Accent4 8 13 3 3" xfId="30729"/>
    <cellStyle name="40% - Accent4 8 13 4" xfId="30730"/>
    <cellStyle name="40% - Accent4 8 13 4 2" xfId="30731"/>
    <cellStyle name="40% - Accent4 8 13 4 3" xfId="30732"/>
    <cellStyle name="40% - Accent4 8 13 5" xfId="30733"/>
    <cellStyle name="40% - Accent4 8 13 5 2" xfId="30734"/>
    <cellStyle name="40% - Accent4 8 13 5 3" xfId="30735"/>
    <cellStyle name="40% - Accent4 8 13 6" xfId="30736"/>
    <cellStyle name="40% - Accent4 8 13 6 2" xfId="30737"/>
    <cellStyle name="40% - Accent4 8 13 7" xfId="30738"/>
    <cellStyle name="40% - Accent4 8 13 8" xfId="30739"/>
    <cellStyle name="40% - Accent4 8 14" xfId="30740"/>
    <cellStyle name="40% - Accent4 8 14 2" xfId="30741"/>
    <cellStyle name="40% - Accent4 8 14 2 2" xfId="30742"/>
    <cellStyle name="40% - Accent4 8 14 2 3" xfId="30743"/>
    <cellStyle name="40% - Accent4 8 14 3" xfId="30744"/>
    <cellStyle name="40% - Accent4 8 14 3 2" xfId="30745"/>
    <cellStyle name="40% - Accent4 8 14 3 3" xfId="30746"/>
    <cellStyle name="40% - Accent4 8 14 4" xfId="30747"/>
    <cellStyle name="40% - Accent4 8 14 4 2" xfId="30748"/>
    <cellStyle name="40% - Accent4 8 14 4 3" xfId="30749"/>
    <cellStyle name="40% - Accent4 8 14 5" xfId="30750"/>
    <cellStyle name="40% - Accent4 8 14 5 2" xfId="30751"/>
    <cellStyle name="40% - Accent4 8 14 5 3" xfId="30752"/>
    <cellStyle name="40% - Accent4 8 14 6" xfId="30753"/>
    <cellStyle name="40% - Accent4 8 14 6 2" xfId="30754"/>
    <cellStyle name="40% - Accent4 8 14 7" xfId="30755"/>
    <cellStyle name="40% - Accent4 8 14 8" xfId="30756"/>
    <cellStyle name="40% - Accent4 8 15" xfId="30757"/>
    <cellStyle name="40% - Accent4 8 15 2" xfId="30758"/>
    <cellStyle name="40% - Accent4 8 15 2 2" xfId="30759"/>
    <cellStyle name="40% - Accent4 8 15 2 3" xfId="30760"/>
    <cellStyle name="40% - Accent4 8 15 3" xfId="30761"/>
    <cellStyle name="40% - Accent4 8 15 3 2" xfId="30762"/>
    <cellStyle name="40% - Accent4 8 15 3 3" xfId="30763"/>
    <cellStyle name="40% - Accent4 8 15 4" xfId="30764"/>
    <cellStyle name="40% - Accent4 8 15 4 2" xfId="30765"/>
    <cellStyle name="40% - Accent4 8 15 4 3" xfId="30766"/>
    <cellStyle name="40% - Accent4 8 15 5" xfId="30767"/>
    <cellStyle name="40% - Accent4 8 15 5 2" xfId="30768"/>
    <cellStyle name="40% - Accent4 8 15 5 3" xfId="30769"/>
    <cellStyle name="40% - Accent4 8 15 6" xfId="30770"/>
    <cellStyle name="40% - Accent4 8 15 6 2" xfId="30771"/>
    <cellStyle name="40% - Accent4 8 15 7" xfId="30772"/>
    <cellStyle name="40% - Accent4 8 15 8" xfId="30773"/>
    <cellStyle name="40% - Accent4 8 16" xfId="30774"/>
    <cellStyle name="40% - Accent4 8 16 2" xfId="30775"/>
    <cellStyle name="40% - Accent4 8 16 2 2" xfId="30776"/>
    <cellStyle name="40% - Accent4 8 16 2 3" xfId="30777"/>
    <cellStyle name="40% - Accent4 8 16 3" xfId="30778"/>
    <cellStyle name="40% - Accent4 8 16 3 2" xfId="30779"/>
    <cellStyle name="40% - Accent4 8 16 3 3" xfId="30780"/>
    <cellStyle name="40% - Accent4 8 16 4" xfId="30781"/>
    <cellStyle name="40% - Accent4 8 16 4 2" xfId="30782"/>
    <cellStyle name="40% - Accent4 8 16 4 3" xfId="30783"/>
    <cellStyle name="40% - Accent4 8 16 5" xfId="30784"/>
    <cellStyle name="40% - Accent4 8 16 5 2" xfId="30785"/>
    <cellStyle name="40% - Accent4 8 16 5 3" xfId="30786"/>
    <cellStyle name="40% - Accent4 8 16 6" xfId="30787"/>
    <cellStyle name="40% - Accent4 8 16 6 2" xfId="30788"/>
    <cellStyle name="40% - Accent4 8 16 7" xfId="30789"/>
    <cellStyle name="40% - Accent4 8 16 8" xfId="30790"/>
    <cellStyle name="40% - Accent4 8 17" xfId="30791"/>
    <cellStyle name="40% - Accent4 8 17 2" xfId="30792"/>
    <cellStyle name="40% - Accent4 8 17 2 2" xfId="30793"/>
    <cellStyle name="40% - Accent4 8 17 2 3" xfId="30794"/>
    <cellStyle name="40% - Accent4 8 17 3" xfId="30795"/>
    <cellStyle name="40% - Accent4 8 17 3 2" xfId="30796"/>
    <cellStyle name="40% - Accent4 8 17 3 3" xfId="30797"/>
    <cellStyle name="40% - Accent4 8 17 4" xfId="30798"/>
    <cellStyle name="40% - Accent4 8 17 4 2" xfId="30799"/>
    <cellStyle name="40% - Accent4 8 17 4 3" xfId="30800"/>
    <cellStyle name="40% - Accent4 8 17 5" xfId="30801"/>
    <cellStyle name="40% - Accent4 8 17 5 2" xfId="30802"/>
    <cellStyle name="40% - Accent4 8 17 5 3" xfId="30803"/>
    <cellStyle name="40% - Accent4 8 17 6" xfId="30804"/>
    <cellStyle name="40% - Accent4 8 17 6 2" xfId="30805"/>
    <cellStyle name="40% - Accent4 8 17 7" xfId="30806"/>
    <cellStyle name="40% - Accent4 8 17 8" xfId="30807"/>
    <cellStyle name="40% - Accent4 8 18" xfId="30808"/>
    <cellStyle name="40% - Accent4 8 18 2" xfId="30809"/>
    <cellStyle name="40% - Accent4 8 18 2 2" xfId="30810"/>
    <cellStyle name="40% - Accent4 8 18 2 3" xfId="30811"/>
    <cellStyle name="40% - Accent4 8 18 3" xfId="30812"/>
    <cellStyle name="40% - Accent4 8 18 3 2" xfId="30813"/>
    <cellStyle name="40% - Accent4 8 18 3 3" xfId="30814"/>
    <cellStyle name="40% - Accent4 8 18 4" xfId="30815"/>
    <cellStyle name="40% - Accent4 8 18 4 2" xfId="30816"/>
    <cellStyle name="40% - Accent4 8 18 4 3" xfId="30817"/>
    <cellStyle name="40% - Accent4 8 18 5" xfId="30818"/>
    <cellStyle name="40% - Accent4 8 18 5 2" xfId="30819"/>
    <cellStyle name="40% - Accent4 8 18 5 3" xfId="30820"/>
    <cellStyle name="40% - Accent4 8 18 6" xfId="30821"/>
    <cellStyle name="40% - Accent4 8 18 6 2" xfId="30822"/>
    <cellStyle name="40% - Accent4 8 18 7" xfId="30823"/>
    <cellStyle name="40% - Accent4 8 18 8" xfId="30824"/>
    <cellStyle name="40% - Accent4 8 19" xfId="30825"/>
    <cellStyle name="40% - Accent4 8 19 2" xfId="30826"/>
    <cellStyle name="40% - Accent4 8 19 2 2" xfId="30827"/>
    <cellStyle name="40% - Accent4 8 19 2 3" xfId="30828"/>
    <cellStyle name="40% - Accent4 8 19 3" xfId="30829"/>
    <cellStyle name="40% - Accent4 8 19 3 2" xfId="30830"/>
    <cellStyle name="40% - Accent4 8 19 3 3" xfId="30831"/>
    <cellStyle name="40% - Accent4 8 19 4" xfId="30832"/>
    <cellStyle name="40% - Accent4 8 19 4 2" xfId="30833"/>
    <cellStyle name="40% - Accent4 8 19 4 3" xfId="30834"/>
    <cellStyle name="40% - Accent4 8 19 5" xfId="30835"/>
    <cellStyle name="40% - Accent4 8 19 5 2" xfId="30836"/>
    <cellStyle name="40% - Accent4 8 19 5 3" xfId="30837"/>
    <cellStyle name="40% - Accent4 8 19 6" xfId="30838"/>
    <cellStyle name="40% - Accent4 8 19 6 2" xfId="30839"/>
    <cellStyle name="40% - Accent4 8 19 7" xfId="30840"/>
    <cellStyle name="40% - Accent4 8 19 8" xfId="30841"/>
    <cellStyle name="40% - Accent4 8 2" xfId="30842"/>
    <cellStyle name="40% - Accent4 8 2 2" xfId="30843"/>
    <cellStyle name="40% - Accent4 8 2 2 2" xfId="30844"/>
    <cellStyle name="40% - Accent4 8 2 2 3" xfId="30845"/>
    <cellStyle name="40% - Accent4 8 2 3" xfId="30846"/>
    <cellStyle name="40% - Accent4 8 2 3 2" xfId="30847"/>
    <cellStyle name="40% - Accent4 8 2 3 3" xfId="30848"/>
    <cellStyle name="40% - Accent4 8 2 4" xfId="30849"/>
    <cellStyle name="40% - Accent4 8 2 4 2" xfId="30850"/>
    <cellStyle name="40% - Accent4 8 2 4 3" xfId="30851"/>
    <cellStyle name="40% - Accent4 8 2 5" xfId="30852"/>
    <cellStyle name="40% - Accent4 8 2 5 2" xfId="30853"/>
    <cellStyle name="40% - Accent4 8 2 5 3" xfId="30854"/>
    <cellStyle name="40% - Accent4 8 2 6" xfId="30855"/>
    <cellStyle name="40% - Accent4 8 2 6 2" xfId="30856"/>
    <cellStyle name="40% - Accent4 8 2 7" xfId="30857"/>
    <cellStyle name="40% - Accent4 8 2 8" xfId="30858"/>
    <cellStyle name="40% - Accent4 8 20" xfId="30859"/>
    <cellStyle name="40% - Accent4 8 20 2" xfId="30860"/>
    <cellStyle name="40% - Accent4 8 20 3" xfId="30861"/>
    <cellStyle name="40% - Accent4 8 21" xfId="30862"/>
    <cellStyle name="40% - Accent4 8 21 2" xfId="30863"/>
    <cellStyle name="40% - Accent4 8 21 3" xfId="30864"/>
    <cellStyle name="40% - Accent4 8 22" xfId="30865"/>
    <cellStyle name="40% - Accent4 8 22 2" xfId="30866"/>
    <cellStyle name="40% - Accent4 8 22 3" xfId="30867"/>
    <cellStyle name="40% - Accent4 8 23" xfId="30868"/>
    <cellStyle name="40% - Accent4 8 23 2" xfId="30869"/>
    <cellStyle name="40% - Accent4 8 23 3" xfId="30870"/>
    <cellStyle name="40% - Accent4 8 24" xfId="30871"/>
    <cellStyle name="40% - Accent4 8 24 2" xfId="30872"/>
    <cellStyle name="40% - Accent4 8 25" xfId="30873"/>
    <cellStyle name="40% - Accent4 8 26" xfId="30874"/>
    <cellStyle name="40% - Accent4 8 3" xfId="30875"/>
    <cellStyle name="40% - Accent4 8 3 2" xfId="30876"/>
    <cellStyle name="40% - Accent4 8 3 2 2" xfId="30877"/>
    <cellStyle name="40% - Accent4 8 3 2 3" xfId="30878"/>
    <cellStyle name="40% - Accent4 8 3 3" xfId="30879"/>
    <cellStyle name="40% - Accent4 8 3 3 2" xfId="30880"/>
    <cellStyle name="40% - Accent4 8 3 3 3" xfId="30881"/>
    <cellStyle name="40% - Accent4 8 3 4" xfId="30882"/>
    <cellStyle name="40% - Accent4 8 3 4 2" xfId="30883"/>
    <cellStyle name="40% - Accent4 8 3 4 3" xfId="30884"/>
    <cellStyle name="40% - Accent4 8 3 5" xfId="30885"/>
    <cellStyle name="40% - Accent4 8 3 5 2" xfId="30886"/>
    <cellStyle name="40% - Accent4 8 3 5 3" xfId="30887"/>
    <cellStyle name="40% - Accent4 8 3 6" xfId="30888"/>
    <cellStyle name="40% - Accent4 8 3 6 2" xfId="30889"/>
    <cellStyle name="40% - Accent4 8 3 7" xfId="30890"/>
    <cellStyle name="40% - Accent4 8 3 8" xfId="30891"/>
    <cellStyle name="40% - Accent4 8 4" xfId="30892"/>
    <cellStyle name="40% - Accent4 8 4 2" xfId="30893"/>
    <cellStyle name="40% - Accent4 8 4 2 2" xfId="30894"/>
    <cellStyle name="40% - Accent4 8 4 2 3" xfId="30895"/>
    <cellStyle name="40% - Accent4 8 4 3" xfId="30896"/>
    <cellStyle name="40% - Accent4 8 4 3 2" xfId="30897"/>
    <cellStyle name="40% - Accent4 8 4 3 3" xfId="30898"/>
    <cellStyle name="40% - Accent4 8 4 4" xfId="30899"/>
    <cellStyle name="40% - Accent4 8 4 4 2" xfId="30900"/>
    <cellStyle name="40% - Accent4 8 4 4 3" xfId="30901"/>
    <cellStyle name="40% - Accent4 8 4 5" xfId="30902"/>
    <cellStyle name="40% - Accent4 8 4 5 2" xfId="30903"/>
    <cellStyle name="40% - Accent4 8 4 5 3" xfId="30904"/>
    <cellStyle name="40% - Accent4 8 4 6" xfId="30905"/>
    <cellStyle name="40% - Accent4 8 4 6 2" xfId="30906"/>
    <cellStyle name="40% - Accent4 8 4 7" xfId="30907"/>
    <cellStyle name="40% - Accent4 8 4 8" xfId="30908"/>
    <cellStyle name="40% - Accent4 8 5" xfId="30909"/>
    <cellStyle name="40% - Accent4 8 5 2" xfId="30910"/>
    <cellStyle name="40% - Accent4 8 5 2 2" xfId="30911"/>
    <cellStyle name="40% - Accent4 8 5 2 3" xfId="30912"/>
    <cellStyle name="40% - Accent4 8 5 3" xfId="30913"/>
    <cellStyle name="40% - Accent4 8 5 3 2" xfId="30914"/>
    <cellStyle name="40% - Accent4 8 5 3 3" xfId="30915"/>
    <cellStyle name="40% - Accent4 8 5 4" xfId="30916"/>
    <cellStyle name="40% - Accent4 8 5 4 2" xfId="30917"/>
    <cellStyle name="40% - Accent4 8 5 4 3" xfId="30918"/>
    <cellStyle name="40% - Accent4 8 5 5" xfId="30919"/>
    <cellStyle name="40% - Accent4 8 5 5 2" xfId="30920"/>
    <cellStyle name="40% - Accent4 8 5 5 3" xfId="30921"/>
    <cellStyle name="40% - Accent4 8 5 6" xfId="30922"/>
    <cellStyle name="40% - Accent4 8 5 6 2" xfId="30923"/>
    <cellStyle name="40% - Accent4 8 5 7" xfId="30924"/>
    <cellStyle name="40% - Accent4 8 5 8" xfId="30925"/>
    <cellStyle name="40% - Accent4 8 6" xfId="30926"/>
    <cellStyle name="40% - Accent4 8 6 2" xfId="30927"/>
    <cellStyle name="40% - Accent4 8 6 2 2" xfId="30928"/>
    <cellStyle name="40% - Accent4 8 6 2 3" xfId="30929"/>
    <cellStyle name="40% - Accent4 8 6 3" xfId="30930"/>
    <cellStyle name="40% - Accent4 8 6 3 2" xfId="30931"/>
    <cellStyle name="40% - Accent4 8 6 3 3" xfId="30932"/>
    <cellStyle name="40% - Accent4 8 6 4" xfId="30933"/>
    <cellStyle name="40% - Accent4 8 6 4 2" xfId="30934"/>
    <cellStyle name="40% - Accent4 8 6 4 3" xfId="30935"/>
    <cellStyle name="40% - Accent4 8 6 5" xfId="30936"/>
    <cellStyle name="40% - Accent4 8 6 5 2" xfId="30937"/>
    <cellStyle name="40% - Accent4 8 6 5 3" xfId="30938"/>
    <cellStyle name="40% - Accent4 8 6 6" xfId="30939"/>
    <cellStyle name="40% - Accent4 8 6 6 2" xfId="30940"/>
    <cellStyle name="40% - Accent4 8 6 7" xfId="30941"/>
    <cellStyle name="40% - Accent4 8 6 8" xfId="30942"/>
    <cellStyle name="40% - Accent4 8 7" xfId="30943"/>
    <cellStyle name="40% - Accent4 8 7 2" xfId="30944"/>
    <cellStyle name="40% - Accent4 8 7 2 2" xfId="30945"/>
    <cellStyle name="40% - Accent4 8 7 2 3" xfId="30946"/>
    <cellStyle name="40% - Accent4 8 7 3" xfId="30947"/>
    <cellStyle name="40% - Accent4 8 7 3 2" xfId="30948"/>
    <cellStyle name="40% - Accent4 8 7 3 3" xfId="30949"/>
    <cellStyle name="40% - Accent4 8 7 4" xfId="30950"/>
    <cellStyle name="40% - Accent4 8 7 4 2" xfId="30951"/>
    <cellStyle name="40% - Accent4 8 7 4 3" xfId="30952"/>
    <cellStyle name="40% - Accent4 8 7 5" xfId="30953"/>
    <cellStyle name="40% - Accent4 8 7 5 2" xfId="30954"/>
    <cellStyle name="40% - Accent4 8 7 5 3" xfId="30955"/>
    <cellStyle name="40% - Accent4 8 7 6" xfId="30956"/>
    <cellStyle name="40% - Accent4 8 7 6 2" xfId="30957"/>
    <cellStyle name="40% - Accent4 8 7 7" xfId="30958"/>
    <cellStyle name="40% - Accent4 8 7 8" xfId="30959"/>
    <cellStyle name="40% - Accent4 8 8" xfId="30960"/>
    <cellStyle name="40% - Accent4 8 8 2" xfId="30961"/>
    <cellStyle name="40% - Accent4 8 8 2 2" xfId="30962"/>
    <cellStyle name="40% - Accent4 8 8 2 3" xfId="30963"/>
    <cellStyle name="40% - Accent4 8 8 3" xfId="30964"/>
    <cellStyle name="40% - Accent4 8 8 3 2" xfId="30965"/>
    <cellStyle name="40% - Accent4 8 8 3 3" xfId="30966"/>
    <cellStyle name="40% - Accent4 8 8 4" xfId="30967"/>
    <cellStyle name="40% - Accent4 8 8 4 2" xfId="30968"/>
    <cellStyle name="40% - Accent4 8 8 4 3" xfId="30969"/>
    <cellStyle name="40% - Accent4 8 8 5" xfId="30970"/>
    <cellStyle name="40% - Accent4 8 8 5 2" xfId="30971"/>
    <cellStyle name="40% - Accent4 8 8 5 3" xfId="30972"/>
    <cellStyle name="40% - Accent4 8 8 6" xfId="30973"/>
    <cellStyle name="40% - Accent4 8 8 6 2" xfId="30974"/>
    <cellStyle name="40% - Accent4 8 8 7" xfId="30975"/>
    <cellStyle name="40% - Accent4 8 8 8" xfId="30976"/>
    <cellStyle name="40% - Accent4 8 9" xfId="30977"/>
    <cellStyle name="40% - Accent4 8 9 2" xfId="30978"/>
    <cellStyle name="40% - Accent4 8 9 2 2" xfId="30979"/>
    <cellStyle name="40% - Accent4 8 9 2 3" xfId="30980"/>
    <cellStyle name="40% - Accent4 8 9 3" xfId="30981"/>
    <cellStyle name="40% - Accent4 8 9 3 2" xfId="30982"/>
    <cellStyle name="40% - Accent4 8 9 3 3" xfId="30983"/>
    <cellStyle name="40% - Accent4 8 9 4" xfId="30984"/>
    <cellStyle name="40% - Accent4 8 9 4 2" xfId="30985"/>
    <cellStyle name="40% - Accent4 8 9 4 3" xfId="30986"/>
    <cellStyle name="40% - Accent4 8 9 5" xfId="30987"/>
    <cellStyle name="40% - Accent4 8 9 5 2" xfId="30988"/>
    <cellStyle name="40% - Accent4 8 9 5 3" xfId="30989"/>
    <cellStyle name="40% - Accent4 8 9 6" xfId="30990"/>
    <cellStyle name="40% - Accent4 8 9 6 2" xfId="30991"/>
    <cellStyle name="40% - Accent4 8 9 7" xfId="30992"/>
    <cellStyle name="40% - Accent4 8 9 8" xfId="30993"/>
    <cellStyle name="40% - Accent4 9" xfId="30994"/>
    <cellStyle name="40% - Accent4 9 10" xfId="30995"/>
    <cellStyle name="40% - Accent4 9 10 2" xfId="30996"/>
    <cellStyle name="40% - Accent4 9 10 2 2" xfId="30997"/>
    <cellStyle name="40% - Accent4 9 10 2 3" xfId="30998"/>
    <cellStyle name="40% - Accent4 9 10 3" xfId="30999"/>
    <cellStyle name="40% - Accent4 9 10 3 2" xfId="31000"/>
    <cellStyle name="40% - Accent4 9 10 3 3" xfId="31001"/>
    <cellStyle name="40% - Accent4 9 10 4" xfId="31002"/>
    <cellStyle name="40% - Accent4 9 10 4 2" xfId="31003"/>
    <cellStyle name="40% - Accent4 9 10 4 3" xfId="31004"/>
    <cellStyle name="40% - Accent4 9 10 5" xfId="31005"/>
    <cellStyle name="40% - Accent4 9 10 5 2" xfId="31006"/>
    <cellStyle name="40% - Accent4 9 10 5 3" xfId="31007"/>
    <cellStyle name="40% - Accent4 9 10 6" xfId="31008"/>
    <cellStyle name="40% - Accent4 9 10 6 2" xfId="31009"/>
    <cellStyle name="40% - Accent4 9 10 7" xfId="31010"/>
    <cellStyle name="40% - Accent4 9 10 8" xfId="31011"/>
    <cellStyle name="40% - Accent4 9 11" xfId="31012"/>
    <cellStyle name="40% - Accent4 9 11 2" xfId="31013"/>
    <cellStyle name="40% - Accent4 9 11 2 2" xfId="31014"/>
    <cellStyle name="40% - Accent4 9 11 2 3" xfId="31015"/>
    <cellStyle name="40% - Accent4 9 11 3" xfId="31016"/>
    <cellStyle name="40% - Accent4 9 11 3 2" xfId="31017"/>
    <cellStyle name="40% - Accent4 9 11 3 3" xfId="31018"/>
    <cellStyle name="40% - Accent4 9 11 4" xfId="31019"/>
    <cellStyle name="40% - Accent4 9 11 4 2" xfId="31020"/>
    <cellStyle name="40% - Accent4 9 11 4 3" xfId="31021"/>
    <cellStyle name="40% - Accent4 9 11 5" xfId="31022"/>
    <cellStyle name="40% - Accent4 9 11 5 2" xfId="31023"/>
    <cellStyle name="40% - Accent4 9 11 5 3" xfId="31024"/>
    <cellStyle name="40% - Accent4 9 11 6" xfId="31025"/>
    <cellStyle name="40% - Accent4 9 11 6 2" xfId="31026"/>
    <cellStyle name="40% - Accent4 9 11 7" xfId="31027"/>
    <cellStyle name="40% - Accent4 9 11 8" xfId="31028"/>
    <cellStyle name="40% - Accent4 9 12" xfId="31029"/>
    <cellStyle name="40% - Accent4 9 12 2" xfId="31030"/>
    <cellStyle name="40% - Accent4 9 12 2 2" xfId="31031"/>
    <cellStyle name="40% - Accent4 9 12 2 3" xfId="31032"/>
    <cellStyle name="40% - Accent4 9 12 3" xfId="31033"/>
    <cellStyle name="40% - Accent4 9 12 3 2" xfId="31034"/>
    <cellStyle name="40% - Accent4 9 12 3 3" xfId="31035"/>
    <cellStyle name="40% - Accent4 9 12 4" xfId="31036"/>
    <cellStyle name="40% - Accent4 9 12 4 2" xfId="31037"/>
    <cellStyle name="40% - Accent4 9 12 4 3" xfId="31038"/>
    <cellStyle name="40% - Accent4 9 12 5" xfId="31039"/>
    <cellStyle name="40% - Accent4 9 12 5 2" xfId="31040"/>
    <cellStyle name="40% - Accent4 9 12 5 3" xfId="31041"/>
    <cellStyle name="40% - Accent4 9 12 6" xfId="31042"/>
    <cellStyle name="40% - Accent4 9 12 6 2" xfId="31043"/>
    <cellStyle name="40% - Accent4 9 12 7" xfId="31044"/>
    <cellStyle name="40% - Accent4 9 12 8" xfId="31045"/>
    <cellStyle name="40% - Accent4 9 13" xfId="31046"/>
    <cellStyle name="40% - Accent4 9 13 2" xfId="31047"/>
    <cellStyle name="40% - Accent4 9 13 2 2" xfId="31048"/>
    <cellStyle name="40% - Accent4 9 13 2 3" xfId="31049"/>
    <cellStyle name="40% - Accent4 9 13 3" xfId="31050"/>
    <cellStyle name="40% - Accent4 9 13 3 2" xfId="31051"/>
    <cellStyle name="40% - Accent4 9 13 3 3" xfId="31052"/>
    <cellStyle name="40% - Accent4 9 13 4" xfId="31053"/>
    <cellStyle name="40% - Accent4 9 13 4 2" xfId="31054"/>
    <cellStyle name="40% - Accent4 9 13 4 3" xfId="31055"/>
    <cellStyle name="40% - Accent4 9 13 5" xfId="31056"/>
    <cellStyle name="40% - Accent4 9 13 5 2" xfId="31057"/>
    <cellStyle name="40% - Accent4 9 13 5 3" xfId="31058"/>
    <cellStyle name="40% - Accent4 9 13 6" xfId="31059"/>
    <cellStyle name="40% - Accent4 9 13 6 2" xfId="31060"/>
    <cellStyle name="40% - Accent4 9 13 7" xfId="31061"/>
    <cellStyle name="40% - Accent4 9 13 8" xfId="31062"/>
    <cellStyle name="40% - Accent4 9 14" xfId="31063"/>
    <cellStyle name="40% - Accent4 9 14 2" xfId="31064"/>
    <cellStyle name="40% - Accent4 9 14 2 2" xfId="31065"/>
    <cellStyle name="40% - Accent4 9 14 2 3" xfId="31066"/>
    <cellStyle name="40% - Accent4 9 14 3" xfId="31067"/>
    <cellStyle name="40% - Accent4 9 14 3 2" xfId="31068"/>
    <cellStyle name="40% - Accent4 9 14 3 3" xfId="31069"/>
    <cellStyle name="40% - Accent4 9 14 4" xfId="31070"/>
    <cellStyle name="40% - Accent4 9 14 4 2" xfId="31071"/>
    <cellStyle name="40% - Accent4 9 14 4 3" xfId="31072"/>
    <cellStyle name="40% - Accent4 9 14 5" xfId="31073"/>
    <cellStyle name="40% - Accent4 9 14 5 2" xfId="31074"/>
    <cellStyle name="40% - Accent4 9 14 5 3" xfId="31075"/>
    <cellStyle name="40% - Accent4 9 14 6" xfId="31076"/>
    <cellStyle name="40% - Accent4 9 14 6 2" xfId="31077"/>
    <cellStyle name="40% - Accent4 9 14 7" xfId="31078"/>
    <cellStyle name="40% - Accent4 9 14 8" xfId="31079"/>
    <cellStyle name="40% - Accent4 9 15" xfId="31080"/>
    <cellStyle name="40% - Accent4 9 15 2" xfId="31081"/>
    <cellStyle name="40% - Accent4 9 15 2 2" xfId="31082"/>
    <cellStyle name="40% - Accent4 9 15 2 3" xfId="31083"/>
    <cellStyle name="40% - Accent4 9 15 3" xfId="31084"/>
    <cellStyle name="40% - Accent4 9 15 3 2" xfId="31085"/>
    <cellStyle name="40% - Accent4 9 15 3 3" xfId="31086"/>
    <cellStyle name="40% - Accent4 9 15 4" xfId="31087"/>
    <cellStyle name="40% - Accent4 9 15 4 2" xfId="31088"/>
    <cellStyle name="40% - Accent4 9 15 4 3" xfId="31089"/>
    <cellStyle name="40% - Accent4 9 15 5" xfId="31090"/>
    <cellStyle name="40% - Accent4 9 15 5 2" xfId="31091"/>
    <cellStyle name="40% - Accent4 9 15 5 3" xfId="31092"/>
    <cellStyle name="40% - Accent4 9 15 6" xfId="31093"/>
    <cellStyle name="40% - Accent4 9 15 6 2" xfId="31094"/>
    <cellStyle name="40% - Accent4 9 15 7" xfId="31095"/>
    <cellStyle name="40% - Accent4 9 15 8" xfId="31096"/>
    <cellStyle name="40% - Accent4 9 16" xfId="31097"/>
    <cellStyle name="40% - Accent4 9 16 2" xfId="31098"/>
    <cellStyle name="40% - Accent4 9 16 2 2" xfId="31099"/>
    <cellStyle name="40% - Accent4 9 16 2 3" xfId="31100"/>
    <cellStyle name="40% - Accent4 9 16 3" xfId="31101"/>
    <cellStyle name="40% - Accent4 9 16 3 2" xfId="31102"/>
    <cellStyle name="40% - Accent4 9 16 3 3" xfId="31103"/>
    <cellStyle name="40% - Accent4 9 16 4" xfId="31104"/>
    <cellStyle name="40% - Accent4 9 16 4 2" xfId="31105"/>
    <cellStyle name="40% - Accent4 9 16 4 3" xfId="31106"/>
    <cellStyle name="40% - Accent4 9 16 5" xfId="31107"/>
    <cellStyle name="40% - Accent4 9 16 5 2" xfId="31108"/>
    <cellStyle name="40% - Accent4 9 16 5 3" xfId="31109"/>
    <cellStyle name="40% - Accent4 9 16 6" xfId="31110"/>
    <cellStyle name="40% - Accent4 9 16 6 2" xfId="31111"/>
    <cellStyle name="40% - Accent4 9 16 7" xfId="31112"/>
    <cellStyle name="40% - Accent4 9 16 8" xfId="31113"/>
    <cellStyle name="40% - Accent4 9 17" xfId="31114"/>
    <cellStyle name="40% - Accent4 9 17 2" xfId="31115"/>
    <cellStyle name="40% - Accent4 9 17 2 2" xfId="31116"/>
    <cellStyle name="40% - Accent4 9 17 2 3" xfId="31117"/>
    <cellStyle name="40% - Accent4 9 17 3" xfId="31118"/>
    <cellStyle name="40% - Accent4 9 17 3 2" xfId="31119"/>
    <cellStyle name="40% - Accent4 9 17 3 3" xfId="31120"/>
    <cellStyle name="40% - Accent4 9 17 4" xfId="31121"/>
    <cellStyle name="40% - Accent4 9 17 4 2" xfId="31122"/>
    <cellStyle name="40% - Accent4 9 17 4 3" xfId="31123"/>
    <cellStyle name="40% - Accent4 9 17 5" xfId="31124"/>
    <cellStyle name="40% - Accent4 9 17 5 2" xfId="31125"/>
    <cellStyle name="40% - Accent4 9 17 5 3" xfId="31126"/>
    <cellStyle name="40% - Accent4 9 17 6" xfId="31127"/>
    <cellStyle name="40% - Accent4 9 17 6 2" xfId="31128"/>
    <cellStyle name="40% - Accent4 9 17 7" xfId="31129"/>
    <cellStyle name="40% - Accent4 9 17 8" xfId="31130"/>
    <cellStyle name="40% - Accent4 9 18" xfId="31131"/>
    <cellStyle name="40% - Accent4 9 18 2" xfId="31132"/>
    <cellStyle name="40% - Accent4 9 18 2 2" xfId="31133"/>
    <cellStyle name="40% - Accent4 9 18 2 3" xfId="31134"/>
    <cellStyle name="40% - Accent4 9 18 3" xfId="31135"/>
    <cellStyle name="40% - Accent4 9 18 3 2" xfId="31136"/>
    <cellStyle name="40% - Accent4 9 18 3 3" xfId="31137"/>
    <cellStyle name="40% - Accent4 9 18 4" xfId="31138"/>
    <cellStyle name="40% - Accent4 9 18 4 2" xfId="31139"/>
    <cellStyle name="40% - Accent4 9 18 4 3" xfId="31140"/>
    <cellStyle name="40% - Accent4 9 18 5" xfId="31141"/>
    <cellStyle name="40% - Accent4 9 18 5 2" xfId="31142"/>
    <cellStyle name="40% - Accent4 9 18 5 3" xfId="31143"/>
    <cellStyle name="40% - Accent4 9 18 6" xfId="31144"/>
    <cellStyle name="40% - Accent4 9 18 6 2" xfId="31145"/>
    <cellStyle name="40% - Accent4 9 18 7" xfId="31146"/>
    <cellStyle name="40% - Accent4 9 18 8" xfId="31147"/>
    <cellStyle name="40% - Accent4 9 19" xfId="31148"/>
    <cellStyle name="40% - Accent4 9 19 2" xfId="31149"/>
    <cellStyle name="40% - Accent4 9 19 2 2" xfId="31150"/>
    <cellStyle name="40% - Accent4 9 19 2 3" xfId="31151"/>
    <cellStyle name="40% - Accent4 9 19 3" xfId="31152"/>
    <cellStyle name="40% - Accent4 9 19 3 2" xfId="31153"/>
    <cellStyle name="40% - Accent4 9 19 3 3" xfId="31154"/>
    <cellStyle name="40% - Accent4 9 19 4" xfId="31155"/>
    <cellStyle name="40% - Accent4 9 19 4 2" xfId="31156"/>
    <cellStyle name="40% - Accent4 9 19 4 3" xfId="31157"/>
    <cellStyle name="40% - Accent4 9 19 5" xfId="31158"/>
    <cellStyle name="40% - Accent4 9 19 5 2" xfId="31159"/>
    <cellStyle name="40% - Accent4 9 19 5 3" xfId="31160"/>
    <cellStyle name="40% - Accent4 9 19 6" xfId="31161"/>
    <cellStyle name="40% - Accent4 9 19 6 2" xfId="31162"/>
    <cellStyle name="40% - Accent4 9 19 7" xfId="31163"/>
    <cellStyle name="40% - Accent4 9 19 8" xfId="31164"/>
    <cellStyle name="40% - Accent4 9 2" xfId="31165"/>
    <cellStyle name="40% - Accent4 9 2 2" xfId="31166"/>
    <cellStyle name="40% - Accent4 9 2 2 2" xfId="31167"/>
    <cellStyle name="40% - Accent4 9 2 2 3" xfId="31168"/>
    <cellStyle name="40% - Accent4 9 2 3" xfId="31169"/>
    <cellStyle name="40% - Accent4 9 2 3 2" xfId="31170"/>
    <cellStyle name="40% - Accent4 9 2 3 3" xfId="31171"/>
    <cellStyle name="40% - Accent4 9 2 4" xfId="31172"/>
    <cellStyle name="40% - Accent4 9 2 4 2" xfId="31173"/>
    <cellStyle name="40% - Accent4 9 2 4 3" xfId="31174"/>
    <cellStyle name="40% - Accent4 9 2 5" xfId="31175"/>
    <cellStyle name="40% - Accent4 9 2 5 2" xfId="31176"/>
    <cellStyle name="40% - Accent4 9 2 5 3" xfId="31177"/>
    <cellStyle name="40% - Accent4 9 2 6" xfId="31178"/>
    <cellStyle name="40% - Accent4 9 2 6 2" xfId="31179"/>
    <cellStyle name="40% - Accent4 9 2 7" xfId="31180"/>
    <cellStyle name="40% - Accent4 9 2 8" xfId="31181"/>
    <cellStyle name="40% - Accent4 9 20" xfId="31182"/>
    <cellStyle name="40% - Accent4 9 20 2" xfId="31183"/>
    <cellStyle name="40% - Accent4 9 20 3" xfId="31184"/>
    <cellStyle name="40% - Accent4 9 21" xfId="31185"/>
    <cellStyle name="40% - Accent4 9 21 2" xfId="31186"/>
    <cellStyle name="40% - Accent4 9 21 3" xfId="31187"/>
    <cellStyle name="40% - Accent4 9 22" xfId="31188"/>
    <cellStyle name="40% - Accent4 9 22 2" xfId="31189"/>
    <cellStyle name="40% - Accent4 9 22 3" xfId="31190"/>
    <cellStyle name="40% - Accent4 9 23" xfId="31191"/>
    <cellStyle name="40% - Accent4 9 23 2" xfId="31192"/>
    <cellStyle name="40% - Accent4 9 23 3" xfId="31193"/>
    <cellStyle name="40% - Accent4 9 24" xfId="31194"/>
    <cellStyle name="40% - Accent4 9 24 2" xfId="31195"/>
    <cellStyle name="40% - Accent4 9 25" xfId="31196"/>
    <cellStyle name="40% - Accent4 9 26" xfId="31197"/>
    <cellStyle name="40% - Accent4 9 3" xfId="31198"/>
    <cellStyle name="40% - Accent4 9 3 2" xfId="31199"/>
    <cellStyle name="40% - Accent4 9 3 2 2" xfId="31200"/>
    <cellStyle name="40% - Accent4 9 3 2 3" xfId="31201"/>
    <cellStyle name="40% - Accent4 9 3 3" xfId="31202"/>
    <cellStyle name="40% - Accent4 9 3 3 2" xfId="31203"/>
    <cellStyle name="40% - Accent4 9 3 3 3" xfId="31204"/>
    <cellStyle name="40% - Accent4 9 3 4" xfId="31205"/>
    <cellStyle name="40% - Accent4 9 3 4 2" xfId="31206"/>
    <cellStyle name="40% - Accent4 9 3 4 3" xfId="31207"/>
    <cellStyle name="40% - Accent4 9 3 5" xfId="31208"/>
    <cellStyle name="40% - Accent4 9 3 5 2" xfId="31209"/>
    <cellStyle name="40% - Accent4 9 3 5 3" xfId="31210"/>
    <cellStyle name="40% - Accent4 9 3 6" xfId="31211"/>
    <cellStyle name="40% - Accent4 9 3 6 2" xfId="31212"/>
    <cellStyle name="40% - Accent4 9 3 7" xfId="31213"/>
    <cellStyle name="40% - Accent4 9 3 8" xfId="31214"/>
    <cellStyle name="40% - Accent4 9 4" xfId="31215"/>
    <cellStyle name="40% - Accent4 9 4 2" xfId="31216"/>
    <cellStyle name="40% - Accent4 9 4 2 2" xfId="31217"/>
    <cellStyle name="40% - Accent4 9 4 2 3" xfId="31218"/>
    <cellStyle name="40% - Accent4 9 4 3" xfId="31219"/>
    <cellStyle name="40% - Accent4 9 4 3 2" xfId="31220"/>
    <cellStyle name="40% - Accent4 9 4 3 3" xfId="31221"/>
    <cellStyle name="40% - Accent4 9 4 4" xfId="31222"/>
    <cellStyle name="40% - Accent4 9 4 4 2" xfId="31223"/>
    <cellStyle name="40% - Accent4 9 4 4 3" xfId="31224"/>
    <cellStyle name="40% - Accent4 9 4 5" xfId="31225"/>
    <cellStyle name="40% - Accent4 9 4 5 2" xfId="31226"/>
    <cellStyle name="40% - Accent4 9 4 5 3" xfId="31227"/>
    <cellStyle name="40% - Accent4 9 4 6" xfId="31228"/>
    <cellStyle name="40% - Accent4 9 4 6 2" xfId="31229"/>
    <cellStyle name="40% - Accent4 9 4 7" xfId="31230"/>
    <cellStyle name="40% - Accent4 9 4 8" xfId="31231"/>
    <cellStyle name="40% - Accent4 9 5" xfId="31232"/>
    <cellStyle name="40% - Accent4 9 5 2" xfId="31233"/>
    <cellStyle name="40% - Accent4 9 5 2 2" xfId="31234"/>
    <cellStyle name="40% - Accent4 9 5 2 3" xfId="31235"/>
    <cellStyle name="40% - Accent4 9 5 3" xfId="31236"/>
    <cellStyle name="40% - Accent4 9 5 3 2" xfId="31237"/>
    <cellStyle name="40% - Accent4 9 5 3 3" xfId="31238"/>
    <cellStyle name="40% - Accent4 9 5 4" xfId="31239"/>
    <cellStyle name="40% - Accent4 9 5 4 2" xfId="31240"/>
    <cellStyle name="40% - Accent4 9 5 4 3" xfId="31241"/>
    <cellStyle name="40% - Accent4 9 5 5" xfId="31242"/>
    <cellStyle name="40% - Accent4 9 5 5 2" xfId="31243"/>
    <cellStyle name="40% - Accent4 9 5 5 3" xfId="31244"/>
    <cellStyle name="40% - Accent4 9 5 6" xfId="31245"/>
    <cellStyle name="40% - Accent4 9 5 6 2" xfId="31246"/>
    <cellStyle name="40% - Accent4 9 5 7" xfId="31247"/>
    <cellStyle name="40% - Accent4 9 5 8" xfId="31248"/>
    <cellStyle name="40% - Accent4 9 6" xfId="31249"/>
    <cellStyle name="40% - Accent4 9 6 2" xfId="31250"/>
    <cellStyle name="40% - Accent4 9 6 2 2" xfId="31251"/>
    <cellStyle name="40% - Accent4 9 6 2 3" xfId="31252"/>
    <cellStyle name="40% - Accent4 9 6 3" xfId="31253"/>
    <cellStyle name="40% - Accent4 9 6 3 2" xfId="31254"/>
    <cellStyle name="40% - Accent4 9 6 3 3" xfId="31255"/>
    <cellStyle name="40% - Accent4 9 6 4" xfId="31256"/>
    <cellStyle name="40% - Accent4 9 6 4 2" xfId="31257"/>
    <cellStyle name="40% - Accent4 9 6 4 3" xfId="31258"/>
    <cellStyle name="40% - Accent4 9 6 5" xfId="31259"/>
    <cellStyle name="40% - Accent4 9 6 5 2" xfId="31260"/>
    <cellStyle name="40% - Accent4 9 6 5 3" xfId="31261"/>
    <cellStyle name="40% - Accent4 9 6 6" xfId="31262"/>
    <cellStyle name="40% - Accent4 9 6 6 2" xfId="31263"/>
    <cellStyle name="40% - Accent4 9 6 7" xfId="31264"/>
    <cellStyle name="40% - Accent4 9 6 8" xfId="31265"/>
    <cellStyle name="40% - Accent4 9 7" xfId="31266"/>
    <cellStyle name="40% - Accent4 9 7 2" xfId="31267"/>
    <cellStyle name="40% - Accent4 9 7 2 2" xfId="31268"/>
    <cellStyle name="40% - Accent4 9 7 2 3" xfId="31269"/>
    <cellStyle name="40% - Accent4 9 7 3" xfId="31270"/>
    <cellStyle name="40% - Accent4 9 7 3 2" xfId="31271"/>
    <cellStyle name="40% - Accent4 9 7 3 3" xfId="31272"/>
    <cellStyle name="40% - Accent4 9 7 4" xfId="31273"/>
    <cellStyle name="40% - Accent4 9 7 4 2" xfId="31274"/>
    <cellStyle name="40% - Accent4 9 7 4 3" xfId="31275"/>
    <cellStyle name="40% - Accent4 9 7 5" xfId="31276"/>
    <cellStyle name="40% - Accent4 9 7 5 2" xfId="31277"/>
    <cellStyle name="40% - Accent4 9 7 5 3" xfId="31278"/>
    <cellStyle name="40% - Accent4 9 7 6" xfId="31279"/>
    <cellStyle name="40% - Accent4 9 7 6 2" xfId="31280"/>
    <cellStyle name="40% - Accent4 9 7 7" xfId="31281"/>
    <cellStyle name="40% - Accent4 9 7 8" xfId="31282"/>
    <cellStyle name="40% - Accent4 9 8" xfId="31283"/>
    <cellStyle name="40% - Accent4 9 8 2" xfId="31284"/>
    <cellStyle name="40% - Accent4 9 8 2 2" xfId="31285"/>
    <cellStyle name="40% - Accent4 9 8 2 3" xfId="31286"/>
    <cellStyle name="40% - Accent4 9 8 3" xfId="31287"/>
    <cellStyle name="40% - Accent4 9 8 3 2" xfId="31288"/>
    <cellStyle name="40% - Accent4 9 8 3 3" xfId="31289"/>
    <cellStyle name="40% - Accent4 9 8 4" xfId="31290"/>
    <cellStyle name="40% - Accent4 9 8 4 2" xfId="31291"/>
    <cellStyle name="40% - Accent4 9 8 4 3" xfId="31292"/>
    <cellStyle name="40% - Accent4 9 8 5" xfId="31293"/>
    <cellStyle name="40% - Accent4 9 8 5 2" xfId="31294"/>
    <cellStyle name="40% - Accent4 9 8 5 3" xfId="31295"/>
    <cellStyle name="40% - Accent4 9 8 6" xfId="31296"/>
    <cellStyle name="40% - Accent4 9 8 6 2" xfId="31297"/>
    <cellStyle name="40% - Accent4 9 8 7" xfId="31298"/>
    <cellStyle name="40% - Accent4 9 8 8" xfId="31299"/>
    <cellStyle name="40% - Accent4 9 9" xfId="31300"/>
    <cellStyle name="40% - Accent4 9 9 2" xfId="31301"/>
    <cellStyle name="40% - Accent4 9 9 2 2" xfId="31302"/>
    <cellStyle name="40% - Accent4 9 9 2 3" xfId="31303"/>
    <cellStyle name="40% - Accent4 9 9 3" xfId="31304"/>
    <cellStyle name="40% - Accent4 9 9 3 2" xfId="31305"/>
    <cellStyle name="40% - Accent4 9 9 3 3" xfId="31306"/>
    <cellStyle name="40% - Accent4 9 9 4" xfId="31307"/>
    <cellStyle name="40% - Accent4 9 9 4 2" xfId="31308"/>
    <cellStyle name="40% - Accent4 9 9 4 3" xfId="31309"/>
    <cellStyle name="40% - Accent4 9 9 5" xfId="31310"/>
    <cellStyle name="40% - Accent4 9 9 5 2" xfId="31311"/>
    <cellStyle name="40% - Accent4 9 9 5 3" xfId="31312"/>
    <cellStyle name="40% - Accent4 9 9 6" xfId="31313"/>
    <cellStyle name="40% - Accent4 9 9 6 2" xfId="31314"/>
    <cellStyle name="40% - Accent4 9 9 7" xfId="31315"/>
    <cellStyle name="40% - Accent4 9 9 8" xfId="31316"/>
    <cellStyle name="40% - Accent5 10" xfId="31317"/>
    <cellStyle name="40% - Accent5 10 2" xfId="31318"/>
    <cellStyle name="40% - Accent5 10 2 2" xfId="31319"/>
    <cellStyle name="40% - Accent5 10 2 3" xfId="31320"/>
    <cellStyle name="40% - Accent5 10 3" xfId="31321"/>
    <cellStyle name="40% - Accent5 10 3 2" xfId="31322"/>
    <cellStyle name="40% - Accent5 10 3 3" xfId="31323"/>
    <cellStyle name="40% - Accent5 10 4" xfId="31324"/>
    <cellStyle name="40% - Accent5 10 4 2" xfId="31325"/>
    <cellStyle name="40% - Accent5 10 4 3" xfId="31326"/>
    <cellStyle name="40% - Accent5 10 5" xfId="31327"/>
    <cellStyle name="40% - Accent5 10 5 2" xfId="31328"/>
    <cellStyle name="40% - Accent5 10 5 3" xfId="31329"/>
    <cellStyle name="40% - Accent5 10 6" xfId="31330"/>
    <cellStyle name="40% - Accent5 10 6 2" xfId="31331"/>
    <cellStyle name="40% - Accent5 10 7" xfId="31332"/>
    <cellStyle name="40% - Accent5 10 8" xfId="31333"/>
    <cellStyle name="40% - Accent5 11" xfId="31334"/>
    <cellStyle name="40% - Accent5 11 2" xfId="31335"/>
    <cellStyle name="40% - Accent5 11 2 2" xfId="31336"/>
    <cellStyle name="40% - Accent5 11 2 3" xfId="31337"/>
    <cellStyle name="40% - Accent5 11 3" xfId="31338"/>
    <cellStyle name="40% - Accent5 11 3 2" xfId="31339"/>
    <cellStyle name="40% - Accent5 11 3 3" xfId="31340"/>
    <cellStyle name="40% - Accent5 11 4" xfId="31341"/>
    <cellStyle name="40% - Accent5 11 4 2" xfId="31342"/>
    <cellStyle name="40% - Accent5 11 4 3" xfId="31343"/>
    <cellStyle name="40% - Accent5 11 5" xfId="31344"/>
    <cellStyle name="40% - Accent5 11 5 2" xfId="31345"/>
    <cellStyle name="40% - Accent5 11 5 3" xfId="31346"/>
    <cellStyle name="40% - Accent5 11 6" xfId="31347"/>
    <cellStyle name="40% - Accent5 11 6 2" xfId="31348"/>
    <cellStyle name="40% - Accent5 11 7" xfId="31349"/>
    <cellStyle name="40% - Accent5 11 8" xfId="31350"/>
    <cellStyle name="40% - Accent5 12" xfId="31351"/>
    <cellStyle name="40% - Accent5 12 2" xfId="31352"/>
    <cellStyle name="40% - Accent5 12 2 2" xfId="31353"/>
    <cellStyle name="40% - Accent5 12 2 3" xfId="31354"/>
    <cellStyle name="40% - Accent5 12 3" xfId="31355"/>
    <cellStyle name="40% - Accent5 12 3 2" xfId="31356"/>
    <cellStyle name="40% - Accent5 12 3 3" xfId="31357"/>
    <cellStyle name="40% - Accent5 12 4" xfId="31358"/>
    <cellStyle name="40% - Accent5 12 4 2" xfId="31359"/>
    <cellStyle name="40% - Accent5 12 4 3" xfId="31360"/>
    <cellStyle name="40% - Accent5 12 5" xfId="31361"/>
    <cellStyle name="40% - Accent5 12 5 2" xfId="31362"/>
    <cellStyle name="40% - Accent5 12 5 3" xfId="31363"/>
    <cellStyle name="40% - Accent5 12 6" xfId="31364"/>
    <cellStyle name="40% - Accent5 12 6 2" xfId="31365"/>
    <cellStyle name="40% - Accent5 12 7" xfId="31366"/>
    <cellStyle name="40% - Accent5 12 8" xfId="31367"/>
    <cellStyle name="40% - Accent5 13" xfId="31368"/>
    <cellStyle name="40% - Accent5 13 2" xfId="31369"/>
    <cellStyle name="40% - Accent5 13 2 2" xfId="31370"/>
    <cellStyle name="40% - Accent5 13 2 3" xfId="31371"/>
    <cellStyle name="40% - Accent5 13 3" xfId="31372"/>
    <cellStyle name="40% - Accent5 13 3 2" xfId="31373"/>
    <cellStyle name="40% - Accent5 13 3 3" xfId="31374"/>
    <cellStyle name="40% - Accent5 13 4" xfId="31375"/>
    <cellStyle name="40% - Accent5 13 4 2" xfId="31376"/>
    <cellStyle name="40% - Accent5 13 4 3" xfId="31377"/>
    <cellStyle name="40% - Accent5 13 5" xfId="31378"/>
    <cellStyle name="40% - Accent5 13 5 2" xfId="31379"/>
    <cellStyle name="40% - Accent5 13 5 3" xfId="31380"/>
    <cellStyle name="40% - Accent5 13 6" xfId="31381"/>
    <cellStyle name="40% - Accent5 13 6 2" xfId="31382"/>
    <cellStyle name="40% - Accent5 13 7" xfId="31383"/>
    <cellStyle name="40% - Accent5 13 8" xfId="31384"/>
    <cellStyle name="40% - Accent5 14" xfId="31385"/>
    <cellStyle name="40% - Accent5 14 2" xfId="31386"/>
    <cellStyle name="40% - Accent5 14 2 2" xfId="31387"/>
    <cellStyle name="40% - Accent5 14 2 3" xfId="31388"/>
    <cellStyle name="40% - Accent5 14 3" xfId="31389"/>
    <cellStyle name="40% - Accent5 14 3 2" xfId="31390"/>
    <cellStyle name="40% - Accent5 14 3 3" xfId="31391"/>
    <cellStyle name="40% - Accent5 14 4" xfId="31392"/>
    <cellStyle name="40% - Accent5 14 4 2" xfId="31393"/>
    <cellStyle name="40% - Accent5 14 4 3" xfId="31394"/>
    <cellStyle name="40% - Accent5 14 5" xfId="31395"/>
    <cellStyle name="40% - Accent5 14 5 2" xfId="31396"/>
    <cellStyle name="40% - Accent5 14 5 3" xfId="31397"/>
    <cellStyle name="40% - Accent5 14 6" xfId="31398"/>
    <cellStyle name="40% - Accent5 14 6 2" xfId="31399"/>
    <cellStyle name="40% - Accent5 14 7" xfId="31400"/>
    <cellStyle name="40% - Accent5 14 8" xfId="31401"/>
    <cellStyle name="40% - Accent5 15" xfId="31402"/>
    <cellStyle name="40% - Accent5 15 2" xfId="31403"/>
    <cellStyle name="40% - Accent5 15 2 2" xfId="31404"/>
    <cellStyle name="40% - Accent5 15 2 3" xfId="31405"/>
    <cellStyle name="40% - Accent5 15 3" xfId="31406"/>
    <cellStyle name="40% - Accent5 15 3 2" xfId="31407"/>
    <cellStyle name="40% - Accent5 15 3 3" xfId="31408"/>
    <cellStyle name="40% - Accent5 15 4" xfId="31409"/>
    <cellStyle name="40% - Accent5 15 4 2" xfId="31410"/>
    <cellStyle name="40% - Accent5 15 4 3" xfId="31411"/>
    <cellStyle name="40% - Accent5 15 5" xfId="31412"/>
    <cellStyle name="40% - Accent5 15 5 2" xfId="31413"/>
    <cellStyle name="40% - Accent5 15 5 3" xfId="31414"/>
    <cellStyle name="40% - Accent5 15 6" xfId="31415"/>
    <cellStyle name="40% - Accent5 15 6 2" xfId="31416"/>
    <cellStyle name="40% - Accent5 15 7" xfId="31417"/>
    <cellStyle name="40% - Accent5 15 8" xfId="31418"/>
    <cellStyle name="40% - Accent5 16" xfId="31419"/>
    <cellStyle name="40% - Accent5 16 2" xfId="31420"/>
    <cellStyle name="40% - Accent5 16 2 2" xfId="31421"/>
    <cellStyle name="40% - Accent5 16 2 3" xfId="31422"/>
    <cellStyle name="40% - Accent5 16 3" xfId="31423"/>
    <cellStyle name="40% - Accent5 16 3 2" xfId="31424"/>
    <cellStyle name="40% - Accent5 16 3 3" xfId="31425"/>
    <cellStyle name="40% - Accent5 16 4" xfId="31426"/>
    <cellStyle name="40% - Accent5 16 4 2" xfId="31427"/>
    <cellStyle name="40% - Accent5 16 4 3" xfId="31428"/>
    <cellStyle name="40% - Accent5 16 5" xfId="31429"/>
    <cellStyle name="40% - Accent5 16 5 2" xfId="31430"/>
    <cellStyle name="40% - Accent5 16 5 3" xfId="31431"/>
    <cellStyle name="40% - Accent5 16 6" xfId="31432"/>
    <cellStyle name="40% - Accent5 16 6 2" xfId="31433"/>
    <cellStyle name="40% - Accent5 16 7" xfId="31434"/>
    <cellStyle name="40% - Accent5 16 8" xfId="31435"/>
    <cellStyle name="40% - Accent5 17" xfId="31436"/>
    <cellStyle name="40% - Accent5 17 2" xfId="31437"/>
    <cellStyle name="40% - Accent5 17 2 2" xfId="31438"/>
    <cellStyle name="40% - Accent5 17 2 3" xfId="31439"/>
    <cellStyle name="40% - Accent5 17 3" xfId="31440"/>
    <cellStyle name="40% - Accent5 17 3 2" xfId="31441"/>
    <cellStyle name="40% - Accent5 17 3 3" xfId="31442"/>
    <cellStyle name="40% - Accent5 17 4" xfId="31443"/>
    <cellStyle name="40% - Accent5 17 4 2" xfId="31444"/>
    <cellStyle name="40% - Accent5 17 4 3" xfId="31445"/>
    <cellStyle name="40% - Accent5 17 5" xfId="31446"/>
    <cellStyle name="40% - Accent5 17 5 2" xfId="31447"/>
    <cellStyle name="40% - Accent5 17 5 3" xfId="31448"/>
    <cellStyle name="40% - Accent5 17 6" xfId="31449"/>
    <cellStyle name="40% - Accent5 17 6 2" xfId="31450"/>
    <cellStyle name="40% - Accent5 17 7" xfId="31451"/>
    <cellStyle name="40% - Accent5 17 8" xfId="31452"/>
    <cellStyle name="40% - Accent5 18" xfId="31453"/>
    <cellStyle name="40% - Accent5 18 2" xfId="31454"/>
    <cellStyle name="40% - Accent5 18 2 2" xfId="31455"/>
    <cellStyle name="40% - Accent5 18 2 3" xfId="31456"/>
    <cellStyle name="40% - Accent5 18 3" xfId="31457"/>
    <cellStyle name="40% - Accent5 18 3 2" xfId="31458"/>
    <cellStyle name="40% - Accent5 18 3 3" xfId="31459"/>
    <cellStyle name="40% - Accent5 18 4" xfId="31460"/>
    <cellStyle name="40% - Accent5 18 4 2" xfId="31461"/>
    <cellStyle name="40% - Accent5 18 4 3" xfId="31462"/>
    <cellStyle name="40% - Accent5 18 5" xfId="31463"/>
    <cellStyle name="40% - Accent5 18 5 2" xfId="31464"/>
    <cellStyle name="40% - Accent5 18 5 3" xfId="31465"/>
    <cellStyle name="40% - Accent5 18 6" xfId="31466"/>
    <cellStyle name="40% - Accent5 18 6 2" xfId="31467"/>
    <cellStyle name="40% - Accent5 18 7" xfId="31468"/>
    <cellStyle name="40% - Accent5 18 8" xfId="31469"/>
    <cellStyle name="40% - Accent5 19" xfId="31470"/>
    <cellStyle name="40% - Accent5 19 2" xfId="31471"/>
    <cellStyle name="40% - Accent5 19 2 2" xfId="31472"/>
    <cellStyle name="40% - Accent5 19 2 3" xfId="31473"/>
    <cellStyle name="40% - Accent5 19 3" xfId="31474"/>
    <cellStyle name="40% - Accent5 19 3 2" xfId="31475"/>
    <cellStyle name="40% - Accent5 19 3 3" xfId="31476"/>
    <cellStyle name="40% - Accent5 19 4" xfId="31477"/>
    <cellStyle name="40% - Accent5 19 4 2" xfId="31478"/>
    <cellStyle name="40% - Accent5 19 4 3" xfId="31479"/>
    <cellStyle name="40% - Accent5 19 5" xfId="31480"/>
    <cellStyle name="40% - Accent5 19 5 2" xfId="31481"/>
    <cellStyle name="40% - Accent5 19 5 3" xfId="31482"/>
    <cellStyle name="40% - Accent5 19 6" xfId="31483"/>
    <cellStyle name="40% - Accent5 19 6 2" xfId="31484"/>
    <cellStyle name="40% - Accent5 19 7" xfId="31485"/>
    <cellStyle name="40% - Accent5 19 8" xfId="31486"/>
    <cellStyle name="40% - Accent5 2" xfId="31487"/>
    <cellStyle name="40% - Accent5 2 10" xfId="31488"/>
    <cellStyle name="40% - Accent5 2 10 2" xfId="31489"/>
    <cellStyle name="40% - Accent5 2 10 2 2" xfId="31490"/>
    <cellStyle name="40% - Accent5 2 10 2 3" xfId="31491"/>
    <cellStyle name="40% - Accent5 2 10 3" xfId="31492"/>
    <cellStyle name="40% - Accent5 2 10 3 2" xfId="31493"/>
    <cellStyle name="40% - Accent5 2 10 3 3" xfId="31494"/>
    <cellStyle name="40% - Accent5 2 10 4" xfId="31495"/>
    <cellStyle name="40% - Accent5 2 10 4 2" xfId="31496"/>
    <cellStyle name="40% - Accent5 2 10 4 3" xfId="31497"/>
    <cellStyle name="40% - Accent5 2 10 5" xfId="31498"/>
    <cellStyle name="40% - Accent5 2 10 5 2" xfId="31499"/>
    <cellStyle name="40% - Accent5 2 10 5 3" xfId="31500"/>
    <cellStyle name="40% - Accent5 2 10 6" xfId="31501"/>
    <cellStyle name="40% - Accent5 2 10 6 2" xfId="31502"/>
    <cellStyle name="40% - Accent5 2 10 7" xfId="31503"/>
    <cellStyle name="40% - Accent5 2 10 8" xfId="31504"/>
    <cellStyle name="40% - Accent5 2 11" xfId="31505"/>
    <cellStyle name="40% - Accent5 2 11 2" xfId="31506"/>
    <cellStyle name="40% - Accent5 2 11 2 2" xfId="31507"/>
    <cellStyle name="40% - Accent5 2 11 2 3" xfId="31508"/>
    <cellStyle name="40% - Accent5 2 11 3" xfId="31509"/>
    <cellStyle name="40% - Accent5 2 11 3 2" xfId="31510"/>
    <cellStyle name="40% - Accent5 2 11 3 3" xfId="31511"/>
    <cellStyle name="40% - Accent5 2 11 4" xfId="31512"/>
    <cellStyle name="40% - Accent5 2 11 4 2" xfId="31513"/>
    <cellStyle name="40% - Accent5 2 11 4 3" xfId="31514"/>
    <cellStyle name="40% - Accent5 2 11 5" xfId="31515"/>
    <cellStyle name="40% - Accent5 2 11 5 2" xfId="31516"/>
    <cellStyle name="40% - Accent5 2 11 5 3" xfId="31517"/>
    <cellStyle name="40% - Accent5 2 11 6" xfId="31518"/>
    <cellStyle name="40% - Accent5 2 11 6 2" xfId="31519"/>
    <cellStyle name="40% - Accent5 2 11 7" xfId="31520"/>
    <cellStyle name="40% - Accent5 2 11 8" xfId="31521"/>
    <cellStyle name="40% - Accent5 2 12" xfId="31522"/>
    <cellStyle name="40% - Accent5 2 12 2" xfId="31523"/>
    <cellStyle name="40% - Accent5 2 12 2 2" xfId="31524"/>
    <cellStyle name="40% - Accent5 2 12 2 3" xfId="31525"/>
    <cellStyle name="40% - Accent5 2 12 3" xfId="31526"/>
    <cellStyle name="40% - Accent5 2 12 3 2" xfId="31527"/>
    <cellStyle name="40% - Accent5 2 12 3 3" xfId="31528"/>
    <cellStyle name="40% - Accent5 2 12 4" xfId="31529"/>
    <cellStyle name="40% - Accent5 2 12 4 2" xfId="31530"/>
    <cellStyle name="40% - Accent5 2 12 4 3" xfId="31531"/>
    <cellStyle name="40% - Accent5 2 12 5" xfId="31532"/>
    <cellStyle name="40% - Accent5 2 12 5 2" xfId="31533"/>
    <cellStyle name="40% - Accent5 2 12 5 3" xfId="31534"/>
    <cellStyle name="40% - Accent5 2 12 6" xfId="31535"/>
    <cellStyle name="40% - Accent5 2 12 6 2" xfId="31536"/>
    <cellStyle name="40% - Accent5 2 12 7" xfId="31537"/>
    <cellStyle name="40% - Accent5 2 12 8" xfId="31538"/>
    <cellStyle name="40% - Accent5 2 13" xfId="31539"/>
    <cellStyle name="40% - Accent5 2 13 2" xfId="31540"/>
    <cellStyle name="40% - Accent5 2 13 2 2" xfId="31541"/>
    <cellStyle name="40% - Accent5 2 13 2 3" xfId="31542"/>
    <cellStyle name="40% - Accent5 2 13 3" xfId="31543"/>
    <cellStyle name="40% - Accent5 2 13 3 2" xfId="31544"/>
    <cellStyle name="40% - Accent5 2 13 3 3" xfId="31545"/>
    <cellStyle name="40% - Accent5 2 13 4" xfId="31546"/>
    <cellStyle name="40% - Accent5 2 13 4 2" xfId="31547"/>
    <cellStyle name="40% - Accent5 2 13 4 3" xfId="31548"/>
    <cellStyle name="40% - Accent5 2 13 5" xfId="31549"/>
    <cellStyle name="40% - Accent5 2 13 5 2" xfId="31550"/>
    <cellStyle name="40% - Accent5 2 13 5 3" xfId="31551"/>
    <cellStyle name="40% - Accent5 2 13 6" xfId="31552"/>
    <cellStyle name="40% - Accent5 2 13 6 2" xfId="31553"/>
    <cellStyle name="40% - Accent5 2 13 7" xfId="31554"/>
    <cellStyle name="40% - Accent5 2 13 8" xfId="31555"/>
    <cellStyle name="40% - Accent5 2 14" xfId="31556"/>
    <cellStyle name="40% - Accent5 2 14 2" xfId="31557"/>
    <cellStyle name="40% - Accent5 2 14 2 2" xfId="31558"/>
    <cellStyle name="40% - Accent5 2 14 2 3" xfId="31559"/>
    <cellStyle name="40% - Accent5 2 14 3" xfId="31560"/>
    <cellStyle name="40% - Accent5 2 14 3 2" xfId="31561"/>
    <cellStyle name="40% - Accent5 2 14 3 3" xfId="31562"/>
    <cellStyle name="40% - Accent5 2 14 4" xfId="31563"/>
    <cellStyle name="40% - Accent5 2 14 4 2" xfId="31564"/>
    <cellStyle name="40% - Accent5 2 14 4 3" xfId="31565"/>
    <cellStyle name="40% - Accent5 2 14 5" xfId="31566"/>
    <cellStyle name="40% - Accent5 2 14 5 2" xfId="31567"/>
    <cellStyle name="40% - Accent5 2 14 5 3" xfId="31568"/>
    <cellStyle name="40% - Accent5 2 14 6" xfId="31569"/>
    <cellStyle name="40% - Accent5 2 14 6 2" xfId="31570"/>
    <cellStyle name="40% - Accent5 2 14 7" xfId="31571"/>
    <cellStyle name="40% - Accent5 2 14 8" xfId="31572"/>
    <cellStyle name="40% - Accent5 2 15" xfId="31573"/>
    <cellStyle name="40% - Accent5 2 15 2" xfId="31574"/>
    <cellStyle name="40% - Accent5 2 15 2 2" xfId="31575"/>
    <cellStyle name="40% - Accent5 2 15 2 3" xfId="31576"/>
    <cellStyle name="40% - Accent5 2 15 3" xfId="31577"/>
    <cellStyle name="40% - Accent5 2 15 3 2" xfId="31578"/>
    <cellStyle name="40% - Accent5 2 15 3 3" xfId="31579"/>
    <cellStyle name="40% - Accent5 2 15 4" xfId="31580"/>
    <cellStyle name="40% - Accent5 2 15 4 2" xfId="31581"/>
    <cellStyle name="40% - Accent5 2 15 4 3" xfId="31582"/>
    <cellStyle name="40% - Accent5 2 15 5" xfId="31583"/>
    <cellStyle name="40% - Accent5 2 15 5 2" xfId="31584"/>
    <cellStyle name="40% - Accent5 2 15 5 3" xfId="31585"/>
    <cellStyle name="40% - Accent5 2 15 6" xfId="31586"/>
    <cellStyle name="40% - Accent5 2 15 6 2" xfId="31587"/>
    <cellStyle name="40% - Accent5 2 15 7" xfId="31588"/>
    <cellStyle name="40% - Accent5 2 15 8" xfId="31589"/>
    <cellStyle name="40% - Accent5 2 16" xfId="31590"/>
    <cellStyle name="40% - Accent5 2 16 2" xfId="31591"/>
    <cellStyle name="40% - Accent5 2 16 2 2" xfId="31592"/>
    <cellStyle name="40% - Accent5 2 16 2 3" xfId="31593"/>
    <cellStyle name="40% - Accent5 2 16 3" xfId="31594"/>
    <cellStyle name="40% - Accent5 2 16 3 2" xfId="31595"/>
    <cellStyle name="40% - Accent5 2 16 3 3" xfId="31596"/>
    <cellStyle name="40% - Accent5 2 16 4" xfId="31597"/>
    <cellStyle name="40% - Accent5 2 16 4 2" xfId="31598"/>
    <cellStyle name="40% - Accent5 2 16 4 3" xfId="31599"/>
    <cellStyle name="40% - Accent5 2 16 5" xfId="31600"/>
    <cellStyle name="40% - Accent5 2 16 5 2" xfId="31601"/>
    <cellStyle name="40% - Accent5 2 16 5 3" xfId="31602"/>
    <cellStyle name="40% - Accent5 2 16 6" xfId="31603"/>
    <cellStyle name="40% - Accent5 2 16 6 2" xfId="31604"/>
    <cellStyle name="40% - Accent5 2 16 7" xfId="31605"/>
    <cellStyle name="40% - Accent5 2 16 8" xfId="31606"/>
    <cellStyle name="40% - Accent5 2 17" xfId="31607"/>
    <cellStyle name="40% - Accent5 2 17 2" xfId="31608"/>
    <cellStyle name="40% - Accent5 2 17 2 2" xfId="31609"/>
    <cellStyle name="40% - Accent5 2 17 2 3" xfId="31610"/>
    <cellStyle name="40% - Accent5 2 17 3" xfId="31611"/>
    <cellStyle name="40% - Accent5 2 17 3 2" xfId="31612"/>
    <cellStyle name="40% - Accent5 2 17 3 3" xfId="31613"/>
    <cellStyle name="40% - Accent5 2 17 4" xfId="31614"/>
    <cellStyle name="40% - Accent5 2 17 4 2" xfId="31615"/>
    <cellStyle name="40% - Accent5 2 17 4 3" xfId="31616"/>
    <cellStyle name="40% - Accent5 2 17 5" xfId="31617"/>
    <cellStyle name="40% - Accent5 2 17 5 2" xfId="31618"/>
    <cellStyle name="40% - Accent5 2 17 5 3" xfId="31619"/>
    <cellStyle name="40% - Accent5 2 17 6" xfId="31620"/>
    <cellStyle name="40% - Accent5 2 17 6 2" xfId="31621"/>
    <cellStyle name="40% - Accent5 2 17 7" xfId="31622"/>
    <cellStyle name="40% - Accent5 2 17 8" xfId="31623"/>
    <cellStyle name="40% - Accent5 2 18" xfId="31624"/>
    <cellStyle name="40% - Accent5 2 18 2" xfId="31625"/>
    <cellStyle name="40% - Accent5 2 18 2 2" xfId="31626"/>
    <cellStyle name="40% - Accent5 2 18 2 3" xfId="31627"/>
    <cellStyle name="40% - Accent5 2 18 3" xfId="31628"/>
    <cellStyle name="40% - Accent5 2 18 3 2" xfId="31629"/>
    <cellStyle name="40% - Accent5 2 18 3 3" xfId="31630"/>
    <cellStyle name="40% - Accent5 2 18 4" xfId="31631"/>
    <cellStyle name="40% - Accent5 2 18 4 2" xfId="31632"/>
    <cellStyle name="40% - Accent5 2 18 4 3" xfId="31633"/>
    <cellStyle name="40% - Accent5 2 18 5" xfId="31634"/>
    <cellStyle name="40% - Accent5 2 18 5 2" xfId="31635"/>
    <cellStyle name="40% - Accent5 2 18 5 3" xfId="31636"/>
    <cellStyle name="40% - Accent5 2 18 6" xfId="31637"/>
    <cellStyle name="40% - Accent5 2 18 6 2" xfId="31638"/>
    <cellStyle name="40% - Accent5 2 18 7" xfId="31639"/>
    <cellStyle name="40% - Accent5 2 18 8" xfId="31640"/>
    <cellStyle name="40% - Accent5 2 19" xfId="31641"/>
    <cellStyle name="40% - Accent5 2 19 2" xfId="31642"/>
    <cellStyle name="40% - Accent5 2 19 2 2" xfId="31643"/>
    <cellStyle name="40% - Accent5 2 19 2 3" xfId="31644"/>
    <cellStyle name="40% - Accent5 2 19 3" xfId="31645"/>
    <cellStyle name="40% - Accent5 2 19 3 2" xfId="31646"/>
    <cellStyle name="40% - Accent5 2 19 3 3" xfId="31647"/>
    <cellStyle name="40% - Accent5 2 19 4" xfId="31648"/>
    <cellStyle name="40% - Accent5 2 19 4 2" xfId="31649"/>
    <cellStyle name="40% - Accent5 2 19 4 3" xfId="31650"/>
    <cellStyle name="40% - Accent5 2 19 5" xfId="31651"/>
    <cellStyle name="40% - Accent5 2 19 5 2" xfId="31652"/>
    <cellStyle name="40% - Accent5 2 19 5 3" xfId="31653"/>
    <cellStyle name="40% - Accent5 2 19 6" xfId="31654"/>
    <cellStyle name="40% - Accent5 2 19 6 2" xfId="31655"/>
    <cellStyle name="40% - Accent5 2 19 7" xfId="31656"/>
    <cellStyle name="40% - Accent5 2 19 8" xfId="31657"/>
    <cellStyle name="40% - Accent5 2 2" xfId="31658"/>
    <cellStyle name="40% - Accent5 2 2 2" xfId="31659"/>
    <cellStyle name="40% - Accent5 2 2 2 2" xfId="31660"/>
    <cellStyle name="40% - Accent5 2 2 2 3" xfId="31661"/>
    <cellStyle name="40% - Accent5 2 2 3" xfId="31662"/>
    <cellStyle name="40% - Accent5 2 2 3 2" xfId="31663"/>
    <cellStyle name="40% - Accent5 2 2 3 3" xfId="31664"/>
    <cellStyle name="40% - Accent5 2 2 4" xfId="31665"/>
    <cellStyle name="40% - Accent5 2 2 4 2" xfId="31666"/>
    <cellStyle name="40% - Accent5 2 2 4 3" xfId="31667"/>
    <cellStyle name="40% - Accent5 2 2 5" xfId="31668"/>
    <cellStyle name="40% - Accent5 2 2 5 2" xfId="31669"/>
    <cellStyle name="40% - Accent5 2 2 5 3" xfId="31670"/>
    <cellStyle name="40% - Accent5 2 2 6" xfId="31671"/>
    <cellStyle name="40% - Accent5 2 2 6 2" xfId="31672"/>
    <cellStyle name="40% - Accent5 2 2 7" xfId="31673"/>
    <cellStyle name="40% - Accent5 2 2 8" xfId="31674"/>
    <cellStyle name="40% - Accent5 2 20" xfId="31675"/>
    <cellStyle name="40% - Accent5 2 20 2" xfId="31676"/>
    <cellStyle name="40% - Accent5 2 20 2 2" xfId="31677"/>
    <cellStyle name="40% - Accent5 2 20 2 3" xfId="31678"/>
    <cellStyle name="40% - Accent5 2 20 3" xfId="31679"/>
    <cellStyle name="40% - Accent5 2 20 3 2" xfId="31680"/>
    <cellStyle name="40% - Accent5 2 20 3 3" xfId="31681"/>
    <cellStyle name="40% - Accent5 2 20 4" xfId="31682"/>
    <cellStyle name="40% - Accent5 2 20 4 2" xfId="31683"/>
    <cellStyle name="40% - Accent5 2 20 4 3" xfId="31684"/>
    <cellStyle name="40% - Accent5 2 20 5" xfId="31685"/>
    <cellStyle name="40% - Accent5 2 20 5 2" xfId="31686"/>
    <cellStyle name="40% - Accent5 2 20 5 3" xfId="31687"/>
    <cellStyle name="40% - Accent5 2 20 6" xfId="31688"/>
    <cellStyle name="40% - Accent5 2 20 6 2" xfId="31689"/>
    <cellStyle name="40% - Accent5 2 20 7" xfId="31690"/>
    <cellStyle name="40% - Accent5 2 20 8" xfId="31691"/>
    <cellStyle name="40% - Accent5 2 21" xfId="31692"/>
    <cellStyle name="40% - Accent5 2 21 2" xfId="31693"/>
    <cellStyle name="40% - Accent5 2 21 2 2" xfId="31694"/>
    <cellStyle name="40% - Accent5 2 21 2 3" xfId="31695"/>
    <cellStyle name="40% - Accent5 2 21 3" xfId="31696"/>
    <cellStyle name="40% - Accent5 2 21 3 2" xfId="31697"/>
    <cellStyle name="40% - Accent5 2 21 3 3" xfId="31698"/>
    <cellStyle name="40% - Accent5 2 21 4" xfId="31699"/>
    <cellStyle name="40% - Accent5 2 21 4 2" xfId="31700"/>
    <cellStyle name="40% - Accent5 2 21 4 3" xfId="31701"/>
    <cellStyle name="40% - Accent5 2 21 5" xfId="31702"/>
    <cellStyle name="40% - Accent5 2 21 5 2" xfId="31703"/>
    <cellStyle name="40% - Accent5 2 21 5 3" xfId="31704"/>
    <cellStyle name="40% - Accent5 2 21 6" xfId="31705"/>
    <cellStyle name="40% - Accent5 2 21 6 2" xfId="31706"/>
    <cellStyle name="40% - Accent5 2 21 7" xfId="31707"/>
    <cellStyle name="40% - Accent5 2 21 8" xfId="31708"/>
    <cellStyle name="40% - Accent5 2 22" xfId="31709"/>
    <cellStyle name="40% - Accent5 2 22 2" xfId="31710"/>
    <cellStyle name="40% - Accent5 2 22 3" xfId="31711"/>
    <cellStyle name="40% - Accent5 2 23" xfId="31712"/>
    <cellStyle name="40% - Accent5 2 23 2" xfId="31713"/>
    <cellStyle name="40% - Accent5 2 23 3" xfId="31714"/>
    <cellStyle name="40% - Accent5 2 24" xfId="31715"/>
    <cellStyle name="40% - Accent5 2 24 2" xfId="31716"/>
    <cellStyle name="40% - Accent5 2 24 3" xfId="31717"/>
    <cellStyle name="40% - Accent5 2 25" xfId="31718"/>
    <cellStyle name="40% - Accent5 2 25 2" xfId="31719"/>
    <cellStyle name="40% - Accent5 2 25 3" xfId="31720"/>
    <cellStyle name="40% - Accent5 2 26" xfId="31721"/>
    <cellStyle name="40% - Accent5 2 26 2" xfId="31722"/>
    <cellStyle name="40% - Accent5 2 27" xfId="31723"/>
    <cellStyle name="40% - Accent5 2 28" xfId="31724"/>
    <cellStyle name="40% - Accent5 2 3" xfId="31725"/>
    <cellStyle name="40% - Accent5 2 3 2" xfId="31726"/>
    <cellStyle name="40% - Accent5 2 3 2 2" xfId="31727"/>
    <cellStyle name="40% - Accent5 2 3 2 3" xfId="31728"/>
    <cellStyle name="40% - Accent5 2 3 3" xfId="31729"/>
    <cellStyle name="40% - Accent5 2 3 3 2" xfId="31730"/>
    <cellStyle name="40% - Accent5 2 3 3 3" xfId="31731"/>
    <cellStyle name="40% - Accent5 2 3 4" xfId="31732"/>
    <cellStyle name="40% - Accent5 2 3 4 2" xfId="31733"/>
    <cellStyle name="40% - Accent5 2 3 4 3" xfId="31734"/>
    <cellStyle name="40% - Accent5 2 3 5" xfId="31735"/>
    <cellStyle name="40% - Accent5 2 3 5 2" xfId="31736"/>
    <cellStyle name="40% - Accent5 2 3 5 3" xfId="31737"/>
    <cellStyle name="40% - Accent5 2 3 6" xfId="31738"/>
    <cellStyle name="40% - Accent5 2 3 6 2" xfId="31739"/>
    <cellStyle name="40% - Accent5 2 3 7" xfId="31740"/>
    <cellStyle name="40% - Accent5 2 3 8" xfId="31741"/>
    <cellStyle name="40% - Accent5 2 4" xfId="31742"/>
    <cellStyle name="40% - Accent5 2 4 2" xfId="31743"/>
    <cellStyle name="40% - Accent5 2 4 2 2" xfId="31744"/>
    <cellStyle name="40% - Accent5 2 4 2 3" xfId="31745"/>
    <cellStyle name="40% - Accent5 2 4 3" xfId="31746"/>
    <cellStyle name="40% - Accent5 2 4 3 2" xfId="31747"/>
    <cellStyle name="40% - Accent5 2 4 3 3" xfId="31748"/>
    <cellStyle name="40% - Accent5 2 4 4" xfId="31749"/>
    <cellStyle name="40% - Accent5 2 4 4 2" xfId="31750"/>
    <cellStyle name="40% - Accent5 2 4 4 3" xfId="31751"/>
    <cellStyle name="40% - Accent5 2 4 5" xfId="31752"/>
    <cellStyle name="40% - Accent5 2 4 5 2" xfId="31753"/>
    <cellStyle name="40% - Accent5 2 4 5 3" xfId="31754"/>
    <cellStyle name="40% - Accent5 2 4 6" xfId="31755"/>
    <cellStyle name="40% - Accent5 2 4 6 2" xfId="31756"/>
    <cellStyle name="40% - Accent5 2 4 7" xfId="31757"/>
    <cellStyle name="40% - Accent5 2 4 8" xfId="31758"/>
    <cellStyle name="40% - Accent5 2 5" xfId="31759"/>
    <cellStyle name="40% - Accent5 2 5 2" xfId="31760"/>
    <cellStyle name="40% - Accent5 2 5 2 2" xfId="31761"/>
    <cellStyle name="40% - Accent5 2 5 2 3" xfId="31762"/>
    <cellStyle name="40% - Accent5 2 5 3" xfId="31763"/>
    <cellStyle name="40% - Accent5 2 5 3 2" xfId="31764"/>
    <cellStyle name="40% - Accent5 2 5 3 3" xfId="31765"/>
    <cellStyle name="40% - Accent5 2 5 4" xfId="31766"/>
    <cellStyle name="40% - Accent5 2 5 4 2" xfId="31767"/>
    <cellStyle name="40% - Accent5 2 5 4 3" xfId="31768"/>
    <cellStyle name="40% - Accent5 2 5 5" xfId="31769"/>
    <cellStyle name="40% - Accent5 2 5 5 2" xfId="31770"/>
    <cellStyle name="40% - Accent5 2 5 5 3" xfId="31771"/>
    <cellStyle name="40% - Accent5 2 5 6" xfId="31772"/>
    <cellStyle name="40% - Accent5 2 5 6 2" xfId="31773"/>
    <cellStyle name="40% - Accent5 2 5 7" xfId="31774"/>
    <cellStyle name="40% - Accent5 2 5 8" xfId="31775"/>
    <cellStyle name="40% - Accent5 2 6" xfId="31776"/>
    <cellStyle name="40% - Accent5 2 6 2" xfId="31777"/>
    <cellStyle name="40% - Accent5 2 6 2 2" xfId="31778"/>
    <cellStyle name="40% - Accent5 2 6 2 3" xfId="31779"/>
    <cellStyle name="40% - Accent5 2 6 3" xfId="31780"/>
    <cellStyle name="40% - Accent5 2 6 3 2" xfId="31781"/>
    <cellStyle name="40% - Accent5 2 6 3 3" xfId="31782"/>
    <cellStyle name="40% - Accent5 2 6 4" xfId="31783"/>
    <cellStyle name="40% - Accent5 2 6 4 2" xfId="31784"/>
    <cellStyle name="40% - Accent5 2 6 4 3" xfId="31785"/>
    <cellStyle name="40% - Accent5 2 6 5" xfId="31786"/>
    <cellStyle name="40% - Accent5 2 6 5 2" xfId="31787"/>
    <cellStyle name="40% - Accent5 2 6 5 3" xfId="31788"/>
    <cellStyle name="40% - Accent5 2 6 6" xfId="31789"/>
    <cellStyle name="40% - Accent5 2 6 6 2" xfId="31790"/>
    <cellStyle name="40% - Accent5 2 6 7" xfId="31791"/>
    <cellStyle name="40% - Accent5 2 6 8" xfId="31792"/>
    <cellStyle name="40% - Accent5 2 7" xfId="31793"/>
    <cellStyle name="40% - Accent5 2 7 2" xfId="31794"/>
    <cellStyle name="40% - Accent5 2 7 2 2" xfId="31795"/>
    <cellStyle name="40% - Accent5 2 7 2 3" xfId="31796"/>
    <cellStyle name="40% - Accent5 2 7 3" xfId="31797"/>
    <cellStyle name="40% - Accent5 2 7 3 2" xfId="31798"/>
    <cellStyle name="40% - Accent5 2 7 3 3" xfId="31799"/>
    <cellStyle name="40% - Accent5 2 7 4" xfId="31800"/>
    <cellStyle name="40% - Accent5 2 7 4 2" xfId="31801"/>
    <cellStyle name="40% - Accent5 2 7 4 3" xfId="31802"/>
    <cellStyle name="40% - Accent5 2 7 5" xfId="31803"/>
    <cellStyle name="40% - Accent5 2 7 5 2" xfId="31804"/>
    <cellStyle name="40% - Accent5 2 7 5 3" xfId="31805"/>
    <cellStyle name="40% - Accent5 2 7 6" xfId="31806"/>
    <cellStyle name="40% - Accent5 2 7 6 2" xfId="31807"/>
    <cellStyle name="40% - Accent5 2 7 7" xfId="31808"/>
    <cellStyle name="40% - Accent5 2 7 8" xfId="31809"/>
    <cellStyle name="40% - Accent5 2 8" xfId="31810"/>
    <cellStyle name="40% - Accent5 2 8 2" xfId="31811"/>
    <cellStyle name="40% - Accent5 2 8 2 2" xfId="31812"/>
    <cellStyle name="40% - Accent5 2 8 2 3" xfId="31813"/>
    <cellStyle name="40% - Accent5 2 8 3" xfId="31814"/>
    <cellStyle name="40% - Accent5 2 8 3 2" xfId="31815"/>
    <cellStyle name="40% - Accent5 2 8 3 3" xfId="31816"/>
    <cellStyle name="40% - Accent5 2 8 4" xfId="31817"/>
    <cellStyle name="40% - Accent5 2 8 4 2" xfId="31818"/>
    <cellStyle name="40% - Accent5 2 8 4 3" xfId="31819"/>
    <cellStyle name="40% - Accent5 2 8 5" xfId="31820"/>
    <cellStyle name="40% - Accent5 2 8 5 2" xfId="31821"/>
    <cellStyle name="40% - Accent5 2 8 5 3" xfId="31822"/>
    <cellStyle name="40% - Accent5 2 8 6" xfId="31823"/>
    <cellStyle name="40% - Accent5 2 8 6 2" xfId="31824"/>
    <cellStyle name="40% - Accent5 2 8 7" xfId="31825"/>
    <cellStyle name="40% - Accent5 2 8 8" xfId="31826"/>
    <cellStyle name="40% - Accent5 2 9" xfId="31827"/>
    <cellStyle name="40% - Accent5 2 9 2" xfId="31828"/>
    <cellStyle name="40% - Accent5 2 9 2 2" xfId="31829"/>
    <cellStyle name="40% - Accent5 2 9 2 3" xfId="31830"/>
    <cellStyle name="40% - Accent5 2 9 3" xfId="31831"/>
    <cellStyle name="40% - Accent5 2 9 3 2" xfId="31832"/>
    <cellStyle name="40% - Accent5 2 9 3 3" xfId="31833"/>
    <cellStyle name="40% - Accent5 2 9 4" xfId="31834"/>
    <cellStyle name="40% - Accent5 2 9 4 2" xfId="31835"/>
    <cellStyle name="40% - Accent5 2 9 4 3" xfId="31836"/>
    <cellStyle name="40% - Accent5 2 9 5" xfId="31837"/>
    <cellStyle name="40% - Accent5 2 9 5 2" xfId="31838"/>
    <cellStyle name="40% - Accent5 2 9 5 3" xfId="31839"/>
    <cellStyle name="40% - Accent5 2 9 6" xfId="31840"/>
    <cellStyle name="40% - Accent5 2 9 6 2" xfId="31841"/>
    <cellStyle name="40% - Accent5 2 9 7" xfId="31842"/>
    <cellStyle name="40% - Accent5 2 9 8" xfId="31843"/>
    <cellStyle name="40% - Accent5 20" xfId="31844"/>
    <cellStyle name="40% - Accent5 20 2" xfId="31845"/>
    <cellStyle name="40% - Accent5 20 2 2" xfId="31846"/>
    <cellStyle name="40% - Accent5 20 2 3" xfId="31847"/>
    <cellStyle name="40% - Accent5 20 3" xfId="31848"/>
    <cellStyle name="40% - Accent5 20 3 2" xfId="31849"/>
    <cellStyle name="40% - Accent5 20 3 3" xfId="31850"/>
    <cellStyle name="40% - Accent5 20 4" xfId="31851"/>
    <cellStyle name="40% - Accent5 20 4 2" xfId="31852"/>
    <cellStyle name="40% - Accent5 20 4 3" xfId="31853"/>
    <cellStyle name="40% - Accent5 20 5" xfId="31854"/>
    <cellStyle name="40% - Accent5 20 5 2" xfId="31855"/>
    <cellStyle name="40% - Accent5 20 5 3" xfId="31856"/>
    <cellStyle name="40% - Accent5 20 6" xfId="31857"/>
    <cellStyle name="40% - Accent5 20 6 2" xfId="31858"/>
    <cellStyle name="40% - Accent5 20 7" xfId="31859"/>
    <cellStyle name="40% - Accent5 20 8" xfId="31860"/>
    <cellStyle name="40% - Accent5 21" xfId="31861"/>
    <cellStyle name="40% - Accent5 21 2" xfId="31862"/>
    <cellStyle name="40% - Accent5 21 2 2" xfId="31863"/>
    <cellStyle name="40% - Accent5 21 2 3" xfId="31864"/>
    <cellStyle name="40% - Accent5 21 3" xfId="31865"/>
    <cellStyle name="40% - Accent5 21 3 2" xfId="31866"/>
    <cellStyle name="40% - Accent5 21 3 3" xfId="31867"/>
    <cellStyle name="40% - Accent5 21 4" xfId="31868"/>
    <cellStyle name="40% - Accent5 21 4 2" xfId="31869"/>
    <cellStyle name="40% - Accent5 21 4 3" xfId="31870"/>
    <cellStyle name="40% - Accent5 21 5" xfId="31871"/>
    <cellStyle name="40% - Accent5 21 5 2" xfId="31872"/>
    <cellStyle name="40% - Accent5 21 5 3" xfId="31873"/>
    <cellStyle name="40% - Accent5 21 6" xfId="31874"/>
    <cellStyle name="40% - Accent5 21 6 2" xfId="31875"/>
    <cellStyle name="40% - Accent5 21 7" xfId="31876"/>
    <cellStyle name="40% - Accent5 21 8" xfId="31877"/>
    <cellStyle name="40% - Accent5 22" xfId="31878"/>
    <cellStyle name="40% - Accent5 22 2" xfId="31879"/>
    <cellStyle name="40% - Accent5 22 2 2" xfId="31880"/>
    <cellStyle name="40% - Accent5 22 2 3" xfId="31881"/>
    <cellStyle name="40% - Accent5 22 3" xfId="31882"/>
    <cellStyle name="40% - Accent5 22 3 2" xfId="31883"/>
    <cellStyle name="40% - Accent5 22 3 3" xfId="31884"/>
    <cellStyle name="40% - Accent5 22 4" xfId="31885"/>
    <cellStyle name="40% - Accent5 22 4 2" xfId="31886"/>
    <cellStyle name="40% - Accent5 22 4 3" xfId="31887"/>
    <cellStyle name="40% - Accent5 22 5" xfId="31888"/>
    <cellStyle name="40% - Accent5 22 5 2" xfId="31889"/>
    <cellStyle name="40% - Accent5 22 5 3" xfId="31890"/>
    <cellStyle name="40% - Accent5 22 6" xfId="31891"/>
    <cellStyle name="40% - Accent5 22 6 2" xfId="31892"/>
    <cellStyle name="40% - Accent5 22 7" xfId="31893"/>
    <cellStyle name="40% - Accent5 22 8" xfId="31894"/>
    <cellStyle name="40% - Accent5 23" xfId="31895"/>
    <cellStyle name="40% - Accent5 23 2" xfId="31896"/>
    <cellStyle name="40% - Accent5 23 2 2" xfId="31897"/>
    <cellStyle name="40% - Accent5 23 2 3" xfId="31898"/>
    <cellStyle name="40% - Accent5 23 3" xfId="31899"/>
    <cellStyle name="40% - Accent5 23 3 2" xfId="31900"/>
    <cellStyle name="40% - Accent5 23 3 3" xfId="31901"/>
    <cellStyle name="40% - Accent5 23 4" xfId="31902"/>
    <cellStyle name="40% - Accent5 23 4 2" xfId="31903"/>
    <cellStyle name="40% - Accent5 23 4 3" xfId="31904"/>
    <cellStyle name="40% - Accent5 23 5" xfId="31905"/>
    <cellStyle name="40% - Accent5 23 5 2" xfId="31906"/>
    <cellStyle name="40% - Accent5 23 5 3" xfId="31907"/>
    <cellStyle name="40% - Accent5 23 6" xfId="31908"/>
    <cellStyle name="40% - Accent5 23 6 2" xfId="31909"/>
    <cellStyle name="40% - Accent5 23 7" xfId="31910"/>
    <cellStyle name="40% - Accent5 23 8" xfId="31911"/>
    <cellStyle name="40% - Accent5 24" xfId="31912"/>
    <cellStyle name="40% - Accent5 24 2" xfId="31913"/>
    <cellStyle name="40% - Accent5 24 2 2" xfId="31914"/>
    <cellStyle name="40% - Accent5 24 2 3" xfId="31915"/>
    <cellStyle name="40% - Accent5 24 3" xfId="31916"/>
    <cellStyle name="40% - Accent5 24 3 2" xfId="31917"/>
    <cellStyle name="40% - Accent5 24 3 3" xfId="31918"/>
    <cellStyle name="40% - Accent5 24 4" xfId="31919"/>
    <cellStyle name="40% - Accent5 24 4 2" xfId="31920"/>
    <cellStyle name="40% - Accent5 24 4 3" xfId="31921"/>
    <cellStyle name="40% - Accent5 24 5" xfId="31922"/>
    <cellStyle name="40% - Accent5 24 5 2" xfId="31923"/>
    <cellStyle name="40% - Accent5 24 5 3" xfId="31924"/>
    <cellStyle name="40% - Accent5 24 6" xfId="31925"/>
    <cellStyle name="40% - Accent5 24 6 2" xfId="31926"/>
    <cellStyle name="40% - Accent5 24 7" xfId="31927"/>
    <cellStyle name="40% - Accent5 24 8" xfId="31928"/>
    <cellStyle name="40% - Accent5 25" xfId="31929"/>
    <cellStyle name="40% - Accent5 25 2" xfId="31930"/>
    <cellStyle name="40% - Accent5 25 2 2" xfId="31931"/>
    <cellStyle name="40% - Accent5 25 2 3" xfId="31932"/>
    <cellStyle name="40% - Accent5 25 3" xfId="31933"/>
    <cellStyle name="40% - Accent5 25 3 2" xfId="31934"/>
    <cellStyle name="40% - Accent5 25 3 3" xfId="31935"/>
    <cellStyle name="40% - Accent5 25 4" xfId="31936"/>
    <cellStyle name="40% - Accent5 25 4 2" xfId="31937"/>
    <cellStyle name="40% - Accent5 25 4 3" xfId="31938"/>
    <cellStyle name="40% - Accent5 25 5" xfId="31939"/>
    <cellStyle name="40% - Accent5 25 5 2" xfId="31940"/>
    <cellStyle name="40% - Accent5 25 5 3" xfId="31941"/>
    <cellStyle name="40% - Accent5 25 6" xfId="31942"/>
    <cellStyle name="40% - Accent5 25 6 2" xfId="31943"/>
    <cellStyle name="40% - Accent5 25 7" xfId="31944"/>
    <cellStyle name="40% - Accent5 25 8" xfId="31945"/>
    <cellStyle name="40% - Accent5 26" xfId="31946"/>
    <cellStyle name="40% - Accent5 26 2" xfId="31947"/>
    <cellStyle name="40% - Accent5 26 2 2" xfId="31948"/>
    <cellStyle name="40% - Accent5 26 2 3" xfId="31949"/>
    <cellStyle name="40% - Accent5 26 3" xfId="31950"/>
    <cellStyle name="40% - Accent5 26 3 2" xfId="31951"/>
    <cellStyle name="40% - Accent5 26 3 3" xfId="31952"/>
    <cellStyle name="40% - Accent5 26 4" xfId="31953"/>
    <cellStyle name="40% - Accent5 26 4 2" xfId="31954"/>
    <cellStyle name="40% - Accent5 26 4 3" xfId="31955"/>
    <cellStyle name="40% - Accent5 26 5" xfId="31956"/>
    <cellStyle name="40% - Accent5 26 5 2" xfId="31957"/>
    <cellStyle name="40% - Accent5 26 5 3" xfId="31958"/>
    <cellStyle name="40% - Accent5 26 6" xfId="31959"/>
    <cellStyle name="40% - Accent5 26 6 2" xfId="31960"/>
    <cellStyle name="40% - Accent5 26 7" xfId="31961"/>
    <cellStyle name="40% - Accent5 26 8" xfId="31962"/>
    <cellStyle name="40% - Accent5 27" xfId="31963"/>
    <cellStyle name="40% - Accent5 27 2" xfId="31964"/>
    <cellStyle name="40% - Accent5 27 2 2" xfId="31965"/>
    <cellStyle name="40% - Accent5 27 2 3" xfId="31966"/>
    <cellStyle name="40% - Accent5 27 3" xfId="31967"/>
    <cellStyle name="40% - Accent5 27 3 2" xfId="31968"/>
    <cellStyle name="40% - Accent5 27 3 3" xfId="31969"/>
    <cellStyle name="40% - Accent5 27 4" xfId="31970"/>
    <cellStyle name="40% - Accent5 27 4 2" xfId="31971"/>
    <cellStyle name="40% - Accent5 27 4 3" xfId="31972"/>
    <cellStyle name="40% - Accent5 27 5" xfId="31973"/>
    <cellStyle name="40% - Accent5 27 5 2" xfId="31974"/>
    <cellStyle name="40% - Accent5 27 5 3" xfId="31975"/>
    <cellStyle name="40% - Accent5 27 6" xfId="31976"/>
    <cellStyle name="40% - Accent5 27 6 2" xfId="31977"/>
    <cellStyle name="40% - Accent5 27 7" xfId="31978"/>
    <cellStyle name="40% - Accent5 27 8" xfId="31979"/>
    <cellStyle name="40% - Accent5 28" xfId="31980"/>
    <cellStyle name="40% - Accent5 28 2" xfId="31981"/>
    <cellStyle name="40% - Accent5 28 3" xfId="31982"/>
    <cellStyle name="40% - Accent5 29" xfId="31983"/>
    <cellStyle name="40% - Accent5 29 2" xfId="31984"/>
    <cellStyle name="40% - Accent5 29 3" xfId="31985"/>
    <cellStyle name="40% - Accent5 3" xfId="31986"/>
    <cellStyle name="40% - Accent5 3 10" xfId="31987"/>
    <cellStyle name="40% - Accent5 3 10 2" xfId="31988"/>
    <cellStyle name="40% - Accent5 3 10 2 2" xfId="31989"/>
    <cellStyle name="40% - Accent5 3 10 2 3" xfId="31990"/>
    <cellStyle name="40% - Accent5 3 10 3" xfId="31991"/>
    <cellStyle name="40% - Accent5 3 10 3 2" xfId="31992"/>
    <cellStyle name="40% - Accent5 3 10 3 3" xfId="31993"/>
    <cellStyle name="40% - Accent5 3 10 4" xfId="31994"/>
    <cellStyle name="40% - Accent5 3 10 4 2" xfId="31995"/>
    <cellStyle name="40% - Accent5 3 10 4 3" xfId="31996"/>
    <cellStyle name="40% - Accent5 3 10 5" xfId="31997"/>
    <cellStyle name="40% - Accent5 3 10 5 2" xfId="31998"/>
    <cellStyle name="40% - Accent5 3 10 5 3" xfId="31999"/>
    <cellStyle name="40% - Accent5 3 10 6" xfId="32000"/>
    <cellStyle name="40% - Accent5 3 10 6 2" xfId="32001"/>
    <cellStyle name="40% - Accent5 3 10 7" xfId="32002"/>
    <cellStyle name="40% - Accent5 3 10 8" xfId="32003"/>
    <cellStyle name="40% - Accent5 3 11" xfId="32004"/>
    <cellStyle name="40% - Accent5 3 11 2" xfId="32005"/>
    <cellStyle name="40% - Accent5 3 11 2 2" xfId="32006"/>
    <cellStyle name="40% - Accent5 3 11 2 3" xfId="32007"/>
    <cellStyle name="40% - Accent5 3 11 3" xfId="32008"/>
    <cellStyle name="40% - Accent5 3 11 3 2" xfId="32009"/>
    <cellStyle name="40% - Accent5 3 11 3 3" xfId="32010"/>
    <cellStyle name="40% - Accent5 3 11 4" xfId="32011"/>
    <cellStyle name="40% - Accent5 3 11 4 2" xfId="32012"/>
    <cellStyle name="40% - Accent5 3 11 4 3" xfId="32013"/>
    <cellStyle name="40% - Accent5 3 11 5" xfId="32014"/>
    <cellStyle name="40% - Accent5 3 11 5 2" xfId="32015"/>
    <cellStyle name="40% - Accent5 3 11 5 3" xfId="32016"/>
    <cellStyle name="40% - Accent5 3 11 6" xfId="32017"/>
    <cellStyle name="40% - Accent5 3 11 6 2" xfId="32018"/>
    <cellStyle name="40% - Accent5 3 11 7" xfId="32019"/>
    <cellStyle name="40% - Accent5 3 11 8" xfId="32020"/>
    <cellStyle name="40% - Accent5 3 12" xfId="32021"/>
    <cellStyle name="40% - Accent5 3 12 2" xfId="32022"/>
    <cellStyle name="40% - Accent5 3 12 2 2" xfId="32023"/>
    <cellStyle name="40% - Accent5 3 12 2 3" xfId="32024"/>
    <cellStyle name="40% - Accent5 3 12 3" xfId="32025"/>
    <cellStyle name="40% - Accent5 3 12 3 2" xfId="32026"/>
    <cellStyle name="40% - Accent5 3 12 3 3" xfId="32027"/>
    <cellStyle name="40% - Accent5 3 12 4" xfId="32028"/>
    <cellStyle name="40% - Accent5 3 12 4 2" xfId="32029"/>
    <cellStyle name="40% - Accent5 3 12 4 3" xfId="32030"/>
    <cellStyle name="40% - Accent5 3 12 5" xfId="32031"/>
    <cellStyle name="40% - Accent5 3 12 5 2" xfId="32032"/>
    <cellStyle name="40% - Accent5 3 12 5 3" xfId="32033"/>
    <cellStyle name="40% - Accent5 3 12 6" xfId="32034"/>
    <cellStyle name="40% - Accent5 3 12 6 2" xfId="32035"/>
    <cellStyle name="40% - Accent5 3 12 7" xfId="32036"/>
    <cellStyle name="40% - Accent5 3 12 8" xfId="32037"/>
    <cellStyle name="40% - Accent5 3 13" xfId="32038"/>
    <cellStyle name="40% - Accent5 3 13 2" xfId="32039"/>
    <cellStyle name="40% - Accent5 3 13 2 2" xfId="32040"/>
    <cellStyle name="40% - Accent5 3 13 2 3" xfId="32041"/>
    <cellStyle name="40% - Accent5 3 13 3" xfId="32042"/>
    <cellStyle name="40% - Accent5 3 13 3 2" xfId="32043"/>
    <cellStyle name="40% - Accent5 3 13 3 3" xfId="32044"/>
    <cellStyle name="40% - Accent5 3 13 4" xfId="32045"/>
    <cellStyle name="40% - Accent5 3 13 4 2" xfId="32046"/>
    <cellStyle name="40% - Accent5 3 13 4 3" xfId="32047"/>
    <cellStyle name="40% - Accent5 3 13 5" xfId="32048"/>
    <cellStyle name="40% - Accent5 3 13 5 2" xfId="32049"/>
    <cellStyle name="40% - Accent5 3 13 5 3" xfId="32050"/>
    <cellStyle name="40% - Accent5 3 13 6" xfId="32051"/>
    <cellStyle name="40% - Accent5 3 13 6 2" xfId="32052"/>
    <cellStyle name="40% - Accent5 3 13 7" xfId="32053"/>
    <cellStyle name="40% - Accent5 3 13 8" xfId="32054"/>
    <cellStyle name="40% - Accent5 3 14" xfId="32055"/>
    <cellStyle name="40% - Accent5 3 14 2" xfId="32056"/>
    <cellStyle name="40% - Accent5 3 14 2 2" xfId="32057"/>
    <cellStyle name="40% - Accent5 3 14 2 3" xfId="32058"/>
    <cellStyle name="40% - Accent5 3 14 3" xfId="32059"/>
    <cellStyle name="40% - Accent5 3 14 3 2" xfId="32060"/>
    <cellStyle name="40% - Accent5 3 14 3 3" xfId="32061"/>
    <cellStyle name="40% - Accent5 3 14 4" xfId="32062"/>
    <cellStyle name="40% - Accent5 3 14 4 2" xfId="32063"/>
    <cellStyle name="40% - Accent5 3 14 4 3" xfId="32064"/>
    <cellStyle name="40% - Accent5 3 14 5" xfId="32065"/>
    <cellStyle name="40% - Accent5 3 14 5 2" xfId="32066"/>
    <cellStyle name="40% - Accent5 3 14 5 3" xfId="32067"/>
    <cellStyle name="40% - Accent5 3 14 6" xfId="32068"/>
    <cellStyle name="40% - Accent5 3 14 6 2" xfId="32069"/>
    <cellStyle name="40% - Accent5 3 14 7" xfId="32070"/>
    <cellStyle name="40% - Accent5 3 14 8" xfId="32071"/>
    <cellStyle name="40% - Accent5 3 15" xfId="32072"/>
    <cellStyle name="40% - Accent5 3 15 2" xfId="32073"/>
    <cellStyle name="40% - Accent5 3 15 2 2" xfId="32074"/>
    <cellStyle name="40% - Accent5 3 15 2 3" xfId="32075"/>
    <cellStyle name="40% - Accent5 3 15 3" xfId="32076"/>
    <cellStyle name="40% - Accent5 3 15 3 2" xfId="32077"/>
    <cellStyle name="40% - Accent5 3 15 3 3" xfId="32078"/>
    <cellStyle name="40% - Accent5 3 15 4" xfId="32079"/>
    <cellStyle name="40% - Accent5 3 15 4 2" xfId="32080"/>
    <cellStyle name="40% - Accent5 3 15 4 3" xfId="32081"/>
    <cellStyle name="40% - Accent5 3 15 5" xfId="32082"/>
    <cellStyle name="40% - Accent5 3 15 5 2" xfId="32083"/>
    <cellStyle name="40% - Accent5 3 15 5 3" xfId="32084"/>
    <cellStyle name="40% - Accent5 3 15 6" xfId="32085"/>
    <cellStyle name="40% - Accent5 3 15 6 2" xfId="32086"/>
    <cellStyle name="40% - Accent5 3 15 7" xfId="32087"/>
    <cellStyle name="40% - Accent5 3 15 8" xfId="32088"/>
    <cellStyle name="40% - Accent5 3 16" xfId="32089"/>
    <cellStyle name="40% - Accent5 3 16 2" xfId="32090"/>
    <cellStyle name="40% - Accent5 3 16 2 2" xfId="32091"/>
    <cellStyle name="40% - Accent5 3 16 2 3" xfId="32092"/>
    <cellStyle name="40% - Accent5 3 16 3" xfId="32093"/>
    <cellStyle name="40% - Accent5 3 16 3 2" xfId="32094"/>
    <cellStyle name="40% - Accent5 3 16 3 3" xfId="32095"/>
    <cellStyle name="40% - Accent5 3 16 4" xfId="32096"/>
    <cellStyle name="40% - Accent5 3 16 4 2" xfId="32097"/>
    <cellStyle name="40% - Accent5 3 16 4 3" xfId="32098"/>
    <cellStyle name="40% - Accent5 3 16 5" xfId="32099"/>
    <cellStyle name="40% - Accent5 3 16 5 2" xfId="32100"/>
    <cellStyle name="40% - Accent5 3 16 5 3" xfId="32101"/>
    <cellStyle name="40% - Accent5 3 16 6" xfId="32102"/>
    <cellStyle name="40% - Accent5 3 16 6 2" xfId="32103"/>
    <cellStyle name="40% - Accent5 3 16 7" xfId="32104"/>
    <cellStyle name="40% - Accent5 3 16 8" xfId="32105"/>
    <cellStyle name="40% - Accent5 3 17" xfId="32106"/>
    <cellStyle name="40% - Accent5 3 17 2" xfId="32107"/>
    <cellStyle name="40% - Accent5 3 17 2 2" xfId="32108"/>
    <cellStyle name="40% - Accent5 3 17 2 3" xfId="32109"/>
    <cellStyle name="40% - Accent5 3 17 3" xfId="32110"/>
    <cellStyle name="40% - Accent5 3 17 3 2" xfId="32111"/>
    <cellStyle name="40% - Accent5 3 17 3 3" xfId="32112"/>
    <cellStyle name="40% - Accent5 3 17 4" xfId="32113"/>
    <cellStyle name="40% - Accent5 3 17 4 2" xfId="32114"/>
    <cellStyle name="40% - Accent5 3 17 4 3" xfId="32115"/>
    <cellStyle name="40% - Accent5 3 17 5" xfId="32116"/>
    <cellStyle name="40% - Accent5 3 17 5 2" xfId="32117"/>
    <cellStyle name="40% - Accent5 3 17 5 3" xfId="32118"/>
    <cellStyle name="40% - Accent5 3 17 6" xfId="32119"/>
    <cellStyle name="40% - Accent5 3 17 6 2" xfId="32120"/>
    <cellStyle name="40% - Accent5 3 17 7" xfId="32121"/>
    <cellStyle name="40% - Accent5 3 17 8" xfId="32122"/>
    <cellStyle name="40% - Accent5 3 18" xfId="32123"/>
    <cellStyle name="40% - Accent5 3 18 2" xfId="32124"/>
    <cellStyle name="40% - Accent5 3 18 2 2" xfId="32125"/>
    <cellStyle name="40% - Accent5 3 18 2 3" xfId="32126"/>
    <cellStyle name="40% - Accent5 3 18 3" xfId="32127"/>
    <cellStyle name="40% - Accent5 3 18 3 2" xfId="32128"/>
    <cellStyle name="40% - Accent5 3 18 3 3" xfId="32129"/>
    <cellStyle name="40% - Accent5 3 18 4" xfId="32130"/>
    <cellStyle name="40% - Accent5 3 18 4 2" xfId="32131"/>
    <cellStyle name="40% - Accent5 3 18 4 3" xfId="32132"/>
    <cellStyle name="40% - Accent5 3 18 5" xfId="32133"/>
    <cellStyle name="40% - Accent5 3 18 5 2" xfId="32134"/>
    <cellStyle name="40% - Accent5 3 18 5 3" xfId="32135"/>
    <cellStyle name="40% - Accent5 3 18 6" xfId="32136"/>
    <cellStyle name="40% - Accent5 3 18 6 2" xfId="32137"/>
    <cellStyle name="40% - Accent5 3 18 7" xfId="32138"/>
    <cellStyle name="40% - Accent5 3 18 8" xfId="32139"/>
    <cellStyle name="40% - Accent5 3 19" xfId="32140"/>
    <cellStyle name="40% - Accent5 3 19 2" xfId="32141"/>
    <cellStyle name="40% - Accent5 3 19 2 2" xfId="32142"/>
    <cellStyle name="40% - Accent5 3 19 2 3" xfId="32143"/>
    <cellStyle name="40% - Accent5 3 19 3" xfId="32144"/>
    <cellStyle name="40% - Accent5 3 19 3 2" xfId="32145"/>
    <cellStyle name="40% - Accent5 3 19 3 3" xfId="32146"/>
    <cellStyle name="40% - Accent5 3 19 4" xfId="32147"/>
    <cellStyle name="40% - Accent5 3 19 4 2" xfId="32148"/>
    <cellStyle name="40% - Accent5 3 19 4 3" xfId="32149"/>
    <cellStyle name="40% - Accent5 3 19 5" xfId="32150"/>
    <cellStyle name="40% - Accent5 3 19 5 2" xfId="32151"/>
    <cellStyle name="40% - Accent5 3 19 5 3" xfId="32152"/>
    <cellStyle name="40% - Accent5 3 19 6" xfId="32153"/>
    <cellStyle name="40% - Accent5 3 19 6 2" xfId="32154"/>
    <cellStyle name="40% - Accent5 3 19 7" xfId="32155"/>
    <cellStyle name="40% - Accent5 3 19 8" xfId="32156"/>
    <cellStyle name="40% - Accent5 3 2" xfId="32157"/>
    <cellStyle name="40% - Accent5 3 2 2" xfId="32158"/>
    <cellStyle name="40% - Accent5 3 2 2 2" xfId="32159"/>
    <cellStyle name="40% - Accent5 3 2 2 3" xfId="32160"/>
    <cellStyle name="40% - Accent5 3 2 3" xfId="32161"/>
    <cellStyle name="40% - Accent5 3 2 3 2" xfId="32162"/>
    <cellStyle name="40% - Accent5 3 2 3 3" xfId="32163"/>
    <cellStyle name="40% - Accent5 3 2 4" xfId="32164"/>
    <cellStyle name="40% - Accent5 3 2 4 2" xfId="32165"/>
    <cellStyle name="40% - Accent5 3 2 4 3" xfId="32166"/>
    <cellStyle name="40% - Accent5 3 2 5" xfId="32167"/>
    <cellStyle name="40% - Accent5 3 2 5 2" xfId="32168"/>
    <cellStyle name="40% - Accent5 3 2 5 3" xfId="32169"/>
    <cellStyle name="40% - Accent5 3 2 6" xfId="32170"/>
    <cellStyle name="40% - Accent5 3 2 6 2" xfId="32171"/>
    <cellStyle name="40% - Accent5 3 2 7" xfId="32172"/>
    <cellStyle name="40% - Accent5 3 2 8" xfId="32173"/>
    <cellStyle name="40% - Accent5 3 20" xfId="32174"/>
    <cellStyle name="40% - Accent5 3 20 2" xfId="32175"/>
    <cellStyle name="40% - Accent5 3 20 2 2" xfId="32176"/>
    <cellStyle name="40% - Accent5 3 20 2 3" xfId="32177"/>
    <cellStyle name="40% - Accent5 3 20 3" xfId="32178"/>
    <cellStyle name="40% - Accent5 3 20 3 2" xfId="32179"/>
    <cellStyle name="40% - Accent5 3 20 3 3" xfId="32180"/>
    <cellStyle name="40% - Accent5 3 20 4" xfId="32181"/>
    <cellStyle name="40% - Accent5 3 20 4 2" xfId="32182"/>
    <cellStyle name="40% - Accent5 3 20 4 3" xfId="32183"/>
    <cellStyle name="40% - Accent5 3 20 5" xfId="32184"/>
    <cellStyle name="40% - Accent5 3 20 5 2" xfId="32185"/>
    <cellStyle name="40% - Accent5 3 20 5 3" xfId="32186"/>
    <cellStyle name="40% - Accent5 3 20 6" xfId="32187"/>
    <cellStyle name="40% - Accent5 3 20 6 2" xfId="32188"/>
    <cellStyle name="40% - Accent5 3 20 7" xfId="32189"/>
    <cellStyle name="40% - Accent5 3 20 8" xfId="32190"/>
    <cellStyle name="40% - Accent5 3 21" xfId="32191"/>
    <cellStyle name="40% - Accent5 3 21 2" xfId="32192"/>
    <cellStyle name="40% - Accent5 3 21 2 2" xfId="32193"/>
    <cellStyle name="40% - Accent5 3 21 2 3" xfId="32194"/>
    <cellStyle name="40% - Accent5 3 21 3" xfId="32195"/>
    <cellStyle name="40% - Accent5 3 21 3 2" xfId="32196"/>
    <cellStyle name="40% - Accent5 3 21 3 3" xfId="32197"/>
    <cellStyle name="40% - Accent5 3 21 4" xfId="32198"/>
    <cellStyle name="40% - Accent5 3 21 4 2" xfId="32199"/>
    <cellStyle name="40% - Accent5 3 21 4 3" xfId="32200"/>
    <cellStyle name="40% - Accent5 3 21 5" xfId="32201"/>
    <cellStyle name="40% - Accent5 3 21 5 2" xfId="32202"/>
    <cellStyle name="40% - Accent5 3 21 5 3" xfId="32203"/>
    <cellStyle name="40% - Accent5 3 21 6" xfId="32204"/>
    <cellStyle name="40% - Accent5 3 21 6 2" xfId="32205"/>
    <cellStyle name="40% - Accent5 3 21 7" xfId="32206"/>
    <cellStyle name="40% - Accent5 3 21 8" xfId="32207"/>
    <cellStyle name="40% - Accent5 3 22" xfId="32208"/>
    <cellStyle name="40% - Accent5 3 22 2" xfId="32209"/>
    <cellStyle name="40% - Accent5 3 22 3" xfId="32210"/>
    <cellStyle name="40% - Accent5 3 23" xfId="32211"/>
    <cellStyle name="40% - Accent5 3 23 2" xfId="32212"/>
    <cellStyle name="40% - Accent5 3 23 3" xfId="32213"/>
    <cellStyle name="40% - Accent5 3 24" xfId="32214"/>
    <cellStyle name="40% - Accent5 3 24 2" xfId="32215"/>
    <cellStyle name="40% - Accent5 3 24 3" xfId="32216"/>
    <cellStyle name="40% - Accent5 3 25" xfId="32217"/>
    <cellStyle name="40% - Accent5 3 25 2" xfId="32218"/>
    <cellStyle name="40% - Accent5 3 25 3" xfId="32219"/>
    <cellStyle name="40% - Accent5 3 26" xfId="32220"/>
    <cellStyle name="40% - Accent5 3 26 2" xfId="32221"/>
    <cellStyle name="40% - Accent5 3 27" xfId="32222"/>
    <cellStyle name="40% - Accent5 3 28" xfId="32223"/>
    <cellStyle name="40% - Accent5 3 3" xfId="32224"/>
    <cellStyle name="40% - Accent5 3 3 2" xfId="32225"/>
    <cellStyle name="40% - Accent5 3 3 2 2" xfId="32226"/>
    <cellStyle name="40% - Accent5 3 3 2 3" xfId="32227"/>
    <cellStyle name="40% - Accent5 3 3 3" xfId="32228"/>
    <cellStyle name="40% - Accent5 3 3 3 2" xfId="32229"/>
    <cellStyle name="40% - Accent5 3 3 3 3" xfId="32230"/>
    <cellStyle name="40% - Accent5 3 3 4" xfId="32231"/>
    <cellStyle name="40% - Accent5 3 3 4 2" xfId="32232"/>
    <cellStyle name="40% - Accent5 3 3 4 3" xfId="32233"/>
    <cellStyle name="40% - Accent5 3 3 5" xfId="32234"/>
    <cellStyle name="40% - Accent5 3 3 5 2" xfId="32235"/>
    <cellStyle name="40% - Accent5 3 3 5 3" xfId="32236"/>
    <cellStyle name="40% - Accent5 3 3 6" xfId="32237"/>
    <cellStyle name="40% - Accent5 3 3 6 2" xfId="32238"/>
    <cellStyle name="40% - Accent5 3 3 7" xfId="32239"/>
    <cellStyle name="40% - Accent5 3 3 8" xfId="32240"/>
    <cellStyle name="40% - Accent5 3 4" xfId="32241"/>
    <cellStyle name="40% - Accent5 3 4 2" xfId="32242"/>
    <cellStyle name="40% - Accent5 3 4 2 2" xfId="32243"/>
    <cellStyle name="40% - Accent5 3 4 2 3" xfId="32244"/>
    <cellStyle name="40% - Accent5 3 4 3" xfId="32245"/>
    <cellStyle name="40% - Accent5 3 4 3 2" xfId="32246"/>
    <cellStyle name="40% - Accent5 3 4 3 3" xfId="32247"/>
    <cellStyle name="40% - Accent5 3 4 4" xfId="32248"/>
    <cellStyle name="40% - Accent5 3 4 4 2" xfId="32249"/>
    <cellStyle name="40% - Accent5 3 4 4 3" xfId="32250"/>
    <cellStyle name="40% - Accent5 3 4 5" xfId="32251"/>
    <cellStyle name="40% - Accent5 3 4 5 2" xfId="32252"/>
    <cellStyle name="40% - Accent5 3 4 5 3" xfId="32253"/>
    <cellStyle name="40% - Accent5 3 4 6" xfId="32254"/>
    <cellStyle name="40% - Accent5 3 4 6 2" xfId="32255"/>
    <cellStyle name="40% - Accent5 3 4 7" xfId="32256"/>
    <cellStyle name="40% - Accent5 3 4 8" xfId="32257"/>
    <cellStyle name="40% - Accent5 3 5" xfId="32258"/>
    <cellStyle name="40% - Accent5 3 5 2" xfId="32259"/>
    <cellStyle name="40% - Accent5 3 5 2 2" xfId="32260"/>
    <cellStyle name="40% - Accent5 3 5 2 3" xfId="32261"/>
    <cellStyle name="40% - Accent5 3 5 3" xfId="32262"/>
    <cellStyle name="40% - Accent5 3 5 3 2" xfId="32263"/>
    <cellStyle name="40% - Accent5 3 5 3 3" xfId="32264"/>
    <cellStyle name="40% - Accent5 3 5 4" xfId="32265"/>
    <cellStyle name="40% - Accent5 3 5 4 2" xfId="32266"/>
    <cellStyle name="40% - Accent5 3 5 4 3" xfId="32267"/>
    <cellStyle name="40% - Accent5 3 5 5" xfId="32268"/>
    <cellStyle name="40% - Accent5 3 5 5 2" xfId="32269"/>
    <cellStyle name="40% - Accent5 3 5 5 3" xfId="32270"/>
    <cellStyle name="40% - Accent5 3 5 6" xfId="32271"/>
    <cellStyle name="40% - Accent5 3 5 6 2" xfId="32272"/>
    <cellStyle name="40% - Accent5 3 5 7" xfId="32273"/>
    <cellStyle name="40% - Accent5 3 5 8" xfId="32274"/>
    <cellStyle name="40% - Accent5 3 6" xfId="32275"/>
    <cellStyle name="40% - Accent5 3 6 2" xfId="32276"/>
    <cellStyle name="40% - Accent5 3 6 2 2" xfId="32277"/>
    <cellStyle name="40% - Accent5 3 6 2 3" xfId="32278"/>
    <cellStyle name="40% - Accent5 3 6 3" xfId="32279"/>
    <cellStyle name="40% - Accent5 3 6 3 2" xfId="32280"/>
    <cellStyle name="40% - Accent5 3 6 3 3" xfId="32281"/>
    <cellStyle name="40% - Accent5 3 6 4" xfId="32282"/>
    <cellStyle name="40% - Accent5 3 6 4 2" xfId="32283"/>
    <cellStyle name="40% - Accent5 3 6 4 3" xfId="32284"/>
    <cellStyle name="40% - Accent5 3 6 5" xfId="32285"/>
    <cellStyle name="40% - Accent5 3 6 5 2" xfId="32286"/>
    <cellStyle name="40% - Accent5 3 6 5 3" xfId="32287"/>
    <cellStyle name="40% - Accent5 3 6 6" xfId="32288"/>
    <cellStyle name="40% - Accent5 3 6 6 2" xfId="32289"/>
    <cellStyle name="40% - Accent5 3 6 7" xfId="32290"/>
    <cellStyle name="40% - Accent5 3 6 8" xfId="32291"/>
    <cellStyle name="40% - Accent5 3 7" xfId="32292"/>
    <cellStyle name="40% - Accent5 3 7 2" xfId="32293"/>
    <cellStyle name="40% - Accent5 3 7 2 2" xfId="32294"/>
    <cellStyle name="40% - Accent5 3 7 2 3" xfId="32295"/>
    <cellStyle name="40% - Accent5 3 7 3" xfId="32296"/>
    <cellStyle name="40% - Accent5 3 7 3 2" xfId="32297"/>
    <cellStyle name="40% - Accent5 3 7 3 3" xfId="32298"/>
    <cellStyle name="40% - Accent5 3 7 4" xfId="32299"/>
    <cellStyle name="40% - Accent5 3 7 4 2" xfId="32300"/>
    <cellStyle name="40% - Accent5 3 7 4 3" xfId="32301"/>
    <cellStyle name="40% - Accent5 3 7 5" xfId="32302"/>
    <cellStyle name="40% - Accent5 3 7 5 2" xfId="32303"/>
    <cellStyle name="40% - Accent5 3 7 5 3" xfId="32304"/>
    <cellStyle name="40% - Accent5 3 7 6" xfId="32305"/>
    <cellStyle name="40% - Accent5 3 7 6 2" xfId="32306"/>
    <cellStyle name="40% - Accent5 3 7 7" xfId="32307"/>
    <cellStyle name="40% - Accent5 3 7 8" xfId="32308"/>
    <cellStyle name="40% - Accent5 3 8" xfId="32309"/>
    <cellStyle name="40% - Accent5 3 8 2" xfId="32310"/>
    <cellStyle name="40% - Accent5 3 8 2 2" xfId="32311"/>
    <cellStyle name="40% - Accent5 3 8 2 3" xfId="32312"/>
    <cellStyle name="40% - Accent5 3 8 3" xfId="32313"/>
    <cellStyle name="40% - Accent5 3 8 3 2" xfId="32314"/>
    <cellStyle name="40% - Accent5 3 8 3 3" xfId="32315"/>
    <cellStyle name="40% - Accent5 3 8 4" xfId="32316"/>
    <cellStyle name="40% - Accent5 3 8 4 2" xfId="32317"/>
    <cellStyle name="40% - Accent5 3 8 4 3" xfId="32318"/>
    <cellStyle name="40% - Accent5 3 8 5" xfId="32319"/>
    <cellStyle name="40% - Accent5 3 8 5 2" xfId="32320"/>
    <cellStyle name="40% - Accent5 3 8 5 3" xfId="32321"/>
    <cellStyle name="40% - Accent5 3 8 6" xfId="32322"/>
    <cellStyle name="40% - Accent5 3 8 6 2" xfId="32323"/>
    <cellStyle name="40% - Accent5 3 8 7" xfId="32324"/>
    <cellStyle name="40% - Accent5 3 8 8" xfId="32325"/>
    <cellStyle name="40% - Accent5 3 9" xfId="32326"/>
    <cellStyle name="40% - Accent5 3 9 2" xfId="32327"/>
    <cellStyle name="40% - Accent5 3 9 2 2" xfId="32328"/>
    <cellStyle name="40% - Accent5 3 9 2 3" xfId="32329"/>
    <cellStyle name="40% - Accent5 3 9 3" xfId="32330"/>
    <cellStyle name="40% - Accent5 3 9 3 2" xfId="32331"/>
    <cellStyle name="40% - Accent5 3 9 3 3" xfId="32332"/>
    <cellStyle name="40% - Accent5 3 9 4" xfId="32333"/>
    <cellStyle name="40% - Accent5 3 9 4 2" xfId="32334"/>
    <cellStyle name="40% - Accent5 3 9 4 3" xfId="32335"/>
    <cellStyle name="40% - Accent5 3 9 5" xfId="32336"/>
    <cellStyle name="40% - Accent5 3 9 5 2" xfId="32337"/>
    <cellStyle name="40% - Accent5 3 9 5 3" xfId="32338"/>
    <cellStyle name="40% - Accent5 3 9 6" xfId="32339"/>
    <cellStyle name="40% - Accent5 3 9 6 2" xfId="32340"/>
    <cellStyle name="40% - Accent5 3 9 7" xfId="32341"/>
    <cellStyle name="40% - Accent5 3 9 8" xfId="32342"/>
    <cellStyle name="40% - Accent5 30" xfId="32343"/>
    <cellStyle name="40% - Accent5 30 2" xfId="32344"/>
    <cellStyle name="40% - Accent5 30 3" xfId="32345"/>
    <cellStyle name="40% - Accent5 31" xfId="32346"/>
    <cellStyle name="40% - Accent5 31 2" xfId="32347"/>
    <cellStyle name="40% - Accent5 31 3" xfId="32348"/>
    <cellStyle name="40% - Accent5 32" xfId="32349"/>
    <cellStyle name="40% - Accent5 32 2" xfId="32350"/>
    <cellStyle name="40% - Accent5 32 3" xfId="32351"/>
    <cellStyle name="40% - Accent5 33" xfId="32352"/>
    <cellStyle name="40% - Accent5 33 2" xfId="32353"/>
    <cellStyle name="40% - Accent5 33 3" xfId="32354"/>
    <cellStyle name="40% - Accent5 34" xfId="32355"/>
    <cellStyle name="40% - Accent5 34 2" xfId="32356"/>
    <cellStyle name="40% - Accent5 34 3" xfId="32357"/>
    <cellStyle name="40% - Accent5 35" xfId="32358"/>
    <cellStyle name="40% - Accent5 35 2" xfId="32359"/>
    <cellStyle name="40% - Accent5 36" xfId="32360"/>
    <cellStyle name="40% - Accent5 36 2" xfId="32361"/>
    <cellStyle name="40% - Accent5 37" xfId="32362"/>
    <cellStyle name="40% - Accent5 37 2" xfId="32363"/>
    <cellStyle name="40% - Accent5 38" xfId="32364"/>
    <cellStyle name="40% - Accent5 38 2" xfId="32365"/>
    <cellStyle name="40% - Accent5 39" xfId="32366"/>
    <cellStyle name="40% - Accent5 4" xfId="32367"/>
    <cellStyle name="40% - Accent5 4 10" xfId="32368"/>
    <cellStyle name="40% - Accent5 4 10 2" xfId="32369"/>
    <cellStyle name="40% - Accent5 4 10 2 2" xfId="32370"/>
    <cellStyle name="40% - Accent5 4 10 2 3" xfId="32371"/>
    <cellStyle name="40% - Accent5 4 10 3" xfId="32372"/>
    <cellStyle name="40% - Accent5 4 10 3 2" xfId="32373"/>
    <cellStyle name="40% - Accent5 4 10 3 3" xfId="32374"/>
    <cellStyle name="40% - Accent5 4 10 4" xfId="32375"/>
    <cellStyle name="40% - Accent5 4 10 4 2" xfId="32376"/>
    <cellStyle name="40% - Accent5 4 10 4 3" xfId="32377"/>
    <cellStyle name="40% - Accent5 4 10 5" xfId="32378"/>
    <cellStyle name="40% - Accent5 4 10 5 2" xfId="32379"/>
    <cellStyle name="40% - Accent5 4 10 5 3" xfId="32380"/>
    <cellStyle name="40% - Accent5 4 10 6" xfId="32381"/>
    <cellStyle name="40% - Accent5 4 10 6 2" xfId="32382"/>
    <cellStyle name="40% - Accent5 4 10 7" xfId="32383"/>
    <cellStyle name="40% - Accent5 4 10 8" xfId="32384"/>
    <cellStyle name="40% - Accent5 4 11" xfId="32385"/>
    <cellStyle name="40% - Accent5 4 11 2" xfId="32386"/>
    <cellStyle name="40% - Accent5 4 11 2 2" xfId="32387"/>
    <cellStyle name="40% - Accent5 4 11 2 3" xfId="32388"/>
    <cellStyle name="40% - Accent5 4 11 3" xfId="32389"/>
    <cellStyle name="40% - Accent5 4 11 3 2" xfId="32390"/>
    <cellStyle name="40% - Accent5 4 11 3 3" xfId="32391"/>
    <cellStyle name="40% - Accent5 4 11 4" xfId="32392"/>
    <cellStyle name="40% - Accent5 4 11 4 2" xfId="32393"/>
    <cellStyle name="40% - Accent5 4 11 4 3" xfId="32394"/>
    <cellStyle name="40% - Accent5 4 11 5" xfId="32395"/>
    <cellStyle name="40% - Accent5 4 11 5 2" xfId="32396"/>
    <cellStyle name="40% - Accent5 4 11 5 3" xfId="32397"/>
    <cellStyle name="40% - Accent5 4 11 6" xfId="32398"/>
    <cellStyle name="40% - Accent5 4 11 6 2" xfId="32399"/>
    <cellStyle name="40% - Accent5 4 11 7" xfId="32400"/>
    <cellStyle name="40% - Accent5 4 11 8" xfId="32401"/>
    <cellStyle name="40% - Accent5 4 12" xfId="32402"/>
    <cellStyle name="40% - Accent5 4 12 2" xfId="32403"/>
    <cellStyle name="40% - Accent5 4 12 2 2" xfId="32404"/>
    <cellStyle name="40% - Accent5 4 12 2 3" xfId="32405"/>
    <cellStyle name="40% - Accent5 4 12 3" xfId="32406"/>
    <cellStyle name="40% - Accent5 4 12 3 2" xfId="32407"/>
    <cellStyle name="40% - Accent5 4 12 3 3" xfId="32408"/>
    <cellStyle name="40% - Accent5 4 12 4" xfId="32409"/>
    <cellStyle name="40% - Accent5 4 12 4 2" xfId="32410"/>
    <cellStyle name="40% - Accent5 4 12 4 3" xfId="32411"/>
    <cellStyle name="40% - Accent5 4 12 5" xfId="32412"/>
    <cellStyle name="40% - Accent5 4 12 5 2" xfId="32413"/>
    <cellStyle name="40% - Accent5 4 12 5 3" xfId="32414"/>
    <cellStyle name="40% - Accent5 4 12 6" xfId="32415"/>
    <cellStyle name="40% - Accent5 4 12 6 2" xfId="32416"/>
    <cellStyle name="40% - Accent5 4 12 7" xfId="32417"/>
    <cellStyle name="40% - Accent5 4 12 8" xfId="32418"/>
    <cellStyle name="40% - Accent5 4 13" xfId="32419"/>
    <cellStyle name="40% - Accent5 4 13 2" xfId="32420"/>
    <cellStyle name="40% - Accent5 4 13 2 2" xfId="32421"/>
    <cellStyle name="40% - Accent5 4 13 2 3" xfId="32422"/>
    <cellStyle name="40% - Accent5 4 13 3" xfId="32423"/>
    <cellStyle name="40% - Accent5 4 13 3 2" xfId="32424"/>
    <cellStyle name="40% - Accent5 4 13 3 3" xfId="32425"/>
    <cellStyle name="40% - Accent5 4 13 4" xfId="32426"/>
    <cellStyle name="40% - Accent5 4 13 4 2" xfId="32427"/>
    <cellStyle name="40% - Accent5 4 13 4 3" xfId="32428"/>
    <cellStyle name="40% - Accent5 4 13 5" xfId="32429"/>
    <cellStyle name="40% - Accent5 4 13 5 2" xfId="32430"/>
    <cellStyle name="40% - Accent5 4 13 5 3" xfId="32431"/>
    <cellStyle name="40% - Accent5 4 13 6" xfId="32432"/>
    <cellStyle name="40% - Accent5 4 13 6 2" xfId="32433"/>
    <cellStyle name="40% - Accent5 4 13 7" xfId="32434"/>
    <cellStyle name="40% - Accent5 4 13 8" xfId="32435"/>
    <cellStyle name="40% - Accent5 4 14" xfId="32436"/>
    <cellStyle name="40% - Accent5 4 14 2" xfId="32437"/>
    <cellStyle name="40% - Accent5 4 14 2 2" xfId="32438"/>
    <cellStyle name="40% - Accent5 4 14 2 3" xfId="32439"/>
    <cellStyle name="40% - Accent5 4 14 3" xfId="32440"/>
    <cellStyle name="40% - Accent5 4 14 3 2" xfId="32441"/>
    <cellStyle name="40% - Accent5 4 14 3 3" xfId="32442"/>
    <cellStyle name="40% - Accent5 4 14 4" xfId="32443"/>
    <cellStyle name="40% - Accent5 4 14 4 2" xfId="32444"/>
    <cellStyle name="40% - Accent5 4 14 4 3" xfId="32445"/>
    <cellStyle name="40% - Accent5 4 14 5" xfId="32446"/>
    <cellStyle name="40% - Accent5 4 14 5 2" xfId="32447"/>
    <cellStyle name="40% - Accent5 4 14 5 3" xfId="32448"/>
    <cellStyle name="40% - Accent5 4 14 6" xfId="32449"/>
    <cellStyle name="40% - Accent5 4 14 6 2" xfId="32450"/>
    <cellStyle name="40% - Accent5 4 14 7" xfId="32451"/>
    <cellStyle name="40% - Accent5 4 14 8" xfId="32452"/>
    <cellStyle name="40% - Accent5 4 15" xfId="32453"/>
    <cellStyle name="40% - Accent5 4 15 2" xfId="32454"/>
    <cellStyle name="40% - Accent5 4 15 2 2" xfId="32455"/>
    <cellStyle name="40% - Accent5 4 15 2 3" xfId="32456"/>
    <cellStyle name="40% - Accent5 4 15 3" xfId="32457"/>
    <cellStyle name="40% - Accent5 4 15 3 2" xfId="32458"/>
    <cellStyle name="40% - Accent5 4 15 3 3" xfId="32459"/>
    <cellStyle name="40% - Accent5 4 15 4" xfId="32460"/>
    <cellStyle name="40% - Accent5 4 15 4 2" xfId="32461"/>
    <cellStyle name="40% - Accent5 4 15 4 3" xfId="32462"/>
    <cellStyle name="40% - Accent5 4 15 5" xfId="32463"/>
    <cellStyle name="40% - Accent5 4 15 5 2" xfId="32464"/>
    <cellStyle name="40% - Accent5 4 15 5 3" xfId="32465"/>
    <cellStyle name="40% - Accent5 4 15 6" xfId="32466"/>
    <cellStyle name="40% - Accent5 4 15 6 2" xfId="32467"/>
    <cellStyle name="40% - Accent5 4 15 7" xfId="32468"/>
    <cellStyle name="40% - Accent5 4 15 8" xfId="32469"/>
    <cellStyle name="40% - Accent5 4 16" xfId="32470"/>
    <cellStyle name="40% - Accent5 4 16 2" xfId="32471"/>
    <cellStyle name="40% - Accent5 4 16 2 2" xfId="32472"/>
    <cellStyle name="40% - Accent5 4 16 2 3" xfId="32473"/>
    <cellStyle name="40% - Accent5 4 16 3" xfId="32474"/>
    <cellStyle name="40% - Accent5 4 16 3 2" xfId="32475"/>
    <cellStyle name="40% - Accent5 4 16 3 3" xfId="32476"/>
    <cellStyle name="40% - Accent5 4 16 4" xfId="32477"/>
    <cellStyle name="40% - Accent5 4 16 4 2" xfId="32478"/>
    <cellStyle name="40% - Accent5 4 16 4 3" xfId="32479"/>
    <cellStyle name="40% - Accent5 4 16 5" xfId="32480"/>
    <cellStyle name="40% - Accent5 4 16 5 2" xfId="32481"/>
    <cellStyle name="40% - Accent5 4 16 5 3" xfId="32482"/>
    <cellStyle name="40% - Accent5 4 16 6" xfId="32483"/>
    <cellStyle name="40% - Accent5 4 16 6 2" xfId="32484"/>
    <cellStyle name="40% - Accent5 4 16 7" xfId="32485"/>
    <cellStyle name="40% - Accent5 4 16 8" xfId="32486"/>
    <cellStyle name="40% - Accent5 4 17" xfId="32487"/>
    <cellStyle name="40% - Accent5 4 17 2" xfId="32488"/>
    <cellStyle name="40% - Accent5 4 17 2 2" xfId="32489"/>
    <cellStyle name="40% - Accent5 4 17 2 3" xfId="32490"/>
    <cellStyle name="40% - Accent5 4 17 3" xfId="32491"/>
    <cellStyle name="40% - Accent5 4 17 3 2" xfId="32492"/>
    <cellStyle name="40% - Accent5 4 17 3 3" xfId="32493"/>
    <cellStyle name="40% - Accent5 4 17 4" xfId="32494"/>
    <cellStyle name="40% - Accent5 4 17 4 2" xfId="32495"/>
    <cellStyle name="40% - Accent5 4 17 4 3" xfId="32496"/>
    <cellStyle name="40% - Accent5 4 17 5" xfId="32497"/>
    <cellStyle name="40% - Accent5 4 17 5 2" xfId="32498"/>
    <cellStyle name="40% - Accent5 4 17 5 3" xfId="32499"/>
    <cellStyle name="40% - Accent5 4 17 6" xfId="32500"/>
    <cellStyle name="40% - Accent5 4 17 6 2" xfId="32501"/>
    <cellStyle name="40% - Accent5 4 17 7" xfId="32502"/>
    <cellStyle name="40% - Accent5 4 17 8" xfId="32503"/>
    <cellStyle name="40% - Accent5 4 18" xfId="32504"/>
    <cellStyle name="40% - Accent5 4 18 2" xfId="32505"/>
    <cellStyle name="40% - Accent5 4 18 2 2" xfId="32506"/>
    <cellStyle name="40% - Accent5 4 18 2 3" xfId="32507"/>
    <cellStyle name="40% - Accent5 4 18 3" xfId="32508"/>
    <cellStyle name="40% - Accent5 4 18 3 2" xfId="32509"/>
    <cellStyle name="40% - Accent5 4 18 3 3" xfId="32510"/>
    <cellStyle name="40% - Accent5 4 18 4" xfId="32511"/>
    <cellStyle name="40% - Accent5 4 18 4 2" xfId="32512"/>
    <cellStyle name="40% - Accent5 4 18 4 3" xfId="32513"/>
    <cellStyle name="40% - Accent5 4 18 5" xfId="32514"/>
    <cellStyle name="40% - Accent5 4 18 5 2" xfId="32515"/>
    <cellStyle name="40% - Accent5 4 18 5 3" xfId="32516"/>
    <cellStyle name="40% - Accent5 4 18 6" xfId="32517"/>
    <cellStyle name="40% - Accent5 4 18 6 2" xfId="32518"/>
    <cellStyle name="40% - Accent5 4 18 7" xfId="32519"/>
    <cellStyle name="40% - Accent5 4 18 8" xfId="32520"/>
    <cellStyle name="40% - Accent5 4 19" xfId="32521"/>
    <cellStyle name="40% - Accent5 4 19 2" xfId="32522"/>
    <cellStyle name="40% - Accent5 4 19 2 2" xfId="32523"/>
    <cellStyle name="40% - Accent5 4 19 2 3" xfId="32524"/>
    <cellStyle name="40% - Accent5 4 19 3" xfId="32525"/>
    <cellStyle name="40% - Accent5 4 19 3 2" xfId="32526"/>
    <cellStyle name="40% - Accent5 4 19 3 3" xfId="32527"/>
    <cellStyle name="40% - Accent5 4 19 4" xfId="32528"/>
    <cellStyle name="40% - Accent5 4 19 4 2" xfId="32529"/>
    <cellStyle name="40% - Accent5 4 19 4 3" xfId="32530"/>
    <cellStyle name="40% - Accent5 4 19 5" xfId="32531"/>
    <cellStyle name="40% - Accent5 4 19 5 2" xfId="32532"/>
    <cellStyle name="40% - Accent5 4 19 5 3" xfId="32533"/>
    <cellStyle name="40% - Accent5 4 19 6" xfId="32534"/>
    <cellStyle name="40% - Accent5 4 19 6 2" xfId="32535"/>
    <cellStyle name="40% - Accent5 4 19 7" xfId="32536"/>
    <cellStyle name="40% - Accent5 4 19 8" xfId="32537"/>
    <cellStyle name="40% - Accent5 4 2" xfId="32538"/>
    <cellStyle name="40% - Accent5 4 2 2" xfId="32539"/>
    <cellStyle name="40% - Accent5 4 2 2 2" xfId="32540"/>
    <cellStyle name="40% - Accent5 4 2 2 3" xfId="32541"/>
    <cellStyle name="40% - Accent5 4 2 3" xfId="32542"/>
    <cellStyle name="40% - Accent5 4 2 3 2" xfId="32543"/>
    <cellStyle name="40% - Accent5 4 2 3 3" xfId="32544"/>
    <cellStyle name="40% - Accent5 4 2 4" xfId="32545"/>
    <cellStyle name="40% - Accent5 4 2 4 2" xfId="32546"/>
    <cellStyle name="40% - Accent5 4 2 4 3" xfId="32547"/>
    <cellStyle name="40% - Accent5 4 2 5" xfId="32548"/>
    <cellStyle name="40% - Accent5 4 2 5 2" xfId="32549"/>
    <cellStyle name="40% - Accent5 4 2 5 3" xfId="32550"/>
    <cellStyle name="40% - Accent5 4 2 6" xfId="32551"/>
    <cellStyle name="40% - Accent5 4 2 6 2" xfId="32552"/>
    <cellStyle name="40% - Accent5 4 2 7" xfId="32553"/>
    <cellStyle name="40% - Accent5 4 2 8" xfId="32554"/>
    <cellStyle name="40% - Accent5 4 20" xfId="32555"/>
    <cellStyle name="40% - Accent5 4 20 2" xfId="32556"/>
    <cellStyle name="40% - Accent5 4 20 2 2" xfId="32557"/>
    <cellStyle name="40% - Accent5 4 20 2 3" xfId="32558"/>
    <cellStyle name="40% - Accent5 4 20 3" xfId="32559"/>
    <cellStyle name="40% - Accent5 4 20 3 2" xfId="32560"/>
    <cellStyle name="40% - Accent5 4 20 3 3" xfId="32561"/>
    <cellStyle name="40% - Accent5 4 20 4" xfId="32562"/>
    <cellStyle name="40% - Accent5 4 20 4 2" xfId="32563"/>
    <cellStyle name="40% - Accent5 4 20 4 3" xfId="32564"/>
    <cellStyle name="40% - Accent5 4 20 5" xfId="32565"/>
    <cellStyle name="40% - Accent5 4 20 5 2" xfId="32566"/>
    <cellStyle name="40% - Accent5 4 20 5 3" xfId="32567"/>
    <cellStyle name="40% - Accent5 4 20 6" xfId="32568"/>
    <cellStyle name="40% - Accent5 4 20 6 2" xfId="32569"/>
    <cellStyle name="40% - Accent5 4 20 7" xfId="32570"/>
    <cellStyle name="40% - Accent5 4 20 8" xfId="32571"/>
    <cellStyle name="40% - Accent5 4 21" xfId="32572"/>
    <cellStyle name="40% - Accent5 4 21 2" xfId="32573"/>
    <cellStyle name="40% - Accent5 4 21 2 2" xfId="32574"/>
    <cellStyle name="40% - Accent5 4 21 2 3" xfId="32575"/>
    <cellStyle name="40% - Accent5 4 21 3" xfId="32576"/>
    <cellStyle name="40% - Accent5 4 21 3 2" xfId="32577"/>
    <cellStyle name="40% - Accent5 4 21 3 3" xfId="32578"/>
    <cellStyle name="40% - Accent5 4 21 4" xfId="32579"/>
    <cellStyle name="40% - Accent5 4 21 4 2" xfId="32580"/>
    <cellStyle name="40% - Accent5 4 21 4 3" xfId="32581"/>
    <cellStyle name="40% - Accent5 4 21 5" xfId="32582"/>
    <cellStyle name="40% - Accent5 4 21 5 2" xfId="32583"/>
    <cellStyle name="40% - Accent5 4 21 5 3" xfId="32584"/>
    <cellStyle name="40% - Accent5 4 21 6" xfId="32585"/>
    <cellStyle name="40% - Accent5 4 21 6 2" xfId="32586"/>
    <cellStyle name="40% - Accent5 4 21 7" xfId="32587"/>
    <cellStyle name="40% - Accent5 4 21 8" xfId="32588"/>
    <cellStyle name="40% - Accent5 4 22" xfId="32589"/>
    <cellStyle name="40% - Accent5 4 22 2" xfId="32590"/>
    <cellStyle name="40% - Accent5 4 22 3" xfId="32591"/>
    <cellStyle name="40% - Accent5 4 23" xfId="32592"/>
    <cellStyle name="40% - Accent5 4 23 2" xfId="32593"/>
    <cellStyle name="40% - Accent5 4 23 3" xfId="32594"/>
    <cellStyle name="40% - Accent5 4 24" xfId="32595"/>
    <cellStyle name="40% - Accent5 4 24 2" xfId="32596"/>
    <cellStyle name="40% - Accent5 4 24 3" xfId="32597"/>
    <cellStyle name="40% - Accent5 4 25" xfId="32598"/>
    <cellStyle name="40% - Accent5 4 25 2" xfId="32599"/>
    <cellStyle name="40% - Accent5 4 25 3" xfId="32600"/>
    <cellStyle name="40% - Accent5 4 26" xfId="32601"/>
    <cellStyle name="40% - Accent5 4 26 2" xfId="32602"/>
    <cellStyle name="40% - Accent5 4 27" xfId="32603"/>
    <cellStyle name="40% - Accent5 4 28" xfId="32604"/>
    <cellStyle name="40% - Accent5 4 3" xfId="32605"/>
    <cellStyle name="40% - Accent5 4 3 2" xfId="32606"/>
    <cellStyle name="40% - Accent5 4 3 2 2" xfId="32607"/>
    <cellStyle name="40% - Accent5 4 3 2 3" xfId="32608"/>
    <cellStyle name="40% - Accent5 4 3 3" xfId="32609"/>
    <cellStyle name="40% - Accent5 4 3 3 2" xfId="32610"/>
    <cellStyle name="40% - Accent5 4 3 3 3" xfId="32611"/>
    <cellStyle name="40% - Accent5 4 3 4" xfId="32612"/>
    <cellStyle name="40% - Accent5 4 3 4 2" xfId="32613"/>
    <cellStyle name="40% - Accent5 4 3 4 3" xfId="32614"/>
    <cellStyle name="40% - Accent5 4 3 5" xfId="32615"/>
    <cellStyle name="40% - Accent5 4 3 5 2" xfId="32616"/>
    <cellStyle name="40% - Accent5 4 3 5 3" xfId="32617"/>
    <cellStyle name="40% - Accent5 4 3 6" xfId="32618"/>
    <cellStyle name="40% - Accent5 4 3 6 2" xfId="32619"/>
    <cellStyle name="40% - Accent5 4 3 7" xfId="32620"/>
    <cellStyle name="40% - Accent5 4 3 8" xfId="32621"/>
    <cellStyle name="40% - Accent5 4 4" xfId="32622"/>
    <cellStyle name="40% - Accent5 4 4 2" xfId="32623"/>
    <cellStyle name="40% - Accent5 4 4 2 2" xfId="32624"/>
    <cellStyle name="40% - Accent5 4 4 2 3" xfId="32625"/>
    <cellStyle name="40% - Accent5 4 4 3" xfId="32626"/>
    <cellStyle name="40% - Accent5 4 4 3 2" xfId="32627"/>
    <cellStyle name="40% - Accent5 4 4 3 3" xfId="32628"/>
    <cellStyle name="40% - Accent5 4 4 4" xfId="32629"/>
    <cellStyle name="40% - Accent5 4 4 4 2" xfId="32630"/>
    <cellStyle name="40% - Accent5 4 4 4 3" xfId="32631"/>
    <cellStyle name="40% - Accent5 4 4 5" xfId="32632"/>
    <cellStyle name="40% - Accent5 4 4 5 2" xfId="32633"/>
    <cellStyle name="40% - Accent5 4 4 5 3" xfId="32634"/>
    <cellStyle name="40% - Accent5 4 4 6" xfId="32635"/>
    <cellStyle name="40% - Accent5 4 4 6 2" xfId="32636"/>
    <cellStyle name="40% - Accent5 4 4 7" xfId="32637"/>
    <cellStyle name="40% - Accent5 4 4 8" xfId="32638"/>
    <cellStyle name="40% - Accent5 4 5" xfId="32639"/>
    <cellStyle name="40% - Accent5 4 5 2" xfId="32640"/>
    <cellStyle name="40% - Accent5 4 5 2 2" xfId="32641"/>
    <cellStyle name="40% - Accent5 4 5 2 3" xfId="32642"/>
    <cellStyle name="40% - Accent5 4 5 3" xfId="32643"/>
    <cellStyle name="40% - Accent5 4 5 3 2" xfId="32644"/>
    <cellStyle name="40% - Accent5 4 5 3 3" xfId="32645"/>
    <cellStyle name="40% - Accent5 4 5 4" xfId="32646"/>
    <cellStyle name="40% - Accent5 4 5 4 2" xfId="32647"/>
    <cellStyle name="40% - Accent5 4 5 4 3" xfId="32648"/>
    <cellStyle name="40% - Accent5 4 5 5" xfId="32649"/>
    <cellStyle name="40% - Accent5 4 5 5 2" xfId="32650"/>
    <cellStyle name="40% - Accent5 4 5 5 3" xfId="32651"/>
    <cellStyle name="40% - Accent5 4 5 6" xfId="32652"/>
    <cellStyle name="40% - Accent5 4 5 6 2" xfId="32653"/>
    <cellStyle name="40% - Accent5 4 5 7" xfId="32654"/>
    <cellStyle name="40% - Accent5 4 5 8" xfId="32655"/>
    <cellStyle name="40% - Accent5 4 6" xfId="32656"/>
    <cellStyle name="40% - Accent5 4 6 2" xfId="32657"/>
    <cellStyle name="40% - Accent5 4 6 2 2" xfId="32658"/>
    <cellStyle name="40% - Accent5 4 6 2 3" xfId="32659"/>
    <cellStyle name="40% - Accent5 4 6 3" xfId="32660"/>
    <cellStyle name="40% - Accent5 4 6 3 2" xfId="32661"/>
    <cellStyle name="40% - Accent5 4 6 3 3" xfId="32662"/>
    <cellStyle name="40% - Accent5 4 6 4" xfId="32663"/>
    <cellStyle name="40% - Accent5 4 6 4 2" xfId="32664"/>
    <cellStyle name="40% - Accent5 4 6 4 3" xfId="32665"/>
    <cellStyle name="40% - Accent5 4 6 5" xfId="32666"/>
    <cellStyle name="40% - Accent5 4 6 5 2" xfId="32667"/>
    <cellStyle name="40% - Accent5 4 6 5 3" xfId="32668"/>
    <cellStyle name="40% - Accent5 4 6 6" xfId="32669"/>
    <cellStyle name="40% - Accent5 4 6 6 2" xfId="32670"/>
    <cellStyle name="40% - Accent5 4 6 7" xfId="32671"/>
    <cellStyle name="40% - Accent5 4 6 8" xfId="32672"/>
    <cellStyle name="40% - Accent5 4 7" xfId="32673"/>
    <cellStyle name="40% - Accent5 4 7 2" xfId="32674"/>
    <cellStyle name="40% - Accent5 4 7 2 2" xfId="32675"/>
    <cellStyle name="40% - Accent5 4 7 2 3" xfId="32676"/>
    <cellStyle name="40% - Accent5 4 7 3" xfId="32677"/>
    <cellStyle name="40% - Accent5 4 7 3 2" xfId="32678"/>
    <cellStyle name="40% - Accent5 4 7 3 3" xfId="32679"/>
    <cellStyle name="40% - Accent5 4 7 4" xfId="32680"/>
    <cellStyle name="40% - Accent5 4 7 4 2" xfId="32681"/>
    <cellStyle name="40% - Accent5 4 7 4 3" xfId="32682"/>
    <cellStyle name="40% - Accent5 4 7 5" xfId="32683"/>
    <cellStyle name="40% - Accent5 4 7 5 2" xfId="32684"/>
    <cellStyle name="40% - Accent5 4 7 5 3" xfId="32685"/>
    <cellStyle name="40% - Accent5 4 7 6" xfId="32686"/>
    <cellStyle name="40% - Accent5 4 7 6 2" xfId="32687"/>
    <cellStyle name="40% - Accent5 4 7 7" xfId="32688"/>
    <cellStyle name="40% - Accent5 4 7 8" xfId="32689"/>
    <cellStyle name="40% - Accent5 4 8" xfId="32690"/>
    <cellStyle name="40% - Accent5 4 8 2" xfId="32691"/>
    <cellStyle name="40% - Accent5 4 8 2 2" xfId="32692"/>
    <cellStyle name="40% - Accent5 4 8 2 3" xfId="32693"/>
    <cellStyle name="40% - Accent5 4 8 3" xfId="32694"/>
    <cellStyle name="40% - Accent5 4 8 3 2" xfId="32695"/>
    <cellStyle name="40% - Accent5 4 8 3 3" xfId="32696"/>
    <cellStyle name="40% - Accent5 4 8 4" xfId="32697"/>
    <cellStyle name="40% - Accent5 4 8 4 2" xfId="32698"/>
    <cellStyle name="40% - Accent5 4 8 4 3" xfId="32699"/>
    <cellStyle name="40% - Accent5 4 8 5" xfId="32700"/>
    <cellStyle name="40% - Accent5 4 8 5 2" xfId="32701"/>
    <cellStyle name="40% - Accent5 4 8 5 3" xfId="32702"/>
    <cellStyle name="40% - Accent5 4 8 6" xfId="32703"/>
    <cellStyle name="40% - Accent5 4 8 6 2" xfId="32704"/>
    <cellStyle name="40% - Accent5 4 8 7" xfId="32705"/>
    <cellStyle name="40% - Accent5 4 8 8" xfId="32706"/>
    <cellStyle name="40% - Accent5 4 9" xfId="32707"/>
    <cellStyle name="40% - Accent5 4 9 2" xfId="32708"/>
    <cellStyle name="40% - Accent5 4 9 2 2" xfId="32709"/>
    <cellStyle name="40% - Accent5 4 9 2 3" xfId="32710"/>
    <cellStyle name="40% - Accent5 4 9 3" xfId="32711"/>
    <cellStyle name="40% - Accent5 4 9 3 2" xfId="32712"/>
    <cellStyle name="40% - Accent5 4 9 3 3" xfId="32713"/>
    <cellStyle name="40% - Accent5 4 9 4" xfId="32714"/>
    <cellStyle name="40% - Accent5 4 9 4 2" xfId="32715"/>
    <cellStyle name="40% - Accent5 4 9 4 3" xfId="32716"/>
    <cellStyle name="40% - Accent5 4 9 5" xfId="32717"/>
    <cellStyle name="40% - Accent5 4 9 5 2" xfId="32718"/>
    <cellStyle name="40% - Accent5 4 9 5 3" xfId="32719"/>
    <cellStyle name="40% - Accent5 4 9 6" xfId="32720"/>
    <cellStyle name="40% - Accent5 4 9 6 2" xfId="32721"/>
    <cellStyle name="40% - Accent5 4 9 7" xfId="32722"/>
    <cellStyle name="40% - Accent5 4 9 8" xfId="32723"/>
    <cellStyle name="40% - Accent5 40" xfId="32724"/>
    <cellStyle name="40% - Accent5 41" xfId="32725"/>
    <cellStyle name="40% - Accent5 42" xfId="32726"/>
    <cellStyle name="40% - Accent5 5" xfId="32727"/>
    <cellStyle name="40% - Accent5 5 10" xfId="32728"/>
    <cellStyle name="40% - Accent5 5 10 2" xfId="32729"/>
    <cellStyle name="40% - Accent5 5 10 2 2" xfId="32730"/>
    <cellStyle name="40% - Accent5 5 10 2 3" xfId="32731"/>
    <cellStyle name="40% - Accent5 5 10 3" xfId="32732"/>
    <cellStyle name="40% - Accent5 5 10 3 2" xfId="32733"/>
    <cellStyle name="40% - Accent5 5 10 3 3" xfId="32734"/>
    <cellStyle name="40% - Accent5 5 10 4" xfId="32735"/>
    <cellStyle name="40% - Accent5 5 10 4 2" xfId="32736"/>
    <cellStyle name="40% - Accent5 5 10 4 3" xfId="32737"/>
    <cellStyle name="40% - Accent5 5 10 5" xfId="32738"/>
    <cellStyle name="40% - Accent5 5 10 5 2" xfId="32739"/>
    <cellStyle name="40% - Accent5 5 10 5 3" xfId="32740"/>
    <cellStyle name="40% - Accent5 5 10 6" xfId="32741"/>
    <cellStyle name="40% - Accent5 5 10 6 2" xfId="32742"/>
    <cellStyle name="40% - Accent5 5 10 7" xfId="32743"/>
    <cellStyle name="40% - Accent5 5 10 8" xfId="32744"/>
    <cellStyle name="40% - Accent5 5 11" xfId="32745"/>
    <cellStyle name="40% - Accent5 5 11 2" xfId="32746"/>
    <cellStyle name="40% - Accent5 5 11 2 2" xfId="32747"/>
    <cellStyle name="40% - Accent5 5 11 2 3" xfId="32748"/>
    <cellStyle name="40% - Accent5 5 11 3" xfId="32749"/>
    <cellStyle name="40% - Accent5 5 11 3 2" xfId="32750"/>
    <cellStyle name="40% - Accent5 5 11 3 3" xfId="32751"/>
    <cellStyle name="40% - Accent5 5 11 4" xfId="32752"/>
    <cellStyle name="40% - Accent5 5 11 4 2" xfId="32753"/>
    <cellStyle name="40% - Accent5 5 11 4 3" xfId="32754"/>
    <cellStyle name="40% - Accent5 5 11 5" xfId="32755"/>
    <cellStyle name="40% - Accent5 5 11 5 2" xfId="32756"/>
    <cellStyle name="40% - Accent5 5 11 5 3" xfId="32757"/>
    <cellStyle name="40% - Accent5 5 11 6" xfId="32758"/>
    <cellStyle name="40% - Accent5 5 11 6 2" xfId="32759"/>
    <cellStyle name="40% - Accent5 5 11 7" xfId="32760"/>
    <cellStyle name="40% - Accent5 5 11 8" xfId="32761"/>
    <cellStyle name="40% - Accent5 5 12" xfId="32762"/>
    <cellStyle name="40% - Accent5 5 12 2" xfId="32763"/>
    <cellStyle name="40% - Accent5 5 12 2 2" xfId="32764"/>
    <cellStyle name="40% - Accent5 5 12 2 3" xfId="32765"/>
    <cellStyle name="40% - Accent5 5 12 3" xfId="32766"/>
    <cellStyle name="40% - Accent5 5 12 3 2" xfId="32767"/>
    <cellStyle name="40% - Accent5 5 12 3 3" xfId="32768"/>
    <cellStyle name="40% - Accent5 5 12 4" xfId="32769"/>
    <cellStyle name="40% - Accent5 5 12 4 2" xfId="32770"/>
    <cellStyle name="40% - Accent5 5 12 4 3" xfId="32771"/>
    <cellStyle name="40% - Accent5 5 12 5" xfId="32772"/>
    <cellStyle name="40% - Accent5 5 12 5 2" xfId="32773"/>
    <cellStyle name="40% - Accent5 5 12 5 3" xfId="32774"/>
    <cellStyle name="40% - Accent5 5 12 6" xfId="32775"/>
    <cellStyle name="40% - Accent5 5 12 6 2" xfId="32776"/>
    <cellStyle name="40% - Accent5 5 12 7" xfId="32777"/>
    <cellStyle name="40% - Accent5 5 12 8" xfId="32778"/>
    <cellStyle name="40% - Accent5 5 13" xfId="32779"/>
    <cellStyle name="40% - Accent5 5 13 2" xfId="32780"/>
    <cellStyle name="40% - Accent5 5 13 2 2" xfId="32781"/>
    <cellStyle name="40% - Accent5 5 13 2 3" xfId="32782"/>
    <cellStyle name="40% - Accent5 5 13 3" xfId="32783"/>
    <cellStyle name="40% - Accent5 5 13 3 2" xfId="32784"/>
    <cellStyle name="40% - Accent5 5 13 3 3" xfId="32785"/>
    <cellStyle name="40% - Accent5 5 13 4" xfId="32786"/>
    <cellStyle name="40% - Accent5 5 13 4 2" xfId="32787"/>
    <cellStyle name="40% - Accent5 5 13 4 3" xfId="32788"/>
    <cellStyle name="40% - Accent5 5 13 5" xfId="32789"/>
    <cellStyle name="40% - Accent5 5 13 5 2" xfId="32790"/>
    <cellStyle name="40% - Accent5 5 13 5 3" xfId="32791"/>
    <cellStyle name="40% - Accent5 5 13 6" xfId="32792"/>
    <cellStyle name="40% - Accent5 5 13 6 2" xfId="32793"/>
    <cellStyle name="40% - Accent5 5 13 7" xfId="32794"/>
    <cellStyle name="40% - Accent5 5 13 8" xfId="32795"/>
    <cellStyle name="40% - Accent5 5 14" xfId="32796"/>
    <cellStyle name="40% - Accent5 5 14 2" xfId="32797"/>
    <cellStyle name="40% - Accent5 5 14 2 2" xfId="32798"/>
    <cellStyle name="40% - Accent5 5 14 2 3" xfId="32799"/>
    <cellStyle name="40% - Accent5 5 14 3" xfId="32800"/>
    <cellStyle name="40% - Accent5 5 14 3 2" xfId="32801"/>
    <cellStyle name="40% - Accent5 5 14 3 3" xfId="32802"/>
    <cellStyle name="40% - Accent5 5 14 4" xfId="32803"/>
    <cellStyle name="40% - Accent5 5 14 4 2" xfId="32804"/>
    <cellStyle name="40% - Accent5 5 14 4 3" xfId="32805"/>
    <cellStyle name="40% - Accent5 5 14 5" xfId="32806"/>
    <cellStyle name="40% - Accent5 5 14 5 2" xfId="32807"/>
    <cellStyle name="40% - Accent5 5 14 5 3" xfId="32808"/>
    <cellStyle name="40% - Accent5 5 14 6" xfId="32809"/>
    <cellStyle name="40% - Accent5 5 14 6 2" xfId="32810"/>
    <cellStyle name="40% - Accent5 5 14 7" xfId="32811"/>
    <cellStyle name="40% - Accent5 5 14 8" xfId="32812"/>
    <cellStyle name="40% - Accent5 5 15" xfId="32813"/>
    <cellStyle name="40% - Accent5 5 15 2" xfId="32814"/>
    <cellStyle name="40% - Accent5 5 15 2 2" xfId="32815"/>
    <cellStyle name="40% - Accent5 5 15 2 3" xfId="32816"/>
    <cellStyle name="40% - Accent5 5 15 3" xfId="32817"/>
    <cellStyle name="40% - Accent5 5 15 3 2" xfId="32818"/>
    <cellStyle name="40% - Accent5 5 15 3 3" xfId="32819"/>
    <cellStyle name="40% - Accent5 5 15 4" xfId="32820"/>
    <cellStyle name="40% - Accent5 5 15 4 2" xfId="32821"/>
    <cellStyle name="40% - Accent5 5 15 4 3" xfId="32822"/>
    <cellStyle name="40% - Accent5 5 15 5" xfId="32823"/>
    <cellStyle name="40% - Accent5 5 15 5 2" xfId="32824"/>
    <cellStyle name="40% - Accent5 5 15 5 3" xfId="32825"/>
    <cellStyle name="40% - Accent5 5 15 6" xfId="32826"/>
    <cellStyle name="40% - Accent5 5 15 6 2" xfId="32827"/>
    <cellStyle name="40% - Accent5 5 15 7" xfId="32828"/>
    <cellStyle name="40% - Accent5 5 15 8" xfId="32829"/>
    <cellStyle name="40% - Accent5 5 16" xfId="32830"/>
    <cellStyle name="40% - Accent5 5 16 2" xfId="32831"/>
    <cellStyle name="40% - Accent5 5 16 2 2" xfId="32832"/>
    <cellStyle name="40% - Accent5 5 16 2 3" xfId="32833"/>
    <cellStyle name="40% - Accent5 5 16 3" xfId="32834"/>
    <cellStyle name="40% - Accent5 5 16 3 2" xfId="32835"/>
    <cellStyle name="40% - Accent5 5 16 3 3" xfId="32836"/>
    <cellStyle name="40% - Accent5 5 16 4" xfId="32837"/>
    <cellStyle name="40% - Accent5 5 16 4 2" xfId="32838"/>
    <cellStyle name="40% - Accent5 5 16 4 3" xfId="32839"/>
    <cellStyle name="40% - Accent5 5 16 5" xfId="32840"/>
    <cellStyle name="40% - Accent5 5 16 5 2" xfId="32841"/>
    <cellStyle name="40% - Accent5 5 16 5 3" xfId="32842"/>
    <cellStyle name="40% - Accent5 5 16 6" xfId="32843"/>
    <cellStyle name="40% - Accent5 5 16 6 2" xfId="32844"/>
    <cellStyle name="40% - Accent5 5 16 7" xfId="32845"/>
    <cellStyle name="40% - Accent5 5 16 8" xfId="32846"/>
    <cellStyle name="40% - Accent5 5 17" xfId="32847"/>
    <cellStyle name="40% - Accent5 5 17 2" xfId="32848"/>
    <cellStyle name="40% - Accent5 5 17 2 2" xfId="32849"/>
    <cellStyle name="40% - Accent5 5 17 2 3" xfId="32850"/>
    <cellStyle name="40% - Accent5 5 17 3" xfId="32851"/>
    <cellStyle name="40% - Accent5 5 17 3 2" xfId="32852"/>
    <cellStyle name="40% - Accent5 5 17 3 3" xfId="32853"/>
    <cellStyle name="40% - Accent5 5 17 4" xfId="32854"/>
    <cellStyle name="40% - Accent5 5 17 4 2" xfId="32855"/>
    <cellStyle name="40% - Accent5 5 17 4 3" xfId="32856"/>
    <cellStyle name="40% - Accent5 5 17 5" xfId="32857"/>
    <cellStyle name="40% - Accent5 5 17 5 2" xfId="32858"/>
    <cellStyle name="40% - Accent5 5 17 5 3" xfId="32859"/>
    <cellStyle name="40% - Accent5 5 17 6" xfId="32860"/>
    <cellStyle name="40% - Accent5 5 17 6 2" xfId="32861"/>
    <cellStyle name="40% - Accent5 5 17 7" xfId="32862"/>
    <cellStyle name="40% - Accent5 5 17 8" xfId="32863"/>
    <cellStyle name="40% - Accent5 5 18" xfId="32864"/>
    <cellStyle name="40% - Accent5 5 18 2" xfId="32865"/>
    <cellStyle name="40% - Accent5 5 18 2 2" xfId="32866"/>
    <cellStyle name="40% - Accent5 5 18 2 3" xfId="32867"/>
    <cellStyle name="40% - Accent5 5 18 3" xfId="32868"/>
    <cellStyle name="40% - Accent5 5 18 3 2" xfId="32869"/>
    <cellStyle name="40% - Accent5 5 18 3 3" xfId="32870"/>
    <cellStyle name="40% - Accent5 5 18 4" xfId="32871"/>
    <cellStyle name="40% - Accent5 5 18 4 2" xfId="32872"/>
    <cellStyle name="40% - Accent5 5 18 4 3" xfId="32873"/>
    <cellStyle name="40% - Accent5 5 18 5" xfId="32874"/>
    <cellStyle name="40% - Accent5 5 18 5 2" xfId="32875"/>
    <cellStyle name="40% - Accent5 5 18 5 3" xfId="32876"/>
    <cellStyle name="40% - Accent5 5 18 6" xfId="32877"/>
    <cellStyle name="40% - Accent5 5 18 6 2" xfId="32878"/>
    <cellStyle name="40% - Accent5 5 18 7" xfId="32879"/>
    <cellStyle name="40% - Accent5 5 18 8" xfId="32880"/>
    <cellStyle name="40% - Accent5 5 19" xfId="32881"/>
    <cellStyle name="40% - Accent5 5 19 2" xfId="32882"/>
    <cellStyle name="40% - Accent5 5 19 2 2" xfId="32883"/>
    <cellStyle name="40% - Accent5 5 19 2 3" xfId="32884"/>
    <cellStyle name="40% - Accent5 5 19 3" xfId="32885"/>
    <cellStyle name="40% - Accent5 5 19 3 2" xfId="32886"/>
    <cellStyle name="40% - Accent5 5 19 3 3" xfId="32887"/>
    <cellStyle name="40% - Accent5 5 19 4" xfId="32888"/>
    <cellStyle name="40% - Accent5 5 19 4 2" xfId="32889"/>
    <cellStyle name="40% - Accent5 5 19 4 3" xfId="32890"/>
    <cellStyle name="40% - Accent5 5 19 5" xfId="32891"/>
    <cellStyle name="40% - Accent5 5 19 5 2" xfId="32892"/>
    <cellStyle name="40% - Accent5 5 19 5 3" xfId="32893"/>
    <cellStyle name="40% - Accent5 5 19 6" xfId="32894"/>
    <cellStyle name="40% - Accent5 5 19 6 2" xfId="32895"/>
    <cellStyle name="40% - Accent5 5 19 7" xfId="32896"/>
    <cellStyle name="40% - Accent5 5 19 8" xfId="32897"/>
    <cellStyle name="40% - Accent5 5 2" xfId="32898"/>
    <cellStyle name="40% - Accent5 5 2 2" xfId="32899"/>
    <cellStyle name="40% - Accent5 5 2 2 2" xfId="32900"/>
    <cellStyle name="40% - Accent5 5 2 2 3" xfId="32901"/>
    <cellStyle name="40% - Accent5 5 2 3" xfId="32902"/>
    <cellStyle name="40% - Accent5 5 2 3 2" xfId="32903"/>
    <cellStyle name="40% - Accent5 5 2 3 3" xfId="32904"/>
    <cellStyle name="40% - Accent5 5 2 4" xfId="32905"/>
    <cellStyle name="40% - Accent5 5 2 4 2" xfId="32906"/>
    <cellStyle name="40% - Accent5 5 2 4 3" xfId="32907"/>
    <cellStyle name="40% - Accent5 5 2 5" xfId="32908"/>
    <cellStyle name="40% - Accent5 5 2 5 2" xfId="32909"/>
    <cellStyle name="40% - Accent5 5 2 5 3" xfId="32910"/>
    <cellStyle name="40% - Accent5 5 2 6" xfId="32911"/>
    <cellStyle name="40% - Accent5 5 2 6 2" xfId="32912"/>
    <cellStyle name="40% - Accent5 5 2 7" xfId="32913"/>
    <cellStyle name="40% - Accent5 5 2 8" xfId="32914"/>
    <cellStyle name="40% - Accent5 5 20" xfId="32915"/>
    <cellStyle name="40% - Accent5 5 20 2" xfId="32916"/>
    <cellStyle name="40% - Accent5 5 20 2 2" xfId="32917"/>
    <cellStyle name="40% - Accent5 5 20 2 3" xfId="32918"/>
    <cellStyle name="40% - Accent5 5 20 3" xfId="32919"/>
    <cellStyle name="40% - Accent5 5 20 3 2" xfId="32920"/>
    <cellStyle name="40% - Accent5 5 20 3 3" xfId="32921"/>
    <cellStyle name="40% - Accent5 5 20 4" xfId="32922"/>
    <cellStyle name="40% - Accent5 5 20 4 2" xfId="32923"/>
    <cellStyle name="40% - Accent5 5 20 4 3" xfId="32924"/>
    <cellStyle name="40% - Accent5 5 20 5" xfId="32925"/>
    <cellStyle name="40% - Accent5 5 20 5 2" xfId="32926"/>
    <cellStyle name="40% - Accent5 5 20 5 3" xfId="32927"/>
    <cellStyle name="40% - Accent5 5 20 6" xfId="32928"/>
    <cellStyle name="40% - Accent5 5 20 6 2" xfId="32929"/>
    <cellStyle name="40% - Accent5 5 20 7" xfId="32930"/>
    <cellStyle name="40% - Accent5 5 20 8" xfId="32931"/>
    <cellStyle name="40% - Accent5 5 21" xfId="32932"/>
    <cellStyle name="40% - Accent5 5 21 2" xfId="32933"/>
    <cellStyle name="40% - Accent5 5 21 2 2" xfId="32934"/>
    <cellStyle name="40% - Accent5 5 21 2 3" xfId="32935"/>
    <cellStyle name="40% - Accent5 5 21 3" xfId="32936"/>
    <cellStyle name="40% - Accent5 5 21 3 2" xfId="32937"/>
    <cellStyle name="40% - Accent5 5 21 3 3" xfId="32938"/>
    <cellStyle name="40% - Accent5 5 21 4" xfId="32939"/>
    <cellStyle name="40% - Accent5 5 21 4 2" xfId="32940"/>
    <cellStyle name="40% - Accent5 5 21 4 3" xfId="32941"/>
    <cellStyle name="40% - Accent5 5 21 5" xfId="32942"/>
    <cellStyle name="40% - Accent5 5 21 5 2" xfId="32943"/>
    <cellStyle name="40% - Accent5 5 21 5 3" xfId="32944"/>
    <cellStyle name="40% - Accent5 5 21 6" xfId="32945"/>
    <cellStyle name="40% - Accent5 5 21 6 2" xfId="32946"/>
    <cellStyle name="40% - Accent5 5 21 7" xfId="32947"/>
    <cellStyle name="40% - Accent5 5 21 8" xfId="32948"/>
    <cellStyle name="40% - Accent5 5 22" xfId="32949"/>
    <cellStyle name="40% - Accent5 5 22 2" xfId="32950"/>
    <cellStyle name="40% - Accent5 5 22 3" xfId="32951"/>
    <cellStyle name="40% - Accent5 5 23" xfId="32952"/>
    <cellStyle name="40% - Accent5 5 23 2" xfId="32953"/>
    <cellStyle name="40% - Accent5 5 23 3" xfId="32954"/>
    <cellStyle name="40% - Accent5 5 24" xfId="32955"/>
    <cellStyle name="40% - Accent5 5 24 2" xfId="32956"/>
    <cellStyle name="40% - Accent5 5 24 3" xfId="32957"/>
    <cellStyle name="40% - Accent5 5 25" xfId="32958"/>
    <cellStyle name="40% - Accent5 5 25 2" xfId="32959"/>
    <cellStyle name="40% - Accent5 5 25 3" xfId="32960"/>
    <cellStyle name="40% - Accent5 5 26" xfId="32961"/>
    <cellStyle name="40% - Accent5 5 26 2" xfId="32962"/>
    <cellStyle name="40% - Accent5 5 27" xfId="32963"/>
    <cellStyle name="40% - Accent5 5 28" xfId="32964"/>
    <cellStyle name="40% - Accent5 5 3" xfId="32965"/>
    <cellStyle name="40% - Accent5 5 3 2" xfId="32966"/>
    <cellStyle name="40% - Accent5 5 3 2 2" xfId="32967"/>
    <cellStyle name="40% - Accent5 5 3 2 3" xfId="32968"/>
    <cellStyle name="40% - Accent5 5 3 3" xfId="32969"/>
    <cellStyle name="40% - Accent5 5 3 3 2" xfId="32970"/>
    <cellStyle name="40% - Accent5 5 3 3 3" xfId="32971"/>
    <cellStyle name="40% - Accent5 5 3 4" xfId="32972"/>
    <cellStyle name="40% - Accent5 5 3 4 2" xfId="32973"/>
    <cellStyle name="40% - Accent5 5 3 4 3" xfId="32974"/>
    <cellStyle name="40% - Accent5 5 3 5" xfId="32975"/>
    <cellStyle name="40% - Accent5 5 3 5 2" xfId="32976"/>
    <cellStyle name="40% - Accent5 5 3 5 3" xfId="32977"/>
    <cellStyle name="40% - Accent5 5 3 6" xfId="32978"/>
    <cellStyle name="40% - Accent5 5 3 6 2" xfId="32979"/>
    <cellStyle name="40% - Accent5 5 3 7" xfId="32980"/>
    <cellStyle name="40% - Accent5 5 3 8" xfId="32981"/>
    <cellStyle name="40% - Accent5 5 4" xfId="32982"/>
    <cellStyle name="40% - Accent5 5 4 2" xfId="32983"/>
    <cellStyle name="40% - Accent5 5 4 2 2" xfId="32984"/>
    <cellStyle name="40% - Accent5 5 4 2 3" xfId="32985"/>
    <cellStyle name="40% - Accent5 5 4 3" xfId="32986"/>
    <cellStyle name="40% - Accent5 5 4 3 2" xfId="32987"/>
    <cellStyle name="40% - Accent5 5 4 3 3" xfId="32988"/>
    <cellStyle name="40% - Accent5 5 4 4" xfId="32989"/>
    <cellStyle name="40% - Accent5 5 4 4 2" xfId="32990"/>
    <cellStyle name="40% - Accent5 5 4 4 3" xfId="32991"/>
    <cellStyle name="40% - Accent5 5 4 5" xfId="32992"/>
    <cellStyle name="40% - Accent5 5 4 5 2" xfId="32993"/>
    <cellStyle name="40% - Accent5 5 4 5 3" xfId="32994"/>
    <cellStyle name="40% - Accent5 5 4 6" xfId="32995"/>
    <cellStyle name="40% - Accent5 5 4 6 2" xfId="32996"/>
    <cellStyle name="40% - Accent5 5 4 7" xfId="32997"/>
    <cellStyle name="40% - Accent5 5 4 8" xfId="32998"/>
    <cellStyle name="40% - Accent5 5 5" xfId="32999"/>
    <cellStyle name="40% - Accent5 5 5 2" xfId="33000"/>
    <cellStyle name="40% - Accent5 5 5 2 2" xfId="33001"/>
    <cellStyle name="40% - Accent5 5 5 2 3" xfId="33002"/>
    <cellStyle name="40% - Accent5 5 5 3" xfId="33003"/>
    <cellStyle name="40% - Accent5 5 5 3 2" xfId="33004"/>
    <cellStyle name="40% - Accent5 5 5 3 3" xfId="33005"/>
    <cellStyle name="40% - Accent5 5 5 4" xfId="33006"/>
    <cellStyle name="40% - Accent5 5 5 4 2" xfId="33007"/>
    <cellStyle name="40% - Accent5 5 5 4 3" xfId="33008"/>
    <cellStyle name="40% - Accent5 5 5 5" xfId="33009"/>
    <cellStyle name="40% - Accent5 5 5 5 2" xfId="33010"/>
    <cellStyle name="40% - Accent5 5 5 5 3" xfId="33011"/>
    <cellStyle name="40% - Accent5 5 5 6" xfId="33012"/>
    <cellStyle name="40% - Accent5 5 5 6 2" xfId="33013"/>
    <cellStyle name="40% - Accent5 5 5 7" xfId="33014"/>
    <cellStyle name="40% - Accent5 5 5 8" xfId="33015"/>
    <cellStyle name="40% - Accent5 5 6" xfId="33016"/>
    <cellStyle name="40% - Accent5 5 6 2" xfId="33017"/>
    <cellStyle name="40% - Accent5 5 6 2 2" xfId="33018"/>
    <cellStyle name="40% - Accent5 5 6 2 3" xfId="33019"/>
    <cellStyle name="40% - Accent5 5 6 3" xfId="33020"/>
    <cellStyle name="40% - Accent5 5 6 3 2" xfId="33021"/>
    <cellStyle name="40% - Accent5 5 6 3 3" xfId="33022"/>
    <cellStyle name="40% - Accent5 5 6 4" xfId="33023"/>
    <cellStyle name="40% - Accent5 5 6 4 2" xfId="33024"/>
    <cellStyle name="40% - Accent5 5 6 4 3" xfId="33025"/>
    <cellStyle name="40% - Accent5 5 6 5" xfId="33026"/>
    <cellStyle name="40% - Accent5 5 6 5 2" xfId="33027"/>
    <cellStyle name="40% - Accent5 5 6 5 3" xfId="33028"/>
    <cellStyle name="40% - Accent5 5 6 6" xfId="33029"/>
    <cellStyle name="40% - Accent5 5 6 6 2" xfId="33030"/>
    <cellStyle name="40% - Accent5 5 6 7" xfId="33031"/>
    <cellStyle name="40% - Accent5 5 6 8" xfId="33032"/>
    <cellStyle name="40% - Accent5 5 7" xfId="33033"/>
    <cellStyle name="40% - Accent5 5 7 2" xfId="33034"/>
    <cellStyle name="40% - Accent5 5 7 2 2" xfId="33035"/>
    <cellStyle name="40% - Accent5 5 7 2 3" xfId="33036"/>
    <cellStyle name="40% - Accent5 5 7 3" xfId="33037"/>
    <cellStyle name="40% - Accent5 5 7 3 2" xfId="33038"/>
    <cellStyle name="40% - Accent5 5 7 3 3" xfId="33039"/>
    <cellStyle name="40% - Accent5 5 7 4" xfId="33040"/>
    <cellStyle name="40% - Accent5 5 7 4 2" xfId="33041"/>
    <cellStyle name="40% - Accent5 5 7 4 3" xfId="33042"/>
    <cellStyle name="40% - Accent5 5 7 5" xfId="33043"/>
    <cellStyle name="40% - Accent5 5 7 5 2" xfId="33044"/>
    <cellStyle name="40% - Accent5 5 7 5 3" xfId="33045"/>
    <cellStyle name="40% - Accent5 5 7 6" xfId="33046"/>
    <cellStyle name="40% - Accent5 5 7 6 2" xfId="33047"/>
    <cellStyle name="40% - Accent5 5 7 7" xfId="33048"/>
    <cellStyle name="40% - Accent5 5 7 8" xfId="33049"/>
    <cellStyle name="40% - Accent5 5 8" xfId="33050"/>
    <cellStyle name="40% - Accent5 5 8 2" xfId="33051"/>
    <cellStyle name="40% - Accent5 5 8 2 2" xfId="33052"/>
    <cellStyle name="40% - Accent5 5 8 2 3" xfId="33053"/>
    <cellStyle name="40% - Accent5 5 8 3" xfId="33054"/>
    <cellStyle name="40% - Accent5 5 8 3 2" xfId="33055"/>
    <cellStyle name="40% - Accent5 5 8 3 3" xfId="33056"/>
    <cellStyle name="40% - Accent5 5 8 4" xfId="33057"/>
    <cellStyle name="40% - Accent5 5 8 4 2" xfId="33058"/>
    <cellStyle name="40% - Accent5 5 8 4 3" xfId="33059"/>
    <cellStyle name="40% - Accent5 5 8 5" xfId="33060"/>
    <cellStyle name="40% - Accent5 5 8 5 2" xfId="33061"/>
    <cellStyle name="40% - Accent5 5 8 5 3" xfId="33062"/>
    <cellStyle name="40% - Accent5 5 8 6" xfId="33063"/>
    <cellStyle name="40% - Accent5 5 8 6 2" xfId="33064"/>
    <cellStyle name="40% - Accent5 5 8 7" xfId="33065"/>
    <cellStyle name="40% - Accent5 5 8 8" xfId="33066"/>
    <cellStyle name="40% - Accent5 5 9" xfId="33067"/>
    <cellStyle name="40% - Accent5 5 9 2" xfId="33068"/>
    <cellStyle name="40% - Accent5 5 9 2 2" xfId="33069"/>
    <cellStyle name="40% - Accent5 5 9 2 3" xfId="33070"/>
    <cellStyle name="40% - Accent5 5 9 3" xfId="33071"/>
    <cellStyle name="40% - Accent5 5 9 3 2" xfId="33072"/>
    <cellStyle name="40% - Accent5 5 9 3 3" xfId="33073"/>
    <cellStyle name="40% - Accent5 5 9 4" xfId="33074"/>
    <cellStyle name="40% - Accent5 5 9 4 2" xfId="33075"/>
    <cellStyle name="40% - Accent5 5 9 4 3" xfId="33076"/>
    <cellStyle name="40% - Accent5 5 9 5" xfId="33077"/>
    <cellStyle name="40% - Accent5 5 9 5 2" xfId="33078"/>
    <cellStyle name="40% - Accent5 5 9 5 3" xfId="33079"/>
    <cellStyle name="40% - Accent5 5 9 6" xfId="33080"/>
    <cellStyle name="40% - Accent5 5 9 6 2" xfId="33081"/>
    <cellStyle name="40% - Accent5 5 9 7" xfId="33082"/>
    <cellStyle name="40% - Accent5 5 9 8" xfId="33083"/>
    <cellStyle name="40% - Accent5 6" xfId="33084"/>
    <cellStyle name="40% - Accent5 6 10" xfId="33085"/>
    <cellStyle name="40% - Accent5 6 10 2" xfId="33086"/>
    <cellStyle name="40% - Accent5 6 10 2 2" xfId="33087"/>
    <cellStyle name="40% - Accent5 6 10 2 3" xfId="33088"/>
    <cellStyle name="40% - Accent5 6 10 3" xfId="33089"/>
    <cellStyle name="40% - Accent5 6 10 3 2" xfId="33090"/>
    <cellStyle name="40% - Accent5 6 10 3 3" xfId="33091"/>
    <cellStyle name="40% - Accent5 6 10 4" xfId="33092"/>
    <cellStyle name="40% - Accent5 6 10 4 2" xfId="33093"/>
    <cellStyle name="40% - Accent5 6 10 4 3" xfId="33094"/>
    <cellStyle name="40% - Accent5 6 10 5" xfId="33095"/>
    <cellStyle name="40% - Accent5 6 10 5 2" xfId="33096"/>
    <cellStyle name="40% - Accent5 6 10 5 3" xfId="33097"/>
    <cellStyle name="40% - Accent5 6 10 6" xfId="33098"/>
    <cellStyle name="40% - Accent5 6 10 6 2" xfId="33099"/>
    <cellStyle name="40% - Accent5 6 10 7" xfId="33100"/>
    <cellStyle name="40% - Accent5 6 10 8" xfId="33101"/>
    <cellStyle name="40% - Accent5 6 11" xfId="33102"/>
    <cellStyle name="40% - Accent5 6 11 2" xfId="33103"/>
    <cellStyle name="40% - Accent5 6 11 2 2" xfId="33104"/>
    <cellStyle name="40% - Accent5 6 11 2 3" xfId="33105"/>
    <cellStyle name="40% - Accent5 6 11 3" xfId="33106"/>
    <cellStyle name="40% - Accent5 6 11 3 2" xfId="33107"/>
    <cellStyle name="40% - Accent5 6 11 3 3" xfId="33108"/>
    <cellStyle name="40% - Accent5 6 11 4" xfId="33109"/>
    <cellStyle name="40% - Accent5 6 11 4 2" xfId="33110"/>
    <cellStyle name="40% - Accent5 6 11 4 3" xfId="33111"/>
    <cellStyle name="40% - Accent5 6 11 5" xfId="33112"/>
    <cellStyle name="40% - Accent5 6 11 5 2" xfId="33113"/>
    <cellStyle name="40% - Accent5 6 11 5 3" xfId="33114"/>
    <cellStyle name="40% - Accent5 6 11 6" xfId="33115"/>
    <cellStyle name="40% - Accent5 6 11 6 2" xfId="33116"/>
    <cellStyle name="40% - Accent5 6 11 7" xfId="33117"/>
    <cellStyle name="40% - Accent5 6 11 8" xfId="33118"/>
    <cellStyle name="40% - Accent5 6 12" xfId="33119"/>
    <cellStyle name="40% - Accent5 6 12 2" xfId="33120"/>
    <cellStyle name="40% - Accent5 6 12 2 2" xfId="33121"/>
    <cellStyle name="40% - Accent5 6 12 2 3" xfId="33122"/>
    <cellStyle name="40% - Accent5 6 12 3" xfId="33123"/>
    <cellStyle name="40% - Accent5 6 12 3 2" xfId="33124"/>
    <cellStyle name="40% - Accent5 6 12 3 3" xfId="33125"/>
    <cellStyle name="40% - Accent5 6 12 4" xfId="33126"/>
    <cellStyle name="40% - Accent5 6 12 4 2" xfId="33127"/>
    <cellStyle name="40% - Accent5 6 12 4 3" xfId="33128"/>
    <cellStyle name="40% - Accent5 6 12 5" xfId="33129"/>
    <cellStyle name="40% - Accent5 6 12 5 2" xfId="33130"/>
    <cellStyle name="40% - Accent5 6 12 5 3" xfId="33131"/>
    <cellStyle name="40% - Accent5 6 12 6" xfId="33132"/>
    <cellStyle name="40% - Accent5 6 12 6 2" xfId="33133"/>
    <cellStyle name="40% - Accent5 6 12 7" xfId="33134"/>
    <cellStyle name="40% - Accent5 6 12 8" xfId="33135"/>
    <cellStyle name="40% - Accent5 6 13" xfId="33136"/>
    <cellStyle name="40% - Accent5 6 13 2" xfId="33137"/>
    <cellStyle name="40% - Accent5 6 13 2 2" xfId="33138"/>
    <cellStyle name="40% - Accent5 6 13 2 3" xfId="33139"/>
    <cellStyle name="40% - Accent5 6 13 3" xfId="33140"/>
    <cellStyle name="40% - Accent5 6 13 3 2" xfId="33141"/>
    <cellStyle name="40% - Accent5 6 13 3 3" xfId="33142"/>
    <cellStyle name="40% - Accent5 6 13 4" xfId="33143"/>
    <cellStyle name="40% - Accent5 6 13 4 2" xfId="33144"/>
    <cellStyle name="40% - Accent5 6 13 4 3" xfId="33145"/>
    <cellStyle name="40% - Accent5 6 13 5" xfId="33146"/>
    <cellStyle name="40% - Accent5 6 13 5 2" xfId="33147"/>
    <cellStyle name="40% - Accent5 6 13 5 3" xfId="33148"/>
    <cellStyle name="40% - Accent5 6 13 6" xfId="33149"/>
    <cellStyle name="40% - Accent5 6 13 6 2" xfId="33150"/>
    <cellStyle name="40% - Accent5 6 13 7" xfId="33151"/>
    <cellStyle name="40% - Accent5 6 13 8" xfId="33152"/>
    <cellStyle name="40% - Accent5 6 14" xfId="33153"/>
    <cellStyle name="40% - Accent5 6 14 2" xfId="33154"/>
    <cellStyle name="40% - Accent5 6 14 2 2" xfId="33155"/>
    <cellStyle name="40% - Accent5 6 14 2 3" xfId="33156"/>
    <cellStyle name="40% - Accent5 6 14 3" xfId="33157"/>
    <cellStyle name="40% - Accent5 6 14 3 2" xfId="33158"/>
    <cellStyle name="40% - Accent5 6 14 3 3" xfId="33159"/>
    <cellStyle name="40% - Accent5 6 14 4" xfId="33160"/>
    <cellStyle name="40% - Accent5 6 14 4 2" xfId="33161"/>
    <cellStyle name="40% - Accent5 6 14 4 3" xfId="33162"/>
    <cellStyle name="40% - Accent5 6 14 5" xfId="33163"/>
    <cellStyle name="40% - Accent5 6 14 5 2" xfId="33164"/>
    <cellStyle name="40% - Accent5 6 14 5 3" xfId="33165"/>
    <cellStyle name="40% - Accent5 6 14 6" xfId="33166"/>
    <cellStyle name="40% - Accent5 6 14 6 2" xfId="33167"/>
    <cellStyle name="40% - Accent5 6 14 7" xfId="33168"/>
    <cellStyle name="40% - Accent5 6 14 8" xfId="33169"/>
    <cellStyle name="40% - Accent5 6 15" xfId="33170"/>
    <cellStyle name="40% - Accent5 6 15 2" xfId="33171"/>
    <cellStyle name="40% - Accent5 6 15 2 2" xfId="33172"/>
    <cellStyle name="40% - Accent5 6 15 2 3" xfId="33173"/>
    <cellStyle name="40% - Accent5 6 15 3" xfId="33174"/>
    <cellStyle name="40% - Accent5 6 15 3 2" xfId="33175"/>
    <cellStyle name="40% - Accent5 6 15 3 3" xfId="33176"/>
    <cellStyle name="40% - Accent5 6 15 4" xfId="33177"/>
    <cellStyle name="40% - Accent5 6 15 4 2" xfId="33178"/>
    <cellStyle name="40% - Accent5 6 15 4 3" xfId="33179"/>
    <cellStyle name="40% - Accent5 6 15 5" xfId="33180"/>
    <cellStyle name="40% - Accent5 6 15 5 2" xfId="33181"/>
    <cellStyle name="40% - Accent5 6 15 5 3" xfId="33182"/>
    <cellStyle name="40% - Accent5 6 15 6" xfId="33183"/>
    <cellStyle name="40% - Accent5 6 15 6 2" xfId="33184"/>
    <cellStyle name="40% - Accent5 6 15 7" xfId="33185"/>
    <cellStyle name="40% - Accent5 6 15 8" xfId="33186"/>
    <cellStyle name="40% - Accent5 6 16" xfId="33187"/>
    <cellStyle name="40% - Accent5 6 16 2" xfId="33188"/>
    <cellStyle name="40% - Accent5 6 16 2 2" xfId="33189"/>
    <cellStyle name="40% - Accent5 6 16 2 3" xfId="33190"/>
    <cellStyle name="40% - Accent5 6 16 3" xfId="33191"/>
    <cellStyle name="40% - Accent5 6 16 3 2" xfId="33192"/>
    <cellStyle name="40% - Accent5 6 16 3 3" xfId="33193"/>
    <cellStyle name="40% - Accent5 6 16 4" xfId="33194"/>
    <cellStyle name="40% - Accent5 6 16 4 2" xfId="33195"/>
    <cellStyle name="40% - Accent5 6 16 4 3" xfId="33196"/>
    <cellStyle name="40% - Accent5 6 16 5" xfId="33197"/>
    <cellStyle name="40% - Accent5 6 16 5 2" xfId="33198"/>
    <cellStyle name="40% - Accent5 6 16 5 3" xfId="33199"/>
    <cellStyle name="40% - Accent5 6 16 6" xfId="33200"/>
    <cellStyle name="40% - Accent5 6 16 6 2" xfId="33201"/>
    <cellStyle name="40% - Accent5 6 16 7" xfId="33202"/>
    <cellStyle name="40% - Accent5 6 16 8" xfId="33203"/>
    <cellStyle name="40% - Accent5 6 17" xfId="33204"/>
    <cellStyle name="40% - Accent5 6 17 2" xfId="33205"/>
    <cellStyle name="40% - Accent5 6 17 2 2" xfId="33206"/>
    <cellStyle name="40% - Accent5 6 17 2 3" xfId="33207"/>
    <cellStyle name="40% - Accent5 6 17 3" xfId="33208"/>
    <cellStyle name="40% - Accent5 6 17 3 2" xfId="33209"/>
    <cellStyle name="40% - Accent5 6 17 3 3" xfId="33210"/>
    <cellStyle name="40% - Accent5 6 17 4" xfId="33211"/>
    <cellStyle name="40% - Accent5 6 17 4 2" xfId="33212"/>
    <cellStyle name="40% - Accent5 6 17 4 3" xfId="33213"/>
    <cellStyle name="40% - Accent5 6 17 5" xfId="33214"/>
    <cellStyle name="40% - Accent5 6 17 5 2" xfId="33215"/>
    <cellStyle name="40% - Accent5 6 17 5 3" xfId="33216"/>
    <cellStyle name="40% - Accent5 6 17 6" xfId="33217"/>
    <cellStyle name="40% - Accent5 6 17 6 2" xfId="33218"/>
    <cellStyle name="40% - Accent5 6 17 7" xfId="33219"/>
    <cellStyle name="40% - Accent5 6 17 8" xfId="33220"/>
    <cellStyle name="40% - Accent5 6 18" xfId="33221"/>
    <cellStyle name="40% - Accent5 6 18 2" xfId="33222"/>
    <cellStyle name="40% - Accent5 6 18 2 2" xfId="33223"/>
    <cellStyle name="40% - Accent5 6 18 2 3" xfId="33224"/>
    <cellStyle name="40% - Accent5 6 18 3" xfId="33225"/>
    <cellStyle name="40% - Accent5 6 18 3 2" xfId="33226"/>
    <cellStyle name="40% - Accent5 6 18 3 3" xfId="33227"/>
    <cellStyle name="40% - Accent5 6 18 4" xfId="33228"/>
    <cellStyle name="40% - Accent5 6 18 4 2" xfId="33229"/>
    <cellStyle name="40% - Accent5 6 18 4 3" xfId="33230"/>
    <cellStyle name="40% - Accent5 6 18 5" xfId="33231"/>
    <cellStyle name="40% - Accent5 6 18 5 2" xfId="33232"/>
    <cellStyle name="40% - Accent5 6 18 5 3" xfId="33233"/>
    <cellStyle name="40% - Accent5 6 18 6" xfId="33234"/>
    <cellStyle name="40% - Accent5 6 18 6 2" xfId="33235"/>
    <cellStyle name="40% - Accent5 6 18 7" xfId="33236"/>
    <cellStyle name="40% - Accent5 6 18 8" xfId="33237"/>
    <cellStyle name="40% - Accent5 6 19" xfId="33238"/>
    <cellStyle name="40% - Accent5 6 19 2" xfId="33239"/>
    <cellStyle name="40% - Accent5 6 19 2 2" xfId="33240"/>
    <cellStyle name="40% - Accent5 6 19 2 3" xfId="33241"/>
    <cellStyle name="40% - Accent5 6 19 3" xfId="33242"/>
    <cellStyle name="40% - Accent5 6 19 3 2" xfId="33243"/>
    <cellStyle name="40% - Accent5 6 19 3 3" xfId="33244"/>
    <cellStyle name="40% - Accent5 6 19 4" xfId="33245"/>
    <cellStyle name="40% - Accent5 6 19 4 2" xfId="33246"/>
    <cellStyle name="40% - Accent5 6 19 4 3" xfId="33247"/>
    <cellStyle name="40% - Accent5 6 19 5" xfId="33248"/>
    <cellStyle name="40% - Accent5 6 19 5 2" xfId="33249"/>
    <cellStyle name="40% - Accent5 6 19 5 3" xfId="33250"/>
    <cellStyle name="40% - Accent5 6 19 6" xfId="33251"/>
    <cellStyle name="40% - Accent5 6 19 6 2" xfId="33252"/>
    <cellStyle name="40% - Accent5 6 19 7" xfId="33253"/>
    <cellStyle name="40% - Accent5 6 19 8" xfId="33254"/>
    <cellStyle name="40% - Accent5 6 2" xfId="33255"/>
    <cellStyle name="40% - Accent5 6 2 2" xfId="33256"/>
    <cellStyle name="40% - Accent5 6 2 2 2" xfId="33257"/>
    <cellStyle name="40% - Accent5 6 2 2 3" xfId="33258"/>
    <cellStyle name="40% - Accent5 6 2 3" xfId="33259"/>
    <cellStyle name="40% - Accent5 6 2 3 2" xfId="33260"/>
    <cellStyle name="40% - Accent5 6 2 3 3" xfId="33261"/>
    <cellStyle name="40% - Accent5 6 2 4" xfId="33262"/>
    <cellStyle name="40% - Accent5 6 2 4 2" xfId="33263"/>
    <cellStyle name="40% - Accent5 6 2 4 3" xfId="33264"/>
    <cellStyle name="40% - Accent5 6 2 5" xfId="33265"/>
    <cellStyle name="40% - Accent5 6 2 5 2" xfId="33266"/>
    <cellStyle name="40% - Accent5 6 2 5 3" xfId="33267"/>
    <cellStyle name="40% - Accent5 6 2 6" xfId="33268"/>
    <cellStyle name="40% - Accent5 6 2 6 2" xfId="33269"/>
    <cellStyle name="40% - Accent5 6 2 7" xfId="33270"/>
    <cellStyle name="40% - Accent5 6 2 8" xfId="33271"/>
    <cellStyle name="40% - Accent5 6 20" xfId="33272"/>
    <cellStyle name="40% - Accent5 6 20 2" xfId="33273"/>
    <cellStyle name="40% - Accent5 6 20 2 2" xfId="33274"/>
    <cellStyle name="40% - Accent5 6 20 2 3" xfId="33275"/>
    <cellStyle name="40% - Accent5 6 20 3" xfId="33276"/>
    <cellStyle name="40% - Accent5 6 20 3 2" xfId="33277"/>
    <cellStyle name="40% - Accent5 6 20 3 3" xfId="33278"/>
    <cellStyle name="40% - Accent5 6 20 4" xfId="33279"/>
    <cellStyle name="40% - Accent5 6 20 4 2" xfId="33280"/>
    <cellStyle name="40% - Accent5 6 20 4 3" xfId="33281"/>
    <cellStyle name="40% - Accent5 6 20 5" xfId="33282"/>
    <cellStyle name="40% - Accent5 6 20 5 2" xfId="33283"/>
    <cellStyle name="40% - Accent5 6 20 5 3" xfId="33284"/>
    <cellStyle name="40% - Accent5 6 20 6" xfId="33285"/>
    <cellStyle name="40% - Accent5 6 20 6 2" xfId="33286"/>
    <cellStyle name="40% - Accent5 6 20 7" xfId="33287"/>
    <cellStyle name="40% - Accent5 6 20 8" xfId="33288"/>
    <cellStyle name="40% - Accent5 6 21" xfId="33289"/>
    <cellStyle name="40% - Accent5 6 21 2" xfId="33290"/>
    <cellStyle name="40% - Accent5 6 21 2 2" xfId="33291"/>
    <cellStyle name="40% - Accent5 6 21 2 3" xfId="33292"/>
    <cellStyle name="40% - Accent5 6 21 3" xfId="33293"/>
    <cellStyle name="40% - Accent5 6 21 3 2" xfId="33294"/>
    <cellStyle name="40% - Accent5 6 21 3 3" xfId="33295"/>
    <cellStyle name="40% - Accent5 6 21 4" xfId="33296"/>
    <cellStyle name="40% - Accent5 6 21 4 2" xfId="33297"/>
    <cellStyle name="40% - Accent5 6 21 4 3" xfId="33298"/>
    <cellStyle name="40% - Accent5 6 21 5" xfId="33299"/>
    <cellStyle name="40% - Accent5 6 21 5 2" xfId="33300"/>
    <cellStyle name="40% - Accent5 6 21 5 3" xfId="33301"/>
    <cellStyle name="40% - Accent5 6 21 6" xfId="33302"/>
    <cellStyle name="40% - Accent5 6 21 6 2" xfId="33303"/>
    <cellStyle name="40% - Accent5 6 21 7" xfId="33304"/>
    <cellStyle name="40% - Accent5 6 21 8" xfId="33305"/>
    <cellStyle name="40% - Accent5 6 22" xfId="33306"/>
    <cellStyle name="40% - Accent5 6 22 2" xfId="33307"/>
    <cellStyle name="40% - Accent5 6 22 3" xfId="33308"/>
    <cellStyle name="40% - Accent5 6 23" xfId="33309"/>
    <cellStyle name="40% - Accent5 6 23 2" xfId="33310"/>
    <cellStyle name="40% - Accent5 6 23 3" xfId="33311"/>
    <cellStyle name="40% - Accent5 6 24" xfId="33312"/>
    <cellStyle name="40% - Accent5 6 24 2" xfId="33313"/>
    <cellStyle name="40% - Accent5 6 24 3" xfId="33314"/>
    <cellStyle name="40% - Accent5 6 25" xfId="33315"/>
    <cellStyle name="40% - Accent5 6 25 2" xfId="33316"/>
    <cellStyle name="40% - Accent5 6 25 3" xfId="33317"/>
    <cellStyle name="40% - Accent5 6 26" xfId="33318"/>
    <cellStyle name="40% - Accent5 6 26 2" xfId="33319"/>
    <cellStyle name="40% - Accent5 6 27" xfId="33320"/>
    <cellStyle name="40% - Accent5 6 28" xfId="33321"/>
    <cellStyle name="40% - Accent5 6 3" xfId="33322"/>
    <cellStyle name="40% - Accent5 6 3 2" xfId="33323"/>
    <cellStyle name="40% - Accent5 6 3 2 2" xfId="33324"/>
    <cellStyle name="40% - Accent5 6 3 2 3" xfId="33325"/>
    <cellStyle name="40% - Accent5 6 3 3" xfId="33326"/>
    <cellStyle name="40% - Accent5 6 3 3 2" xfId="33327"/>
    <cellStyle name="40% - Accent5 6 3 3 3" xfId="33328"/>
    <cellStyle name="40% - Accent5 6 3 4" xfId="33329"/>
    <cellStyle name="40% - Accent5 6 3 4 2" xfId="33330"/>
    <cellStyle name="40% - Accent5 6 3 4 3" xfId="33331"/>
    <cellStyle name="40% - Accent5 6 3 5" xfId="33332"/>
    <cellStyle name="40% - Accent5 6 3 5 2" xfId="33333"/>
    <cellStyle name="40% - Accent5 6 3 5 3" xfId="33334"/>
    <cellStyle name="40% - Accent5 6 3 6" xfId="33335"/>
    <cellStyle name="40% - Accent5 6 3 6 2" xfId="33336"/>
    <cellStyle name="40% - Accent5 6 3 7" xfId="33337"/>
    <cellStyle name="40% - Accent5 6 3 8" xfId="33338"/>
    <cellStyle name="40% - Accent5 6 4" xfId="33339"/>
    <cellStyle name="40% - Accent5 6 4 2" xfId="33340"/>
    <cellStyle name="40% - Accent5 6 4 2 2" xfId="33341"/>
    <cellStyle name="40% - Accent5 6 4 2 3" xfId="33342"/>
    <cellStyle name="40% - Accent5 6 4 3" xfId="33343"/>
    <cellStyle name="40% - Accent5 6 4 3 2" xfId="33344"/>
    <cellStyle name="40% - Accent5 6 4 3 3" xfId="33345"/>
    <cellStyle name="40% - Accent5 6 4 4" xfId="33346"/>
    <cellStyle name="40% - Accent5 6 4 4 2" xfId="33347"/>
    <cellStyle name="40% - Accent5 6 4 4 3" xfId="33348"/>
    <cellStyle name="40% - Accent5 6 4 5" xfId="33349"/>
    <cellStyle name="40% - Accent5 6 4 5 2" xfId="33350"/>
    <cellStyle name="40% - Accent5 6 4 5 3" xfId="33351"/>
    <cellStyle name="40% - Accent5 6 4 6" xfId="33352"/>
    <cellStyle name="40% - Accent5 6 4 6 2" xfId="33353"/>
    <cellStyle name="40% - Accent5 6 4 7" xfId="33354"/>
    <cellStyle name="40% - Accent5 6 4 8" xfId="33355"/>
    <cellStyle name="40% - Accent5 6 5" xfId="33356"/>
    <cellStyle name="40% - Accent5 6 5 2" xfId="33357"/>
    <cellStyle name="40% - Accent5 6 5 2 2" xfId="33358"/>
    <cellStyle name="40% - Accent5 6 5 2 3" xfId="33359"/>
    <cellStyle name="40% - Accent5 6 5 3" xfId="33360"/>
    <cellStyle name="40% - Accent5 6 5 3 2" xfId="33361"/>
    <cellStyle name="40% - Accent5 6 5 3 3" xfId="33362"/>
    <cellStyle name="40% - Accent5 6 5 4" xfId="33363"/>
    <cellStyle name="40% - Accent5 6 5 4 2" xfId="33364"/>
    <cellStyle name="40% - Accent5 6 5 4 3" xfId="33365"/>
    <cellStyle name="40% - Accent5 6 5 5" xfId="33366"/>
    <cellStyle name="40% - Accent5 6 5 5 2" xfId="33367"/>
    <cellStyle name="40% - Accent5 6 5 5 3" xfId="33368"/>
    <cellStyle name="40% - Accent5 6 5 6" xfId="33369"/>
    <cellStyle name="40% - Accent5 6 5 6 2" xfId="33370"/>
    <cellStyle name="40% - Accent5 6 5 7" xfId="33371"/>
    <cellStyle name="40% - Accent5 6 5 8" xfId="33372"/>
    <cellStyle name="40% - Accent5 6 6" xfId="33373"/>
    <cellStyle name="40% - Accent5 6 6 2" xfId="33374"/>
    <cellStyle name="40% - Accent5 6 6 2 2" xfId="33375"/>
    <cellStyle name="40% - Accent5 6 6 2 3" xfId="33376"/>
    <cellStyle name="40% - Accent5 6 6 3" xfId="33377"/>
    <cellStyle name="40% - Accent5 6 6 3 2" xfId="33378"/>
    <cellStyle name="40% - Accent5 6 6 3 3" xfId="33379"/>
    <cellStyle name="40% - Accent5 6 6 4" xfId="33380"/>
    <cellStyle name="40% - Accent5 6 6 4 2" xfId="33381"/>
    <cellStyle name="40% - Accent5 6 6 4 3" xfId="33382"/>
    <cellStyle name="40% - Accent5 6 6 5" xfId="33383"/>
    <cellStyle name="40% - Accent5 6 6 5 2" xfId="33384"/>
    <cellStyle name="40% - Accent5 6 6 5 3" xfId="33385"/>
    <cellStyle name="40% - Accent5 6 6 6" xfId="33386"/>
    <cellStyle name="40% - Accent5 6 6 6 2" xfId="33387"/>
    <cellStyle name="40% - Accent5 6 6 7" xfId="33388"/>
    <cellStyle name="40% - Accent5 6 6 8" xfId="33389"/>
    <cellStyle name="40% - Accent5 6 7" xfId="33390"/>
    <cellStyle name="40% - Accent5 6 7 2" xfId="33391"/>
    <cellStyle name="40% - Accent5 6 7 2 2" xfId="33392"/>
    <cellStyle name="40% - Accent5 6 7 2 3" xfId="33393"/>
    <cellStyle name="40% - Accent5 6 7 3" xfId="33394"/>
    <cellStyle name="40% - Accent5 6 7 3 2" xfId="33395"/>
    <cellStyle name="40% - Accent5 6 7 3 3" xfId="33396"/>
    <cellStyle name="40% - Accent5 6 7 4" xfId="33397"/>
    <cellStyle name="40% - Accent5 6 7 4 2" xfId="33398"/>
    <cellStyle name="40% - Accent5 6 7 4 3" xfId="33399"/>
    <cellStyle name="40% - Accent5 6 7 5" xfId="33400"/>
    <cellStyle name="40% - Accent5 6 7 5 2" xfId="33401"/>
    <cellStyle name="40% - Accent5 6 7 5 3" xfId="33402"/>
    <cellStyle name="40% - Accent5 6 7 6" xfId="33403"/>
    <cellStyle name="40% - Accent5 6 7 6 2" xfId="33404"/>
    <cellStyle name="40% - Accent5 6 7 7" xfId="33405"/>
    <cellStyle name="40% - Accent5 6 7 8" xfId="33406"/>
    <cellStyle name="40% - Accent5 6 8" xfId="33407"/>
    <cellStyle name="40% - Accent5 6 8 2" xfId="33408"/>
    <cellStyle name="40% - Accent5 6 8 2 2" xfId="33409"/>
    <cellStyle name="40% - Accent5 6 8 2 3" xfId="33410"/>
    <cellStyle name="40% - Accent5 6 8 3" xfId="33411"/>
    <cellStyle name="40% - Accent5 6 8 3 2" xfId="33412"/>
    <cellStyle name="40% - Accent5 6 8 3 3" xfId="33413"/>
    <cellStyle name="40% - Accent5 6 8 4" xfId="33414"/>
    <cellStyle name="40% - Accent5 6 8 4 2" xfId="33415"/>
    <cellStyle name="40% - Accent5 6 8 4 3" xfId="33416"/>
    <cellStyle name="40% - Accent5 6 8 5" xfId="33417"/>
    <cellStyle name="40% - Accent5 6 8 5 2" xfId="33418"/>
    <cellStyle name="40% - Accent5 6 8 5 3" xfId="33419"/>
    <cellStyle name="40% - Accent5 6 8 6" xfId="33420"/>
    <cellStyle name="40% - Accent5 6 8 6 2" xfId="33421"/>
    <cellStyle name="40% - Accent5 6 8 7" xfId="33422"/>
    <cellStyle name="40% - Accent5 6 8 8" xfId="33423"/>
    <cellStyle name="40% - Accent5 6 9" xfId="33424"/>
    <cellStyle name="40% - Accent5 6 9 2" xfId="33425"/>
    <cellStyle name="40% - Accent5 6 9 2 2" xfId="33426"/>
    <cellStyle name="40% - Accent5 6 9 2 3" xfId="33427"/>
    <cellStyle name="40% - Accent5 6 9 3" xfId="33428"/>
    <cellStyle name="40% - Accent5 6 9 3 2" xfId="33429"/>
    <cellStyle name="40% - Accent5 6 9 3 3" xfId="33430"/>
    <cellStyle name="40% - Accent5 6 9 4" xfId="33431"/>
    <cellStyle name="40% - Accent5 6 9 4 2" xfId="33432"/>
    <cellStyle name="40% - Accent5 6 9 4 3" xfId="33433"/>
    <cellStyle name="40% - Accent5 6 9 5" xfId="33434"/>
    <cellStyle name="40% - Accent5 6 9 5 2" xfId="33435"/>
    <cellStyle name="40% - Accent5 6 9 5 3" xfId="33436"/>
    <cellStyle name="40% - Accent5 6 9 6" xfId="33437"/>
    <cellStyle name="40% - Accent5 6 9 6 2" xfId="33438"/>
    <cellStyle name="40% - Accent5 6 9 7" xfId="33439"/>
    <cellStyle name="40% - Accent5 6 9 8" xfId="33440"/>
    <cellStyle name="40% - Accent5 7" xfId="33441"/>
    <cellStyle name="40% - Accent5 7 10" xfId="33442"/>
    <cellStyle name="40% - Accent5 7 10 2" xfId="33443"/>
    <cellStyle name="40% - Accent5 7 10 2 2" xfId="33444"/>
    <cellStyle name="40% - Accent5 7 10 2 3" xfId="33445"/>
    <cellStyle name="40% - Accent5 7 10 3" xfId="33446"/>
    <cellStyle name="40% - Accent5 7 10 3 2" xfId="33447"/>
    <cellStyle name="40% - Accent5 7 10 3 3" xfId="33448"/>
    <cellStyle name="40% - Accent5 7 10 4" xfId="33449"/>
    <cellStyle name="40% - Accent5 7 10 4 2" xfId="33450"/>
    <cellStyle name="40% - Accent5 7 10 4 3" xfId="33451"/>
    <cellStyle name="40% - Accent5 7 10 5" xfId="33452"/>
    <cellStyle name="40% - Accent5 7 10 5 2" xfId="33453"/>
    <cellStyle name="40% - Accent5 7 10 5 3" xfId="33454"/>
    <cellStyle name="40% - Accent5 7 10 6" xfId="33455"/>
    <cellStyle name="40% - Accent5 7 10 6 2" xfId="33456"/>
    <cellStyle name="40% - Accent5 7 10 7" xfId="33457"/>
    <cellStyle name="40% - Accent5 7 10 8" xfId="33458"/>
    <cellStyle name="40% - Accent5 7 11" xfId="33459"/>
    <cellStyle name="40% - Accent5 7 11 2" xfId="33460"/>
    <cellStyle name="40% - Accent5 7 11 2 2" xfId="33461"/>
    <cellStyle name="40% - Accent5 7 11 2 3" xfId="33462"/>
    <cellStyle name="40% - Accent5 7 11 3" xfId="33463"/>
    <cellStyle name="40% - Accent5 7 11 3 2" xfId="33464"/>
    <cellStyle name="40% - Accent5 7 11 3 3" xfId="33465"/>
    <cellStyle name="40% - Accent5 7 11 4" xfId="33466"/>
    <cellStyle name="40% - Accent5 7 11 4 2" xfId="33467"/>
    <cellStyle name="40% - Accent5 7 11 4 3" xfId="33468"/>
    <cellStyle name="40% - Accent5 7 11 5" xfId="33469"/>
    <cellStyle name="40% - Accent5 7 11 5 2" xfId="33470"/>
    <cellStyle name="40% - Accent5 7 11 5 3" xfId="33471"/>
    <cellStyle name="40% - Accent5 7 11 6" xfId="33472"/>
    <cellStyle name="40% - Accent5 7 11 6 2" xfId="33473"/>
    <cellStyle name="40% - Accent5 7 11 7" xfId="33474"/>
    <cellStyle name="40% - Accent5 7 11 8" xfId="33475"/>
    <cellStyle name="40% - Accent5 7 12" xfId="33476"/>
    <cellStyle name="40% - Accent5 7 12 2" xfId="33477"/>
    <cellStyle name="40% - Accent5 7 12 2 2" xfId="33478"/>
    <cellStyle name="40% - Accent5 7 12 2 3" xfId="33479"/>
    <cellStyle name="40% - Accent5 7 12 3" xfId="33480"/>
    <cellStyle name="40% - Accent5 7 12 3 2" xfId="33481"/>
    <cellStyle name="40% - Accent5 7 12 3 3" xfId="33482"/>
    <cellStyle name="40% - Accent5 7 12 4" xfId="33483"/>
    <cellStyle name="40% - Accent5 7 12 4 2" xfId="33484"/>
    <cellStyle name="40% - Accent5 7 12 4 3" xfId="33485"/>
    <cellStyle name="40% - Accent5 7 12 5" xfId="33486"/>
    <cellStyle name="40% - Accent5 7 12 5 2" xfId="33487"/>
    <cellStyle name="40% - Accent5 7 12 5 3" xfId="33488"/>
    <cellStyle name="40% - Accent5 7 12 6" xfId="33489"/>
    <cellStyle name="40% - Accent5 7 12 6 2" xfId="33490"/>
    <cellStyle name="40% - Accent5 7 12 7" xfId="33491"/>
    <cellStyle name="40% - Accent5 7 12 8" xfId="33492"/>
    <cellStyle name="40% - Accent5 7 13" xfId="33493"/>
    <cellStyle name="40% - Accent5 7 13 2" xfId="33494"/>
    <cellStyle name="40% - Accent5 7 13 2 2" xfId="33495"/>
    <cellStyle name="40% - Accent5 7 13 2 3" xfId="33496"/>
    <cellStyle name="40% - Accent5 7 13 3" xfId="33497"/>
    <cellStyle name="40% - Accent5 7 13 3 2" xfId="33498"/>
    <cellStyle name="40% - Accent5 7 13 3 3" xfId="33499"/>
    <cellStyle name="40% - Accent5 7 13 4" xfId="33500"/>
    <cellStyle name="40% - Accent5 7 13 4 2" xfId="33501"/>
    <cellStyle name="40% - Accent5 7 13 4 3" xfId="33502"/>
    <cellStyle name="40% - Accent5 7 13 5" xfId="33503"/>
    <cellStyle name="40% - Accent5 7 13 5 2" xfId="33504"/>
    <cellStyle name="40% - Accent5 7 13 5 3" xfId="33505"/>
    <cellStyle name="40% - Accent5 7 13 6" xfId="33506"/>
    <cellStyle name="40% - Accent5 7 13 6 2" xfId="33507"/>
    <cellStyle name="40% - Accent5 7 13 7" xfId="33508"/>
    <cellStyle name="40% - Accent5 7 13 8" xfId="33509"/>
    <cellStyle name="40% - Accent5 7 14" xfId="33510"/>
    <cellStyle name="40% - Accent5 7 14 2" xfId="33511"/>
    <cellStyle name="40% - Accent5 7 14 2 2" xfId="33512"/>
    <cellStyle name="40% - Accent5 7 14 2 3" xfId="33513"/>
    <cellStyle name="40% - Accent5 7 14 3" xfId="33514"/>
    <cellStyle name="40% - Accent5 7 14 3 2" xfId="33515"/>
    <cellStyle name="40% - Accent5 7 14 3 3" xfId="33516"/>
    <cellStyle name="40% - Accent5 7 14 4" xfId="33517"/>
    <cellStyle name="40% - Accent5 7 14 4 2" xfId="33518"/>
    <cellStyle name="40% - Accent5 7 14 4 3" xfId="33519"/>
    <cellStyle name="40% - Accent5 7 14 5" xfId="33520"/>
    <cellStyle name="40% - Accent5 7 14 5 2" xfId="33521"/>
    <cellStyle name="40% - Accent5 7 14 5 3" xfId="33522"/>
    <cellStyle name="40% - Accent5 7 14 6" xfId="33523"/>
    <cellStyle name="40% - Accent5 7 14 6 2" xfId="33524"/>
    <cellStyle name="40% - Accent5 7 14 7" xfId="33525"/>
    <cellStyle name="40% - Accent5 7 14 8" xfId="33526"/>
    <cellStyle name="40% - Accent5 7 15" xfId="33527"/>
    <cellStyle name="40% - Accent5 7 15 2" xfId="33528"/>
    <cellStyle name="40% - Accent5 7 15 2 2" xfId="33529"/>
    <cellStyle name="40% - Accent5 7 15 2 3" xfId="33530"/>
    <cellStyle name="40% - Accent5 7 15 3" xfId="33531"/>
    <cellStyle name="40% - Accent5 7 15 3 2" xfId="33532"/>
    <cellStyle name="40% - Accent5 7 15 3 3" xfId="33533"/>
    <cellStyle name="40% - Accent5 7 15 4" xfId="33534"/>
    <cellStyle name="40% - Accent5 7 15 4 2" xfId="33535"/>
    <cellStyle name="40% - Accent5 7 15 4 3" xfId="33536"/>
    <cellStyle name="40% - Accent5 7 15 5" xfId="33537"/>
    <cellStyle name="40% - Accent5 7 15 5 2" xfId="33538"/>
    <cellStyle name="40% - Accent5 7 15 5 3" xfId="33539"/>
    <cellStyle name="40% - Accent5 7 15 6" xfId="33540"/>
    <cellStyle name="40% - Accent5 7 15 6 2" xfId="33541"/>
    <cellStyle name="40% - Accent5 7 15 7" xfId="33542"/>
    <cellStyle name="40% - Accent5 7 15 8" xfId="33543"/>
    <cellStyle name="40% - Accent5 7 16" xfId="33544"/>
    <cellStyle name="40% - Accent5 7 16 2" xfId="33545"/>
    <cellStyle name="40% - Accent5 7 16 2 2" xfId="33546"/>
    <cellStyle name="40% - Accent5 7 16 2 3" xfId="33547"/>
    <cellStyle name="40% - Accent5 7 16 3" xfId="33548"/>
    <cellStyle name="40% - Accent5 7 16 3 2" xfId="33549"/>
    <cellStyle name="40% - Accent5 7 16 3 3" xfId="33550"/>
    <cellStyle name="40% - Accent5 7 16 4" xfId="33551"/>
    <cellStyle name="40% - Accent5 7 16 4 2" xfId="33552"/>
    <cellStyle name="40% - Accent5 7 16 4 3" xfId="33553"/>
    <cellStyle name="40% - Accent5 7 16 5" xfId="33554"/>
    <cellStyle name="40% - Accent5 7 16 5 2" xfId="33555"/>
    <cellStyle name="40% - Accent5 7 16 5 3" xfId="33556"/>
    <cellStyle name="40% - Accent5 7 16 6" xfId="33557"/>
    <cellStyle name="40% - Accent5 7 16 6 2" xfId="33558"/>
    <cellStyle name="40% - Accent5 7 16 7" xfId="33559"/>
    <cellStyle name="40% - Accent5 7 16 8" xfId="33560"/>
    <cellStyle name="40% - Accent5 7 17" xfId="33561"/>
    <cellStyle name="40% - Accent5 7 17 2" xfId="33562"/>
    <cellStyle name="40% - Accent5 7 17 2 2" xfId="33563"/>
    <cellStyle name="40% - Accent5 7 17 2 3" xfId="33564"/>
    <cellStyle name="40% - Accent5 7 17 3" xfId="33565"/>
    <cellStyle name="40% - Accent5 7 17 3 2" xfId="33566"/>
    <cellStyle name="40% - Accent5 7 17 3 3" xfId="33567"/>
    <cellStyle name="40% - Accent5 7 17 4" xfId="33568"/>
    <cellStyle name="40% - Accent5 7 17 4 2" xfId="33569"/>
    <cellStyle name="40% - Accent5 7 17 4 3" xfId="33570"/>
    <cellStyle name="40% - Accent5 7 17 5" xfId="33571"/>
    <cellStyle name="40% - Accent5 7 17 5 2" xfId="33572"/>
    <cellStyle name="40% - Accent5 7 17 5 3" xfId="33573"/>
    <cellStyle name="40% - Accent5 7 17 6" xfId="33574"/>
    <cellStyle name="40% - Accent5 7 17 6 2" xfId="33575"/>
    <cellStyle name="40% - Accent5 7 17 7" xfId="33576"/>
    <cellStyle name="40% - Accent5 7 17 8" xfId="33577"/>
    <cellStyle name="40% - Accent5 7 18" xfId="33578"/>
    <cellStyle name="40% - Accent5 7 18 2" xfId="33579"/>
    <cellStyle name="40% - Accent5 7 18 2 2" xfId="33580"/>
    <cellStyle name="40% - Accent5 7 18 2 3" xfId="33581"/>
    <cellStyle name="40% - Accent5 7 18 3" xfId="33582"/>
    <cellStyle name="40% - Accent5 7 18 3 2" xfId="33583"/>
    <cellStyle name="40% - Accent5 7 18 3 3" xfId="33584"/>
    <cellStyle name="40% - Accent5 7 18 4" xfId="33585"/>
    <cellStyle name="40% - Accent5 7 18 4 2" xfId="33586"/>
    <cellStyle name="40% - Accent5 7 18 4 3" xfId="33587"/>
    <cellStyle name="40% - Accent5 7 18 5" xfId="33588"/>
    <cellStyle name="40% - Accent5 7 18 5 2" xfId="33589"/>
    <cellStyle name="40% - Accent5 7 18 5 3" xfId="33590"/>
    <cellStyle name="40% - Accent5 7 18 6" xfId="33591"/>
    <cellStyle name="40% - Accent5 7 18 6 2" xfId="33592"/>
    <cellStyle name="40% - Accent5 7 18 7" xfId="33593"/>
    <cellStyle name="40% - Accent5 7 18 8" xfId="33594"/>
    <cellStyle name="40% - Accent5 7 19" xfId="33595"/>
    <cellStyle name="40% - Accent5 7 19 2" xfId="33596"/>
    <cellStyle name="40% - Accent5 7 19 2 2" xfId="33597"/>
    <cellStyle name="40% - Accent5 7 19 2 3" xfId="33598"/>
    <cellStyle name="40% - Accent5 7 19 3" xfId="33599"/>
    <cellStyle name="40% - Accent5 7 19 3 2" xfId="33600"/>
    <cellStyle name="40% - Accent5 7 19 3 3" xfId="33601"/>
    <cellStyle name="40% - Accent5 7 19 4" xfId="33602"/>
    <cellStyle name="40% - Accent5 7 19 4 2" xfId="33603"/>
    <cellStyle name="40% - Accent5 7 19 4 3" xfId="33604"/>
    <cellStyle name="40% - Accent5 7 19 5" xfId="33605"/>
    <cellStyle name="40% - Accent5 7 19 5 2" xfId="33606"/>
    <cellStyle name="40% - Accent5 7 19 5 3" xfId="33607"/>
    <cellStyle name="40% - Accent5 7 19 6" xfId="33608"/>
    <cellStyle name="40% - Accent5 7 19 6 2" xfId="33609"/>
    <cellStyle name="40% - Accent5 7 19 7" xfId="33610"/>
    <cellStyle name="40% - Accent5 7 19 8" xfId="33611"/>
    <cellStyle name="40% - Accent5 7 2" xfId="33612"/>
    <cellStyle name="40% - Accent5 7 2 2" xfId="33613"/>
    <cellStyle name="40% - Accent5 7 2 2 2" xfId="33614"/>
    <cellStyle name="40% - Accent5 7 2 2 3" xfId="33615"/>
    <cellStyle name="40% - Accent5 7 2 3" xfId="33616"/>
    <cellStyle name="40% - Accent5 7 2 3 2" xfId="33617"/>
    <cellStyle name="40% - Accent5 7 2 3 3" xfId="33618"/>
    <cellStyle name="40% - Accent5 7 2 4" xfId="33619"/>
    <cellStyle name="40% - Accent5 7 2 4 2" xfId="33620"/>
    <cellStyle name="40% - Accent5 7 2 4 3" xfId="33621"/>
    <cellStyle name="40% - Accent5 7 2 5" xfId="33622"/>
    <cellStyle name="40% - Accent5 7 2 5 2" xfId="33623"/>
    <cellStyle name="40% - Accent5 7 2 5 3" xfId="33624"/>
    <cellStyle name="40% - Accent5 7 2 6" xfId="33625"/>
    <cellStyle name="40% - Accent5 7 2 6 2" xfId="33626"/>
    <cellStyle name="40% - Accent5 7 2 7" xfId="33627"/>
    <cellStyle name="40% - Accent5 7 2 8" xfId="33628"/>
    <cellStyle name="40% - Accent5 7 20" xfId="33629"/>
    <cellStyle name="40% - Accent5 7 20 2" xfId="33630"/>
    <cellStyle name="40% - Accent5 7 20 2 2" xfId="33631"/>
    <cellStyle name="40% - Accent5 7 20 2 3" xfId="33632"/>
    <cellStyle name="40% - Accent5 7 20 3" xfId="33633"/>
    <cellStyle name="40% - Accent5 7 20 3 2" xfId="33634"/>
    <cellStyle name="40% - Accent5 7 20 3 3" xfId="33635"/>
    <cellStyle name="40% - Accent5 7 20 4" xfId="33636"/>
    <cellStyle name="40% - Accent5 7 20 4 2" xfId="33637"/>
    <cellStyle name="40% - Accent5 7 20 4 3" xfId="33638"/>
    <cellStyle name="40% - Accent5 7 20 5" xfId="33639"/>
    <cellStyle name="40% - Accent5 7 20 5 2" xfId="33640"/>
    <cellStyle name="40% - Accent5 7 20 5 3" xfId="33641"/>
    <cellStyle name="40% - Accent5 7 20 6" xfId="33642"/>
    <cellStyle name="40% - Accent5 7 20 6 2" xfId="33643"/>
    <cellStyle name="40% - Accent5 7 20 7" xfId="33644"/>
    <cellStyle name="40% - Accent5 7 20 8" xfId="33645"/>
    <cellStyle name="40% - Accent5 7 21" xfId="33646"/>
    <cellStyle name="40% - Accent5 7 21 2" xfId="33647"/>
    <cellStyle name="40% - Accent5 7 21 2 2" xfId="33648"/>
    <cellStyle name="40% - Accent5 7 21 2 3" xfId="33649"/>
    <cellStyle name="40% - Accent5 7 21 3" xfId="33650"/>
    <cellStyle name="40% - Accent5 7 21 3 2" xfId="33651"/>
    <cellStyle name="40% - Accent5 7 21 3 3" xfId="33652"/>
    <cellStyle name="40% - Accent5 7 21 4" xfId="33653"/>
    <cellStyle name="40% - Accent5 7 21 4 2" xfId="33654"/>
    <cellStyle name="40% - Accent5 7 21 4 3" xfId="33655"/>
    <cellStyle name="40% - Accent5 7 21 5" xfId="33656"/>
    <cellStyle name="40% - Accent5 7 21 5 2" xfId="33657"/>
    <cellStyle name="40% - Accent5 7 21 5 3" xfId="33658"/>
    <cellStyle name="40% - Accent5 7 21 6" xfId="33659"/>
    <cellStyle name="40% - Accent5 7 21 6 2" xfId="33660"/>
    <cellStyle name="40% - Accent5 7 21 7" xfId="33661"/>
    <cellStyle name="40% - Accent5 7 21 8" xfId="33662"/>
    <cellStyle name="40% - Accent5 7 22" xfId="33663"/>
    <cellStyle name="40% - Accent5 7 22 2" xfId="33664"/>
    <cellStyle name="40% - Accent5 7 22 3" xfId="33665"/>
    <cellStyle name="40% - Accent5 7 23" xfId="33666"/>
    <cellStyle name="40% - Accent5 7 23 2" xfId="33667"/>
    <cellStyle name="40% - Accent5 7 23 3" xfId="33668"/>
    <cellStyle name="40% - Accent5 7 24" xfId="33669"/>
    <cellStyle name="40% - Accent5 7 24 2" xfId="33670"/>
    <cellStyle name="40% - Accent5 7 24 3" xfId="33671"/>
    <cellStyle name="40% - Accent5 7 25" xfId="33672"/>
    <cellStyle name="40% - Accent5 7 25 2" xfId="33673"/>
    <cellStyle name="40% - Accent5 7 25 3" xfId="33674"/>
    <cellStyle name="40% - Accent5 7 26" xfId="33675"/>
    <cellStyle name="40% - Accent5 7 26 2" xfId="33676"/>
    <cellStyle name="40% - Accent5 7 27" xfId="33677"/>
    <cellStyle name="40% - Accent5 7 28" xfId="33678"/>
    <cellStyle name="40% - Accent5 7 3" xfId="33679"/>
    <cellStyle name="40% - Accent5 7 3 2" xfId="33680"/>
    <cellStyle name="40% - Accent5 7 3 2 2" xfId="33681"/>
    <cellStyle name="40% - Accent5 7 3 2 3" xfId="33682"/>
    <cellStyle name="40% - Accent5 7 3 3" xfId="33683"/>
    <cellStyle name="40% - Accent5 7 3 3 2" xfId="33684"/>
    <cellStyle name="40% - Accent5 7 3 3 3" xfId="33685"/>
    <cellStyle name="40% - Accent5 7 3 4" xfId="33686"/>
    <cellStyle name="40% - Accent5 7 3 4 2" xfId="33687"/>
    <cellStyle name="40% - Accent5 7 3 4 3" xfId="33688"/>
    <cellStyle name="40% - Accent5 7 3 5" xfId="33689"/>
    <cellStyle name="40% - Accent5 7 3 5 2" xfId="33690"/>
    <cellStyle name="40% - Accent5 7 3 5 3" xfId="33691"/>
    <cellStyle name="40% - Accent5 7 3 6" xfId="33692"/>
    <cellStyle name="40% - Accent5 7 3 6 2" xfId="33693"/>
    <cellStyle name="40% - Accent5 7 3 7" xfId="33694"/>
    <cellStyle name="40% - Accent5 7 3 8" xfId="33695"/>
    <cellStyle name="40% - Accent5 7 4" xfId="33696"/>
    <cellStyle name="40% - Accent5 7 4 2" xfId="33697"/>
    <cellStyle name="40% - Accent5 7 4 2 2" xfId="33698"/>
    <cellStyle name="40% - Accent5 7 4 2 3" xfId="33699"/>
    <cellStyle name="40% - Accent5 7 4 3" xfId="33700"/>
    <cellStyle name="40% - Accent5 7 4 3 2" xfId="33701"/>
    <cellStyle name="40% - Accent5 7 4 3 3" xfId="33702"/>
    <cellStyle name="40% - Accent5 7 4 4" xfId="33703"/>
    <cellStyle name="40% - Accent5 7 4 4 2" xfId="33704"/>
    <cellStyle name="40% - Accent5 7 4 4 3" xfId="33705"/>
    <cellStyle name="40% - Accent5 7 4 5" xfId="33706"/>
    <cellStyle name="40% - Accent5 7 4 5 2" xfId="33707"/>
    <cellStyle name="40% - Accent5 7 4 5 3" xfId="33708"/>
    <cellStyle name="40% - Accent5 7 4 6" xfId="33709"/>
    <cellStyle name="40% - Accent5 7 4 6 2" xfId="33710"/>
    <cellStyle name="40% - Accent5 7 4 7" xfId="33711"/>
    <cellStyle name="40% - Accent5 7 4 8" xfId="33712"/>
    <cellStyle name="40% - Accent5 7 5" xfId="33713"/>
    <cellStyle name="40% - Accent5 7 5 2" xfId="33714"/>
    <cellStyle name="40% - Accent5 7 5 2 2" xfId="33715"/>
    <cellStyle name="40% - Accent5 7 5 2 3" xfId="33716"/>
    <cellStyle name="40% - Accent5 7 5 3" xfId="33717"/>
    <cellStyle name="40% - Accent5 7 5 3 2" xfId="33718"/>
    <cellStyle name="40% - Accent5 7 5 3 3" xfId="33719"/>
    <cellStyle name="40% - Accent5 7 5 4" xfId="33720"/>
    <cellStyle name="40% - Accent5 7 5 4 2" xfId="33721"/>
    <cellStyle name="40% - Accent5 7 5 4 3" xfId="33722"/>
    <cellStyle name="40% - Accent5 7 5 5" xfId="33723"/>
    <cellStyle name="40% - Accent5 7 5 5 2" xfId="33724"/>
    <cellStyle name="40% - Accent5 7 5 5 3" xfId="33725"/>
    <cellStyle name="40% - Accent5 7 5 6" xfId="33726"/>
    <cellStyle name="40% - Accent5 7 5 6 2" xfId="33727"/>
    <cellStyle name="40% - Accent5 7 5 7" xfId="33728"/>
    <cellStyle name="40% - Accent5 7 5 8" xfId="33729"/>
    <cellStyle name="40% - Accent5 7 6" xfId="33730"/>
    <cellStyle name="40% - Accent5 7 6 2" xfId="33731"/>
    <cellStyle name="40% - Accent5 7 6 2 2" xfId="33732"/>
    <cellStyle name="40% - Accent5 7 6 2 3" xfId="33733"/>
    <cellStyle name="40% - Accent5 7 6 3" xfId="33734"/>
    <cellStyle name="40% - Accent5 7 6 3 2" xfId="33735"/>
    <cellStyle name="40% - Accent5 7 6 3 3" xfId="33736"/>
    <cellStyle name="40% - Accent5 7 6 4" xfId="33737"/>
    <cellStyle name="40% - Accent5 7 6 4 2" xfId="33738"/>
    <cellStyle name="40% - Accent5 7 6 4 3" xfId="33739"/>
    <cellStyle name="40% - Accent5 7 6 5" xfId="33740"/>
    <cellStyle name="40% - Accent5 7 6 5 2" xfId="33741"/>
    <cellStyle name="40% - Accent5 7 6 5 3" xfId="33742"/>
    <cellStyle name="40% - Accent5 7 6 6" xfId="33743"/>
    <cellStyle name="40% - Accent5 7 6 6 2" xfId="33744"/>
    <cellStyle name="40% - Accent5 7 6 7" xfId="33745"/>
    <cellStyle name="40% - Accent5 7 6 8" xfId="33746"/>
    <cellStyle name="40% - Accent5 7 7" xfId="33747"/>
    <cellStyle name="40% - Accent5 7 7 2" xfId="33748"/>
    <cellStyle name="40% - Accent5 7 7 2 2" xfId="33749"/>
    <cellStyle name="40% - Accent5 7 7 2 3" xfId="33750"/>
    <cellStyle name="40% - Accent5 7 7 3" xfId="33751"/>
    <cellStyle name="40% - Accent5 7 7 3 2" xfId="33752"/>
    <cellStyle name="40% - Accent5 7 7 3 3" xfId="33753"/>
    <cellStyle name="40% - Accent5 7 7 4" xfId="33754"/>
    <cellStyle name="40% - Accent5 7 7 4 2" xfId="33755"/>
    <cellStyle name="40% - Accent5 7 7 4 3" xfId="33756"/>
    <cellStyle name="40% - Accent5 7 7 5" xfId="33757"/>
    <cellStyle name="40% - Accent5 7 7 5 2" xfId="33758"/>
    <cellStyle name="40% - Accent5 7 7 5 3" xfId="33759"/>
    <cellStyle name="40% - Accent5 7 7 6" xfId="33760"/>
    <cellStyle name="40% - Accent5 7 7 6 2" xfId="33761"/>
    <cellStyle name="40% - Accent5 7 7 7" xfId="33762"/>
    <cellStyle name="40% - Accent5 7 7 8" xfId="33763"/>
    <cellStyle name="40% - Accent5 7 8" xfId="33764"/>
    <cellStyle name="40% - Accent5 7 8 2" xfId="33765"/>
    <cellStyle name="40% - Accent5 7 8 2 2" xfId="33766"/>
    <cellStyle name="40% - Accent5 7 8 2 3" xfId="33767"/>
    <cellStyle name="40% - Accent5 7 8 3" xfId="33768"/>
    <cellStyle name="40% - Accent5 7 8 3 2" xfId="33769"/>
    <cellStyle name="40% - Accent5 7 8 3 3" xfId="33770"/>
    <cellStyle name="40% - Accent5 7 8 4" xfId="33771"/>
    <cellStyle name="40% - Accent5 7 8 4 2" xfId="33772"/>
    <cellStyle name="40% - Accent5 7 8 4 3" xfId="33773"/>
    <cellStyle name="40% - Accent5 7 8 5" xfId="33774"/>
    <cellStyle name="40% - Accent5 7 8 5 2" xfId="33775"/>
    <cellStyle name="40% - Accent5 7 8 5 3" xfId="33776"/>
    <cellStyle name="40% - Accent5 7 8 6" xfId="33777"/>
    <cellStyle name="40% - Accent5 7 8 6 2" xfId="33778"/>
    <cellStyle name="40% - Accent5 7 8 7" xfId="33779"/>
    <cellStyle name="40% - Accent5 7 8 8" xfId="33780"/>
    <cellStyle name="40% - Accent5 7 9" xfId="33781"/>
    <cellStyle name="40% - Accent5 7 9 2" xfId="33782"/>
    <cellStyle name="40% - Accent5 7 9 2 2" xfId="33783"/>
    <cellStyle name="40% - Accent5 7 9 2 3" xfId="33784"/>
    <cellStyle name="40% - Accent5 7 9 3" xfId="33785"/>
    <cellStyle name="40% - Accent5 7 9 3 2" xfId="33786"/>
    <cellStyle name="40% - Accent5 7 9 3 3" xfId="33787"/>
    <cellStyle name="40% - Accent5 7 9 4" xfId="33788"/>
    <cellStyle name="40% - Accent5 7 9 4 2" xfId="33789"/>
    <cellStyle name="40% - Accent5 7 9 4 3" xfId="33790"/>
    <cellStyle name="40% - Accent5 7 9 5" xfId="33791"/>
    <cellStyle name="40% - Accent5 7 9 5 2" xfId="33792"/>
    <cellStyle name="40% - Accent5 7 9 5 3" xfId="33793"/>
    <cellStyle name="40% - Accent5 7 9 6" xfId="33794"/>
    <cellStyle name="40% - Accent5 7 9 6 2" xfId="33795"/>
    <cellStyle name="40% - Accent5 7 9 7" xfId="33796"/>
    <cellStyle name="40% - Accent5 7 9 8" xfId="33797"/>
    <cellStyle name="40% - Accent5 8" xfId="33798"/>
    <cellStyle name="40% - Accent5 8 10" xfId="33799"/>
    <cellStyle name="40% - Accent5 8 10 2" xfId="33800"/>
    <cellStyle name="40% - Accent5 8 10 2 2" xfId="33801"/>
    <cellStyle name="40% - Accent5 8 10 2 3" xfId="33802"/>
    <cellStyle name="40% - Accent5 8 10 3" xfId="33803"/>
    <cellStyle name="40% - Accent5 8 10 3 2" xfId="33804"/>
    <cellStyle name="40% - Accent5 8 10 3 3" xfId="33805"/>
    <cellStyle name="40% - Accent5 8 10 4" xfId="33806"/>
    <cellStyle name="40% - Accent5 8 10 4 2" xfId="33807"/>
    <cellStyle name="40% - Accent5 8 10 4 3" xfId="33808"/>
    <cellStyle name="40% - Accent5 8 10 5" xfId="33809"/>
    <cellStyle name="40% - Accent5 8 10 5 2" xfId="33810"/>
    <cellStyle name="40% - Accent5 8 10 5 3" xfId="33811"/>
    <cellStyle name="40% - Accent5 8 10 6" xfId="33812"/>
    <cellStyle name="40% - Accent5 8 10 6 2" xfId="33813"/>
    <cellStyle name="40% - Accent5 8 10 7" xfId="33814"/>
    <cellStyle name="40% - Accent5 8 10 8" xfId="33815"/>
    <cellStyle name="40% - Accent5 8 11" xfId="33816"/>
    <cellStyle name="40% - Accent5 8 11 2" xfId="33817"/>
    <cellStyle name="40% - Accent5 8 11 2 2" xfId="33818"/>
    <cellStyle name="40% - Accent5 8 11 2 3" xfId="33819"/>
    <cellStyle name="40% - Accent5 8 11 3" xfId="33820"/>
    <cellStyle name="40% - Accent5 8 11 3 2" xfId="33821"/>
    <cellStyle name="40% - Accent5 8 11 3 3" xfId="33822"/>
    <cellStyle name="40% - Accent5 8 11 4" xfId="33823"/>
    <cellStyle name="40% - Accent5 8 11 4 2" xfId="33824"/>
    <cellStyle name="40% - Accent5 8 11 4 3" xfId="33825"/>
    <cellStyle name="40% - Accent5 8 11 5" xfId="33826"/>
    <cellStyle name="40% - Accent5 8 11 5 2" xfId="33827"/>
    <cellStyle name="40% - Accent5 8 11 5 3" xfId="33828"/>
    <cellStyle name="40% - Accent5 8 11 6" xfId="33829"/>
    <cellStyle name="40% - Accent5 8 11 6 2" xfId="33830"/>
    <cellStyle name="40% - Accent5 8 11 7" xfId="33831"/>
    <cellStyle name="40% - Accent5 8 11 8" xfId="33832"/>
    <cellStyle name="40% - Accent5 8 12" xfId="33833"/>
    <cellStyle name="40% - Accent5 8 12 2" xfId="33834"/>
    <cellStyle name="40% - Accent5 8 12 2 2" xfId="33835"/>
    <cellStyle name="40% - Accent5 8 12 2 3" xfId="33836"/>
    <cellStyle name="40% - Accent5 8 12 3" xfId="33837"/>
    <cellStyle name="40% - Accent5 8 12 3 2" xfId="33838"/>
    <cellStyle name="40% - Accent5 8 12 3 3" xfId="33839"/>
    <cellStyle name="40% - Accent5 8 12 4" xfId="33840"/>
    <cellStyle name="40% - Accent5 8 12 4 2" xfId="33841"/>
    <cellStyle name="40% - Accent5 8 12 4 3" xfId="33842"/>
    <cellStyle name="40% - Accent5 8 12 5" xfId="33843"/>
    <cellStyle name="40% - Accent5 8 12 5 2" xfId="33844"/>
    <cellStyle name="40% - Accent5 8 12 5 3" xfId="33845"/>
    <cellStyle name="40% - Accent5 8 12 6" xfId="33846"/>
    <cellStyle name="40% - Accent5 8 12 6 2" xfId="33847"/>
    <cellStyle name="40% - Accent5 8 12 7" xfId="33848"/>
    <cellStyle name="40% - Accent5 8 12 8" xfId="33849"/>
    <cellStyle name="40% - Accent5 8 13" xfId="33850"/>
    <cellStyle name="40% - Accent5 8 13 2" xfId="33851"/>
    <cellStyle name="40% - Accent5 8 13 2 2" xfId="33852"/>
    <cellStyle name="40% - Accent5 8 13 2 3" xfId="33853"/>
    <cellStyle name="40% - Accent5 8 13 3" xfId="33854"/>
    <cellStyle name="40% - Accent5 8 13 3 2" xfId="33855"/>
    <cellStyle name="40% - Accent5 8 13 3 3" xfId="33856"/>
    <cellStyle name="40% - Accent5 8 13 4" xfId="33857"/>
    <cellStyle name="40% - Accent5 8 13 4 2" xfId="33858"/>
    <cellStyle name="40% - Accent5 8 13 4 3" xfId="33859"/>
    <cellStyle name="40% - Accent5 8 13 5" xfId="33860"/>
    <cellStyle name="40% - Accent5 8 13 5 2" xfId="33861"/>
    <cellStyle name="40% - Accent5 8 13 5 3" xfId="33862"/>
    <cellStyle name="40% - Accent5 8 13 6" xfId="33863"/>
    <cellStyle name="40% - Accent5 8 13 6 2" xfId="33864"/>
    <cellStyle name="40% - Accent5 8 13 7" xfId="33865"/>
    <cellStyle name="40% - Accent5 8 13 8" xfId="33866"/>
    <cellStyle name="40% - Accent5 8 14" xfId="33867"/>
    <cellStyle name="40% - Accent5 8 14 2" xfId="33868"/>
    <cellStyle name="40% - Accent5 8 14 2 2" xfId="33869"/>
    <cellStyle name="40% - Accent5 8 14 2 3" xfId="33870"/>
    <cellStyle name="40% - Accent5 8 14 3" xfId="33871"/>
    <cellStyle name="40% - Accent5 8 14 3 2" xfId="33872"/>
    <cellStyle name="40% - Accent5 8 14 3 3" xfId="33873"/>
    <cellStyle name="40% - Accent5 8 14 4" xfId="33874"/>
    <cellStyle name="40% - Accent5 8 14 4 2" xfId="33875"/>
    <cellStyle name="40% - Accent5 8 14 4 3" xfId="33876"/>
    <cellStyle name="40% - Accent5 8 14 5" xfId="33877"/>
    <cellStyle name="40% - Accent5 8 14 5 2" xfId="33878"/>
    <cellStyle name="40% - Accent5 8 14 5 3" xfId="33879"/>
    <cellStyle name="40% - Accent5 8 14 6" xfId="33880"/>
    <cellStyle name="40% - Accent5 8 14 6 2" xfId="33881"/>
    <cellStyle name="40% - Accent5 8 14 7" xfId="33882"/>
    <cellStyle name="40% - Accent5 8 14 8" xfId="33883"/>
    <cellStyle name="40% - Accent5 8 15" xfId="33884"/>
    <cellStyle name="40% - Accent5 8 15 2" xfId="33885"/>
    <cellStyle name="40% - Accent5 8 15 2 2" xfId="33886"/>
    <cellStyle name="40% - Accent5 8 15 2 3" xfId="33887"/>
    <cellStyle name="40% - Accent5 8 15 3" xfId="33888"/>
    <cellStyle name="40% - Accent5 8 15 3 2" xfId="33889"/>
    <cellStyle name="40% - Accent5 8 15 3 3" xfId="33890"/>
    <cellStyle name="40% - Accent5 8 15 4" xfId="33891"/>
    <cellStyle name="40% - Accent5 8 15 4 2" xfId="33892"/>
    <cellStyle name="40% - Accent5 8 15 4 3" xfId="33893"/>
    <cellStyle name="40% - Accent5 8 15 5" xfId="33894"/>
    <cellStyle name="40% - Accent5 8 15 5 2" xfId="33895"/>
    <cellStyle name="40% - Accent5 8 15 5 3" xfId="33896"/>
    <cellStyle name="40% - Accent5 8 15 6" xfId="33897"/>
    <cellStyle name="40% - Accent5 8 15 6 2" xfId="33898"/>
    <cellStyle name="40% - Accent5 8 15 7" xfId="33899"/>
    <cellStyle name="40% - Accent5 8 15 8" xfId="33900"/>
    <cellStyle name="40% - Accent5 8 16" xfId="33901"/>
    <cellStyle name="40% - Accent5 8 16 2" xfId="33902"/>
    <cellStyle name="40% - Accent5 8 16 2 2" xfId="33903"/>
    <cellStyle name="40% - Accent5 8 16 2 3" xfId="33904"/>
    <cellStyle name="40% - Accent5 8 16 3" xfId="33905"/>
    <cellStyle name="40% - Accent5 8 16 3 2" xfId="33906"/>
    <cellStyle name="40% - Accent5 8 16 3 3" xfId="33907"/>
    <cellStyle name="40% - Accent5 8 16 4" xfId="33908"/>
    <cellStyle name="40% - Accent5 8 16 4 2" xfId="33909"/>
    <cellStyle name="40% - Accent5 8 16 4 3" xfId="33910"/>
    <cellStyle name="40% - Accent5 8 16 5" xfId="33911"/>
    <cellStyle name="40% - Accent5 8 16 5 2" xfId="33912"/>
    <cellStyle name="40% - Accent5 8 16 5 3" xfId="33913"/>
    <cellStyle name="40% - Accent5 8 16 6" xfId="33914"/>
    <cellStyle name="40% - Accent5 8 16 6 2" xfId="33915"/>
    <cellStyle name="40% - Accent5 8 16 7" xfId="33916"/>
    <cellStyle name="40% - Accent5 8 16 8" xfId="33917"/>
    <cellStyle name="40% - Accent5 8 17" xfId="33918"/>
    <cellStyle name="40% - Accent5 8 17 2" xfId="33919"/>
    <cellStyle name="40% - Accent5 8 17 2 2" xfId="33920"/>
    <cellStyle name="40% - Accent5 8 17 2 3" xfId="33921"/>
    <cellStyle name="40% - Accent5 8 17 3" xfId="33922"/>
    <cellStyle name="40% - Accent5 8 17 3 2" xfId="33923"/>
    <cellStyle name="40% - Accent5 8 17 3 3" xfId="33924"/>
    <cellStyle name="40% - Accent5 8 17 4" xfId="33925"/>
    <cellStyle name="40% - Accent5 8 17 4 2" xfId="33926"/>
    <cellStyle name="40% - Accent5 8 17 4 3" xfId="33927"/>
    <cellStyle name="40% - Accent5 8 17 5" xfId="33928"/>
    <cellStyle name="40% - Accent5 8 17 5 2" xfId="33929"/>
    <cellStyle name="40% - Accent5 8 17 5 3" xfId="33930"/>
    <cellStyle name="40% - Accent5 8 17 6" xfId="33931"/>
    <cellStyle name="40% - Accent5 8 17 6 2" xfId="33932"/>
    <cellStyle name="40% - Accent5 8 17 7" xfId="33933"/>
    <cellStyle name="40% - Accent5 8 17 8" xfId="33934"/>
    <cellStyle name="40% - Accent5 8 18" xfId="33935"/>
    <cellStyle name="40% - Accent5 8 18 2" xfId="33936"/>
    <cellStyle name="40% - Accent5 8 18 2 2" xfId="33937"/>
    <cellStyle name="40% - Accent5 8 18 2 3" xfId="33938"/>
    <cellStyle name="40% - Accent5 8 18 3" xfId="33939"/>
    <cellStyle name="40% - Accent5 8 18 3 2" xfId="33940"/>
    <cellStyle name="40% - Accent5 8 18 3 3" xfId="33941"/>
    <cellStyle name="40% - Accent5 8 18 4" xfId="33942"/>
    <cellStyle name="40% - Accent5 8 18 4 2" xfId="33943"/>
    <cellStyle name="40% - Accent5 8 18 4 3" xfId="33944"/>
    <cellStyle name="40% - Accent5 8 18 5" xfId="33945"/>
    <cellStyle name="40% - Accent5 8 18 5 2" xfId="33946"/>
    <cellStyle name="40% - Accent5 8 18 5 3" xfId="33947"/>
    <cellStyle name="40% - Accent5 8 18 6" xfId="33948"/>
    <cellStyle name="40% - Accent5 8 18 6 2" xfId="33949"/>
    <cellStyle name="40% - Accent5 8 18 7" xfId="33950"/>
    <cellStyle name="40% - Accent5 8 18 8" xfId="33951"/>
    <cellStyle name="40% - Accent5 8 19" xfId="33952"/>
    <cellStyle name="40% - Accent5 8 19 2" xfId="33953"/>
    <cellStyle name="40% - Accent5 8 19 2 2" xfId="33954"/>
    <cellStyle name="40% - Accent5 8 19 2 3" xfId="33955"/>
    <cellStyle name="40% - Accent5 8 19 3" xfId="33956"/>
    <cellStyle name="40% - Accent5 8 19 3 2" xfId="33957"/>
    <cellStyle name="40% - Accent5 8 19 3 3" xfId="33958"/>
    <cellStyle name="40% - Accent5 8 19 4" xfId="33959"/>
    <cellStyle name="40% - Accent5 8 19 4 2" xfId="33960"/>
    <cellStyle name="40% - Accent5 8 19 4 3" xfId="33961"/>
    <cellStyle name="40% - Accent5 8 19 5" xfId="33962"/>
    <cellStyle name="40% - Accent5 8 19 5 2" xfId="33963"/>
    <cellStyle name="40% - Accent5 8 19 5 3" xfId="33964"/>
    <cellStyle name="40% - Accent5 8 19 6" xfId="33965"/>
    <cellStyle name="40% - Accent5 8 19 6 2" xfId="33966"/>
    <cellStyle name="40% - Accent5 8 19 7" xfId="33967"/>
    <cellStyle name="40% - Accent5 8 19 8" xfId="33968"/>
    <cellStyle name="40% - Accent5 8 2" xfId="33969"/>
    <cellStyle name="40% - Accent5 8 2 2" xfId="33970"/>
    <cellStyle name="40% - Accent5 8 2 2 2" xfId="33971"/>
    <cellStyle name="40% - Accent5 8 2 2 3" xfId="33972"/>
    <cellStyle name="40% - Accent5 8 2 3" xfId="33973"/>
    <cellStyle name="40% - Accent5 8 2 3 2" xfId="33974"/>
    <cellStyle name="40% - Accent5 8 2 3 3" xfId="33975"/>
    <cellStyle name="40% - Accent5 8 2 4" xfId="33976"/>
    <cellStyle name="40% - Accent5 8 2 4 2" xfId="33977"/>
    <cellStyle name="40% - Accent5 8 2 4 3" xfId="33978"/>
    <cellStyle name="40% - Accent5 8 2 5" xfId="33979"/>
    <cellStyle name="40% - Accent5 8 2 5 2" xfId="33980"/>
    <cellStyle name="40% - Accent5 8 2 5 3" xfId="33981"/>
    <cellStyle name="40% - Accent5 8 2 6" xfId="33982"/>
    <cellStyle name="40% - Accent5 8 2 6 2" xfId="33983"/>
    <cellStyle name="40% - Accent5 8 2 7" xfId="33984"/>
    <cellStyle name="40% - Accent5 8 2 8" xfId="33985"/>
    <cellStyle name="40% - Accent5 8 20" xfId="33986"/>
    <cellStyle name="40% - Accent5 8 20 2" xfId="33987"/>
    <cellStyle name="40% - Accent5 8 20 3" xfId="33988"/>
    <cellStyle name="40% - Accent5 8 21" xfId="33989"/>
    <cellStyle name="40% - Accent5 8 21 2" xfId="33990"/>
    <cellStyle name="40% - Accent5 8 21 3" xfId="33991"/>
    <cellStyle name="40% - Accent5 8 22" xfId="33992"/>
    <cellStyle name="40% - Accent5 8 22 2" xfId="33993"/>
    <cellStyle name="40% - Accent5 8 22 3" xfId="33994"/>
    <cellStyle name="40% - Accent5 8 23" xfId="33995"/>
    <cellStyle name="40% - Accent5 8 23 2" xfId="33996"/>
    <cellStyle name="40% - Accent5 8 23 3" xfId="33997"/>
    <cellStyle name="40% - Accent5 8 24" xfId="33998"/>
    <cellStyle name="40% - Accent5 8 24 2" xfId="33999"/>
    <cellStyle name="40% - Accent5 8 25" xfId="34000"/>
    <cellStyle name="40% - Accent5 8 26" xfId="34001"/>
    <cellStyle name="40% - Accent5 8 3" xfId="34002"/>
    <cellStyle name="40% - Accent5 8 3 2" xfId="34003"/>
    <cellStyle name="40% - Accent5 8 3 2 2" xfId="34004"/>
    <cellStyle name="40% - Accent5 8 3 2 3" xfId="34005"/>
    <cellStyle name="40% - Accent5 8 3 3" xfId="34006"/>
    <cellStyle name="40% - Accent5 8 3 3 2" xfId="34007"/>
    <cellStyle name="40% - Accent5 8 3 3 3" xfId="34008"/>
    <cellStyle name="40% - Accent5 8 3 4" xfId="34009"/>
    <cellStyle name="40% - Accent5 8 3 4 2" xfId="34010"/>
    <cellStyle name="40% - Accent5 8 3 4 3" xfId="34011"/>
    <cellStyle name="40% - Accent5 8 3 5" xfId="34012"/>
    <cellStyle name="40% - Accent5 8 3 5 2" xfId="34013"/>
    <cellStyle name="40% - Accent5 8 3 5 3" xfId="34014"/>
    <cellStyle name="40% - Accent5 8 3 6" xfId="34015"/>
    <cellStyle name="40% - Accent5 8 3 6 2" xfId="34016"/>
    <cellStyle name="40% - Accent5 8 3 7" xfId="34017"/>
    <cellStyle name="40% - Accent5 8 3 8" xfId="34018"/>
    <cellStyle name="40% - Accent5 8 4" xfId="34019"/>
    <cellStyle name="40% - Accent5 8 4 2" xfId="34020"/>
    <cellStyle name="40% - Accent5 8 4 2 2" xfId="34021"/>
    <cellStyle name="40% - Accent5 8 4 2 3" xfId="34022"/>
    <cellStyle name="40% - Accent5 8 4 3" xfId="34023"/>
    <cellStyle name="40% - Accent5 8 4 3 2" xfId="34024"/>
    <cellStyle name="40% - Accent5 8 4 3 3" xfId="34025"/>
    <cellStyle name="40% - Accent5 8 4 4" xfId="34026"/>
    <cellStyle name="40% - Accent5 8 4 4 2" xfId="34027"/>
    <cellStyle name="40% - Accent5 8 4 4 3" xfId="34028"/>
    <cellStyle name="40% - Accent5 8 4 5" xfId="34029"/>
    <cellStyle name="40% - Accent5 8 4 5 2" xfId="34030"/>
    <cellStyle name="40% - Accent5 8 4 5 3" xfId="34031"/>
    <cellStyle name="40% - Accent5 8 4 6" xfId="34032"/>
    <cellStyle name="40% - Accent5 8 4 6 2" xfId="34033"/>
    <cellStyle name="40% - Accent5 8 4 7" xfId="34034"/>
    <cellStyle name="40% - Accent5 8 4 8" xfId="34035"/>
    <cellStyle name="40% - Accent5 8 5" xfId="34036"/>
    <cellStyle name="40% - Accent5 8 5 2" xfId="34037"/>
    <cellStyle name="40% - Accent5 8 5 2 2" xfId="34038"/>
    <cellStyle name="40% - Accent5 8 5 2 3" xfId="34039"/>
    <cellStyle name="40% - Accent5 8 5 3" xfId="34040"/>
    <cellStyle name="40% - Accent5 8 5 3 2" xfId="34041"/>
    <cellStyle name="40% - Accent5 8 5 3 3" xfId="34042"/>
    <cellStyle name="40% - Accent5 8 5 4" xfId="34043"/>
    <cellStyle name="40% - Accent5 8 5 4 2" xfId="34044"/>
    <cellStyle name="40% - Accent5 8 5 4 3" xfId="34045"/>
    <cellStyle name="40% - Accent5 8 5 5" xfId="34046"/>
    <cellStyle name="40% - Accent5 8 5 5 2" xfId="34047"/>
    <cellStyle name="40% - Accent5 8 5 5 3" xfId="34048"/>
    <cellStyle name="40% - Accent5 8 5 6" xfId="34049"/>
    <cellStyle name="40% - Accent5 8 5 6 2" xfId="34050"/>
    <cellStyle name="40% - Accent5 8 5 7" xfId="34051"/>
    <cellStyle name="40% - Accent5 8 5 8" xfId="34052"/>
    <cellStyle name="40% - Accent5 8 6" xfId="34053"/>
    <cellStyle name="40% - Accent5 8 6 2" xfId="34054"/>
    <cellStyle name="40% - Accent5 8 6 2 2" xfId="34055"/>
    <cellStyle name="40% - Accent5 8 6 2 3" xfId="34056"/>
    <cellStyle name="40% - Accent5 8 6 3" xfId="34057"/>
    <cellStyle name="40% - Accent5 8 6 3 2" xfId="34058"/>
    <cellStyle name="40% - Accent5 8 6 3 3" xfId="34059"/>
    <cellStyle name="40% - Accent5 8 6 4" xfId="34060"/>
    <cellStyle name="40% - Accent5 8 6 4 2" xfId="34061"/>
    <cellStyle name="40% - Accent5 8 6 4 3" xfId="34062"/>
    <cellStyle name="40% - Accent5 8 6 5" xfId="34063"/>
    <cellStyle name="40% - Accent5 8 6 5 2" xfId="34064"/>
    <cellStyle name="40% - Accent5 8 6 5 3" xfId="34065"/>
    <cellStyle name="40% - Accent5 8 6 6" xfId="34066"/>
    <cellStyle name="40% - Accent5 8 6 6 2" xfId="34067"/>
    <cellStyle name="40% - Accent5 8 6 7" xfId="34068"/>
    <cellStyle name="40% - Accent5 8 6 8" xfId="34069"/>
    <cellStyle name="40% - Accent5 8 7" xfId="34070"/>
    <cellStyle name="40% - Accent5 8 7 2" xfId="34071"/>
    <cellStyle name="40% - Accent5 8 7 2 2" xfId="34072"/>
    <cellStyle name="40% - Accent5 8 7 2 3" xfId="34073"/>
    <cellStyle name="40% - Accent5 8 7 3" xfId="34074"/>
    <cellStyle name="40% - Accent5 8 7 3 2" xfId="34075"/>
    <cellStyle name="40% - Accent5 8 7 3 3" xfId="34076"/>
    <cellStyle name="40% - Accent5 8 7 4" xfId="34077"/>
    <cellStyle name="40% - Accent5 8 7 4 2" xfId="34078"/>
    <cellStyle name="40% - Accent5 8 7 4 3" xfId="34079"/>
    <cellStyle name="40% - Accent5 8 7 5" xfId="34080"/>
    <cellStyle name="40% - Accent5 8 7 5 2" xfId="34081"/>
    <cellStyle name="40% - Accent5 8 7 5 3" xfId="34082"/>
    <cellStyle name="40% - Accent5 8 7 6" xfId="34083"/>
    <cellStyle name="40% - Accent5 8 7 6 2" xfId="34084"/>
    <cellStyle name="40% - Accent5 8 7 7" xfId="34085"/>
    <cellStyle name="40% - Accent5 8 7 8" xfId="34086"/>
    <cellStyle name="40% - Accent5 8 8" xfId="34087"/>
    <cellStyle name="40% - Accent5 8 8 2" xfId="34088"/>
    <cellStyle name="40% - Accent5 8 8 2 2" xfId="34089"/>
    <cellStyle name="40% - Accent5 8 8 2 3" xfId="34090"/>
    <cellStyle name="40% - Accent5 8 8 3" xfId="34091"/>
    <cellStyle name="40% - Accent5 8 8 3 2" xfId="34092"/>
    <cellStyle name="40% - Accent5 8 8 3 3" xfId="34093"/>
    <cellStyle name="40% - Accent5 8 8 4" xfId="34094"/>
    <cellStyle name="40% - Accent5 8 8 4 2" xfId="34095"/>
    <cellStyle name="40% - Accent5 8 8 4 3" xfId="34096"/>
    <cellStyle name="40% - Accent5 8 8 5" xfId="34097"/>
    <cellStyle name="40% - Accent5 8 8 5 2" xfId="34098"/>
    <cellStyle name="40% - Accent5 8 8 5 3" xfId="34099"/>
    <cellStyle name="40% - Accent5 8 8 6" xfId="34100"/>
    <cellStyle name="40% - Accent5 8 8 6 2" xfId="34101"/>
    <cellStyle name="40% - Accent5 8 8 7" xfId="34102"/>
    <cellStyle name="40% - Accent5 8 8 8" xfId="34103"/>
    <cellStyle name="40% - Accent5 8 9" xfId="34104"/>
    <cellStyle name="40% - Accent5 8 9 2" xfId="34105"/>
    <cellStyle name="40% - Accent5 8 9 2 2" xfId="34106"/>
    <cellStyle name="40% - Accent5 8 9 2 3" xfId="34107"/>
    <cellStyle name="40% - Accent5 8 9 3" xfId="34108"/>
    <cellStyle name="40% - Accent5 8 9 3 2" xfId="34109"/>
    <cellStyle name="40% - Accent5 8 9 3 3" xfId="34110"/>
    <cellStyle name="40% - Accent5 8 9 4" xfId="34111"/>
    <cellStyle name="40% - Accent5 8 9 4 2" xfId="34112"/>
    <cellStyle name="40% - Accent5 8 9 4 3" xfId="34113"/>
    <cellStyle name="40% - Accent5 8 9 5" xfId="34114"/>
    <cellStyle name="40% - Accent5 8 9 5 2" xfId="34115"/>
    <cellStyle name="40% - Accent5 8 9 5 3" xfId="34116"/>
    <cellStyle name="40% - Accent5 8 9 6" xfId="34117"/>
    <cellStyle name="40% - Accent5 8 9 6 2" xfId="34118"/>
    <cellStyle name="40% - Accent5 8 9 7" xfId="34119"/>
    <cellStyle name="40% - Accent5 8 9 8" xfId="34120"/>
    <cellStyle name="40% - Accent5 9" xfId="34121"/>
    <cellStyle name="40% - Accent5 9 10" xfId="34122"/>
    <cellStyle name="40% - Accent5 9 10 2" xfId="34123"/>
    <cellStyle name="40% - Accent5 9 10 2 2" xfId="34124"/>
    <cellStyle name="40% - Accent5 9 10 2 3" xfId="34125"/>
    <cellStyle name="40% - Accent5 9 10 3" xfId="34126"/>
    <cellStyle name="40% - Accent5 9 10 3 2" xfId="34127"/>
    <cellStyle name="40% - Accent5 9 10 3 3" xfId="34128"/>
    <cellStyle name="40% - Accent5 9 10 4" xfId="34129"/>
    <cellStyle name="40% - Accent5 9 10 4 2" xfId="34130"/>
    <cellStyle name="40% - Accent5 9 10 4 3" xfId="34131"/>
    <cellStyle name="40% - Accent5 9 10 5" xfId="34132"/>
    <cellStyle name="40% - Accent5 9 10 5 2" xfId="34133"/>
    <cellStyle name="40% - Accent5 9 10 5 3" xfId="34134"/>
    <cellStyle name="40% - Accent5 9 10 6" xfId="34135"/>
    <cellStyle name="40% - Accent5 9 10 6 2" xfId="34136"/>
    <cellStyle name="40% - Accent5 9 10 7" xfId="34137"/>
    <cellStyle name="40% - Accent5 9 10 8" xfId="34138"/>
    <cellStyle name="40% - Accent5 9 11" xfId="34139"/>
    <cellStyle name="40% - Accent5 9 11 2" xfId="34140"/>
    <cellStyle name="40% - Accent5 9 11 2 2" xfId="34141"/>
    <cellStyle name="40% - Accent5 9 11 2 3" xfId="34142"/>
    <cellStyle name="40% - Accent5 9 11 3" xfId="34143"/>
    <cellStyle name="40% - Accent5 9 11 3 2" xfId="34144"/>
    <cellStyle name="40% - Accent5 9 11 3 3" xfId="34145"/>
    <cellStyle name="40% - Accent5 9 11 4" xfId="34146"/>
    <cellStyle name="40% - Accent5 9 11 4 2" xfId="34147"/>
    <cellStyle name="40% - Accent5 9 11 4 3" xfId="34148"/>
    <cellStyle name="40% - Accent5 9 11 5" xfId="34149"/>
    <cellStyle name="40% - Accent5 9 11 5 2" xfId="34150"/>
    <cellStyle name="40% - Accent5 9 11 5 3" xfId="34151"/>
    <cellStyle name="40% - Accent5 9 11 6" xfId="34152"/>
    <cellStyle name="40% - Accent5 9 11 6 2" xfId="34153"/>
    <cellStyle name="40% - Accent5 9 11 7" xfId="34154"/>
    <cellStyle name="40% - Accent5 9 11 8" xfId="34155"/>
    <cellStyle name="40% - Accent5 9 12" xfId="34156"/>
    <cellStyle name="40% - Accent5 9 12 2" xfId="34157"/>
    <cellStyle name="40% - Accent5 9 12 2 2" xfId="34158"/>
    <cellStyle name="40% - Accent5 9 12 2 3" xfId="34159"/>
    <cellStyle name="40% - Accent5 9 12 3" xfId="34160"/>
    <cellStyle name="40% - Accent5 9 12 3 2" xfId="34161"/>
    <cellStyle name="40% - Accent5 9 12 3 3" xfId="34162"/>
    <cellStyle name="40% - Accent5 9 12 4" xfId="34163"/>
    <cellStyle name="40% - Accent5 9 12 4 2" xfId="34164"/>
    <cellStyle name="40% - Accent5 9 12 4 3" xfId="34165"/>
    <cellStyle name="40% - Accent5 9 12 5" xfId="34166"/>
    <cellStyle name="40% - Accent5 9 12 5 2" xfId="34167"/>
    <cellStyle name="40% - Accent5 9 12 5 3" xfId="34168"/>
    <cellStyle name="40% - Accent5 9 12 6" xfId="34169"/>
    <cellStyle name="40% - Accent5 9 12 6 2" xfId="34170"/>
    <cellStyle name="40% - Accent5 9 12 7" xfId="34171"/>
    <cellStyle name="40% - Accent5 9 12 8" xfId="34172"/>
    <cellStyle name="40% - Accent5 9 13" xfId="34173"/>
    <cellStyle name="40% - Accent5 9 13 2" xfId="34174"/>
    <cellStyle name="40% - Accent5 9 13 2 2" xfId="34175"/>
    <cellStyle name="40% - Accent5 9 13 2 3" xfId="34176"/>
    <cellStyle name="40% - Accent5 9 13 3" xfId="34177"/>
    <cellStyle name="40% - Accent5 9 13 3 2" xfId="34178"/>
    <cellStyle name="40% - Accent5 9 13 3 3" xfId="34179"/>
    <cellStyle name="40% - Accent5 9 13 4" xfId="34180"/>
    <cellStyle name="40% - Accent5 9 13 4 2" xfId="34181"/>
    <cellStyle name="40% - Accent5 9 13 4 3" xfId="34182"/>
    <cellStyle name="40% - Accent5 9 13 5" xfId="34183"/>
    <cellStyle name="40% - Accent5 9 13 5 2" xfId="34184"/>
    <cellStyle name="40% - Accent5 9 13 5 3" xfId="34185"/>
    <cellStyle name="40% - Accent5 9 13 6" xfId="34186"/>
    <cellStyle name="40% - Accent5 9 13 6 2" xfId="34187"/>
    <cellStyle name="40% - Accent5 9 13 7" xfId="34188"/>
    <cellStyle name="40% - Accent5 9 13 8" xfId="34189"/>
    <cellStyle name="40% - Accent5 9 14" xfId="34190"/>
    <cellStyle name="40% - Accent5 9 14 2" xfId="34191"/>
    <cellStyle name="40% - Accent5 9 14 2 2" xfId="34192"/>
    <cellStyle name="40% - Accent5 9 14 2 3" xfId="34193"/>
    <cellStyle name="40% - Accent5 9 14 3" xfId="34194"/>
    <cellStyle name="40% - Accent5 9 14 3 2" xfId="34195"/>
    <cellStyle name="40% - Accent5 9 14 3 3" xfId="34196"/>
    <cellStyle name="40% - Accent5 9 14 4" xfId="34197"/>
    <cellStyle name="40% - Accent5 9 14 4 2" xfId="34198"/>
    <cellStyle name="40% - Accent5 9 14 4 3" xfId="34199"/>
    <cellStyle name="40% - Accent5 9 14 5" xfId="34200"/>
    <cellStyle name="40% - Accent5 9 14 5 2" xfId="34201"/>
    <cellStyle name="40% - Accent5 9 14 5 3" xfId="34202"/>
    <cellStyle name="40% - Accent5 9 14 6" xfId="34203"/>
    <cellStyle name="40% - Accent5 9 14 6 2" xfId="34204"/>
    <cellStyle name="40% - Accent5 9 14 7" xfId="34205"/>
    <cellStyle name="40% - Accent5 9 14 8" xfId="34206"/>
    <cellStyle name="40% - Accent5 9 15" xfId="34207"/>
    <cellStyle name="40% - Accent5 9 15 2" xfId="34208"/>
    <cellStyle name="40% - Accent5 9 15 2 2" xfId="34209"/>
    <cellStyle name="40% - Accent5 9 15 2 3" xfId="34210"/>
    <cellStyle name="40% - Accent5 9 15 3" xfId="34211"/>
    <cellStyle name="40% - Accent5 9 15 3 2" xfId="34212"/>
    <cellStyle name="40% - Accent5 9 15 3 3" xfId="34213"/>
    <cellStyle name="40% - Accent5 9 15 4" xfId="34214"/>
    <cellStyle name="40% - Accent5 9 15 4 2" xfId="34215"/>
    <cellStyle name="40% - Accent5 9 15 4 3" xfId="34216"/>
    <cellStyle name="40% - Accent5 9 15 5" xfId="34217"/>
    <cellStyle name="40% - Accent5 9 15 5 2" xfId="34218"/>
    <cellStyle name="40% - Accent5 9 15 5 3" xfId="34219"/>
    <cellStyle name="40% - Accent5 9 15 6" xfId="34220"/>
    <cellStyle name="40% - Accent5 9 15 6 2" xfId="34221"/>
    <cellStyle name="40% - Accent5 9 15 7" xfId="34222"/>
    <cellStyle name="40% - Accent5 9 15 8" xfId="34223"/>
    <cellStyle name="40% - Accent5 9 16" xfId="34224"/>
    <cellStyle name="40% - Accent5 9 16 2" xfId="34225"/>
    <cellStyle name="40% - Accent5 9 16 2 2" xfId="34226"/>
    <cellStyle name="40% - Accent5 9 16 2 3" xfId="34227"/>
    <cellStyle name="40% - Accent5 9 16 3" xfId="34228"/>
    <cellStyle name="40% - Accent5 9 16 3 2" xfId="34229"/>
    <cellStyle name="40% - Accent5 9 16 3 3" xfId="34230"/>
    <cellStyle name="40% - Accent5 9 16 4" xfId="34231"/>
    <cellStyle name="40% - Accent5 9 16 4 2" xfId="34232"/>
    <cellStyle name="40% - Accent5 9 16 4 3" xfId="34233"/>
    <cellStyle name="40% - Accent5 9 16 5" xfId="34234"/>
    <cellStyle name="40% - Accent5 9 16 5 2" xfId="34235"/>
    <cellStyle name="40% - Accent5 9 16 5 3" xfId="34236"/>
    <cellStyle name="40% - Accent5 9 16 6" xfId="34237"/>
    <cellStyle name="40% - Accent5 9 16 6 2" xfId="34238"/>
    <cellStyle name="40% - Accent5 9 16 7" xfId="34239"/>
    <cellStyle name="40% - Accent5 9 16 8" xfId="34240"/>
    <cellStyle name="40% - Accent5 9 17" xfId="34241"/>
    <cellStyle name="40% - Accent5 9 17 2" xfId="34242"/>
    <cellStyle name="40% - Accent5 9 17 2 2" xfId="34243"/>
    <cellStyle name="40% - Accent5 9 17 2 3" xfId="34244"/>
    <cellStyle name="40% - Accent5 9 17 3" xfId="34245"/>
    <cellStyle name="40% - Accent5 9 17 3 2" xfId="34246"/>
    <cellStyle name="40% - Accent5 9 17 3 3" xfId="34247"/>
    <cellStyle name="40% - Accent5 9 17 4" xfId="34248"/>
    <cellStyle name="40% - Accent5 9 17 4 2" xfId="34249"/>
    <cellStyle name="40% - Accent5 9 17 4 3" xfId="34250"/>
    <cellStyle name="40% - Accent5 9 17 5" xfId="34251"/>
    <cellStyle name="40% - Accent5 9 17 5 2" xfId="34252"/>
    <cellStyle name="40% - Accent5 9 17 5 3" xfId="34253"/>
    <cellStyle name="40% - Accent5 9 17 6" xfId="34254"/>
    <cellStyle name="40% - Accent5 9 17 6 2" xfId="34255"/>
    <cellStyle name="40% - Accent5 9 17 7" xfId="34256"/>
    <cellStyle name="40% - Accent5 9 17 8" xfId="34257"/>
    <cellStyle name="40% - Accent5 9 18" xfId="34258"/>
    <cellStyle name="40% - Accent5 9 18 2" xfId="34259"/>
    <cellStyle name="40% - Accent5 9 18 2 2" xfId="34260"/>
    <cellStyle name="40% - Accent5 9 18 2 3" xfId="34261"/>
    <cellStyle name="40% - Accent5 9 18 3" xfId="34262"/>
    <cellStyle name="40% - Accent5 9 18 3 2" xfId="34263"/>
    <cellStyle name="40% - Accent5 9 18 3 3" xfId="34264"/>
    <cellStyle name="40% - Accent5 9 18 4" xfId="34265"/>
    <cellStyle name="40% - Accent5 9 18 4 2" xfId="34266"/>
    <cellStyle name="40% - Accent5 9 18 4 3" xfId="34267"/>
    <cellStyle name="40% - Accent5 9 18 5" xfId="34268"/>
    <cellStyle name="40% - Accent5 9 18 5 2" xfId="34269"/>
    <cellStyle name="40% - Accent5 9 18 5 3" xfId="34270"/>
    <cellStyle name="40% - Accent5 9 18 6" xfId="34271"/>
    <cellStyle name="40% - Accent5 9 18 6 2" xfId="34272"/>
    <cellStyle name="40% - Accent5 9 18 7" xfId="34273"/>
    <cellStyle name="40% - Accent5 9 18 8" xfId="34274"/>
    <cellStyle name="40% - Accent5 9 19" xfId="34275"/>
    <cellStyle name="40% - Accent5 9 19 2" xfId="34276"/>
    <cellStyle name="40% - Accent5 9 19 2 2" xfId="34277"/>
    <cellStyle name="40% - Accent5 9 19 2 3" xfId="34278"/>
    <cellStyle name="40% - Accent5 9 19 3" xfId="34279"/>
    <cellStyle name="40% - Accent5 9 19 3 2" xfId="34280"/>
    <cellStyle name="40% - Accent5 9 19 3 3" xfId="34281"/>
    <cellStyle name="40% - Accent5 9 19 4" xfId="34282"/>
    <cellStyle name="40% - Accent5 9 19 4 2" xfId="34283"/>
    <cellStyle name="40% - Accent5 9 19 4 3" xfId="34284"/>
    <cellStyle name="40% - Accent5 9 19 5" xfId="34285"/>
    <cellStyle name="40% - Accent5 9 19 5 2" xfId="34286"/>
    <cellStyle name="40% - Accent5 9 19 5 3" xfId="34287"/>
    <cellStyle name="40% - Accent5 9 19 6" xfId="34288"/>
    <cellStyle name="40% - Accent5 9 19 6 2" xfId="34289"/>
    <cellStyle name="40% - Accent5 9 19 7" xfId="34290"/>
    <cellStyle name="40% - Accent5 9 19 8" xfId="34291"/>
    <cellStyle name="40% - Accent5 9 2" xfId="34292"/>
    <cellStyle name="40% - Accent5 9 2 2" xfId="34293"/>
    <cellStyle name="40% - Accent5 9 2 2 2" xfId="34294"/>
    <cellStyle name="40% - Accent5 9 2 2 3" xfId="34295"/>
    <cellStyle name="40% - Accent5 9 2 3" xfId="34296"/>
    <cellStyle name="40% - Accent5 9 2 3 2" xfId="34297"/>
    <cellStyle name="40% - Accent5 9 2 3 3" xfId="34298"/>
    <cellStyle name="40% - Accent5 9 2 4" xfId="34299"/>
    <cellStyle name="40% - Accent5 9 2 4 2" xfId="34300"/>
    <cellStyle name="40% - Accent5 9 2 4 3" xfId="34301"/>
    <cellStyle name="40% - Accent5 9 2 5" xfId="34302"/>
    <cellStyle name="40% - Accent5 9 2 5 2" xfId="34303"/>
    <cellStyle name="40% - Accent5 9 2 5 3" xfId="34304"/>
    <cellStyle name="40% - Accent5 9 2 6" xfId="34305"/>
    <cellStyle name="40% - Accent5 9 2 6 2" xfId="34306"/>
    <cellStyle name="40% - Accent5 9 2 7" xfId="34307"/>
    <cellStyle name="40% - Accent5 9 2 8" xfId="34308"/>
    <cellStyle name="40% - Accent5 9 20" xfId="34309"/>
    <cellStyle name="40% - Accent5 9 20 2" xfId="34310"/>
    <cellStyle name="40% - Accent5 9 20 3" xfId="34311"/>
    <cellStyle name="40% - Accent5 9 21" xfId="34312"/>
    <cellStyle name="40% - Accent5 9 21 2" xfId="34313"/>
    <cellStyle name="40% - Accent5 9 21 3" xfId="34314"/>
    <cellStyle name="40% - Accent5 9 22" xfId="34315"/>
    <cellStyle name="40% - Accent5 9 22 2" xfId="34316"/>
    <cellStyle name="40% - Accent5 9 22 3" xfId="34317"/>
    <cellStyle name="40% - Accent5 9 23" xfId="34318"/>
    <cellStyle name="40% - Accent5 9 23 2" xfId="34319"/>
    <cellStyle name="40% - Accent5 9 23 3" xfId="34320"/>
    <cellStyle name="40% - Accent5 9 24" xfId="34321"/>
    <cellStyle name="40% - Accent5 9 24 2" xfId="34322"/>
    <cellStyle name="40% - Accent5 9 25" xfId="34323"/>
    <cellStyle name="40% - Accent5 9 26" xfId="34324"/>
    <cellStyle name="40% - Accent5 9 3" xfId="34325"/>
    <cellStyle name="40% - Accent5 9 3 2" xfId="34326"/>
    <cellStyle name="40% - Accent5 9 3 2 2" xfId="34327"/>
    <cellStyle name="40% - Accent5 9 3 2 3" xfId="34328"/>
    <cellStyle name="40% - Accent5 9 3 3" xfId="34329"/>
    <cellStyle name="40% - Accent5 9 3 3 2" xfId="34330"/>
    <cellStyle name="40% - Accent5 9 3 3 3" xfId="34331"/>
    <cellStyle name="40% - Accent5 9 3 4" xfId="34332"/>
    <cellStyle name="40% - Accent5 9 3 4 2" xfId="34333"/>
    <cellStyle name="40% - Accent5 9 3 4 3" xfId="34334"/>
    <cellStyle name="40% - Accent5 9 3 5" xfId="34335"/>
    <cellStyle name="40% - Accent5 9 3 5 2" xfId="34336"/>
    <cellStyle name="40% - Accent5 9 3 5 3" xfId="34337"/>
    <cellStyle name="40% - Accent5 9 3 6" xfId="34338"/>
    <cellStyle name="40% - Accent5 9 3 6 2" xfId="34339"/>
    <cellStyle name="40% - Accent5 9 3 7" xfId="34340"/>
    <cellStyle name="40% - Accent5 9 3 8" xfId="34341"/>
    <cellStyle name="40% - Accent5 9 4" xfId="34342"/>
    <cellStyle name="40% - Accent5 9 4 2" xfId="34343"/>
    <cellStyle name="40% - Accent5 9 4 2 2" xfId="34344"/>
    <cellStyle name="40% - Accent5 9 4 2 3" xfId="34345"/>
    <cellStyle name="40% - Accent5 9 4 3" xfId="34346"/>
    <cellStyle name="40% - Accent5 9 4 3 2" xfId="34347"/>
    <cellStyle name="40% - Accent5 9 4 3 3" xfId="34348"/>
    <cellStyle name="40% - Accent5 9 4 4" xfId="34349"/>
    <cellStyle name="40% - Accent5 9 4 4 2" xfId="34350"/>
    <cellStyle name="40% - Accent5 9 4 4 3" xfId="34351"/>
    <cellStyle name="40% - Accent5 9 4 5" xfId="34352"/>
    <cellStyle name="40% - Accent5 9 4 5 2" xfId="34353"/>
    <cellStyle name="40% - Accent5 9 4 5 3" xfId="34354"/>
    <cellStyle name="40% - Accent5 9 4 6" xfId="34355"/>
    <cellStyle name="40% - Accent5 9 4 6 2" xfId="34356"/>
    <cellStyle name="40% - Accent5 9 4 7" xfId="34357"/>
    <cellStyle name="40% - Accent5 9 4 8" xfId="34358"/>
    <cellStyle name="40% - Accent5 9 5" xfId="34359"/>
    <cellStyle name="40% - Accent5 9 5 2" xfId="34360"/>
    <cellStyle name="40% - Accent5 9 5 2 2" xfId="34361"/>
    <cellStyle name="40% - Accent5 9 5 2 3" xfId="34362"/>
    <cellStyle name="40% - Accent5 9 5 3" xfId="34363"/>
    <cellStyle name="40% - Accent5 9 5 3 2" xfId="34364"/>
    <cellStyle name="40% - Accent5 9 5 3 3" xfId="34365"/>
    <cellStyle name="40% - Accent5 9 5 4" xfId="34366"/>
    <cellStyle name="40% - Accent5 9 5 4 2" xfId="34367"/>
    <cellStyle name="40% - Accent5 9 5 4 3" xfId="34368"/>
    <cellStyle name="40% - Accent5 9 5 5" xfId="34369"/>
    <cellStyle name="40% - Accent5 9 5 5 2" xfId="34370"/>
    <cellStyle name="40% - Accent5 9 5 5 3" xfId="34371"/>
    <cellStyle name="40% - Accent5 9 5 6" xfId="34372"/>
    <cellStyle name="40% - Accent5 9 5 6 2" xfId="34373"/>
    <cellStyle name="40% - Accent5 9 5 7" xfId="34374"/>
    <cellStyle name="40% - Accent5 9 5 8" xfId="34375"/>
    <cellStyle name="40% - Accent5 9 6" xfId="34376"/>
    <cellStyle name="40% - Accent5 9 6 2" xfId="34377"/>
    <cellStyle name="40% - Accent5 9 6 2 2" xfId="34378"/>
    <cellStyle name="40% - Accent5 9 6 2 3" xfId="34379"/>
    <cellStyle name="40% - Accent5 9 6 3" xfId="34380"/>
    <cellStyle name="40% - Accent5 9 6 3 2" xfId="34381"/>
    <cellStyle name="40% - Accent5 9 6 3 3" xfId="34382"/>
    <cellStyle name="40% - Accent5 9 6 4" xfId="34383"/>
    <cellStyle name="40% - Accent5 9 6 4 2" xfId="34384"/>
    <cellStyle name="40% - Accent5 9 6 4 3" xfId="34385"/>
    <cellStyle name="40% - Accent5 9 6 5" xfId="34386"/>
    <cellStyle name="40% - Accent5 9 6 5 2" xfId="34387"/>
    <cellStyle name="40% - Accent5 9 6 5 3" xfId="34388"/>
    <cellStyle name="40% - Accent5 9 6 6" xfId="34389"/>
    <cellStyle name="40% - Accent5 9 6 6 2" xfId="34390"/>
    <cellStyle name="40% - Accent5 9 6 7" xfId="34391"/>
    <cellStyle name="40% - Accent5 9 6 8" xfId="34392"/>
    <cellStyle name="40% - Accent5 9 7" xfId="34393"/>
    <cellStyle name="40% - Accent5 9 7 2" xfId="34394"/>
    <cellStyle name="40% - Accent5 9 7 2 2" xfId="34395"/>
    <cellStyle name="40% - Accent5 9 7 2 3" xfId="34396"/>
    <cellStyle name="40% - Accent5 9 7 3" xfId="34397"/>
    <cellStyle name="40% - Accent5 9 7 3 2" xfId="34398"/>
    <cellStyle name="40% - Accent5 9 7 3 3" xfId="34399"/>
    <cellStyle name="40% - Accent5 9 7 4" xfId="34400"/>
    <cellStyle name="40% - Accent5 9 7 4 2" xfId="34401"/>
    <cellStyle name="40% - Accent5 9 7 4 3" xfId="34402"/>
    <cellStyle name="40% - Accent5 9 7 5" xfId="34403"/>
    <cellStyle name="40% - Accent5 9 7 5 2" xfId="34404"/>
    <cellStyle name="40% - Accent5 9 7 5 3" xfId="34405"/>
    <cellStyle name="40% - Accent5 9 7 6" xfId="34406"/>
    <cellStyle name="40% - Accent5 9 7 6 2" xfId="34407"/>
    <cellStyle name="40% - Accent5 9 7 7" xfId="34408"/>
    <cellStyle name="40% - Accent5 9 7 8" xfId="34409"/>
    <cellStyle name="40% - Accent5 9 8" xfId="34410"/>
    <cellStyle name="40% - Accent5 9 8 2" xfId="34411"/>
    <cellStyle name="40% - Accent5 9 8 2 2" xfId="34412"/>
    <cellStyle name="40% - Accent5 9 8 2 3" xfId="34413"/>
    <cellStyle name="40% - Accent5 9 8 3" xfId="34414"/>
    <cellStyle name="40% - Accent5 9 8 3 2" xfId="34415"/>
    <cellStyle name="40% - Accent5 9 8 3 3" xfId="34416"/>
    <cellStyle name="40% - Accent5 9 8 4" xfId="34417"/>
    <cellStyle name="40% - Accent5 9 8 4 2" xfId="34418"/>
    <cellStyle name="40% - Accent5 9 8 4 3" xfId="34419"/>
    <cellStyle name="40% - Accent5 9 8 5" xfId="34420"/>
    <cellStyle name="40% - Accent5 9 8 5 2" xfId="34421"/>
    <cellStyle name="40% - Accent5 9 8 5 3" xfId="34422"/>
    <cellStyle name="40% - Accent5 9 8 6" xfId="34423"/>
    <cellStyle name="40% - Accent5 9 8 6 2" xfId="34424"/>
    <cellStyle name="40% - Accent5 9 8 7" xfId="34425"/>
    <cellStyle name="40% - Accent5 9 8 8" xfId="34426"/>
    <cellStyle name="40% - Accent5 9 9" xfId="34427"/>
    <cellStyle name="40% - Accent5 9 9 2" xfId="34428"/>
    <cellStyle name="40% - Accent5 9 9 2 2" xfId="34429"/>
    <cellStyle name="40% - Accent5 9 9 2 3" xfId="34430"/>
    <cellStyle name="40% - Accent5 9 9 3" xfId="34431"/>
    <cellStyle name="40% - Accent5 9 9 3 2" xfId="34432"/>
    <cellStyle name="40% - Accent5 9 9 3 3" xfId="34433"/>
    <cellStyle name="40% - Accent5 9 9 4" xfId="34434"/>
    <cellStyle name="40% - Accent5 9 9 4 2" xfId="34435"/>
    <cellStyle name="40% - Accent5 9 9 4 3" xfId="34436"/>
    <cellStyle name="40% - Accent5 9 9 5" xfId="34437"/>
    <cellStyle name="40% - Accent5 9 9 5 2" xfId="34438"/>
    <cellStyle name="40% - Accent5 9 9 5 3" xfId="34439"/>
    <cellStyle name="40% - Accent5 9 9 6" xfId="34440"/>
    <cellStyle name="40% - Accent5 9 9 6 2" xfId="34441"/>
    <cellStyle name="40% - Accent5 9 9 7" xfId="34442"/>
    <cellStyle name="40% - Accent5 9 9 8" xfId="34443"/>
    <cellStyle name="40% - Accent6 10" xfId="34444"/>
    <cellStyle name="40% - Accent6 10 2" xfId="34445"/>
    <cellStyle name="40% - Accent6 10 2 2" xfId="34446"/>
    <cellStyle name="40% - Accent6 10 2 3" xfId="34447"/>
    <cellStyle name="40% - Accent6 10 3" xfId="34448"/>
    <cellStyle name="40% - Accent6 10 3 2" xfId="34449"/>
    <cellStyle name="40% - Accent6 10 3 3" xfId="34450"/>
    <cellStyle name="40% - Accent6 10 4" xfId="34451"/>
    <cellStyle name="40% - Accent6 10 4 2" xfId="34452"/>
    <cellStyle name="40% - Accent6 10 4 3" xfId="34453"/>
    <cellStyle name="40% - Accent6 10 5" xfId="34454"/>
    <cellStyle name="40% - Accent6 10 5 2" xfId="34455"/>
    <cellStyle name="40% - Accent6 10 5 3" xfId="34456"/>
    <cellStyle name="40% - Accent6 10 6" xfId="34457"/>
    <cellStyle name="40% - Accent6 10 6 2" xfId="34458"/>
    <cellStyle name="40% - Accent6 10 7" xfId="34459"/>
    <cellStyle name="40% - Accent6 10 8" xfId="34460"/>
    <cellStyle name="40% - Accent6 11" xfId="34461"/>
    <cellStyle name="40% - Accent6 11 2" xfId="34462"/>
    <cellStyle name="40% - Accent6 11 2 2" xfId="34463"/>
    <cellStyle name="40% - Accent6 11 2 3" xfId="34464"/>
    <cellStyle name="40% - Accent6 11 3" xfId="34465"/>
    <cellStyle name="40% - Accent6 11 3 2" xfId="34466"/>
    <cellStyle name="40% - Accent6 11 3 3" xfId="34467"/>
    <cellStyle name="40% - Accent6 11 4" xfId="34468"/>
    <cellStyle name="40% - Accent6 11 4 2" xfId="34469"/>
    <cellStyle name="40% - Accent6 11 4 3" xfId="34470"/>
    <cellStyle name="40% - Accent6 11 5" xfId="34471"/>
    <cellStyle name="40% - Accent6 11 5 2" xfId="34472"/>
    <cellStyle name="40% - Accent6 11 5 3" xfId="34473"/>
    <cellStyle name="40% - Accent6 11 6" xfId="34474"/>
    <cellStyle name="40% - Accent6 11 6 2" xfId="34475"/>
    <cellStyle name="40% - Accent6 11 7" xfId="34476"/>
    <cellStyle name="40% - Accent6 11 8" xfId="34477"/>
    <cellStyle name="40% - Accent6 12" xfId="34478"/>
    <cellStyle name="40% - Accent6 12 2" xfId="34479"/>
    <cellStyle name="40% - Accent6 12 2 2" xfId="34480"/>
    <cellStyle name="40% - Accent6 12 2 3" xfId="34481"/>
    <cellStyle name="40% - Accent6 12 3" xfId="34482"/>
    <cellStyle name="40% - Accent6 12 3 2" xfId="34483"/>
    <cellStyle name="40% - Accent6 12 3 3" xfId="34484"/>
    <cellStyle name="40% - Accent6 12 4" xfId="34485"/>
    <cellStyle name="40% - Accent6 12 4 2" xfId="34486"/>
    <cellStyle name="40% - Accent6 12 4 3" xfId="34487"/>
    <cellStyle name="40% - Accent6 12 5" xfId="34488"/>
    <cellStyle name="40% - Accent6 12 5 2" xfId="34489"/>
    <cellStyle name="40% - Accent6 12 5 3" xfId="34490"/>
    <cellStyle name="40% - Accent6 12 6" xfId="34491"/>
    <cellStyle name="40% - Accent6 12 6 2" xfId="34492"/>
    <cellStyle name="40% - Accent6 12 7" xfId="34493"/>
    <cellStyle name="40% - Accent6 12 8" xfId="34494"/>
    <cellStyle name="40% - Accent6 13" xfId="34495"/>
    <cellStyle name="40% - Accent6 13 2" xfId="34496"/>
    <cellStyle name="40% - Accent6 13 2 2" xfId="34497"/>
    <cellStyle name="40% - Accent6 13 2 3" xfId="34498"/>
    <cellStyle name="40% - Accent6 13 3" xfId="34499"/>
    <cellStyle name="40% - Accent6 13 3 2" xfId="34500"/>
    <cellStyle name="40% - Accent6 13 3 3" xfId="34501"/>
    <cellStyle name="40% - Accent6 13 4" xfId="34502"/>
    <cellStyle name="40% - Accent6 13 4 2" xfId="34503"/>
    <cellStyle name="40% - Accent6 13 4 3" xfId="34504"/>
    <cellStyle name="40% - Accent6 13 5" xfId="34505"/>
    <cellStyle name="40% - Accent6 13 5 2" xfId="34506"/>
    <cellStyle name="40% - Accent6 13 5 3" xfId="34507"/>
    <cellStyle name="40% - Accent6 13 6" xfId="34508"/>
    <cellStyle name="40% - Accent6 13 6 2" xfId="34509"/>
    <cellStyle name="40% - Accent6 13 7" xfId="34510"/>
    <cellStyle name="40% - Accent6 13 8" xfId="34511"/>
    <cellStyle name="40% - Accent6 14" xfId="34512"/>
    <cellStyle name="40% - Accent6 14 2" xfId="34513"/>
    <cellStyle name="40% - Accent6 14 2 2" xfId="34514"/>
    <cellStyle name="40% - Accent6 14 2 3" xfId="34515"/>
    <cellStyle name="40% - Accent6 14 3" xfId="34516"/>
    <cellStyle name="40% - Accent6 14 3 2" xfId="34517"/>
    <cellStyle name="40% - Accent6 14 3 3" xfId="34518"/>
    <cellStyle name="40% - Accent6 14 4" xfId="34519"/>
    <cellStyle name="40% - Accent6 14 4 2" xfId="34520"/>
    <cellStyle name="40% - Accent6 14 4 3" xfId="34521"/>
    <cellStyle name="40% - Accent6 14 5" xfId="34522"/>
    <cellStyle name="40% - Accent6 14 5 2" xfId="34523"/>
    <cellStyle name="40% - Accent6 14 5 3" xfId="34524"/>
    <cellStyle name="40% - Accent6 14 6" xfId="34525"/>
    <cellStyle name="40% - Accent6 14 6 2" xfId="34526"/>
    <cellStyle name="40% - Accent6 14 7" xfId="34527"/>
    <cellStyle name="40% - Accent6 14 8" xfId="34528"/>
    <cellStyle name="40% - Accent6 15" xfId="34529"/>
    <cellStyle name="40% - Accent6 15 2" xfId="34530"/>
    <cellStyle name="40% - Accent6 15 2 2" xfId="34531"/>
    <cellStyle name="40% - Accent6 15 2 3" xfId="34532"/>
    <cellStyle name="40% - Accent6 15 3" xfId="34533"/>
    <cellStyle name="40% - Accent6 15 3 2" xfId="34534"/>
    <cellStyle name="40% - Accent6 15 3 3" xfId="34535"/>
    <cellStyle name="40% - Accent6 15 4" xfId="34536"/>
    <cellStyle name="40% - Accent6 15 4 2" xfId="34537"/>
    <cellStyle name="40% - Accent6 15 4 3" xfId="34538"/>
    <cellStyle name="40% - Accent6 15 5" xfId="34539"/>
    <cellStyle name="40% - Accent6 15 5 2" xfId="34540"/>
    <cellStyle name="40% - Accent6 15 5 3" xfId="34541"/>
    <cellStyle name="40% - Accent6 15 6" xfId="34542"/>
    <cellStyle name="40% - Accent6 15 6 2" xfId="34543"/>
    <cellStyle name="40% - Accent6 15 7" xfId="34544"/>
    <cellStyle name="40% - Accent6 15 8" xfId="34545"/>
    <cellStyle name="40% - Accent6 16" xfId="34546"/>
    <cellStyle name="40% - Accent6 16 2" xfId="34547"/>
    <cellStyle name="40% - Accent6 16 2 2" xfId="34548"/>
    <cellStyle name="40% - Accent6 16 2 3" xfId="34549"/>
    <cellStyle name="40% - Accent6 16 3" xfId="34550"/>
    <cellStyle name="40% - Accent6 16 3 2" xfId="34551"/>
    <cellStyle name="40% - Accent6 16 3 3" xfId="34552"/>
    <cellStyle name="40% - Accent6 16 4" xfId="34553"/>
    <cellStyle name="40% - Accent6 16 4 2" xfId="34554"/>
    <cellStyle name="40% - Accent6 16 4 3" xfId="34555"/>
    <cellStyle name="40% - Accent6 16 5" xfId="34556"/>
    <cellStyle name="40% - Accent6 16 5 2" xfId="34557"/>
    <cellStyle name="40% - Accent6 16 5 3" xfId="34558"/>
    <cellStyle name="40% - Accent6 16 6" xfId="34559"/>
    <cellStyle name="40% - Accent6 16 6 2" xfId="34560"/>
    <cellStyle name="40% - Accent6 16 7" xfId="34561"/>
    <cellStyle name="40% - Accent6 16 8" xfId="34562"/>
    <cellStyle name="40% - Accent6 17" xfId="34563"/>
    <cellStyle name="40% - Accent6 17 2" xfId="34564"/>
    <cellStyle name="40% - Accent6 17 2 2" xfId="34565"/>
    <cellStyle name="40% - Accent6 17 2 3" xfId="34566"/>
    <cellStyle name="40% - Accent6 17 3" xfId="34567"/>
    <cellStyle name="40% - Accent6 17 3 2" xfId="34568"/>
    <cellStyle name="40% - Accent6 17 3 3" xfId="34569"/>
    <cellStyle name="40% - Accent6 17 4" xfId="34570"/>
    <cellStyle name="40% - Accent6 17 4 2" xfId="34571"/>
    <cellStyle name="40% - Accent6 17 4 3" xfId="34572"/>
    <cellStyle name="40% - Accent6 17 5" xfId="34573"/>
    <cellStyle name="40% - Accent6 17 5 2" xfId="34574"/>
    <cellStyle name="40% - Accent6 17 5 3" xfId="34575"/>
    <cellStyle name="40% - Accent6 17 6" xfId="34576"/>
    <cellStyle name="40% - Accent6 17 6 2" xfId="34577"/>
    <cellStyle name="40% - Accent6 17 7" xfId="34578"/>
    <cellStyle name="40% - Accent6 17 8" xfId="34579"/>
    <cellStyle name="40% - Accent6 18" xfId="34580"/>
    <cellStyle name="40% - Accent6 18 2" xfId="34581"/>
    <cellStyle name="40% - Accent6 18 2 2" xfId="34582"/>
    <cellStyle name="40% - Accent6 18 2 3" xfId="34583"/>
    <cellStyle name="40% - Accent6 18 3" xfId="34584"/>
    <cellStyle name="40% - Accent6 18 3 2" xfId="34585"/>
    <cellStyle name="40% - Accent6 18 3 3" xfId="34586"/>
    <cellStyle name="40% - Accent6 18 4" xfId="34587"/>
    <cellStyle name="40% - Accent6 18 4 2" xfId="34588"/>
    <cellStyle name="40% - Accent6 18 4 3" xfId="34589"/>
    <cellStyle name="40% - Accent6 18 5" xfId="34590"/>
    <cellStyle name="40% - Accent6 18 5 2" xfId="34591"/>
    <cellStyle name="40% - Accent6 18 5 3" xfId="34592"/>
    <cellStyle name="40% - Accent6 18 6" xfId="34593"/>
    <cellStyle name="40% - Accent6 18 6 2" xfId="34594"/>
    <cellStyle name="40% - Accent6 18 7" xfId="34595"/>
    <cellStyle name="40% - Accent6 18 8" xfId="34596"/>
    <cellStyle name="40% - Accent6 19" xfId="34597"/>
    <cellStyle name="40% - Accent6 19 2" xfId="34598"/>
    <cellStyle name="40% - Accent6 19 2 2" xfId="34599"/>
    <cellStyle name="40% - Accent6 19 2 3" xfId="34600"/>
    <cellStyle name="40% - Accent6 19 3" xfId="34601"/>
    <cellStyle name="40% - Accent6 19 3 2" xfId="34602"/>
    <cellStyle name="40% - Accent6 19 3 3" xfId="34603"/>
    <cellStyle name="40% - Accent6 19 4" xfId="34604"/>
    <cellStyle name="40% - Accent6 19 4 2" xfId="34605"/>
    <cellStyle name="40% - Accent6 19 4 3" xfId="34606"/>
    <cellStyle name="40% - Accent6 19 5" xfId="34607"/>
    <cellStyle name="40% - Accent6 19 5 2" xfId="34608"/>
    <cellStyle name="40% - Accent6 19 5 3" xfId="34609"/>
    <cellStyle name="40% - Accent6 19 6" xfId="34610"/>
    <cellStyle name="40% - Accent6 19 6 2" xfId="34611"/>
    <cellStyle name="40% - Accent6 19 7" xfId="34612"/>
    <cellStyle name="40% - Accent6 19 8" xfId="34613"/>
    <cellStyle name="40% - Accent6 2" xfId="34614"/>
    <cellStyle name="40% - Accent6 2 10" xfId="34615"/>
    <cellStyle name="40% - Accent6 2 10 2" xfId="34616"/>
    <cellStyle name="40% - Accent6 2 10 2 2" xfId="34617"/>
    <cellStyle name="40% - Accent6 2 10 2 3" xfId="34618"/>
    <cellStyle name="40% - Accent6 2 10 3" xfId="34619"/>
    <cellStyle name="40% - Accent6 2 10 3 2" xfId="34620"/>
    <cellStyle name="40% - Accent6 2 10 3 3" xfId="34621"/>
    <cellStyle name="40% - Accent6 2 10 4" xfId="34622"/>
    <cellStyle name="40% - Accent6 2 10 4 2" xfId="34623"/>
    <cellStyle name="40% - Accent6 2 10 4 3" xfId="34624"/>
    <cellStyle name="40% - Accent6 2 10 5" xfId="34625"/>
    <cellStyle name="40% - Accent6 2 10 5 2" xfId="34626"/>
    <cellStyle name="40% - Accent6 2 10 5 3" xfId="34627"/>
    <cellStyle name="40% - Accent6 2 10 6" xfId="34628"/>
    <cellStyle name="40% - Accent6 2 10 6 2" xfId="34629"/>
    <cellStyle name="40% - Accent6 2 10 7" xfId="34630"/>
    <cellStyle name="40% - Accent6 2 10 8" xfId="34631"/>
    <cellStyle name="40% - Accent6 2 11" xfId="34632"/>
    <cellStyle name="40% - Accent6 2 11 2" xfId="34633"/>
    <cellStyle name="40% - Accent6 2 11 2 2" xfId="34634"/>
    <cellStyle name="40% - Accent6 2 11 2 3" xfId="34635"/>
    <cellStyle name="40% - Accent6 2 11 3" xfId="34636"/>
    <cellStyle name="40% - Accent6 2 11 3 2" xfId="34637"/>
    <cellStyle name="40% - Accent6 2 11 3 3" xfId="34638"/>
    <cellStyle name="40% - Accent6 2 11 4" xfId="34639"/>
    <cellStyle name="40% - Accent6 2 11 4 2" xfId="34640"/>
    <cellStyle name="40% - Accent6 2 11 4 3" xfId="34641"/>
    <cellStyle name="40% - Accent6 2 11 5" xfId="34642"/>
    <cellStyle name="40% - Accent6 2 11 5 2" xfId="34643"/>
    <cellStyle name="40% - Accent6 2 11 5 3" xfId="34644"/>
    <cellStyle name="40% - Accent6 2 11 6" xfId="34645"/>
    <cellStyle name="40% - Accent6 2 11 6 2" xfId="34646"/>
    <cellStyle name="40% - Accent6 2 11 7" xfId="34647"/>
    <cellStyle name="40% - Accent6 2 11 8" xfId="34648"/>
    <cellStyle name="40% - Accent6 2 12" xfId="34649"/>
    <cellStyle name="40% - Accent6 2 12 2" xfId="34650"/>
    <cellStyle name="40% - Accent6 2 12 2 2" xfId="34651"/>
    <cellStyle name="40% - Accent6 2 12 2 3" xfId="34652"/>
    <cellStyle name="40% - Accent6 2 12 3" xfId="34653"/>
    <cellStyle name="40% - Accent6 2 12 3 2" xfId="34654"/>
    <cellStyle name="40% - Accent6 2 12 3 3" xfId="34655"/>
    <cellStyle name="40% - Accent6 2 12 4" xfId="34656"/>
    <cellStyle name="40% - Accent6 2 12 4 2" xfId="34657"/>
    <cellStyle name="40% - Accent6 2 12 4 3" xfId="34658"/>
    <cellStyle name="40% - Accent6 2 12 5" xfId="34659"/>
    <cellStyle name="40% - Accent6 2 12 5 2" xfId="34660"/>
    <cellStyle name="40% - Accent6 2 12 5 3" xfId="34661"/>
    <cellStyle name="40% - Accent6 2 12 6" xfId="34662"/>
    <cellStyle name="40% - Accent6 2 12 6 2" xfId="34663"/>
    <cellStyle name="40% - Accent6 2 12 7" xfId="34664"/>
    <cellStyle name="40% - Accent6 2 12 8" xfId="34665"/>
    <cellStyle name="40% - Accent6 2 13" xfId="34666"/>
    <cellStyle name="40% - Accent6 2 13 2" xfId="34667"/>
    <cellStyle name="40% - Accent6 2 13 2 2" xfId="34668"/>
    <cellStyle name="40% - Accent6 2 13 2 3" xfId="34669"/>
    <cellStyle name="40% - Accent6 2 13 3" xfId="34670"/>
    <cellStyle name="40% - Accent6 2 13 3 2" xfId="34671"/>
    <cellStyle name="40% - Accent6 2 13 3 3" xfId="34672"/>
    <cellStyle name="40% - Accent6 2 13 4" xfId="34673"/>
    <cellStyle name="40% - Accent6 2 13 4 2" xfId="34674"/>
    <cellStyle name="40% - Accent6 2 13 4 3" xfId="34675"/>
    <cellStyle name="40% - Accent6 2 13 5" xfId="34676"/>
    <cellStyle name="40% - Accent6 2 13 5 2" xfId="34677"/>
    <cellStyle name="40% - Accent6 2 13 5 3" xfId="34678"/>
    <cellStyle name="40% - Accent6 2 13 6" xfId="34679"/>
    <cellStyle name="40% - Accent6 2 13 6 2" xfId="34680"/>
    <cellStyle name="40% - Accent6 2 13 7" xfId="34681"/>
    <cellStyle name="40% - Accent6 2 13 8" xfId="34682"/>
    <cellStyle name="40% - Accent6 2 14" xfId="34683"/>
    <cellStyle name="40% - Accent6 2 14 2" xfId="34684"/>
    <cellStyle name="40% - Accent6 2 14 2 2" xfId="34685"/>
    <cellStyle name="40% - Accent6 2 14 2 3" xfId="34686"/>
    <cellStyle name="40% - Accent6 2 14 3" xfId="34687"/>
    <cellStyle name="40% - Accent6 2 14 3 2" xfId="34688"/>
    <cellStyle name="40% - Accent6 2 14 3 3" xfId="34689"/>
    <cellStyle name="40% - Accent6 2 14 4" xfId="34690"/>
    <cellStyle name="40% - Accent6 2 14 4 2" xfId="34691"/>
    <cellStyle name="40% - Accent6 2 14 4 3" xfId="34692"/>
    <cellStyle name="40% - Accent6 2 14 5" xfId="34693"/>
    <cellStyle name="40% - Accent6 2 14 5 2" xfId="34694"/>
    <cellStyle name="40% - Accent6 2 14 5 3" xfId="34695"/>
    <cellStyle name="40% - Accent6 2 14 6" xfId="34696"/>
    <cellStyle name="40% - Accent6 2 14 6 2" xfId="34697"/>
    <cellStyle name="40% - Accent6 2 14 7" xfId="34698"/>
    <cellStyle name="40% - Accent6 2 14 8" xfId="34699"/>
    <cellStyle name="40% - Accent6 2 15" xfId="34700"/>
    <cellStyle name="40% - Accent6 2 15 2" xfId="34701"/>
    <cellStyle name="40% - Accent6 2 15 2 2" xfId="34702"/>
    <cellStyle name="40% - Accent6 2 15 2 3" xfId="34703"/>
    <cellStyle name="40% - Accent6 2 15 3" xfId="34704"/>
    <cellStyle name="40% - Accent6 2 15 3 2" xfId="34705"/>
    <cellStyle name="40% - Accent6 2 15 3 3" xfId="34706"/>
    <cellStyle name="40% - Accent6 2 15 4" xfId="34707"/>
    <cellStyle name="40% - Accent6 2 15 4 2" xfId="34708"/>
    <cellStyle name="40% - Accent6 2 15 4 3" xfId="34709"/>
    <cellStyle name="40% - Accent6 2 15 5" xfId="34710"/>
    <cellStyle name="40% - Accent6 2 15 5 2" xfId="34711"/>
    <cellStyle name="40% - Accent6 2 15 5 3" xfId="34712"/>
    <cellStyle name="40% - Accent6 2 15 6" xfId="34713"/>
    <cellStyle name="40% - Accent6 2 15 6 2" xfId="34714"/>
    <cellStyle name="40% - Accent6 2 15 7" xfId="34715"/>
    <cellStyle name="40% - Accent6 2 15 8" xfId="34716"/>
    <cellStyle name="40% - Accent6 2 16" xfId="34717"/>
    <cellStyle name="40% - Accent6 2 16 2" xfId="34718"/>
    <cellStyle name="40% - Accent6 2 16 2 2" xfId="34719"/>
    <cellStyle name="40% - Accent6 2 16 2 3" xfId="34720"/>
    <cellStyle name="40% - Accent6 2 16 3" xfId="34721"/>
    <cellStyle name="40% - Accent6 2 16 3 2" xfId="34722"/>
    <cellStyle name="40% - Accent6 2 16 3 3" xfId="34723"/>
    <cellStyle name="40% - Accent6 2 16 4" xfId="34724"/>
    <cellStyle name="40% - Accent6 2 16 4 2" xfId="34725"/>
    <cellStyle name="40% - Accent6 2 16 4 3" xfId="34726"/>
    <cellStyle name="40% - Accent6 2 16 5" xfId="34727"/>
    <cellStyle name="40% - Accent6 2 16 5 2" xfId="34728"/>
    <cellStyle name="40% - Accent6 2 16 5 3" xfId="34729"/>
    <cellStyle name="40% - Accent6 2 16 6" xfId="34730"/>
    <cellStyle name="40% - Accent6 2 16 6 2" xfId="34731"/>
    <cellStyle name="40% - Accent6 2 16 7" xfId="34732"/>
    <cellStyle name="40% - Accent6 2 16 8" xfId="34733"/>
    <cellStyle name="40% - Accent6 2 17" xfId="34734"/>
    <cellStyle name="40% - Accent6 2 17 2" xfId="34735"/>
    <cellStyle name="40% - Accent6 2 17 2 2" xfId="34736"/>
    <cellStyle name="40% - Accent6 2 17 2 3" xfId="34737"/>
    <cellStyle name="40% - Accent6 2 17 3" xfId="34738"/>
    <cellStyle name="40% - Accent6 2 17 3 2" xfId="34739"/>
    <cellStyle name="40% - Accent6 2 17 3 3" xfId="34740"/>
    <cellStyle name="40% - Accent6 2 17 4" xfId="34741"/>
    <cellStyle name="40% - Accent6 2 17 4 2" xfId="34742"/>
    <cellStyle name="40% - Accent6 2 17 4 3" xfId="34743"/>
    <cellStyle name="40% - Accent6 2 17 5" xfId="34744"/>
    <cellStyle name="40% - Accent6 2 17 5 2" xfId="34745"/>
    <cellStyle name="40% - Accent6 2 17 5 3" xfId="34746"/>
    <cellStyle name="40% - Accent6 2 17 6" xfId="34747"/>
    <cellStyle name="40% - Accent6 2 17 6 2" xfId="34748"/>
    <cellStyle name="40% - Accent6 2 17 7" xfId="34749"/>
    <cellStyle name="40% - Accent6 2 17 8" xfId="34750"/>
    <cellStyle name="40% - Accent6 2 18" xfId="34751"/>
    <cellStyle name="40% - Accent6 2 18 2" xfId="34752"/>
    <cellStyle name="40% - Accent6 2 18 2 2" xfId="34753"/>
    <cellStyle name="40% - Accent6 2 18 2 3" xfId="34754"/>
    <cellStyle name="40% - Accent6 2 18 3" xfId="34755"/>
    <cellStyle name="40% - Accent6 2 18 3 2" xfId="34756"/>
    <cellStyle name="40% - Accent6 2 18 3 3" xfId="34757"/>
    <cellStyle name="40% - Accent6 2 18 4" xfId="34758"/>
    <cellStyle name="40% - Accent6 2 18 4 2" xfId="34759"/>
    <cellStyle name="40% - Accent6 2 18 4 3" xfId="34760"/>
    <cellStyle name="40% - Accent6 2 18 5" xfId="34761"/>
    <cellStyle name="40% - Accent6 2 18 5 2" xfId="34762"/>
    <cellStyle name="40% - Accent6 2 18 5 3" xfId="34763"/>
    <cellStyle name="40% - Accent6 2 18 6" xfId="34764"/>
    <cellStyle name="40% - Accent6 2 18 6 2" xfId="34765"/>
    <cellStyle name="40% - Accent6 2 18 7" xfId="34766"/>
    <cellStyle name="40% - Accent6 2 18 8" xfId="34767"/>
    <cellStyle name="40% - Accent6 2 19" xfId="34768"/>
    <cellStyle name="40% - Accent6 2 19 2" xfId="34769"/>
    <cellStyle name="40% - Accent6 2 19 2 2" xfId="34770"/>
    <cellStyle name="40% - Accent6 2 19 2 3" xfId="34771"/>
    <cellStyle name="40% - Accent6 2 19 3" xfId="34772"/>
    <cellStyle name="40% - Accent6 2 19 3 2" xfId="34773"/>
    <cellStyle name="40% - Accent6 2 19 3 3" xfId="34774"/>
    <cellStyle name="40% - Accent6 2 19 4" xfId="34775"/>
    <cellStyle name="40% - Accent6 2 19 4 2" xfId="34776"/>
    <cellStyle name="40% - Accent6 2 19 4 3" xfId="34777"/>
    <cellStyle name="40% - Accent6 2 19 5" xfId="34778"/>
    <cellStyle name="40% - Accent6 2 19 5 2" xfId="34779"/>
    <cellStyle name="40% - Accent6 2 19 5 3" xfId="34780"/>
    <cellStyle name="40% - Accent6 2 19 6" xfId="34781"/>
    <cellStyle name="40% - Accent6 2 19 6 2" xfId="34782"/>
    <cellStyle name="40% - Accent6 2 19 7" xfId="34783"/>
    <cellStyle name="40% - Accent6 2 19 8" xfId="34784"/>
    <cellStyle name="40% - Accent6 2 2" xfId="34785"/>
    <cellStyle name="40% - Accent6 2 2 2" xfId="34786"/>
    <cellStyle name="40% - Accent6 2 2 2 2" xfId="34787"/>
    <cellStyle name="40% - Accent6 2 2 2 3" xfId="34788"/>
    <cellStyle name="40% - Accent6 2 2 3" xfId="34789"/>
    <cellStyle name="40% - Accent6 2 2 3 2" xfId="34790"/>
    <cellStyle name="40% - Accent6 2 2 3 3" xfId="34791"/>
    <cellStyle name="40% - Accent6 2 2 4" xfId="34792"/>
    <cellStyle name="40% - Accent6 2 2 4 2" xfId="34793"/>
    <cellStyle name="40% - Accent6 2 2 4 3" xfId="34794"/>
    <cellStyle name="40% - Accent6 2 2 5" xfId="34795"/>
    <cellStyle name="40% - Accent6 2 2 5 2" xfId="34796"/>
    <cellStyle name="40% - Accent6 2 2 5 3" xfId="34797"/>
    <cellStyle name="40% - Accent6 2 2 6" xfId="34798"/>
    <cellStyle name="40% - Accent6 2 2 6 2" xfId="34799"/>
    <cellStyle name="40% - Accent6 2 2 7" xfId="34800"/>
    <cellStyle name="40% - Accent6 2 2 8" xfId="34801"/>
    <cellStyle name="40% - Accent6 2 20" xfId="34802"/>
    <cellStyle name="40% - Accent6 2 20 2" xfId="34803"/>
    <cellStyle name="40% - Accent6 2 20 2 2" xfId="34804"/>
    <cellStyle name="40% - Accent6 2 20 2 3" xfId="34805"/>
    <cellStyle name="40% - Accent6 2 20 3" xfId="34806"/>
    <cellStyle name="40% - Accent6 2 20 3 2" xfId="34807"/>
    <cellStyle name="40% - Accent6 2 20 3 3" xfId="34808"/>
    <cellStyle name="40% - Accent6 2 20 4" xfId="34809"/>
    <cellStyle name="40% - Accent6 2 20 4 2" xfId="34810"/>
    <cellStyle name="40% - Accent6 2 20 4 3" xfId="34811"/>
    <cellStyle name="40% - Accent6 2 20 5" xfId="34812"/>
    <cellStyle name="40% - Accent6 2 20 5 2" xfId="34813"/>
    <cellStyle name="40% - Accent6 2 20 5 3" xfId="34814"/>
    <cellStyle name="40% - Accent6 2 20 6" xfId="34815"/>
    <cellStyle name="40% - Accent6 2 20 6 2" xfId="34816"/>
    <cellStyle name="40% - Accent6 2 20 7" xfId="34817"/>
    <cellStyle name="40% - Accent6 2 20 8" xfId="34818"/>
    <cellStyle name="40% - Accent6 2 21" xfId="34819"/>
    <cellStyle name="40% - Accent6 2 21 2" xfId="34820"/>
    <cellStyle name="40% - Accent6 2 21 2 2" xfId="34821"/>
    <cellStyle name="40% - Accent6 2 21 2 3" xfId="34822"/>
    <cellStyle name="40% - Accent6 2 21 3" xfId="34823"/>
    <cellStyle name="40% - Accent6 2 21 3 2" xfId="34824"/>
    <cellStyle name="40% - Accent6 2 21 3 3" xfId="34825"/>
    <cellStyle name="40% - Accent6 2 21 4" xfId="34826"/>
    <cellStyle name="40% - Accent6 2 21 4 2" xfId="34827"/>
    <cellStyle name="40% - Accent6 2 21 4 3" xfId="34828"/>
    <cellStyle name="40% - Accent6 2 21 5" xfId="34829"/>
    <cellStyle name="40% - Accent6 2 21 5 2" xfId="34830"/>
    <cellStyle name="40% - Accent6 2 21 5 3" xfId="34831"/>
    <cellStyle name="40% - Accent6 2 21 6" xfId="34832"/>
    <cellStyle name="40% - Accent6 2 21 6 2" xfId="34833"/>
    <cellStyle name="40% - Accent6 2 21 7" xfId="34834"/>
    <cellStyle name="40% - Accent6 2 21 8" xfId="34835"/>
    <cellStyle name="40% - Accent6 2 22" xfId="34836"/>
    <cellStyle name="40% - Accent6 2 22 2" xfId="34837"/>
    <cellStyle name="40% - Accent6 2 22 3" xfId="34838"/>
    <cellStyle name="40% - Accent6 2 23" xfId="34839"/>
    <cellStyle name="40% - Accent6 2 23 2" xfId="34840"/>
    <cellStyle name="40% - Accent6 2 23 3" xfId="34841"/>
    <cellStyle name="40% - Accent6 2 24" xfId="34842"/>
    <cellStyle name="40% - Accent6 2 24 2" xfId="34843"/>
    <cellStyle name="40% - Accent6 2 24 3" xfId="34844"/>
    <cellStyle name="40% - Accent6 2 25" xfId="34845"/>
    <cellStyle name="40% - Accent6 2 25 2" xfId="34846"/>
    <cellStyle name="40% - Accent6 2 25 3" xfId="34847"/>
    <cellStyle name="40% - Accent6 2 26" xfId="34848"/>
    <cellStyle name="40% - Accent6 2 26 2" xfId="34849"/>
    <cellStyle name="40% - Accent6 2 27" xfId="34850"/>
    <cellStyle name="40% - Accent6 2 28" xfId="34851"/>
    <cellStyle name="40% - Accent6 2 3" xfId="34852"/>
    <cellStyle name="40% - Accent6 2 3 2" xfId="34853"/>
    <cellStyle name="40% - Accent6 2 3 2 2" xfId="34854"/>
    <cellStyle name="40% - Accent6 2 3 2 3" xfId="34855"/>
    <cellStyle name="40% - Accent6 2 3 3" xfId="34856"/>
    <cellStyle name="40% - Accent6 2 3 3 2" xfId="34857"/>
    <cellStyle name="40% - Accent6 2 3 3 3" xfId="34858"/>
    <cellStyle name="40% - Accent6 2 3 4" xfId="34859"/>
    <cellStyle name="40% - Accent6 2 3 4 2" xfId="34860"/>
    <cellStyle name="40% - Accent6 2 3 4 3" xfId="34861"/>
    <cellStyle name="40% - Accent6 2 3 5" xfId="34862"/>
    <cellStyle name="40% - Accent6 2 3 5 2" xfId="34863"/>
    <cellStyle name="40% - Accent6 2 3 5 3" xfId="34864"/>
    <cellStyle name="40% - Accent6 2 3 6" xfId="34865"/>
    <cellStyle name="40% - Accent6 2 3 6 2" xfId="34866"/>
    <cellStyle name="40% - Accent6 2 3 7" xfId="34867"/>
    <cellStyle name="40% - Accent6 2 3 8" xfId="34868"/>
    <cellStyle name="40% - Accent6 2 4" xfId="34869"/>
    <cellStyle name="40% - Accent6 2 4 2" xfId="34870"/>
    <cellStyle name="40% - Accent6 2 4 2 2" xfId="34871"/>
    <cellStyle name="40% - Accent6 2 4 2 3" xfId="34872"/>
    <cellStyle name="40% - Accent6 2 4 3" xfId="34873"/>
    <cellStyle name="40% - Accent6 2 4 3 2" xfId="34874"/>
    <cellStyle name="40% - Accent6 2 4 3 3" xfId="34875"/>
    <cellStyle name="40% - Accent6 2 4 4" xfId="34876"/>
    <cellStyle name="40% - Accent6 2 4 4 2" xfId="34877"/>
    <cellStyle name="40% - Accent6 2 4 4 3" xfId="34878"/>
    <cellStyle name="40% - Accent6 2 4 5" xfId="34879"/>
    <cellStyle name="40% - Accent6 2 4 5 2" xfId="34880"/>
    <cellStyle name="40% - Accent6 2 4 5 3" xfId="34881"/>
    <cellStyle name="40% - Accent6 2 4 6" xfId="34882"/>
    <cellStyle name="40% - Accent6 2 4 6 2" xfId="34883"/>
    <cellStyle name="40% - Accent6 2 4 7" xfId="34884"/>
    <cellStyle name="40% - Accent6 2 4 8" xfId="34885"/>
    <cellStyle name="40% - Accent6 2 5" xfId="34886"/>
    <cellStyle name="40% - Accent6 2 5 2" xfId="34887"/>
    <cellStyle name="40% - Accent6 2 5 2 2" xfId="34888"/>
    <cellStyle name="40% - Accent6 2 5 2 3" xfId="34889"/>
    <cellStyle name="40% - Accent6 2 5 3" xfId="34890"/>
    <cellStyle name="40% - Accent6 2 5 3 2" xfId="34891"/>
    <cellStyle name="40% - Accent6 2 5 3 3" xfId="34892"/>
    <cellStyle name="40% - Accent6 2 5 4" xfId="34893"/>
    <cellStyle name="40% - Accent6 2 5 4 2" xfId="34894"/>
    <cellStyle name="40% - Accent6 2 5 4 3" xfId="34895"/>
    <cellStyle name="40% - Accent6 2 5 5" xfId="34896"/>
    <cellStyle name="40% - Accent6 2 5 5 2" xfId="34897"/>
    <cellStyle name="40% - Accent6 2 5 5 3" xfId="34898"/>
    <cellStyle name="40% - Accent6 2 5 6" xfId="34899"/>
    <cellStyle name="40% - Accent6 2 5 6 2" xfId="34900"/>
    <cellStyle name="40% - Accent6 2 5 7" xfId="34901"/>
    <cellStyle name="40% - Accent6 2 5 8" xfId="34902"/>
    <cellStyle name="40% - Accent6 2 6" xfId="34903"/>
    <cellStyle name="40% - Accent6 2 6 2" xfId="34904"/>
    <cellStyle name="40% - Accent6 2 6 2 2" xfId="34905"/>
    <cellStyle name="40% - Accent6 2 6 2 3" xfId="34906"/>
    <cellStyle name="40% - Accent6 2 6 3" xfId="34907"/>
    <cellStyle name="40% - Accent6 2 6 3 2" xfId="34908"/>
    <cellStyle name="40% - Accent6 2 6 3 3" xfId="34909"/>
    <cellStyle name="40% - Accent6 2 6 4" xfId="34910"/>
    <cellStyle name="40% - Accent6 2 6 4 2" xfId="34911"/>
    <cellStyle name="40% - Accent6 2 6 4 3" xfId="34912"/>
    <cellStyle name="40% - Accent6 2 6 5" xfId="34913"/>
    <cellStyle name="40% - Accent6 2 6 5 2" xfId="34914"/>
    <cellStyle name="40% - Accent6 2 6 5 3" xfId="34915"/>
    <cellStyle name="40% - Accent6 2 6 6" xfId="34916"/>
    <cellStyle name="40% - Accent6 2 6 6 2" xfId="34917"/>
    <cellStyle name="40% - Accent6 2 6 7" xfId="34918"/>
    <cellStyle name="40% - Accent6 2 6 8" xfId="34919"/>
    <cellStyle name="40% - Accent6 2 7" xfId="34920"/>
    <cellStyle name="40% - Accent6 2 7 2" xfId="34921"/>
    <cellStyle name="40% - Accent6 2 7 2 2" xfId="34922"/>
    <cellStyle name="40% - Accent6 2 7 2 3" xfId="34923"/>
    <cellStyle name="40% - Accent6 2 7 3" xfId="34924"/>
    <cellStyle name="40% - Accent6 2 7 3 2" xfId="34925"/>
    <cellStyle name="40% - Accent6 2 7 3 3" xfId="34926"/>
    <cellStyle name="40% - Accent6 2 7 4" xfId="34927"/>
    <cellStyle name="40% - Accent6 2 7 4 2" xfId="34928"/>
    <cellStyle name="40% - Accent6 2 7 4 3" xfId="34929"/>
    <cellStyle name="40% - Accent6 2 7 5" xfId="34930"/>
    <cellStyle name="40% - Accent6 2 7 5 2" xfId="34931"/>
    <cellStyle name="40% - Accent6 2 7 5 3" xfId="34932"/>
    <cellStyle name="40% - Accent6 2 7 6" xfId="34933"/>
    <cellStyle name="40% - Accent6 2 7 6 2" xfId="34934"/>
    <cellStyle name="40% - Accent6 2 7 7" xfId="34935"/>
    <cellStyle name="40% - Accent6 2 7 8" xfId="34936"/>
    <cellStyle name="40% - Accent6 2 8" xfId="34937"/>
    <cellStyle name="40% - Accent6 2 8 2" xfId="34938"/>
    <cellStyle name="40% - Accent6 2 8 2 2" xfId="34939"/>
    <cellStyle name="40% - Accent6 2 8 2 3" xfId="34940"/>
    <cellStyle name="40% - Accent6 2 8 3" xfId="34941"/>
    <cellStyle name="40% - Accent6 2 8 3 2" xfId="34942"/>
    <cellStyle name="40% - Accent6 2 8 3 3" xfId="34943"/>
    <cellStyle name="40% - Accent6 2 8 4" xfId="34944"/>
    <cellStyle name="40% - Accent6 2 8 4 2" xfId="34945"/>
    <cellStyle name="40% - Accent6 2 8 4 3" xfId="34946"/>
    <cellStyle name="40% - Accent6 2 8 5" xfId="34947"/>
    <cellStyle name="40% - Accent6 2 8 5 2" xfId="34948"/>
    <cellStyle name="40% - Accent6 2 8 5 3" xfId="34949"/>
    <cellStyle name="40% - Accent6 2 8 6" xfId="34950"/>
    <cellStyle name="40% - Accent6 2 8 6 2" xfId="34951"/>
    <cellStyle name="40% - Accent6 2 8 7" xfId="34952"/>
    <cellStyle name="40% - Accent6 2 8 8" xfId="34953"/>
    <cellStyle name="40% - Accent6 2 9" xfId="34954"/>
    <cellStyle name="40% - Accent6 2 9 2" xfId="34955"/>
    <cellStyle name="40% - Accent6 2 9 2 2" xfId="34956"/>
    <cellStyle name="40% - Accent6 2 9 2 3" xfId="34957"/>
    <cellStyle name="40% - Accent6 2 9 3" xfId="34958"/>
    <cellStyle name="40% - Accent6 2 9 3 2" xfId="34959"/>
    <cellStyle name="40% - Accent6 2 9 3 3" xfId="34960"/>
    <cellStyle name="40% - Accent6 2 9 4" xfId="34961"/>
    <cellStyle name="40% - Accent6 2 9 4 2" xfId="34962"/>
    <cellStyle name="40% - Accent6 2 9 4 3" xfId="34963"/>
    <cellStyle name="40% - Accent6 2 9 5" xfId="34964"/>
    <cellStyle name="40% - Accent6 2 9 5 2" xfId="34965"/>
    <cellStyle name="40% - Accent6 2 9 5 3" xfId="34966"/>
    <cellStyle name="40% - Accent6 2 9 6" xfId="34967"/>
    <cellStyle name="40% - Accent6 2 9 6 2" xfId="34968"/>
    <cellStyle name="40% - Accent6 2 9 7" xfId="34969"/>
    <cellStyle name="40% - Accent6 2 9 8" xfId="34970"/>
    <cellStyle name="40% - Accent6 20" xfId="34971"/>
    <cellStyle name="40% - Accent6 20 2" xfId="34972"/>
    <cellStyle name="40% - Accent6 20 2 2" xfId="34973"/>
    <cellStyle name="40% - Accent6 20 2 3" xfId="34974"/>
    <cellStyle name="40% - Accent6 20 3" xfId="34975"/>
    <cellStyle name="40% - Accent6 20 3 2" xfId="34976"/>
    <cellStyle name="40% - Accent6 20 3 3" xfId="34977"/>
    <cellStyle name="40% - Accent6 20 4" xfId="34978"/>
    <cellStyle name="40% - Accent6 20 4 2" xfId="34979"/>
    <cellStyle name="40% - Accent6 20 4 3" xfId="34980"/>
    <cellStyle name="40% - Accent6 20 5" xfId="34981"/>
    <cellStyle name="40% - Accent6 20 5 2" xfId="34982"/>
    <cellStyle name="40% - Accent6 20 5 3" xfId="34983"/>
    <cellStyle name="40% - Accent6 20 6" xfId="34984"/>
    <cellStyle name="40% - Accent6 20 6 2" xfId="34985"/>
    <cellStyle name="40% - Accent6 20 7" xfId="34986"/>
    <cellStyle name="40% - Accent6 20 8" xfId="34987"/>
    <cellStyle name="40% - Accent6 21" xfId="34988"/>
    <cellStyle name="40% - Accent6 21 2" xfId="34989"/>
    <cellStyle name="40% - Accent6 21 2 2" xfId="34990"/>
    <cellStyle name="40% - Accent6 21 2 3" xfId="34991"/>
    <cellStyle name="40% - Accent6 21 3" xfId="34992"/>
    <cellStyle name="40% - Accent6 21 3 2" xfId="34993"/>
    <cellStyle name="40% - Accent6 21 3 3" xfId="34994"/>
    <cellStyle name="40% - Accent6 21 4" xfId="34995"/>
    <cellStyle name="40% - Accent6 21 4 2" xfId="34996"/>
    <cellStyle name="40% - Accent6 21 4 3" xfId="34997"/>
    <cellStyle name="40% - Accent6 21 5" xfId="34998"/>
    <cellStyle name="40% - Accent6 21 5 2" xfId="34999"/>
    <cellStyle name="40% - Accent6 21 5 3" xfId="35000"/>
    <cellStyle name="40% - Accent6 21 6" xfId="35001"/>
    <cellStyle name="40% - Accent6 21 6 2" xfId="35002"/>
    <cellStyle name="40% - Accent6 21 7" xfId="35003"/>
    <cellStyle name="40% - Accent6 21 8" xfId="35004"/>
    <cellStyle name="40% - Accent6 22" xfId="35005"/>
    <cellStyle name="40% - Accent6 22 2" xfId="35006"/>
    <cellStyle name="40% - Accent6 22 2 2" xfId="35007"/>
    <cellStyle name="40% - Accent6 22 2 3" xfId="35008"/>
    <cellStyle name="40% - Accent6 22 3" xfId="35009"/>
    <cellStyle name="40% - Accent6 22 3 2" xfId="35010"/>
    <cellStyle name="40% - Accent6 22 3 3" xfId="35011"/>
    <cellStyle name="40% - Accent6 22 4" xfId="35012"/>
    <cellStyle name="40% - Accent6 22 4 2" xfId="35013"/>
    <cellStyle name="40% - Accent6 22 4 3" xfId="35014"/>
    <cellStyle name="40% - Accent6 22 5" xfId="35015"/>
    <cellStyle name="40% - Accent6 22 5 2" xfId="35016"/>
    <cellStyle name="40% - Accent6 22 5 3" xfId="35017"/>
    <cellStyle name="40% - Accent6 22 6" xfId="35018"/>
    <cellStyle name="40% - Accent6 22 6 2" xfId="35019"/>
    <cellStyle name="40% - Accent6 22 7" xfId="35020"/>
    <cellStyle name="40% - Accent6 22 8" xfId="35021"/>
    <cellStyle name="40% - Accent6 23" xfId="35022"/>
    <cellStyle name="40% - Accent6 23 2" xfId="35023"/>
    <cellStyle name="40% - Accent6 23 2 2" xfId="35024"/>
    <cellStyle name="40% - Accent6 23 2 3" xfId="35025"/>
    <cellStyle name="40% - Accent6 23 3" xfId="35026"/>
    <cellStyle name="40% - Accent6 23 3 2" xfId="35027"/>
    <cellStyle name="40% - Accent6 23 3 3" xfId="35028"/>
    <cellStyle name="40% - Accent6 23 4" xfId="35029"/>
    <cellStyle name="40% - Accent6 23 4 2" xfId="35030"/>
    <cellStyle name="40% - Accent6 23 4 3" xfId="35031"/>
    <cellStyle name="40% - Accent6 23 5" xfId="35032"/>
    <cellStyle name="40% - Accent6 23 5 2" xfId="35033"/>
    <cellStyle name="40% - Accent6 23 5 3" xfId="35034"/>
    <cellStyle name="40% - Accent6 23 6" xfId="35035"/>
    <cellStyle name="40% - Accent6 23 6 2" xfId="35036"/>
    <cellStyle name="40% - Accent6 23 7" xfId="35037"/>
    <cellStyle name="40% - Accent6 23 8" xfId="35038"/>
    <cellStyle name="40% - Accent6 24" xfId="35039"/>
    <cellStyle name="40% - Accent6 24 2" xfId="35040"/>
    <cellStyle name="40% - Accent6 24 2 2" xfId="35041"/>
    <cellStyle name="40% - Accent6 24 2 3" xfId="35042"/>
    <cellStyle name="40% - Accent6 24 3" xfId="35043"/>
    <cellStyle name="40% - Accent6 24 3 2" xfId="35044"/>
    <cellStyle name="40% - Accent6 24 3 3" xfId="35045"/>
    <cellStyle name="40% - Accent6 24 4" xfId="35046"/>
    <cellStyle name="40% - Accent6 24 4 2" xfId="35047"/>
    <cellStyle name="40% - Accent6 24 4 3" xfId="35048"/>
    <cellStyle name="40% - Accent6 24 5" xfId="35049"/>
    <cellStyle name="40% - Accent6 24 5 2" xfId="35050"/>
    <cellStyle name="40% - Accent6 24 5 3" xfId="35051"/>
    <cellStyle name="40% - Accent6 24 6" xfId="35052"/>
    <cellStyle name="40% - Accent6 24 6 2" xfId="35053"/>
    <cellStyle name="40% - Accent6 24 7" xfId="35054"/>
    <cellStyle name="40% - Accent6 24 8" xfId="35055"/>
    <cellStyle name="40% - Accent6 25" xfId="35056"/>
    <cellStyle name="40% - Accent6 25 2" xfId="35057"/>
    <cellStyle name="40% - Accent6 25 2 2" xfId="35058"/>
    <cellStyle name="40% - Accent6 25 2 3" xfId="35059"/>
    <cellStyle name="40% - Accent6 25 3" xfId="35060"/>
    <cellStyle name="40% - Accent6 25 3 2" xfId="35061"/>
    <cellStyle name="40% - Accent6 25 3 3" xfId="35062"/>
    <cellStyle name="40% - Accent6 25 4" xfId="35063"/>
    <cellStyle name="40% - Accent6 25 4 2" xfId="35064"/>
    <cellStyle name="40% - Accent6 25 4 3" xfId="35065"/>
    <cellStyle name="40% - Accent6 25 5" xfId="35066"/>
    <cellStyle name="40% - Accent6 25 5 2" xfId="35067"/>
    <cellStyle name="40% - Accent6 25 5 3" xfId="35068"/>
    <cellStyle name="40% - Accent6 25 6" xfId="35069"/>
    <cellStyle name="40% - Accent6 25 6 2" xfId="35070"/>
    <cellStyle name="40% - Accent6 25 7" xfId="35071"/>
    <cellStyle name="40% - Accent6 25 8" xfId="35072"/>
    <cellStyle name="40% - Accent6 26" xfId="35073"/>
    <cellStyle name="40% - Accent6 26 2" xfId="35074"/>
    <cellStyle name="40% - Accent6 26 2 2" xfId="35075"/>
    <cellStyle name="40% - Accent6 26 2 3" xfId="35076"/>
    <cellStyle name="40% - Accent6 26 3" xfId="35077"/>
    <cellStyle name="40% - Accent6 26 3 2" xfId="35078"/>
    <cellStyle name="40% - Accent6 26 3 3" xfId="35079"/>
    <cellStyle name="40% - Accent6 26 4" xfId="35080"/>
    <cellStyle name="40% - Accent6 26 4 2" xfId="35081"/>
    <cellStyle name="40% - Accent6 26 4 3" xfId="35082"/>
    <cellStyle name="40% - Accent6 26 5" xfId="35083"/>
    <cellStyle name="40% - Accent6 26 5 2" xfId="35084"/>
    <cellStyle name="40% - Accent6 26 5 3" xfId="35085"/>
    <cellStyle name="40% - Accent6 26 6" xfId="35086"/>
    <cellStyle name="40% - Accent6 26 6 2" xfId="35087"/>
    <cellStyle name="40% - Accent6 26 7" xfId="35088"/>
    <cellStyle name="40% - Accent6 26 8" xfId="35089"/>
    <cellStyle name="40% - Accent6 27" xfId="35090"/>
    <cellStyle name="40% - Accent6 27 2" xfId="35091"/>
    <cellStyle name="40% - Accent6 27 2 2" xfId="35092"/>
    <cellStyle name="40% - Accent6 27 2 3" xfId="35093"/>
    <cellStyle name="40% - Accent6 27 3" xfId="35094"/>
    <cellStyle name="40% - Accent6 27 3 2" xfId="35095"/>
    <cellStyle name="40% - Accent6 27 3 3" xfId="35096"/>
    <cellStyle name="40% - Accent6 27 4" xfId="35097"/>
    <cellStyle name="40% - Accent6 27 4 2" xfId="35098"/>
    <cellStyle name="40% - Accent6 27 4 3" xfId="35099"/>
    <cellStyle name="40% - Accent6 27 5" xfId="35100"/>
    <cellStyle name="40% - Accent6 27 5 2" xfId="35101"/>
    <cellStyle name="40% - Accent6 27 5 3" xfId="35102"/>
    <cellStyle name="40% - Accent6 27 6" xfId="35103"/>
    <cellStyle name="40% - Accent6 27 6 2" xfId="35104"/>
    <cellStyle name="40% - Accent6 27 7" xfId="35105"/>
    <cellStyle name="40% - Accent6 27 8" xfId="35106"/>
    <cellStyle name="40% - Accent6 28" xfId="35107"/>
    <cellStyle name="40% - Accent6 28 2" xfId="35108"/>
    <cellStyle name="40% - Accent6 28 3" xfId="35109"/>
    <cellStyle name="40% - Accent6 29" xfId="35110"/>
    <cellStyle name="40% - Accent6 29 2" xfId="35111"/>
    <cellStyle name="40% - Accent6 29 3" xfId="35112"/>
    <cellStyle name="40% - Accent6 3" xfId="35113"/>
    <cellStyle name="40% - Accent6 3 10" xfId="35114"/>
    <cellStyle name="40% - Accent6 3 10 2" xfId="35115"/>
    <cellStyle name="40% - Accent6 3 10 2 2" xfId="35116"/>
    <cellStyle name="40% - Accent6 3 10 2 3" xfId="35117"/>
    <cellStyle name="40% - Accent6 3 10 3" xfId="35118"/>
    <cellStyle name="40% - Accent6 3 10 3 2" xfId="35119"/>
    <cellStyle name="40% - Accent6 3 10 3 3" xfId="35120"/>
    <cellStyle name="40% - Accent6 3 10 4" xfId="35121"/>
    <cellStyle name="40% - Accent6 3 10 4 2" xfId="35122"/>
    <cellStyle name="40% - Accent6 3 10 4 3" xfId="35123"/>
    <cellStyle name="40% - Accent6 3 10 5" xfId="35124"/>
    <cellStyle name="40% - Accent6 3 10 5 2" xfId="35125"/>
    <cellStyle name="40% - Accent6 3 10 5 3" xfId="35126"/>
    <cellStyle name="40% - Accent6 3 10 6" xfId="35127"/>
    <cellStyle name="40% - Accent6 3 10 6 2" xfId="35128"/>
    <cellStyle name="40% - Accent6 3 10 7" xfId="35129"/>
    <cellStyle name="40% - Accent6 3 10 8" xfId="35130"/>
    <cellStyle name="40% - Accent6 3 11" xfId="35131"/>
    <cellStyle name="40% - Accent6 3 11 2" xfId="35132"/>
    <cellStyle name="40% - Accent6 3 11 2 2" xfId="35133"/>
    <cellStyle name="40% - Accent6 3 11 2 3" xfId="35134"/>
    <cellStyle name="40% - Accent6 3 11 3" xfId="35135"/>
    <cellStyle name="40% - Accent6 3 11 3 2" xfId="35136"/>
    <cellStyle name="40% - Accent6 3 11 3 3" xfId="35137"/>
    <cellStyle name="40% - Accent6 3 11 4" xfId="35138"/>
    <cellStyle name="40% - Accent6 3 11 4 2" xfId="35139"/>
    <cellStyle name="40% - Accent6 3 11 4 3" xfId="35140"/>
    <cellStyle name="40% - Accent6 3 11 5" xfId="35141"/>
    <cellStyle name="40% - Accent6 3 11 5 2" xfId="35142"/>
    <cellStyle name="40% - Accent6 3 11 5 3" xfId="35143"/>
    <cellStyle name="40% - Accent6 3 11 6" xfId="35144"/>
    <cellStyle name="40% - Accent6 3 11 6 2" xfId="35145"/>
    <cellStyle name="40% - Accent6 3 11 7" xfId="35146"/>
    <cellStyle name="40% - Accent6 3 11 8" xfId="35147"/>
    <cellStyle name="40% - Accent6 3 12" xfId="35148"/>
    <cellStyle name="40% - Accent6 3 12 2" xfId="35149"/>
    <cellStyle name="40% - Accent6 3 12 2 2" xfId="35150"/>
    <cellStyle name="40% - Accent6 3 12 2 3" xfId="35151"/>
    <cellStyle name="40% - Accent6 3 12 3" xfId="35152"/>
    <cellStyle name="40% - Accent6 3 12 3 2" xfId="35153"/>
    <cellStyle name="40% - Accent6 3 12 3 3" xfId="35154"/>
    <cellStyle name="40% - Accent6 3 12 4" xfId="35155"/>
    <cellStyle name="40% - Accent6 3 12 4 2" xfId="35156"/>
    <cellStyle name="40% - Accent6 3 12 4 3" xfId="35157"/>
    <cellStyle name="40% - Accent6 3 12 5" xfId="35158"/>
    <cellStyle name="40% - Accent6 3 12 5 2" xfId="35159"/>
    <cellStyle name="40% - Accent6 3 12 5 3" xfId="35160"/>
    <cellStyle name="40% - Accent6 3 12 6" xfId="35161"/>
    <cellStyle name="40% - Accent6 3 12 6 2" xfId="35162"/>
    <cellStyle name="40% - Accent6 3 12 7" xfId="35163"/>
    <cellStyle name="40% - Accent6 3 12 8" xfId="35164"/>
    <cellStyle name="40% - Accent6 3 13" xfId="35165"/>
    <cellStyle name="40% - Accent6 3 13 2" xfId="35166"/>
    <cellStyle name="40% - Accent6 3 13 2 2" xfId="35167"/>
    <cellStyle name="40% - Accent6 3 13 2 3" xfId="35168"/>
    <cellStyle name="40% - Accent6 3 13 3" xfId="35169"/>
    <cellStyle name="40% - Accent6 3 13 3 2" xfId="35170"/>
    <cellStyle name="40% - Accent6 3 13 3 3" xfId="35171"/>
    <cellStyle name="40% - Accent6 3 13 4" xfId="35172"/>
    <cellStyle name="40% - Accent6 3 13 4 2" xfId="35173"/>
    <cellStyle name="40% - Accent6 3 13 4 3" xfId="35174"/>
    <cellStyle name="40% - Accent6 3 13 5" xfId="35175"/>
    <cellStyle name="40% - Accent6 3 13 5 2" xfId="35176"/>
    <cellStyle name="40% - Accent6 3 13 5 3" xfId="35177"/>
    <cellStyle name="40% - Accent6 3 13 6" xfId="35178"/>
    <cellStyle name="40% - Accent6 3 13 6 2" xfId="35179"/>
    <cellStyle name="40% - Accent6 3 13 7" xfId="35180"/>
    <cellStyle name="40% - Accent6 3 13 8" xfId="35181"/>
    <cellStyle name="40% - Accent6 3 14" xfId="35182"/>
    <cellStyle name="40% - Accent6 3 14 2" xfId="35183"/>
    <cellStyle name="40% - Accent6 3 14 2 2" xfId="35184"/>
    <cellStyle name="40% - Accent6 3 14 2 3" xfId="35185"/>
    <cellStyle name="40% - Accent6 3 14 3" xfId="35186"/>
    <cellStyle name="40% - Accent6 3 14 3 2" xfId="35187"/>
    <cellStyle name="40% - Accent6 3 14 3 3" xfId="35188"/>
    <cellStyle name="40% - Accent6 3 14 4" xfId="35189"/>
    <cellStyle name="40% - Accent6 3 14 4 2" xfId="35190"/>
    <cellStyle name="40% - Accent6 3 14 4 3" xfId="35191"/>
    <cellStyle name="40% - Accent6 3 14 5" xfId="35192"/>
    <cellStyle name="40% - Accent6 3 14 5 2" xfId="35193"/>
    <cellStyle name="40% - Accent6 3 14 5 3" xfId="35194"/>
    <cellStyle name="40% - Accent6 3 14 6" xfId="35195"/>
    <cellStyle name="40% - Accent6 3 14 6 2" xfId="35196"/>
    <cellStyle name="40% - Accent6 3 14 7" xfId="35197"/>
    <cellStyle name="40% - Accent6 3 14 8" xfId="35198"/>
    <cellStyle name="40% - Accent6 3 15" xfId="35199"/>
    <cellStyle name="40% - Accent6 3 15 2" xfId="35200"/>
    <cellStyle name="40% - Accent6 3 15 2 2" xfId="35201"/>
    <cellStyle name="40% - Accent6 3 15 2 3" xfId="35202"/>
    <cellStyle name="40% - Accent6 3 15 3" xfId="35203"/>
    <cellStyle name="40% - Accent6 3 15 3 2" xfId="35204"/>
    <cellStyle name="40% - Accent6 3 15 3 3" xfId="35205"/>
    <cellStyle name="40% - Accent6 3 15 4" xfId="35206"/>
    <cellStyle name="40% - Accent6 3 15 4 2" xfId="35207"/>
    <cellStyle name="40% - Accent6 3 15 4 3" xfId="35208"/>
    <cellStyle name="40% - Accent6 3 15 5" xfId="35209"/>
    <cellStyle name="40% - Accent6 3 15 5 2" xfId="35210"/>
    <cellStyle name="40% - Accent6 3 15 5 3" xfId="35211"/>
    <cellStyle name="40% - Accent6 3 15 6" xfId="35212"/>
    <cellStyle name="40% - Accent6 3 15 6 2" xfId="35213"/>
    <cellStyle name="40% - Accent6 3 15 7" xfId="35214"/>
    <cellStyle name="40% - Accent6 3 15 8" xfId="35215"/>
    <cellStyle name="40% - Accent6 3 16" xfId="35216"/>
    <cellStyle name="40% - Accent6 3 16 2" xfId="35217"/>
    <cellStyle name="40% - Accent6 3 16 2 2" xfId="35218"/>
    <cellStyle name="40% - Accent6 3 16 2 3" xfId="35219"/>
    <cellStyle name="40% - Accent6 3 16 3" xfId="35220"/>
    <cellStyle name="40% - Accent6 3 16 3 2" xfId="35221"/>
    <cellStyle name="40% - Accent6 3 16 3 3" xfId="35222"/>
    <cellStyle name="40% - Accent6 3 16 4" xfId="35223"/>
    <cellStyle name="40% - Accent6 3 16 4 2" xfId="35224"/>
    <cellStyle name="40% - Accent6 3 16 4 3" xfId="35225"/>
    <cellStyle name="40% - Accent6 3 16 5" xfId="35226"/>
    <cellStyle name="40% - Accent6 3 16 5 2" xfId="35227"/>
    <cellStyle name="40% - Accent6 3 16 5 3" xfId="35228"/>
    <cellStyle name="40% - Accent6 3 16 6" xfId="35229"/>
    <cellStyle name="40% - Accent6 3 16 6 2" xfId="35230"/>
    <cellStyle name="40% - Accent6 3 16 7" xfId="35231"/>
    <cellStyle name="40% - Accent6 3 16 8" xfId="35232"/>
    <cellStyle name="40% - Accent6 3 17" xfId="35233"/>
    <cellStyle name="40% - Accent6 3 17 2" xfId="35234"/>
    <cellStyle name="40% - Accent6 3 17 2 2" xfId="35235"/>
    <cellStyle name="40% - Accent6 3 17 2 3" xfId="35236"/>
    <cellStyle name="40% - Accent6 3 17 3" xfId="35237"/>
    <cellStyle name="40% - Accent6 3 17 3 2" xfId="35238"/>
    <cellStyle name="40% - Accent6 3 17 3 3" xfId="35239"/>
    <cellStyle name="40% - Accent6 3 17 4" xfId="35240"/>
    <cellStyle name="40% - Accent6 3 17 4 2" xfId="35241"/>
    <cellStyle name="40% - Accent6 3 17 4 3" xfId="35242"/>
    <cellStyle name="40% - Accent6 3 17 5" xfId="35243"/>
    <cellStyle name="40% - Accent6 3 17 5 2" xfId="35244"/>
    <cellStyle name="40% - Accent6 3 17 5 3" xfId="35245"/>
    <cellStyle name="40% - Accent6 3 17 6" xfId="35246"/>
    <cellStyle name="40% - Accent6 3 17 6 2" xfId="35247"/>
    <cellStyle name="40% - Accent6 3 17 7" xfId="35248"/>
    <cellStyle name="40% - Accent6 3 17 8" xfId="35249"/>
    <cellStyle name="40% - Accent6 3 18" xfId="35250"/>
    <cellStyle name="40% - Accent6 3 18 2" xfId="35251"/>
    <cellStyle name="40% - Accent6 3 18 2 2" xfId="35252"/>
    <cellStyle name="40% - Accent6 3 18 2 3" xfId="35253"/>
    <cellStyle name="40% - Accent6 3 18 3" xfId="35254"/>
    <cellStyle name="40% - Accent6 3 18 3 2" xfId="35255"/>
    <cellStyle name="40% - Accent6 3 18 3 3" xfId="35256"/>
    <cellStyle name="40% - Accent6 3 18 4" xfId="35257"/>
    <cellStyle name="40% - Accent6 3 18 4 2" xfId="35258"/>
    <cellStyle name="40% - Accent6 3 18 4 3" xfId="35259"/>
    <cellStyle name="40% - Accent6 3 18 5" xfId="35260"/>
    <cellStyle name="40% - Accent6 3 18 5 2" xfId="35261"/>
    <cellStyle name="40% - Accent6 3 18 5 3" xfId="35262"/>
    <cellStyle name="40% - Accent6 3 18 6" xfId="35263"/>
    <cellStyle name="40% - Accent6 3 18 6 2" xfId="35264"/>
    <cellStyle name="40% - Accent6 3 18 7" xfId="35265"/>
    <cellStyle name="40% - Accent6 3 18 8" xfId="35266"/>
    <cellStyle name="40% - Accent6 3 19" xfId="35267"/>
    <cellStyle name="40% - Accent6 3 19 2" xfId="35268"/>
    <cellStyle name="40% - Accent6 3 19 2 2" xfId="35269"/>
    <cellStyle name="40% - Accent6 3 19 2 3" xfId="35270"/>
    <cellStyle name="40% - Accent6 3 19 3" xfId="35271"/>
    <cellStyle name="40% - Accent6 3 19 3 2" xfId="35272"/>
    <cellStyle name="40% - Accent6 3 19 3 3" xfId="35273"/>
    <cellStyle name="40% - Accent6 3 19 4" xfId="35274"/>
    <cellStyle name="40% - Accent6 3 19 4 2" xfId="35275"/>
    <cellStyle name="40% - Accent6 3 19 4 3" xfId="35276"/>
    <cellStyle name="40% - Accent6 3 19 5" xfId="35277"/>
    <cellStyle name="40% - Accent6 3 19 5 2" xfId="35278"/>
    <cellStyle name="40% - Accent6 3 19 5 3" xfId="35279"/>
    <cellStyle name="40% - Accent6 3 19 6" xfId="35280"/>
    <cellStyle name="40% - Accent6 3 19 6 2" xfId="35281"/>
    <cellStyle name="40% - Accent6 3 19 7" xfId="35282"/>
    <cellStyle name="40% - Accent6 3 19 8" xfId="35283"/>
    <cellStyle name="40% - Accent6 3 2" xfId="35284"/>
    <cellStyle name="40% - Accent6 3 2 2" xfId="35285"/>
    <cellStyle name="40% - Accent6 3 2 2 2" xfId="35286"/>
    <cellStyle name="40% - Accent6 3 2 2 3" xfId="35287"/>
    <cellStyle name="40% - Accent6 3 2 3" xfId="35288"/>
    <cellStyle name="40% - Accent6 3 2 3 2" xfId="35289"/>
    <cellStyle name="40% - Accent6 3 2 3 3" xfId="35290"/>
    <cellStyle name="40% - Accent6 3 2 4" xfId="35291"/>
    <cellStyle name="40% - Accent6 3 2 4 2" xfId="35292"/>
    <cellStyle name="40% - Accent6 3 2 4 3" xfId="35293"/>
    <cellStyle name="40% - Accent6 3 2 5" xfId="35294"/>
    <cellStyle name="40% - Accent6 3 2 5 2" xfId="35295"/>
    <cellStyle name="40% - Accent6 3 2 5 3" xfId="35296"/>
    <cellStyle name="40% - Accent6 3 2 6" xfId="35297"/>
    <cellStyle name="40% - Accent6 3 2 6 2" xfId="35298"/>
    <cellStyle name="40% - Accent6 3 2 7" xfId="35299"/>
    <cellStyle name="40% - Accent6 3 2 8" xfId="35300"/>
    <cellStyle name="40% - Accent6 3 20" xfId="35301"/>
    <cellStyle name="40% - Accent6 3 20 2" xfId="35302"/>
    <cellStyle name="40% - Accent6 3 20 2 2" xfId="35303"/>
    <cellStyle name="40% - Accent6 3 20 2 3" xfId="35304"/>
    <cellStyle name="40% - Accent6 3 20 3" xfId="35305"/>
    <cellStyle name="40% - Accent6 3 20 3 2" xfId="35306"/>
    <cellStyle name="40% - Accent6 3 20 3 3" xfId="35307"/>
    <cellStyle name="40% - Accent6 3 20 4" xfId="35308"/>
    <cellStyle name="40% - Accent6 3 20 4 2" xfId="35309"/>
    <cellStyle name="40% - Accent6 3 20 4 3" xfId="35310"/>
    <cellStyle name="40% - Accent6 3 20 5" xfId="35311"/>
    <cellStyle name="40% - Accent6 3 20 5 2" xfId="35312"/>
    <cellStyle name="40% - Accent6 3 20 5 3" xfId="35313"/>
    <cellStyle name="40% - Accent6 3 20 6" xfId="35314"/>
    <cellStyle name="40% - Accent6 3 20 6 2" xfId="35315"/>
    <cellStyle name="40% - Accent6 3 20 7" xfId="35316"/>
    <cellStyle name="40% - Accent6 3 20 8" xfId="35317"/>
    <cellStyle name="40% - Accent6 3 21" xfId="35318"/>
    <cellStyle name="40% - Accent6 3 21 2" xfId="35319"/>
    <cellStyle name="40% - Accent6 3 21 2 2" xfId="35320"/>
    <cellStyle name="40% - Accent6 3 21 2 3" xfId="35321"/>
    <cellStyle name="40% - Accent6 3 21 3" xfId="35322"/>
    <cellStyle name="40% - Accent6 3 21 3 2" xfId="35323"/>
    <cellStyle name="40% - Accent6 3 21 3 3" xfId="35324"/>
    <cellStyle name="40% - Accent6 3 21 4" xfId="35325"/>
    <cellStyle name="40% - Accent6 3 21 4 2" xfId="35326"/>
    <cellStyle name="40% - Accent6 3 21 4 3" xfId="35327"/>
    <cellStyle name="40% - Accent6 3 21 5" xfId="35328"/>
    <cellStyle name="40% - Accent6 3 21 5 2" xfId="35329"/>
    <cellStyle name="40% - Accent6 3 21 5 3" xfId="35330"/>
    <cellStyle name="40% - Accent6 3 21 6" xfId="35331"/>
    <cellStyle name="40% - Accent6 3 21 6 2" xfId="35332"/>
    <cellStyle name="40% - Accent6 3 21 7" xfId="35333"/>
    <cellStyle name="40% - Accent6 3 21 8" xfId="35334"/>
    <cellStyle name="40% - Accent6 3 22" xfId="35335"/>
    <cellStyle name="40% - Accent6 3 22 2" xfId="35336"/>
    <cellStyle name="40% - Accent6 3 22 3" xfId="35337"/>
    <cellStyle name="40% - Accent6 3 23" xfId="35338"/>
    <cellStyle name="40% - Accent6 3 23 2" xfId="35339"/>
    <cellStyle name="40% - Accent6 3 23 3" xfId="35340"/>
    <cellStyle name="40% - Accent6 3 24" xfId="35341"/>
    <cellStyle name="40% - Accent6 3 24 2" xfId="35342"/>
    <cellStyle name="40% - Accent6 3 24 3" xfId="35343"/>
    <cellStyle name="40% - Accent6 3 25" xfId="35344"/>
    <cellStyle name="40% - Accent6 3 25 2" xfId="35345"/>
    <cellStyle name="40% - Accent6 3 25 3" xfId="35346"/>
    <cellStyle name="40% - Accent6 3 26" xfId="35347"/>
    <cellStyle name="40% - Accent6 3 26 2" xfId="35348"/>
    <cellStyle name="40% - Accent6 3 27" xfId="35349"/>
    <cellStyle name="40% - Accent6 3 28" xfId="35350"/>
    <cellStyle name="40% - Accent6 3 3" xfId="35351"/>
    <cellStyle name="40% - Accent6 3 3 2" xfId="35352"/>
    <cellStyle name="40% - Accent6 3 3 2 2" xfId="35353"/>
    <cellStyle name="40% - Accent6 3 3 2 3" xfId="35354"/>
    <cellStyle name="40% - Accent6 3 3 3" xfId="35355"/>
    <cellStyle name="40% - Accent6 3 3 3 2" xfId="35356"/>
    <cellStyle name="40% - Accent6 3 3 3 3" xfId="35357"/>
    <cellStyle name="40% - Accent6 3 3 4" xfId="35358"/>
    <cellStyle name="40% - Accent6 3 3 4 2" xfId="35359"/>
    <cellStyle name="40% - Accent6 3 3 4 3" xfId="35360"/>
    <cellStyle name="40% - Accent6 3 3 5" xfId="35361"/>
    <cellStyle name="40% - Accent6 3 3 5 2" xfId="35362"/>
    <cellStyle name="40% - Accent6 3 3 5 3" xfId="35363"/>
    <cellStyle name="40% - Accent6 3 3 6" xfId="35364"/>
    <cellStyle name="40% - Accent6 3 3 6 2" xfId="35365"/>
    <cellStyle name="40% - Accent6 3 3 7" xfId="35366"/>
    <cellStyle name="40% - Accent6 3 3 8" xfId="35367"/>
    <cellStyle name="40% - Accent6 3 4" xfId="35368"/>
    <cellStyle name="40% - Accent6 3 4 2" xfId="35369"/>
    <cellStyle name="40% - Accent6 3 4 2 2" xfId="35370"/>
    <cellStyle name="40% - Accent6 3 4 2 3" xfId="35371"/>
    <cellStyle name="40% - Accent6 3 4 3" xfId="35372"/>
    <cellStyle name="40% - Accent6 3 4 3 2" xfId="35373"/>
    <cellStyle name="40% - Accent6 3 4 3 3" xfId="35374"/>
    <cellStyle name="40% - Accent6 3 4 4" xfId="35375"/>
    <cellStyle name="40% - Accent6 3 4 4 2" xfId="35376"/>
    <cellStyle name="40% - Accent6 3 4 4 3" xfId="35377"/>
    <cellStyle name="40% - Accent6 3 4 5" xfId="35378"/>
    <cellStyle name="40% - Accent6 3 4 5 2" xfId="35379"/>
    <cellStyle name="40% - Accent6 3 4 5 3" xfId="35380"/>
    <cellStyle name="40% - Accent6 3 4 6" xfId="35381"/>
    <cellStyle name="40% - Accent6 3 4 6 2" xfId="35382"/>
    <cellStyle name="40% - Accent6 3 4 7" xfId="35383"/>
    <cellStyle name="40% - Accent6 3 4 8" xfId="35384"/>
    <cellStyle name="40% - Accent6 3 5" xfId="35385"/>
    <cellStyle name="40% - Accent6 3 5 2" xfId="35386"/>
    <cellStyle name="40% - Accent6 3 5 2 2" xfId="35387"/>
    <cellStyle name="40% - Accent6 3 5 2 3" xfId="35388"/>
    <cellStyle name="40% - Accent6 3 5 3" xfId="35389"/>
    <cellStyle name="40% - Accent6 3 5 3 2" xfId="35390"/>
    <cellStyle name="40% - Accent6 3 5 3 3" xfId="35391"/>
    <cellStyle name="40% - Accent6 3 5 4" xfId="35392"/>
    <cellStyle name="40% - Accent6 3 5 4 2" xfId="35393"/>
    <cellStyle name="40% - Accent6 3 5 4 3" xfId="35394"/>
    <cellStyle name="40% - Accent6 3 5 5" xfId="35395"/>
    <cellStyle name="40% - Accent6 3 5 5 2" xfId="35396"/>
    <cellStyle name="40% - Accent6 3 5 5 3" xfId="35397"/>
    <cellStyle name="40% - Accent6 3 5 6" xfId="35398"/>
    <cellStyle name="40% - Accent6 3 5 6 2" xfId="35399"/>
    <cellStyle name="40% - Accent6 3 5 7" xfId="35400"/>
    <cellStyle name="40% - Accent6 3 5 8" xfId="35401"/>
    <cellStyle name="40% - Accent6 3 6" xfId="35402"/>
    <cellStyle name="40% - Accent6 3 6 2" xfId="35403"/>
    <cellStyle name="40% - Accent6 3 6 2 2" xfId="35404"/>
    <cellStyle name="40% - Accent6 3 6 2 3" xfId="35405"/>
    <cellStyle name="40% - Accent6 3 6 3" xfId="35406"/>
    <cellStyle name="40% - Accent6 3 6 3 2" xfId="35407"/>
    <cellStyle name="40% - Accent6 3 6 3 3" xfId="35408"/>
    <cellStyle name="40% - Accent6 3 6 4" xfId="35409"/>
    <cellStyle name="40% - Accent6 3 6 4 2" xfId="35410"/>
    <cellStyle name="40% - Accent6 3 6 4 3" xfId="35411"/>
    <cellStyle name="40% - Accent6 3 6 5" xfId="35412"/>
    <cellStyle name="40% - Accent6 3 6 5 2" xfId="35413"/>
    <cellStyle name="40% - Accent6 3 6 5 3" xfId="35414"/>
    <cellStyle name="40% - Accent6 3 6 6" xfId="35415"/>
    <cellStyle name="40% - Accent6 3 6 6 2" xfId="35416"/>
    <cellStyle name="40% - Accent6 3 6 7" xfId="35417"/>
    <cellStyle name="40% - Accent6 3 6 8" xfId="35418"/>
    <cellStyle name="40% - Accent6 3 7" xfId="35419"/>
    <cellStyle name="40% - Accent6 3 7 2" xfId="35420"/>
    <cellStyle name="40% - Accent6 3 7 2 2" xfId="35421"/>
    <cellStyle name="40% - Accent6 3 7 2 3" xfId="35422"/>
    <cellStyle name="40% - Accent6 3 7 3" xfId="35423"/>
    <cellStyle name="40% - Accent6 3 7 3 2" xfId="35424"/>
    <cellStyle name="40% - Accent6 3 7 3 3" xfId="35425"/>
    <cellStyle name="40% - Accent6 3 7 4" xfId="35426"/>
    <cellStyle name="40% - Accent6 3 7 4 2" xfId="35427"/>
    <cellStyle name="40% - Accent6 3 7 4 3" xfId="35428"/>
    <cellStyle name="40% - Accent6 3 7 5" xfId="35429"/>
    <cellStyle name="40% - Accent6 3 7 5 2" xfId="35430"/>
    <cellStyle name="40% - Accent6 3 7 5 3" xfId="35431"/>
    <cellStyle name="40% - Accent6 3 7 6" xfId="35432"/>
    <cellStyle name="40% - Accent6 3 7 6 2" xfId="35433"/>
    <cellStyle name="40% - Accent6 3 7 7" xfId="35434"/>
    <cellStyle name="40% - Accent6 3 7 8" xfId="35435"/>
    <cellStyle name="40% - Accent6 3 8" xfId="35436"/>
    <cellStyle name="40% - Accent6 3 8 2" xfId="35437"/>
    <cellStyle name="40% - Accent6 3 8 2 2" xfId="35438"/>
    <cellStyle name="40% - Accent6 3 8 2 3" xfId="35439"/>
    <cellStyle name="40% - Accent6 3 8 3" xfId="35440"/>
    <cellStyle name="40% - Accent6 3 8 3 2" xfId="35441"/>
    <cellStyle name="40% - Accent6 3 8 3 3" xfId="35442"/>
    <cellStyle name="40% - Accent6 3 8 4" xfId="35443"/>
    <cellStyle name="40% - Accent6 3 8 4 2" xfId="35444"/>
    <cellStyle name="40% - Accent6 3 8 4 3" xfId="35445"/>
    <cellStyle name="40% - Accent6 3 8 5" xfId="35446"/>
    <cellStyle name="40% - Accent6 3 8 5 2" xfId="35447"/>
    <cellStyle name="40% - Accent6 3 8 5 3" xfId="35448"/>
    <cellStyle name="40% - Accent6 3 8 6" xfId="35449"/>
    <cellStyle name="40% - Accent6 3 8 6 2" xfId="35450"/>
    <cellStyle name="40% - Accent6 3 8 7" xfId="35451"/>
    <cellStyle name="40% - Accent6 3 8 8" xfId="35452"/>
    <cellStyle name="40% - Accent6 3 9" xfId="35453"/>
    <cellStyle name="40% - Accent6 3 9 2" xfId="35454"/>
    <cellStyle name="40% - Accent6 3 9 2 2" xfId="35455"/>
    <cellStyle name="40% - Accent6 3 9 2 3" xfId="35456"/>
    <cellStyle name="40% - Accent6 3 9 3" xfId="35457"/>
    <cellStyle name="40% - Accent6 3 9 3 2" xfId="35458"/>
    <cellStyle name="40% - Accent6 3 9 3 3" xfId="35459"/>
    <cellStyle name="40% - Accent6 3 9 4" xfId="35460"/>
    <cellStyle name="40% - Accent6 3 9 4 2" xfId="35461"/>
    <cellStyle name="40% - Accent6 3 9 4 3" xfId="35462"/>
    <cellStyle name="40% - Accent6 3 9 5" xfId="35463"/>
    <cellStyle name="40% - Accent6 3 9 5 2" xfId="35464"/>
    <cellStyle name="40% - Accent6 3 9 5 3" xfId="35465"/>
    <cellStyle name="40% - Accent6 3 9 6" xfId="35466"/>
    <cellStyle name="40% - Accent6 3 9 6 2" xfId="35467"/>
    <cellStyle name="40% - Accent6 3 9 7" xfId="35468"/>
    <cellStyle name="40% - Accent6 3 9 8" xfId="35469"/>
    <cellStyle name="40% - Accent6 30" xfId="35470"/>
    <cellStyle name="40% - Accent6 30 2" xfId="35471"/>
    <cellStyle name="40% - Accent6 30 3" xfId="35472"/>
    <cellStyle name="40% - Accent6 31" xfId="35473"/>
    <cellStyle name="40% - Accent6 31 2" xfId="35474"/>
    <cellStyle name="40% - Accent6 31 3" xfId="35475"/>
    <cellStyle name="40% - Accent6 32" xfId="35476"/>
    <cellStyle name="40% - Accent6 32 2" xfId="35477"/>
    <cellStyle name="40% - Accent6 32 3" xfId="35478"/>
    <cellStyle name="40% - Accent6 33" xfId="35479"/>
    <cellStyle name="40% - Accent6 33 2" xfId="35480"/>
    <cellStyle name="40% - Accent6 33 3" xfId="35481"/>
    <cellStyle name="40% - Accent6 34" xfId="35482"/>
    <cellStyle name="40% - Accent6 34 2" xfId="35483"/>
    <cellStyle name="40% - Accent6 34 3" xfId="35484"/>
    <cellStyle name="40% - Accent6 35" xfId="35485"/>
    <cellStyle name="40% - Accent6 35 2" xfId="35486"/>
    <cellStyle name="40% - Accent6 36" xfId="35487"/>
    <cellStyle name="40% - Accent6 36 2" xfId="35488"/>
    <cellStyle name="40% - Accent6 37" xfId="35489"/>
    <cellStyle name="40% - Accent6 37 2" xfId="35490"/>
    <cellStyle name="40% - Accent6 38" xfId="35491"/>
    <cellStyle name="40% - Accent6 38 2" xfId="35492"/>
    <cellStyle name="40% - Accent6 39" xfId="35493"/>
    <cellStyle name="40% - Accent6 4" xfId="35494"/>
    <cellStyle name="40% - Accent6 4 10" xfId="35495"/>
    <cellStyle name="40% - Accent6 4 10 2" xfId="35496"/>
    <cellStyle name="40% - Accent6 4 10 2 2" xfId="35497"/>
    <cellStyle name="40% - Accent6 4 10 2 3" xfId="35498"/>
    <cellStyle name="40% - Accent6 4 10 3" xfId="35499"/>
    <cellStyle name="40% - Accent6 4 10 3 2" xfId="35500"/>
    <cellStyle name="40% - Accent6 4 10 3 3" xfId="35501"/>
    <cellStyle name="40% - Accent6 4 10 4" xfId="35502"/>
    <cellStyle name="40% - Accent6 4 10 4 2" xfId="35503"/>
    <cellStyle name="40% - Accent6 4 10 4 3" xfId="35504"/>
    <cellStyle name="40% - Accent6 4 10 5" xfId="35505"/>
    <cellStyle name="40% - Accent6 4 10 5 2" xfId="35506"/>
    <cellStyle name="40% - Accent6 4 10 5 3" xfId="35507"/>
    <cellStyle name="40% - Accent6 4 10 6" xfId="35508"/>
    <cellStyle name="40% - Accent6 4 10 6 2" xfId="35509"/>
    <cellStyle name="40% - Accent6 4 10 7" xfId="35510"/>
    <cellStyle name="40% - Accent6 4 10 8" xfId="35511"/>
    <cellStyle name="40% - Accent6 4 11" xfId="35512"/>
    <cellStyle name="40% - Accent6 4 11 2" xfId="35513"/>
    <cellStyle name="40% - Accent6 4 11 2 2" xfId="35514"/>
    <cellStyle name="40% - Accent6 4 11 2 3" xfId="35515"/>
    <cellStyle name="40% - Accent6 4 11 3" xfId="35516"/>
    <cellStyle name="40% - Accent6 4 11 3 2" xfId="35517"/>
    <cellStyle name="40% - Accent6 4 11 3 3" xfId="35518"/>
    <cellStyle name="40% - Accent6 4 11 4" xfId="35519"/>
    <cellStyle name="40% - Accent6 4 11 4 2" xfId="35520"/>
    <cellStyle name="40% - Accent6 4 11 4 3" xfId="35521"/>
    <cellStyle name="40% - Accent6 4 11 5" xfId="35522"/>
    <cellStyle name="40% - Accent6 4 11 5 2" xfId="35523"/>
    <cellStyle name="40% - Accent6 4 11 5 3" xfId="35524"/>
    <cellStyle name="40% - Accent6 4 11 6" xfId="35525"/>
    <cellStyle name="40% - Accent6 4 11 6 2" xfId="35526"/>
    <cellStyle name="40% - Accent6 4 11 7" xfId="35527"/>
    <cellStyle name="40% - Accent6 4 11 8" xfId="35528"/>
    <cellStyle name="40% - Accent6 4 12" xfId="35529"/>
    <cellStyle name="40% - Accent6 4 12 2" xfId="35530"/>
    <cellStyle name="40% - Accent6 4 12 2 2" xfId="35531"/>
    <cellStyle name="40% - Accent6 4 12 2 3" xfId="35532"/>
    <cellStyle name="40% - Accent6 4 12 3" xfId="35533"/>
    <cellStyle name="40% - Accent6 4 12 3 2" xfId="35534"/>
    <cellStyle name="40% - Accent6 4 12 3 3" xfId="35535"/>
    <cellStyle name="40% - Accent6 4 12 4" xfId="35536"/>
    <cellStyle name="40% - Accent6 4 12 4 2" xfId="35537"/>
    <cellStyle name="40% - Accent6 4 12 4 3" xfId="35538"/>
    <cellStyle name="40% - Accent6 4 12 5" xfId="35539"/>
    <cellStyle name="40% - Accent6 4 12 5 2" xfId="35540"/>
    <cellStyle name="40% - Accent6 4 12 5 3" xfId="35541"/>
    <cellStyle name="40% - Accent6 4 12 6" xfId="35542"/>
    <cellStyle name="40% - Accent6 4 12 6 2" xfId="35543"/>
    <cellStyle name="40% - Accent6 4 12 7" xfId="35544"/>
    <cellStyle name="40% - Accent6 4 12 8" xfId="35545"/>
    <cellStyle name="40% - Accent6 4 13" xfId="35546"/>
    <cellStyle name="40% - Accent6 4 13 2" xfId="35547"/>
    <cellStyle name="40% - Accent6 4 13 2 2" xfId="35548"/>
    <cellStyle name="40% - Accent6 4 13 2 3" xfId="35549"/>
    <cellStyle name="40% - Accent6 4 13 3" xfId="35550"/>
    <cellStyle name="40% - Accent6 4 13 3 2" xfId="35551"/>
    <cellStyle name="40% - Accent6 4 13 3 3" xfId="35552"/>
    <cellStyle name="40% - Accent6 4 13 4" xfId="35553"/>
    <cellStyle name="40% - Accent6 4 13 4 2" xfId="35554"/>
    <cellStyle name="40% - Accent6 4 13 4 3" xfId="35555"/>
    <cellStyle name="40% - Accent6 4 13 5" xfId="35556"/>
    <cellStyle name="40% - Accent6 4 13 5 2" xfId="35557"/>
    <cellStyle name="40% - Accent6 4 13 5 3" xfId="35558"/>
    <cellStyle name="40% - Accent6 4 13 6" xfId="35559"/>
    <cellStyle name="40% - Accent6 4 13 6 2" xfId="35560"/>
    <cellStyle name="40% - Accent6 4 13 7" xfId="35561"/>
    <cellStyle name="40% - Accent6 4 13 8" xfId="35562"/>
    <cellStyle name="40% - Accent6 4 14" xfId="35563"/>
    <cellStyle name="40% - Accent6 4 14 2" xfId="35564"/>
    <cellStyle name="40% - Accent6 4 14 2 2" xfId="35565"/>
    <cellStyle name="40% - Accent6 4 14 2 3" xfId="35566"/>
    <cellStyle name="40% - Accent6 4 14 3" xfId="35567"/>
    <cellStyle name="40% - Accent6 4 14 3 2" xfId="35568"/>
    <cellStyle name="40% - Accent6 4 14 3 3" xfId="35569"/>
    <cellStyle name="40% - Accent6 4 14 4" xfId="35570"/>
    <cellStyle name="40% - Accent6 4 14 4 2" xfId="35571"/>
    <cellStyle name="40% - Accent6 4 14 4 3" xfId="35572"/>
    <cellStyle name="40% - Accent6 4 14 5" xfId="35573"/>
    <cellStyle name="40% - Accent6 4 14 5 2" xfId="35574"/>
    <cellStyle name="40% - Accent6 4 14 5 3" xfId="35575"/>
    <cellStyle name="40% - Accent6 4 14 6" xfId="35576"/>
    <cellStyle name="40% - Accent6 4 14 6 2" xfId="35577"/>
    <cellStyle name="40% - Accent6 4 14 7" xfId="35578"/>
    <cellStyle name="40% - Accent6 4 14 8" xfId="35579"/>
    <cellStyle name="40% - Accent6 4 15" xfId="35580"/>
    <cellStyle name="40% - Accent6 4 15 2" xfId="35581"/>
    <cellStyle name="40% - Accent6 4 15 2 2" xfId="35582"/>
    <cellStyle name="40% - Accent6 4 15 2 3" xfId="35583"/>
    <cellStyle name="40% - Accent6 4 15 3" xfId="35584"/>
    <cellStyle name="40% - Accent6 4 15 3 2" xfId="35585"/>
    <cellStyle name="40% - Accent6 4 15 3 3" xfId="35586"/>
    <cellStyle name="40% - Accent6 4 15 4" xfId="35587"/>
    <cellStyle name="40% - Accent6 4 15 4 2" xfId="35588"/>
    <cellStyle name="40% - Accent6 4 15 4 3" xfId="35589"/>
    <cellStyle name="40% - Accent6 4 15 5" xfId="35590"/>
    <cellStyle name="40% - Accent6 4 15 5 2" xfId="35591"/>
    <cellStyle name="40% - Accent6 4 15 5 3" xfId="35592"/>
    <cellStyle name="40% - Accent6 4 15 6" xfId="35593"/>
    <cellStyle name="40% - Accent6 4 15 6 2" xfId="35594"/>
    <cellStyle name="40% - Accent6 4 15 7" xfId="35595"/>
    <cellStyle name="40% - Accent6 4 15 8" xfId="35596"/>
    <cellStyle name="40% - Accent6 4 16" xfId="35597"/>
    <cellStyle name="40% - Accent6 4 16 2" xfId="35598"/>
    <cellStyle name="40% - Accent6 4 16 2 2" xfId="35599"/>
    <cellStyle name="40% - Accent6 4 16 2 3" xfId="35600"/>
    <cellStyle name="40% - Accent6 4 16 3" xfId="35601"/>
    <cellStyle name="40% - Accent6 4 16 3 2" xfId="35602"/>
    <cellStyle name="40% - Accent6 4 16 3 3" xfId="35603"/>
    <cellStyle name="40% - Accent6 4 16 4" xfId="35604"/>
    <cellStyle name="40% - Accent6 4 16 4 2" xfId="35605"/>
    <cellStyle name="40% - Accent6 4 16 4 3" xfId="35606"/>
    <cellStyle name="40% - Accent6 4 16 5" xfId="35607"/>
    <cellStyle name="40% - Accent6 4 16 5 2" xfId="35608"/>
    <cellStyle name="40% - Accent6 4 16 5 3" xfId="35609"/>
    <cellStyle name="40% - Accent6 4 16 6" xfId="35610"/>
    <cellStyle name="40% - Accent6 4 16 6 2" xfId="35611"/>
    <cellStyle name="40% - Accent6 4 16 7" xfId="35612"/>
    <cellStyle name="40% - Accent6 4 16 8" xfId="35613"/>
    <cellStyle name="40% - Accent6 4 17" xfId="35614"/>
    <cellStyle name="40% - Accent6 4 17 2" xfId="35615"/>
    <cellStyle name="40% - Accent6 4 17 2 2" xfId="35616"/>
    <cellStyle name="40% - Accent6 4 17 2 3" xfId="35617"/>
    <cellStyle name="40% - Accent6 4 17 3" xfId="35618"/>
    <cellStyle name="40% - Accent6 4 17 3 2" xfId="35619"/>
    <cellStyle name="40% - Accent6 4 17 3 3" xfId="35620"/>
    <cellStyle name="40% - Accent6 4 17 4" xfId="35621"/>
    <cellStyle name="40% - Accent6 4 17 4 2" xfId="35622"/>
    <cellStyle name="40% - Accent6 4 17 4 3" xfId="35623"/>
    <cellStyle name="40% - Accent6 4 17 5" xfId="35624"/>
    <cellStyle name="40% - Accent6 4 17 5 2" xfId="35625"/>
    <cellStyle name="40% - Accent6 4 17 5 3" xfId="35626"/>
    <cellStyle name="40% - Accent6 4 17 6" xfId="35627"/>
    <cellStyle name="40% - Accent6 4 17 6 2" xfId="35628"/>
    <cellStyle name="40% - Accent6 4 17 7" xfId="35629"/>
    <cellStyle name="40% - Accent6 4 17 8" xfId="35630"/>
    <cellStyle name="40% - Accent6 4 18" xfId="35631"/>
    <cellStyle name="40% - Accent6 4 18 2" xfId="35632"/>
    <cellStyle name="40% - Accent6 4 18 2 2" xfId="35633"/>
    <cellStyle name="40% - Accent6 4 18 2 3" xfId="35634"/>
    <cellStyle name="40% - Accent6 4 18 3" xfId="35635"/>
    <cellStyle name="40% - Accent6 4 18 3 2" xfId="35636"/>
    <cellStyle name="40% - Accent6 4 18 3 3" xfId="35637"/>
    <cellStyle name="40% - Accent6 4 18 4" xfId="35638"/>
    <cellStyle name="40% - Accent6 4 18 4 2" xfId="35639"/>
    <cellStyle name="40% - Accent6 4 18 4 3" xfId="35640"/>
    <cellStyle name="40% - Accent6 4 18 5" xfId="35641"/>
    <cellStyle name="40% - Accent6 4 18 5 2" xfId="35642"/>
    <cellStyle name="40% - Accent6 4 18 5 3" xfId="35643"/>
    <cellStyle name="40% - Accent6 4 18 6" xfId="35644"/>
    <cellStyle name="40% - Accent6 4 18 6 2" xfId="35645"/>
    <cellStyle name="40% - Accent6 4 18 7" xfId="35646"/>
    <cellStyle name="40% - Accent6 4 18 8" xfId="35647"/>
    <cellStyle name="40% - Accent6 4 19" xfId="35648"/>
    <cellStyle name="40% - Accent6 4 19 2" xfId="35649"/>
    <cellStyle name="40% - Accent6 4 19 2 2" xfId="35650"/>
    <cellStyle name="40% - Accent6 4 19 2 3" xfId="35651"/>
    <cellStyle name="40% - Accent6 4 19 3" xfId="35652"/>
    <cellStyle name="40% - Accent6 4 19 3 2" xfId="35653"/>
    <cellStyle name="40% - Accent6 4 19 3 3" xfId="35654"/>
    <cellStyle name="40% - Accent6 4 19 4" xfId="35655"/>
    <cellStyle name="40% - Accent6 4 19 4 2" xfId="35656"/>
    <cellStyle name="40% - Accent6 4 19 4 3" xfId="35657"/>
    <cellStyle name="40% - Accent6 4 19 5" xfId="35658"/>
    <cellStyle name="40% - Accent6 4 19 5 2" xfId="35659"/>
    <cellStyle name="40% - Accent6 4 19 5 3" xfId="35660"/>
    <cellStyle name="40% - Accent6 4 19 6" xfId="35661"/>
    <cellStyle name="40% - Accent6 4 19 6 2" xfId="35662"/>
    <cellStyle name="40% - Accent6 4 19 7" xfId="35663"/>
    <cellStyle name="40% - Accent6 4 19 8" xfId="35664"/>
    <cellStyle name="40% - Accent6 4 2" xfId="35665"/>
    <cellStyle name="40% - Accent6 4 2 2" xfId="35666"/>
    <cellStyle name="40% - Accent6 4 2 2 2" xfId="35667"/>
    <cellStyle name="40% - Accent6 4 2 2 3" xfId="35668"/>
    <cellStyle name="40% - Accent6 4 2 3" xfId="35669"/>
    <cellStyle name="40% - Accent6 4 2 3 2" xfId="35670"/>
    <cellStyle name="40% - Accent6 4 2 3 3" xfId="35671"/>
    <cellStyle name="40% - Accent6 4 2 4" xfId="35672"/>
    <cellStyle name="40% - Accent6 4 2 4 2" xfId="35673"/>
    <cellStyle name="40% - Accent6 4 2 4 3" xfId="35674"/>
    <cellStyle name="40% - Accent6 4 2 5" xfId="35675"/>
    <cellStyle name="40% - Accent6 4 2 5 2" xfId="35676"/>
    <cellStyle name="40% - Accent6 4 2 5 3" xfId="35677"/>
    <cellStyle name="40% - Accent6 4 2 6" xfId="35678"/>
    <cellStyle name="40% - Accent6 4 2 6 2" xfId="35679"/>
    <cellStyle name="40% - Accent6 4 2 7" xfId="35680"/>
    <cellStyle name="40% - Accent6 4 2 8" xfId="35681"/>
    <cellStyle name="40% - Accent6 4 20" xfId="35682"/>
    <cellStyle name="40% - Accent6 4 20 2" xfId="35683"/>
    <cellStyle name="40% - Accent6 4 20 2 2" xfId="35684"/>
    <cellStyle name="40% - Accent6 4 20 2 3" xfId="35685"/>
    <cellStyle name="40% - Accent6 4 20 3" xfId="35686"/>
    <cellStyle name="40% - Accent6 4 20 3 2" xfId="35687"/>
    <cellStyle name="40% - Accent6 4 20 3 3" xfId="35688"/>
    <cellStyle name="40% - Accent6 4 20 4" xfId="35689"/>
    <cellStyle name="40% - Accent6 4 20 4 2" xfId="35690"/>
    <cellStyle name="40% - Accent6 4 20 4 3" xfId="35691"/>
    <cellStyle name="40% - Accent6 4 20 5" xfId="35692"/>
    <cellStyle name="40% - Accent6 4 20 5 2" xfId="35693"/>
    <cellStyle name="40% - Accent6 4 20 5 3" xfId="35694"/>
    <cellStyle name="40% - Accent6 4 20 6" xfId="35695"/>
    <cellStyle name="40% - Accent6 4 20 6 2" xfId="35696"/>
    <cellStyle name="40% - Accent6 4 20 7" xfId="35697"/>
    <cellStyle name="40% - Accent6 4 20 8" xfId="35698"/>
    <cellStyle name="40% - Accent6 4 21" xfId="35699"/>
    <cellStyle name="40% - Accent6 4 21 2" xfId="35700"/>
    <cellStyle name="40% - Accent6 4 21 2 2" xfId="35701"/>
    <cellStyle name="40% - Accent6 4 21 2 3" xfId="35702"/>
    <cellStyle name="40% - Accent6 4 21 3" xfId="35703"/>
    <cellStyle name="40% - Accent6 4 21 3 2" xfId="35704"/>
    <cellStyle name="40% - Accent6 4 21 3 3" xfId="35705"/>
    <cellStyle name="40% - Accent6 4 21 4" xfId="35706"/>
    <cellStyle name="40% - Accent6 4 21 4 2" xfId="35707"/>
    <cellStyle name="40% - Accent6 4 21 4 3" xfId="35708"/>
    <cellStyle name="40% - Accent6 4 21 5" xfId="35709"/>
    <cellStyle name="40% - Accent6 4 21 5 2" xfId="35710"/>
    <cellStyle name="40% - Accent6 4 21 5 3" xfId="35711"/>
    <cellStyle name="40% - Accent6 4 21 6" xfId="35712"/>
    <cellStyle name="40% - Accent6 4 21 6 2" xfId="35713"/>
    <cellStyle name="40% - Accent6 4 21 7" xfId="35714"/>
    <cellStyle name="40% - Accent6 4 21 8" xfId="35715"/>
    <cellStyle name="40% - Accent6 4 22" xfId="35716"/>
    <cellStyle name="40% - Accent6 4 22 2" xfId="35717"/>
    <cellStyle name="40% - Accent6 4 22 3" xfId="35718"/>
    <cellStyle name="40% - Accent6 4 23" xfId="35719"/>
    <cellStyle name="40% - Accent6 4 23 2" xfId="35720"/>
    <cellStyle name="40% - Accent6 4 23 3" xfId="35721"/>
    <cellStyle name="40% - Accent6 4 24" xfId="35722"/>
    <cellStyle name="40% - Accent6 4 24 2" xfId="35723"/>
    <cellStyle name="40% - Accent6 4 24 3" xfId="35724"/>
    <cellStyle name="40% - Accent6 4 25" xfId="35725"/>
    <cellStyle name="40% - Accent6 4 25 2" xfId="35726"/>
    <cellStyle name="40% - Accent6 4 25 3" xfId="35727"/>
    <cellStyle name="40% - Accent6 4 26" xfId="35728"/>
    <cellStyle name="40% - Accent6 4 26 2" xfId="35729"/>
    <cellStyle name="40% - Accent6 4 27" xfId="35730"/>
    <cellStyle name="40% - Accent6 4 28" xfId="35731"/>
    <cellStyle name="40% - Accent6 4 3" xfId="35732"/>
    <cellStyle name="40% - Accent6 4 3 2" xfId="35733"/>
    <cellStyle name="40% - Accent6 4 3 2 2" xfId="35734"/>
    <cellStyle name="40% - Accent6 4 3 2 3" xfId="35735"/>
    <cellStyle name="40% - Accent6 4 3 3" xfId="35736"/>
    <cellStyle name="40% - Accent6 4 3 3 2" xfId="35737"/>
    <cellStyle name="40% - Accent6 4 3 3 3" xfId="35738"/>
    <cellStyle name="40% - Accent6 4 3 4" xfId="35739"/>
    <cellStyle name="40% - Accent6 4 3 4 2" xfId="35740"/>
    <cellStyle name="40% - Accent6 4 3 4 3" xfId="35741"/>
    <cellStyle name="40% - Accent6 4 3 5" xfId="35742"/>
    <cellStyle name="40% - Accent6 4 3 5 2" xfId="35743"/>
    <cellStyle name="40% - Accent6 4 3 5 3" xfId="35744"/>
    <cellStyle name="40% - Accent6 4 3 6" xfId="35745"/>
    <cellStyle name="40% - Accent6 4 3 6 2" xfId="35746"/>
    <cellStyle name="40% - Accent6 4 3 7" xfId="35747"/>
    <cellStyle name="40% - Accent6 4 3 8" xfId="35748"/>
    <cellStyle name="40% - Accent6 4 4" xfId="35749"/>
    <cellStyle name="40% - Accent6 4 4 2" xfId="35750"/>
    <cellStyle name="40% - Accent6 4 4 2 2" xfId="35751"/>
    <cellStyle name="40% - Accent6 4 4 2 3" xfId="35752"/>
    <cellStyle name="40% - Accent6 4 4 3" xfId="35753"/>
    <cellStyle name="40% - Accent6 4 4 3 2" xfId="35754"/>
    <cellStyle name="40% - Accent6 4 4 3 3" xfId="35755"/>
    <cellStyle name="40% - Accent6 4 4 4" xfId="35756"/>
    <cellStyle name="40% - Accent6 4 4 4 2" xfId="35757"/>
    <cellStyle name="40% - Accent6 4 4 4 3" xfId="35758"/>
    <cellStyle name="40% - Accent6 4 4 5" xfId="35759"/>
    <cellStyle name="40% - Accent6 4 4 5 2" xfId="35760"/>
    <cellStyle name="40% - Accent6 4 4 5 3" xfId="35761"/>
    <cellStyle name="40% - Accent6 4 4 6" xfId="35762"/>
    <cellStyle name="40% - Accent6 4 4 6 2" xfId="35763"/>
    <cellStyle name="40% - Accent6 4 4 7" xfId="35764"/>
    <cellStyle name="40% - Accent6 4 4 8" xfId="35765"/>
    <cellStyle name="40% - Accent6 4 5" xfId="35766"/>
    <cellStyle name="40% - Accent6 4 5 2" xfId="35767"/>
    <cellStyle name="40% - Accent6 4 5 2 2" xfId="35768"/>
    <cellStyle name="40% - Accent6 4 5 2 3" xfId="35769"/>
    <cellStyle name="40% - Accent6 4 5 3" xfId="35770"/>
    <cellStyle name="40% - Accent6 4 5 3 2" xfId="35771"/>
    <cellStyle name="40% - Accent6 4 5 3 3" xfId="35772"/>
    <cellStyle name="40% - Accent6 4 5 4" xfId="35773"/>
    <cellStyle name="40% - Accent6 4 5 4 2" xfId="35774"/>
    <cellStyle name="40% - Accent6 4 5 4 3" xfId="35775"/>
    <cellStyle name="40% - Accent6 4 5 5" xfId="35776"/>
    <cellStyle name="40% - Accent6 4 5 5 2" xfId="35777"/>
    <cellStyle name="40% - Accent6 4 5 5 3" xfId="35778"/>
    <cellStyle name="40% - Accent6 4 5 6" xfId="35779"/>
    <cellStyle name="40% - Accent6 4 5 6 2" xfId="35780"/>
    <cellStyle name="40% - Accent6 4 5 7" xfId="35781"/>
    <cellStyle name="40% - Accent6 4 5 8" xfId="35782"/>
    <cellStyle name="40% - Accent6 4 6" xfId="35783"/>
    <cellStyle name="40% - Accent6 4 6 2" xfId="35784"/>
    <cellStyle name="40% - Accent6 4 6 2 2" xfId="35785"/>
    <cellStyle name="40% - Accent6 4 6 2 3" xfId="35786"/>
    <cellStyle name="40% - Accent6 4 6 3" xfId="35787"/>
    <cellStyle name="40% - Accent6 4 6 3 2" xfId="35788"/>
    <cellStyle name="40% - Accent6 4 6 3 3" xfId="35789"/>
    <cellStyle name="40% - Accent6 4 6 4" xfId="35790"/>
    <cellStyle name="40% - Accent6 4 6 4 2" xfId="35791"/>
    <cellStyle name="40% - Accent6 4 6 4 3" xfId="35792"/>
    <cellStyle name="40% - Accent6 4 6 5" xfId="35793"/>
    <cellStyle name="40% - Accent6 4 6 5 2" xfId="35794"/>
    <cellStyle name="40% - Accent6 4 6 5 3" xfId="35795"/>
    <cellStyle name="40% - Accent6 4 6 6" xfId="35796"/>
    <cellStyle name="40% - Accent6 4 6 6 2" xfId="35797"/>
    <cellStyle name="40% - Accent6 4 6 7" xfId="35798"/>
    <cellStyle name="40% - Accent6 4 6 8" xfId="35799"/>
    <cellStyle name="40% - Accent6 4 7" xfId="35800"/>
    <cellStyle name="40% - Accent6 4 7 2" xfId="35801"/>
    <cellStyle name="40% - Accent6 4 7 2 2" xfId="35802"/>
    <cellStyle name="40% - Accent6 4 7 2 3" xfId="35803"/>
    <cellStyle name="40% - Accent6 4 7 3" xfId="35804"/>
    <cellStyle name="40% - Accent6 4 7 3 2" xfId="35805"/>
    <cellStyle name="40% - Accent6 4 7 3 3" xfId="35806"/>
    <cellStyle name="40% - Accent6 4 7 4" xfId="35807"/>
    <cellStyle name="40% - Accent6 4 7 4 2" xfId="35808"/>
    <cellStyle name="40% - Accent6 4 7 4 3" xfId="35809"/>
    <cellStyle name="40% - Accent6 4 7 5" xfId="35810"/>
    <cellStyle name="40% - Accent6 4 7 5 2" xfId="35811"/>
    <cellStyle name="40% - Accent6 4 7 5 3" xfId="35812"/>
    <cellStyle name="40% - Accent6 4 7 6" xfId="35813"/>
    <cellStyle name="40% - Accent6 4 7 6 2" xfId="35814"/>
    <cellStyle name="40% - Accent6 4 7 7" xfId="35815"/>
    <cellStyle name="40% - Accent6 4 7 8" xfId="35816"/>
    <cellStyle name="40% - Accent6 4 8" xfId="35817"/>
    <cellStyle name="40% - Accent6 4 8 2" xfId="35818"/>
    <cellStyle name="40% - Accent6 4 8 2 2" xfId="35819"/>
    <cellStyle name="40% - Accent6 4 8 2 3" xfId="35820"/>
    <cellStyle name="40% - Accent6 4 8 3" xfId="35821"/>
    <cellStyle name="40% - Accent6 4 8 3 2" xfId="35822"/>
    <cellStyle name="40% - Accent6 4 8 3 3" xfId="35823"/>
    <cellStyle name="40% - Accent6 4 8 4" xfId="35824"/>
    <cellStyle name="40% - Accent6 4 8 4 2" xfId="35825"/>
    <cellStyle name="40% - Accent6 4 8 4 3" xfId="35826"/>
    <cellStyle name="40% - Accent6 4 8 5" xfId="35827"/>
    <cellStyle name="40% - Accent6 4 8 5 2" xfId="35828"/>
    <cellStyle name="40% - Accent6 4 8 5 3" xfId="35829"/>
    <cellStyle name="40% - Accent6 4 8 6" xfId="35830"/>
    <cellStyle name="40% - Accent6 4 8 6 2" xfId="35831"/>
    <cellStyle name="40% - Accent6 4 8 7" xfId="35832"/>
    <cellStyle name="40% - Accent6 4 8 8" xfId="35833"/>
    <cellStyle name="40% - Accent6 4 9" xfId="35834"/>
    <cellStyle name="40% - Accent6 4 9 2" xfId="35835"/>
    <cellStyle name="40% - Accent6 4 9 2 2" xfId="35836"/>
    <cellStyle name="40% - Accent6 4 9 2 3" xfId="35837"/>
    <cellStyle name="40% - Accent6 4 9 3" xfId="35838"/>
    <cellStyle name="40% - Accent6 4 9 3 2" xfId="35839"/>
    <cellStyle name="40% - Accent6 4 9 3 3" xfId="35840"/>
    <cellStyle name="40% - Accent6 4 9 4" xfId="35841"/>
    <cellStyle name="40% - Accent6 4 9 4 2" xfId="35842"/>
    <cellStyle name="40% - Accent6 4 9 4 3" xfId="35843"/>
    <cellStyle name="40% - Accent6 4 9 5" xfId="35844"/>
    <cellStyle name="40% - Accent6 4 9 5 2" xfId="35845"/>
    <cellStyle name="40% - Accent6 4 9 5 3" xfId="35846"/>
    <cellStyle name="40% - Accent6 4 9 6" xfId="35847"/>
    <cellStyle name="40% - Accent6 4 9 6 2" xfId="35848"/>
    <cellStyle name="40% - Accent6 4 9 7" xfId="35849"/>
    <cellStyle name="40% - Accent6 4 9 8" xfId="35850"/>
    <cellStyle name="40% - Accent6 40" xfId="35851"/>
    <cellStyle name="40% - Accent6 41" xfId="35852"/>
    <cellStyle name="40% - Accent6 42" xfId="35853"/>
    <cellStyle name="40% - Accent6 5" xfId="35854"/>
    <cellStyle name="40% - Accent6 5 10" xfId="35855"/>
    <cellStyle name="40% - Accent6 5 10 2" xfId="35856"/>
    <cellStyle name="40% - Accent6 5 10 2 2" xfId="35857"/>
    <cellStyle name="40% - Accent6 5 10 2 3" xfId="35858"/>
    <cellStyle name="40% - Accent6 5 10 3" xfId="35859"/>
    <cellStyle name="40% - Accent6 5 10 3 2" xfId="35860"/>
    <cellStyle name="40% - Accent6 5 10 3 3" xfId="35861"/>
    <cellStyle name="40% - Accent6 5 10 4" xfId="35862"/>
    <cellStyle name="40% - Accent6 5 10 4 2" xfId="35863"/>
    <cellStyle name="40% - Accent6 5 10 4 3" xfId="35864"/>
    <cellStyle name="40% - Accent6 5 10 5" xfId="35865"/>
    <cellStyle name="40% - Accent6 5 10 5 2" xfId="35866"/>
    <cellStyle name="40% - Accent6 5 10 5 3" xfId="35867"/>
    <cellStyle name="40% - Accent6 5 10 6" xfId="35868"/>
    <cellStyle name="40% - Accent6 5 10 6 2" xfId="35869"/>
    <cellStyle name="40% - Accent6 5 10 7" xfId="35870"/>
    <cellStyle name="40% - Accent6 5 10 8" xfId="35871"/>
    <cellStyle name="40% - Accent6 5 11" xfId="35872"/>
    <cellStyle name="40% - Accent6 5 11 2" xfId="35873"/>
    <cellStyle name="40% - Accent6 5 11 2 2" xfId="35874"/>
    <cellStyle name="40% - Accent6 5 11 2 3" xfId="35875"/>
    <cellStyle name="40% - Accent6 5 11 3" xfId="35876"/>
    <cellStyle name="40% - Accent6 5 11 3 2" xfId="35877"/>
    <cellStyle name="40% - Accent6 5 11 3 3" xfId="35878"/>
    <cellStyle name="40% - Accent6 5 11 4" xfId="35879"/>
    <cellStyle name="40% - Accent6 5 11 4 2" xfId="35880"/>
    <cellStyle name="40% - Accent6 5 11 4 3" xfId="35881"/>
    <cellStyle name="40% - Accent6 5 11 5" xfId="35882"/>
    <cellStyle name="40% - Accent6 5 11 5 2" xfId="35883"/>
    <cellStyle name="40% - Accent6 5 11 5 3" xfId="35884"/>
    <cellStyle name="40% - Accent6 5 11 6" xfId="35885"/>
    <cellStyle name="40% - Accent6 5 11 6 2" xfId="35886"/>
    <cellStyle name="40% - Accent6 5 11 7" xfId="35887"/>
    <cellStyle name="40% - Accent6 5 11 8" xfId="35888"/>
    <cellStyle name="40% - Accent6 5 12" xfId="35889"/>
    <cellStyle name="40% - Accent6 5 12 2" xfId="35890"/>
    <cellStyle name="40% - Accent6 5 12 2 2" xfId="35891"/>
    <cellStyle name="40% - Accent6 5 12 2 3" xfId="35892"/>
    <cellStyle name="40% - Accent6 5 12 3" xfId="35893"/>
    <cellStyle name="40% - Accent6 5 12 3 2" xfId="35894"/>
    <cellStyle name="40% - Accent6 5 12 3 3" xfId="35895"/>
    <cellStyle name="40% - Accent6 5 12 4" xfId="35896"/>
    <cellStyle name="40% - Accent6 5 12 4 2" xfId="35897"/>
    <cellStyle name="40% - Accent6 5 12 4 3" xfId="35898"/>
    <cellStyle name="40% - Accent6 5 12 5" xfId="35899"/>
    <cellStyle name="40% - Accent6 5 12 5 2" xfId="35900"/>
    <cellStyle name="40% - Accent6 5 12 5 3" xfId="35901"/>
    <cellStyle name="40% - Accent6 5 12 6" xfId="35902"/>
    <cellStyle name="40% - Accent6 5 12 6 2" xfId="35903"/>
    <cellStyle name="40% - Accent6 5 12 7" xfId="35904"/>
    <cellStyle name="40% - Accent6 5 12 8" xfId="35905"/>
    <cellStyle name="40% - Accent6 5 13" xfId="35906"/>
    <cellStyle name="40% - Accent6 5 13 2" xfId="35907"/>
    <cellStyle name="40% - Accent6 5 13 2 2" xfId="35908"/>
    <cellStyle name="40% - Accent6 5 13 2 3" xfId="35909"/>
    <cellStyle name="40% - Accent6 5 13 3" xfId="35910"/>
    <cellStyle name="40% - Accent6 5 13 3 2" xfId="35911"/>
    <cellStyle name="40% - Accent6 5 13 3 3" xfId="35912"/>
    <cellStyle name="40% - Accent6 5 13 4" xfId="35913"/>
    <cellStyle name="40% - Accent6 5 13 4 2" xfId="35914"/>
    <cellStyle name="40% - Accent6 5 13 4 3" xfId="35915"/>
    <cellStyle name="40% - Accent6 5 13 5" xfId="35916"/>
    <cellStyle name="40% - Accent6 5 13 5 2" xfId="35917"/>
    <cellStyle name="40% - Accent6 5 13 5 3" xfId="35918"/>
    <cellStyle name="40% - Accent6 5 13 6" xfId="35919"/>
    <cellStyle name="40% - Accent6 5 13 6 2" xfId="35920"/>
    <cellStyle name="40% - Accent6 5 13 7" xfId="35921"/>
    <cellStyle name="40% - Accent6 5 13 8" xfId="35922"/>
    <cellStyle name="40% - Accent6 5 14" xfId="35923"/>
    <cellStyle name="40% - Accent6 5 14 2" xfId="35924"/>
    <cellStyle name="40% - Accent6 5 14 2 2" xfId="35925"/>
    <cellStyle name="40% - Accent6 5 14 2 3" xfId="35926"/>
    <cellStyle name="40% - Accent6 5 14 3" xfId="35927"/>
    <cellStyle name="40% - Accent6 5 14 3 2" xfId="35928"/>
    <cellStyle name="40% - Accent6 5 14 3 3" xfId="35929"/>
    <cellStyle name="40% - Accent6 5 14 4" xfId="35930"/>
    <cellStyle name="40% - Accent6 5 14 4 2" xfId="35931"/>
    <cellStyle name="40% - Accent6 5 14 4 3" xfId="35932"/>
    <cellStyle name="40% - Accent6 5 14 5" xfId="35933"/>
    <cellStyle name="40% - Accent6 5 14 5 2" xfId="35934"/>
    <cellStyle name="40% - Accent6 5 14 5 3" xfId="35935"/>
    <cellStyle name="40% - Accent6 5 14 6" xfId="35936"/>
    <cellStyle name="40% - Accent6 5 14 6 2" xfId="35937"/>
    <cellStyle name="40% - Accent6 5 14 7" xfId="35938"/>
    <cellStyle name="40% - Accent6 5 14 8" xfId="35939"/>
    <cellStyle name="40% - Accent6 5 15" xfId="35940"/>
    <cellStyle name="40% - Accent6 5 15 2" xfId="35941"/>
    <cellStyle name="40% - Accent6 5 15 2 2" xfId="35942"/>
    <cellStyle name="40% - Accent6 5 15 2 3" xfId="35943"/>
    <cellStyle name="40% - Accent6 5 15 3" xfId="35944"/>
    <cellStyle name="40% - Accent6 5 15 3 2" xfId="35945"/>
    <cellStyle name="40% - Accent6 5 15 3 3" xfId="35946"/>
    <cellStyle name="40% - Accent6 5 15 4" xfId="35947"/>
    <cellStyle name="40% - Accent6 5 15 4 2" xfId="35948"/>
    <cellStyle name="40% - Accent6 5 15 4 3" xfId="35949"/>
    <cellStyle name="40% - Accent6 5 15 5" xfId="35950"/>
    <cellStyle name="40% - Accent6 5 15 5 2" xfId="35951"/>
    <cellStyle name="40% - Accent6 5 15 5 3" xfId="35952"/>
    <cellStyle name="40% - Accent6 5 15 6" xfId="35953"/>
    <cellStyle name="40% - Accent6 5 15 6 2" xfId="35954"/>
    <cellStyle name="40% - Accent6 5 15 7" xfId="35955"/>
    <cellStyle name="40% - Accent6 5 15 8" xfId="35956"/>
    <cellStyle name="40% - Accent6 5 16" xfId="35957"/>
    <cellStyle name="40% - Accent6 5 16 2" xfId="35958"/>
    <cellStyle name="40% - Accent6 5 16 2 2" xfId="35959"/>
    <cellStyle name="40% - Accent6 5 16 2 3" xfId="35960"/>
    <cellStyle name="40% - Accent6 5 16 3" xfId="35961"/>
    <cellStyle name="40% - Accent6 5 16 3 2" xfId="35962"/>
    <cellStyle name="40% - Accent6 5 16 3 3" xfId="35963"/>
    <cellStyle name="40% - Accent6 5 16 4" xfId="35964"/>
    <cellStyle name="40% - Accent6 5 16 4 2" xfId="35965"/>
    <cellStyle name="40% - Accent6 5 16 4 3" xfId="35966"/>
    <cellStyle name="40% - Accent6 5 16 5" xfId="35967"/>
    <cellStyle name="40% - Accent6 5 16 5 2" xfId="35968"/>
    <cellStyle name="40% - Accent6 5 16 5 3" xfId="35969"/>
    <cellStyle name="40% - Accent6 5 16 6" xfId="35970"/>
    <cellStyle name="40% - Accent6 5 16 6 2" xfId="35971"/>
    <cellStyle name="40% - Accent6 5 16 7" xfId="35972"/>
    <cellStyle name="40% - Accent6 5 16 8" xfId="35973"/>
    <cellStyle name="40% - Accent6 5 17" xfId="35974"/>
    <cellStyle name="40% - Accent6 5 17 2" xfId="35975"/>
    <cellStyle name="40% - Accent6 5 17 2 2" xfId="35976"/>
    <cellStyle name="40% - Accent6 5 17 2 3" xfId="35977"/>
    <cellStyle name="40% - Accent6 5 17 3" xfId="35978"/>
    <cellStyle name="40% - Accent6 5 17 3 2" xfId="35979"/>
    <cellStyle name="40% - Accent6 5 17 3 3" xfId="35980"/>
    <cellStyle name="40% - Accent6 5 17 4" xfId="35981"/>
    <cellStyle name="40% - Accent6 5 17 4 2" xfId="35982"/>
    <cellStyle name="40% - Accent6 5 17 4 3" xfId="35983"/>
    <cellStyle name="40% - Accent6 5 17 5" xfId="35984"/>
    <cellStyle name="40% - Accent6 5 17 5 2" xfId="35985"/>
    <cellStyle name="40% - Accent6 5 17 5 3" xfId="35986"/>
    <cellStyle name="40% - Accent6 5 17 6" xfId="35987"/>
    <cellStyle name="40% - Accent6 5 17 6 2" xfId="35988"/>
    <cellStyle name="40% - Accent6 5 17 7" xfId="35989"/>
    <cellStyle name="40% - Accent6 5 17 8" xfId="35990"/>
    <cellStyle name="40% - Accent6 5 18" xfId="35991"/>
    <cellStyle name="40% - Accent6 5 18 2" xfId="35992"/>
    <cellStyle name="40% - Accent6 5 18 2 2" xfId="35993"/>
    <cellStyle name="40% - Accent6 5 18 2 3" xfId="35994"/>
    <cellStyle name="40% - Accent6 5 18 3" xfId="35995"/>
    <cellStyle name="40% - Accent6 5 18 3 2" xfId="35996"/>
    <cellStyle name="40% - Accent6 5 18 3 3" xfId="35997"/>
    <cellStyle name="40% - Accent6 5 18 4" xfId="35998"/>
    <cellStyle name="40% - Accent6 5 18 4 2" xfId="35999"/>
    <cellStyle name="40% - Accent6 5 18 4 3" xfId="36000"/>
    <cellStyle name="40% - Accent6 5 18 5" xfId="36001"/>
    <cellStyle name="40% - Accent6 5 18 5 2" xfId="36002"/>
    <cellStyle name="40% - Accent6 5 18 5 3" xfId="36003"/>
    <cellStyle name="40% - Accent6 5 18 6" xfId="36004"/>
    <cellStyle name="40% - Accent6 5 18 6 2" xfId="36005"/>
    <cellStyle name="40% - Accent6 5 18 7" xfId="36006"/>
    <cellStyle name="40% - Accent6 5 18 8" xfId="36007"/>
    <cellStyle name="40% - Accent6 5 19" xfId="36008"/>
    <cellStyle name="40% - Accent6 5 19 2" xfId="36009"/>
    <cellStyle name="40% - Accent6 5 19 2 2" xfId="36010"/>
    <cellStyle name="40% - Accent6 5 19 2 3" xfId="36011"/>
    <cellStyle name="40% - Accent6 5 19 3" xfId="36012"/>
    <cellStyle name="40% - Accent6 5 19 3 2" xfId="36013"/>
    <cellStyle name="40% - Accent6 5 19 3 3" xfId="36014"/>
    <cellStyle name="40% - Accent6 5 19 4" xfId="36015"/>
    <cellStyle name="40% - Accent6 5 19 4 2" xfId="36016"/>
    <cellStyle name="40% - Accent6 5 19 4 3" xfId="36017"/>
    <cellStyle name="40% - Accent6 5 19 5" xfId="36018"/>
    <cellStyle name="40% - Accent6 5 19 5 2" xfId="36019"/>
    <cellStyle name="40% - Accent6 5 19 5 3" xfId="36020"/>
    <cellStyle name="40% - Accent6 5 19 6" xfId="36021"/>
    <cellStyle name="40% - Accent6 5 19 6 2" xfId="36022"/>
    <cellStyle name="40% - Accent6 5 19 7" xfId="36023"/>
    <cellStyle name="40% - Accent6 5 19 8" xfId="36024"/>
    <cellStyle name="40% - Accent6 5 2" xfId="36025"/>
    <cellStyle name="40% - Accent6 5 2 2" xfId="36026"/>
    <cellStyle name="40% - Accent6 5 2 2 2" xfId="36027"/>
    <cellStyle name="40% - Accent6 5 2 2 3" xfId="36028"/>
    <cellStyle name="40% - Accent6 5 2 3" xfId="36029"/>
    <cellStyle name="40% - Accent6 5 2 3 2" xfId="36030"/>
    <cellStyle name="40% - Accent6 5 2 3 3" xfId="36031"/>
    <cellStyle name="40% - Accent6 5 2 4" xfId="36032"/>
    <cellStyle name="40% - Accent6 5 2 4 2" xfId="36033"/>
    <cellStyle name="40% - Accent6 5 2 4 3" xfId="36034"/>
    <cellStyle name="40% - Accent6 5 2 5" xfId="36035"/>
    <cellStyle name="40% - Accent6 5 2 5 2" xfId="36036"/>
    <cellStyle name="40% - Accent6 5 2 5 3" xfId="36037"/>
    <cellStyle name="40% - Accent6 5 2 6" xfId="36038"/>
    <cellStyle name="40% - Accent6 5 2 6 2" xfId="36039"/>
    <cellStyle name="40% - Accent6 5 2 7" xfId="36040"/>
    <cellStyle name="40% - Accent6 5 2 8" xfId="36041"/>
    <cellStyle name="40% - Accent6 5 20" xfId="36042"/>
    <cellStyle name="40% - Accent6 5 20 2" xfId="36043"/>
    <cellStyle name="40% - Accent6 5 20 2 2" xfId="36044"/>
    <cellStyle name="40% - Accent6 5 20 2 3" xfId="36045"/>
    <cellStyle name="40% - Accent6 5 20 3" xfId="36046"/>
    <cellStyle name="40% - Accent6 5 20 3 2" xfId="36047"/>
    <cellStyle name="40% - Accent6 5 20 3 3" xfId="36048"/>
    <cellStyle name="40% - Accent6 5 20 4" xfId="36049"/>
    <cellStyle name="40% - Accent6 5 20 4 2" xfId="36050"/>
    <cellStyle name="40% - Accent6 5 20 4 3" xfId="36051"/>
    <cellStyle name="40% - Accent6 5 20 5" xfId="36052"/>
    <cellStyle name="40% - Accent6 5 20 5 2" xfId="36053"/>
    <cellStyle name="40% - Accent6 5 20 5 3" xfId="36054"/>
    <cellStyle name="40% - Accent6 5 20 6" xfId="36055"/>
    <cellStyle name="40% - Accent6 5 20 6 2" xfId="36056"/>
    <cellStyle name="40% - Accent6 5 20 7" xfId="36057"/>
    <cellStyle name="40% - Accent6 5 20 8" xfId="36058"/>
    <cellStyle name="40% - Accent6 5 21" xfId="36059"/>
    <cellStyle name="40% - Accent6 5 21 2" xfId="36060"/>
    <cellStyle name="40% - Accent6 5 21 2 2" xfId="36061"/>
    <cellStyle name="40% - Accent6 5 21 2 3" xfId="36062"/>
    <cellStyle name="40% - Accent6 5 21 3" xfId="36063"/>
    <cellStyle name="40% - Accent6 5 21 3 2" xfId="36064"/>
    <cellStyle name="40% - Accent6 5 21 3 3" xfId="36065"/>
    <cellStyle name="40% - Accent6 5 21 4" xfId="36066"/>
    <cellStyle name="40% - Accent6 5 21 4 2" xfId="36067"/>
    <cellStyle name="40% - Accent6 5 21 4 3" xfId="36068"/>
    <cellStyle name="40% - Accent6 5 21 5" xfId="36069"/>
    <cellStyle name="40% - Accent6 5 21 5 2" xfId="36070"/>
    <cellStyle name="40% - Accent6 5 21 5 3" xfId="36071"/>
    <cellStyle name="40% - Accent6 5 21 6" xfId="36072"/>
    <cellStyle name="40% - Accent6 5 21 6 2" xfId="36073"/>
    <cellStyle name="40% - Accent6 5 21 7" xfId="36074"/>
    <cellStyle name="40% - Accent6 5 21 8" xfId="36075"/>
    <cellStyle name="40% - Accent6 5 22" xfId="36076"/>
    <cellStyle name="40% - Accent6 5 22 2" xfId="36077"/>
    <cellStyle name="40% - Accent6 5 22 3" xfId="36078"/>
    <cellStyle name="40% - Accent6 5 23" xfId="36079"/>
    <cellStyle name="40% - Accent6 5 23 2" xfId="36080"/>
    <cellStyle name="40% - Accent6 5 23 3" xfId="36081"/>
    <cellStyle name="40% - Accent6 5 24" xfId="36082"/>
    <cellStyle name="40% - Accent6 5 24 2" xfId="36083"/>
    <cellStyle name="40% - Accent6 5 24 3" xfId="36084"/>
    <cellStyle name="40% - Accent6 5 25" xfId="36085"/>
    <cellStyle name="40% - Accent6 5 25 2" xfId="36086"/>
    <cellStyle name="40% - Accent6 5 25 3" xfId="36087"/>
    <cellStyle name="40% - Accent6 5 26" xfId="36088"/>
    <cellStyle name="40% - Accent6 5 26 2" xfId="36089"/>
    <cellStyle name="40% - Accent6 5 27" xfId="36090"/>
    <cellStyle name="40% - Accent6 5 28" xfId="36091"/>
    <cellStyle name="40% - Accent6 5 3" xfId="36092"/>
    <cellStyle name="40% - Accent6 5 3 2" xfId="36093"/>
    <cellStyle name="40% - Accent6 5 3 2 2" xfId="36094"/>
    <cellStyle name="40% - Accent6 5 3 2 3" xfId="36095"/>
    <cellStyle name="40% - Accent6 5 3 3" xfId="36096"/>
    <cellStyle name="40% - Accent6 5 3 3 2" xfId="36097"/>
    <cellStyle name="40% - Accent6 5 3 3 3" xfId="36098"/>
    <cellStyle name="40% - Accent6 5 3 4" xfId="36099"/>
    <cellStyle name="40% - Accent6 5 3 4 2" xfId="36100"/>
    <cellStyle name="40% - Accent6 5 3 4 3" xfId="36101"/>
    <cellStyle name="40% - Accent6 5 3 5" xfId="36102"/>
    <cellStyle name="40% - Accent6 5 3 5 2" xfId="36103"/>
    <cellStyle name="40% - Accent6 5 3 5 3" xfId="36104"/>
    <cellStyle name="40% - Accent6 5 3 6" xfId="36105"/>
    <cellStyle name="40% - Accent6 5 3 6 2" xfId="36106"/>
    <cellStyle name="40% - Accent6 5 3 7" xfId="36107"/>
    <cellStyle name="40% - Accent6 5 3 8" xfId="36108"/>
    <cellStyle name="40% - Accent6 5 4" xfId="36109"/>
    <cellStyle name="40% - Accent6 5 4 2" xfId="36110"/>
    <cellStyle name="40% - Accent6 5 4 2 2" xfId="36111"/>
    <cellStyle name="40% - Accent6 5 4 2 3" xfId="36112"/>
    <cellStyle name="40% - Accent6 5 4 3" xfId="36113"/>
    <cellStyle name="40% - Accent6 5 4 3 2" xfId="36114"/>
    <cellStyle name="40% - Accent6 5 4 3 3" xfId="36115"/>
    <cellStyle name="40% - Accent6 5 4 4" xfId="36116"/>
    <cellStyle name="40% - Accent6 5 4 4 2" xfId="36117"/>
    <cellStyle name="40% - Accent6 5 4 4 3" xfId="36118"/>
    <cellStyle name="40% - Accent6 5 4 5" xfId="36119"/>
    <cellStyle name="40% - Accent6 5 4 5 2" xfId="36120"/>
    <cellStyle name="40% - Accent6 5 4 5 3" xfId="36121"/>
    <cellStyle name="40% - Accent6 5 4 6" xfId="36122"/>
    <cellStyle name="40% - Accent6 5 4 6 2" xfId="36123"/>
    <cellStyle name="40% - Accent6 5 4 7" xfId="36124"/>
    <cellStyle name="40% - Accent6 5 4 8" xfId="36125"/>
    <cellStyle name="40% - Accent6 5 5" xfId="36126"/>
    <cellStyle name="40% - Accent6 5 5 2" xfId="36127"/>
    <cellStyle name="40% - Accent6 5 5 2 2" xfId="36128"/>
    <cellStyle name="40% - Accent6 5 5 2 3" xfId="36129"/>
    <cellStyle name="40% - Accent6 5 5 3" xfId="36130"/>
    <cellStyle name="40% - Accent6 5 5 3 2" xfId="36131"/>
    <cellStyle name="40% - Accent6 5 5 3 3" xfId="36132"/>
    <cellStyle name="40% - Accent6 5 5 4" xfId="36133"/>
    <cellStyle name="40% - Accent6 5 5 4 2" xfId="36134"/>
    <cellStyle name="40% - Accent6 5 5 4 3" xfId="36135"/>
    <cellStyle name="40% - Accent6 5 5 5" xfId="36136"/>
    <cellStyle name="40% - Accent6 5 5 5 2" xfId="36137"/>
    <cellStyle name="40% - Accent6 5 5 5 3" xfId="36138"/>
    <cellStyle name="40% - Accent6 5 5 6" xfId="36139"/>
    <cellStyle name="40% - Accent6 5 5 6 2" xfId="36140"/>
    <cellStyle name="40% - Accent6 5 5 7" xfId="36141"/>
    <cellStyle name="40% - Accent6 5 5 8" xfId="36142"/>
    <cellStyle name="40% - Accent6 5 6" xfId="36143"/>
    <cellStyle name="40% - Accent6 5 6 2" xfId="36144"/>
    <cellStyle name="40% - Accent6 5 6 2 2" xfId="36145"/>
    <cellStyle name="40% - Accent6 5 6 2 3" xfId="36146"/>
    <cellStyle name="40% - Accent6 5 6 3" xfId="36147"/>
    <cellStyle name="40% - Accent6 5 6 3 2" xfId="36148"/>
    <cellStyle name="40% - Accent6 5 6 3 3" xfId="36149"/>
    <cellStyle name="40% - Accent6 5 6 4" xfId="36150"/>
    <cellStyle name="40% - Accent6 5 6 4 2" xfId="36151"/>
    <cellStyle name="40% - Accent6 5 6 4 3" xfId="36152"/>
    <cellStyle name="40% - Accent6 5 6 5" xfId="36153"/>
    <cellStyle name="40% - Accent6 5 6 5 2" xfId="36154"/>
    <cellStyle name="40% - Accent6 5 6 5 3" xfId="36155"/>
    <cellStyle name="40% - Accent6 5 6 6" xfId="36156"/>
    <cellStyle name="40% - Accent6 5 6 6 2" xfId="36157"/>
    <cellStyle name="40% - Accent6 5 6 7" xfId="36158"/>
    <cellStyle name="40% - Accent6 5 6 8" xfId="36159"/>
    <cellStyle name="40% - Accent6 5 7" xfId="36160"/>
    <cellStyle name="40% - Accent6 5 7 2" xfId="36161"/>
    <cellStyle name="40% - Accent6 5 7 2 2" xfId="36162"/>
    <cellStyle name="40% - Accent6 5 7 2 3" xfId="36163"/>
    <cellStyle name="40% - Accent6 5 7 3" xfId="36164"/>
    <cellStyle name="40% - Accent6 5 7 3 2" xfId="36165"/>
    <cellStyle name="40% - Accent6 5 7 3 3" xfId="36166"/>
    <cellStyle name="40% - Accent6 5 7 4" xfId="36167"/>
    <cellStyle name="40% - Accent6 5 7 4 2" xfId="36168"/>
    <cellStyle name="40% - Accent6 5 7 4 3" xfId="36169"/>
    <cellStyle name="40% - Accent6 5 7 5" xfId="36170"/>
    <cellStyle name="40% - Accent6 5 7 5 2" xfId="36171"/>
    <cellStyle name="40% - Accent6 5 7 5 3" xfId="36172"/>
    <cellStyle name="40% - Accent6 5 7 6" xfId="36173"/>
    <cellStyle name="40% - Accent6 5 7 6 2" xfId="36174"/>
    <cellStyle name="40% - Accent6 5 7 7" xfId="36175"/>
    <cellStyle name="40% - Accent6 5 7 8" xfId="36176"/>
    <cellStyle name="40% - Accent6 5 8" xfId="36177"/>
    <cellStyle name="40% - Accent6 5 8 2" xfId="36178"/>
    <cellStyle name="40% - Accent6 5 8 2 2" xfId="36179"/>
    <cellStyle name="40% - Accent6 5 8 2 3" xfId="36180"/>
    <cellStyle name="40% - Accent6 5 8 3" xfId="36181"/>
    <cellStyle name="40% - Accent6 5 8 3 2" xfId="36182"/>
    <cellStyle name="40% - Accent6 5 8 3 3" xfId="36183"/>
    <cellStyle name="40% - Accent6 5 8 4" xfId="36184"/>
    <cellStyle name="40% - Accent6 5 8 4 2" xfId="36185"/>
    <cellStyle name="40% - Accent6 5 8 4 3" xfId="36186"/>
    <cellStyle name="40% - Accent6 5 8 5" xfId="36187"/>
    <cellStyle name="40% - Accent6 5 8 5 2" xfId="36188"/>
    <cellStyle name="40% - Accent6 5 8 5 3" xfId="36189"/>
    <cellStyle name="40% - Accent6 5 8 6" xfId="36190"/>
    <cellStyle name="40% - Accent6 5 8 6 2" xfId="36191"/>
    <cellStyle name="40% - Accent6 5 8 7" xfId="36192"/>
    <cellStyle name="40% - Accent6 5 8 8" xfId="36193"/>
    <cellStyle name="40% - Accent6 5 9" xfId="36194"/>
    <cellStyle name="40% - Accent6 5 9 2" xfId="36195"/>
    <cellStyle name="40% - Accent6 5 9 2 2" xfId="36196"/>
    <cellStyle name="40% - Accent6 5 9 2 3" xfId="36197"/>
    <cellStyle name="40% - Accent6 5 9 3" xfId="36198"/>
    <cellStyle name="40% - Accent6 5 9 3 2" xfId="36199"/>
    <cellStyle name="40% - Accent6 5 9 3 3" xfId="36200"/>
    <cellStyle name="40% - Accent6 5 9 4" xfId="36201"/>
    <cellStyle name="40% - Accent6 5 9 4 2" xfId="36202"/>
    <cellStyle name="40% - Accent6 5 9 4 3" xfId="36203"/>
    <cellStyle name="40% - Accent6 5 9 5" xfId="36204"/>
    <cellStyle name="40% - Accent6 5 9 5 2" xfId="36205"/>
    <cellStyle name="40% - Accent6 5 9 5 3" xfId="36206"/>
    <cellStyle name="40% - Accent6 5 9 6" xfId="36207"/>
    <cellStyle name="40% - Accent6 5 9 6 2" xfId="36208"/>
    <cellStyle name="40% - Accent6 5 9 7" xfId="36209"/>
    <cellStyle name="40% - Accent6 5 9 8" xfId="36210"/>
    <cellStyle name="40% - Accent6 6" xfId="36211"/>
    <cellStyle name="40% - Accent6 6 10" xfId="36212"/>
    <cellStyle name="40% - Accent6 6 10 2" xfId="36213"/>
    <cellStyle name="40% - Accent6 6 10 2 2" xfId="36214"/>
    <cellStyle name="40% - Accent6 6 10 2 3" xfId="36215"/>
    <cellStyle name="40% - Accent6 6 10 3" xfId="36216"/>
    <cellStyle name="40% - Accent6 6 10 3 2" xfId="36217"/>
    <cellStyle name="40% - Accent6 6 10 3 3" xfId="36218"/>
    <cellStyle name="40% - Accent6 6 10 4" xfId="36219"/>
    <cellStyle name="40% - Accent6 6 10 4 2" xfId="36220"/>
    <cellStyle name="40% - Accent6 6 10 4 3" xfId="36221"/>
    <cellStyle name="40% - Accent6 6 10 5" xfId="36222"/>
    <cellStyle name="40% - Accent6 6 10 5 2" xfId="36223"/>
    <cellStyle name="40% - Accent6 6 10 5 3" xfId="36224"/>
    <cellStyle name="40% - Accent6 6 10 6" xfId="36225"/>
    <cellStyle name="40% - Accent6 6 10 6 2" xfId="36226"/>
    <cellStyle name="40% - Accent6 6 10 7" xfId="36227"/>
    <cellStyle name="40% - Accent6 6 10 8" xfId="36228"/>
    <cellStyle name="40% - Accent6 6 11" xfId="36229"/>
    <cellStyle name="40% - Accent6 6 11 2" xfId="36230"/>
    <cellStyle name="40% - Accent6 6 11 2 2" xfId="36231"/>
    <cellStyle name="40% - Accent6 6 11 2 3" xfId="36232"/>
    <cellStyle name="40% - Accent6 6 11 3" xfId="36233"/>
    <cellStyle name="40% - Accent6 6 11 3 2" xfId="36234"/>
    <cellStyle name="40% - Accent6 6 11 3 3" xfId="36235"/>
    <cellStyle name="40% - Accent6 6 11 4" xfId="36236"/>
    <cellStyle name="40% - Accent6 6 11 4 2" xfId="36237"/>
    <cellStyle name="40% - Accent6 6 11 4 3" xfId="36238"/>
    <cellStyle name="40% - Accent6 6 11 5" xfId="36239"/>
    <cellStyle name="40% - Accent6 6 11 5 2" xfId="36240"/>
    <cellStyle name="40% - Accent6 6 11 5 3" xfId="36241"/>
    <cellStyle name="40% - Accent6 6 11 6" xfId="36242"/>
    <cellStyle name="40% - Accent6 6 11 6 2" xfId="36243"/>
    <cellStyle name="40% - Accent6 6 11 7" xfId="36244"/>
    <cellStyle name="40% - Accent6 6 11 8" xfId="36245"/>
    <cellStyle name="40% - Accent6 6 12" xfId="36246"/>
    <cellStyle name="40% - Accent6 6 12 2" xfId="36247"/>
    <cellStyle name="40% - Accent6 6 12 2 2" xfId="36248"/>
    <cellStyle name="40% - Accent6 6 12 2 3" xfId="36249"/>
    <cellStyle name="40% - Accent6 6 12 3" xfId="36250"/>
    <cellStyle name="40% - Accent6 6 12 3 2" xfId="36251"/>
    <cellStyle name="40% - Accent6 6 12 3 3" xfId="36252"/>
    <cellStyle name="40% - Accent6 6 12 4" xfId="36253"/>
    <cellStyle name="40% - Accent6 6 12 4 2" xfId="36254"/>
    <cellStyle name="40% - Accent6 6 12 4 3" xfId="36255"/>
    <cellStyle name="40% - Accent6 6 12 5" xfId="36256"/>
    <cellStyle name="40% - Accent6 6 12 5 2" xfId="36257"/>
    <cellStyle name="40% - Accent6 6 12 5 3" xfId="36258"/>
    <cellStyle name="40% - Accent6 6 12 6" xfId="36259"/>
    <cellStyle name="40% - Accent6 6 12 6 2" xfId="36260"/>
    <cellStyle name="40% - Accent6 6 12 7" xfId="36261"/>
    <cellStyle name="40% - Accent6 6 12 8" xfId="36262"/>
    <cellStyle name="40% - Accent6 6 13" xfId="36263"/>
    <cellStyle name="40% - Accent6 6 13 2" xfId="36264"/>
    <cellStyle name="40% - Accent6 6 13 2 2" xfId="36265"/>
    <cellStyle name="40% - Accent6 6 13 2 3" xfId="36266"/>
    <cellStyle name="40% - Accent6 6 13 3" xfId="36267"/>
    <cellStyle name="40% - Accent6 6 13 3 2" xfId="36268"/>
    <cellStyle name="40% - Accent6 6 13 3 3" xfId="36269"/>
    <cellStyle name="40% - Accent6 6 13 4" xfId="36270"/>
    <cellStyle name="40% - Accent6 6 13 4 2" xfId="36271"/>
    <cellStyle name="40% - Accent6 6 13 4 3" xfId="36272"/>
    <cellStyle name="40% - Accent6 6 13 5" xfId="36273"/>
    <cellStyle name="40% - Accent6 6 13 5 2" xfId="36274"/>
    <cellStyle name="40% - Accent6 6 13 5 3" xfId="36275"/>
    <cellStyle name="40% - Accent6 6 13 6" xfId="36276"/>
    <cellStyle name="40% - Accent6 6 13 6 2" xfId="36277"/>
    <cellStyle name="40% - Accent6 6 13 7" xfId="36278"/>
    <cellStyle name="40% - Accent6 6 13 8" xfId="36279"/>
    <cellStyle name="40% - Accent6 6 14" xfId="36280"/>
    <cellStyle name="40% - Accent6 6 14 2" xfId="36281"/>
    <cellStyle name="40% - Accent6 6 14 2 2" xfId="36282"/>
    <cellStyle name="40% - Accent6 6 14 2 3" xfId="36283"/>
    <cellStyle name="40% - Accent6 6 14 3" xfId="36284"/>
    <cellStyle name="40% - Accent6 6 14 3 2" xfId="36285"/>
    <cellStyle name="40% - Accent6 6 14 3 3" xfId="36286"/>
    <cellStyle name="40% - Accent6 6 14 4" xfId="36287"/>
    <cellStyle name="40% - Accent6 6 14 4 2" xfId="36288"/>
    <cellStyle name="40% - Accent6 6 14 4 3" xfId="36289"/>
    <cellStyle name="40% - Accent6 6 14 5" xfId="36290"/>
    <cellStyle name="40% - Accent6 6 14 5 2" xfId="36291"/>
    <cellStyle name="40% - Accent6 6 14 5 3" xfId="36292"/>
    <cellStyle name="40% - Accent6 6 14 6" xfId="36293"/>
    <cellStyle name="40% - Accent6 6 14 6 2" xfId="36294"/>
    <cellStyle name="40% - Accent6 6 14 7" xfId="36295"/>
    <cellStyle name="40% - Accent6 6 14 8" xfId="36296"/>
    <cellStyle name="40% - Accent6 6 15" xfId="36297"/>
    <cellStyle name="40% - Accent6 6 15 2" xfId="36298"/>
    <cellStyle name="40% - Accent6 6 15 2 2" xfId="36299"/>
    <cellStyle name="40% - Accent6 6 15 2 3" xfId="36300"/>
    <cellStyle name="40% - Accent6 6 15 3" xfId="36301"/>
    <cellStyle name="40% - Accent6 6 15 3 2" xfId="36302"/>
    <cellStyle name="40% - Accent6 6 15 3 3" xfId="36303"/>
    <cellStyle name="40% - Accent6 6 15 4" xfId="36304"/>
    <cellStyle name="40% - Accent6 6 15 4 2" xfId="36305"/>
    <cellStyle name="40% - Accent6 6 15 4 3" xfId="36306"/>
    <cellStyle name="40% - Accent6 6 15 5" xfId="36307"/>
    <cellStyle name="40% - Accent6 6 15 5 2" xfId="36308"/>
    <cellStyle name="40% - Accent6 6 15 5 3" xfId="36309"/>
    <cellStyle name="40% - Accent6 6 15 6" xfId="36310"/>
    <cellStyle name="40% - Accent6 6 15 6 2" xfId="36311"/>
    <cellStyle name="40% - Accent6 6 15 7" xfId="36312"/>
    <cellStyle name="40% - Accent6 6 15 8" xfId="36313"/>
    <cellStyle name="40% - Accent6 6 16" xfId="36314"/>
    <cellStyle name="40% - Accent6 6 16 2" xfId="36315"/>
    <cellStyle name="40% - Accent6 6 16 2 2" xfId="36316"/>
    <cellStyle name="40% - Accent6 6 16 2 3" xfId="36317"/>
    <cellStyle name="40% - Accent6 6 16 3" xfId="36318"/>
    <cellStyle name="40% - Accent6 6 16 3 2" xfId="36319"/>
    <cellStyle name="40% - Accent6 6 16 3 3" xfId="36320"/>
    <cellStyle name="40% - Accent6 6 16 4" xfId="36321"/>
    <cellStyle name="40% - Accent6 6 16 4 2" xfId="36322"/>
    <cellStyle name="40% - Accent6 6 16 4 3" xfId="36323"/>
    <cellStyle name="40% - Accent6 6 16 5" xfId="36324"/>
    <cellStyle name="40% - Accent6 6 16 5 2" xfId="36325"/>
    <cellStyle name="40% - Accent6 6 16 5 3" xfId="36326"/>
    <cellStyle name="40% - Accent6 6 16 6" xfId="36327"/>
    <cellStyle name="40% - Accent6 6 16 6 2" xfId="36328"/>
    <cellStyle name="40% - Accent6 6 16 7" xfId="36329"/>
    <cellStyle name="40% - Accent6 6 16 8" xfId="36330"/>
    <cellStyle name="40% - Accent6 6 17" xfId="36331"/>
    <cellStyle name="40% - Accent6 6 17 2" xfId="36332"/>
    <cellStyle name="40% - Accent6 6 17 2 2" xfId="36333"/>
    <cellStyle name="40% - Accent6 6 17 2 3" xfId="36334"/>
    <cellStyle name="40% - Accent6 6 17 3" xfId="36335"/>
    <cellStyle name="40% - Accent6 6 17 3 2" xfId="36336"/>
    <cellStyle name="40% - Accent6 6 17 3 3" xfId="36337"/>
    <cellStyle name="40% - Accent6 6 17 4" xfId="36338"/>
    <cellStyle name="40% - Accent6 6 17 4 2" xfId="36339"/>
    <cellStyle name="40% - Accent6 6 17 4 3" xfId="36340"/>
    <cellStyle name="40% - Accent6 6 17 5" xfId="36341"/>
    <cellStyle name="40% - Accent6 6 17 5 2" xfId="36342"/>
    <cellStyle name="40% - Accent6 6 17 5 3" xfId="36343"/>
    <cellStyle name="40% - Accent6 6 17 6" xfId="36344"/>
    <cellStyle name="40% - Accent6 6 17 6 2" xfId="36345"/>
    <cellStyle name="40% - Accent6 6 17 7" xfId="36346"/>
    <cellStyle name="40% - Accent6 6 17 8" xfId="36347"/>
    <cellStyle name="40% - Accent6 6 18" xfId="36348"/>
    <cellStyle name="40% - Accent6 6 18 2" xfId="36349"/>
    <cellStyle name="40% - Accent6 6 18 2 2" xfId="36350"/>
    <cellStyle name="40% - Accent6 6 18 2 3" xfId="36351"/>
    <cellStyle name="40% - Accent6 6 18 3" xfId="36352"/>
    <cellStyle name="40% - Accent6 6 18 3 2" xfId="36353"/>
    <cellStyle name="40% - Accent6 6 18 3 3" xfId="36354"/>
    <cellStyle name="40% - Accent6 6 18 4" xfId="36355"/>
    <cellStyle name="40% - Accent6 6 18 4 2" xfId="36356"/>
    <cellStyle name="40% - Accent6 6 18 4 3" xfId="36357"/>
    <cellStyle name="40% - Accent6 6 18 5" xfId="36358"/>
    <cellStyle name="40% - Accent6 6 18 5 2" xfId="36359"/>
    <cellStyle name="40% - Accent6 6 18 5 3" xfId="36360"/>
    <cellStyle name="40% - Accent6 6 18 6" xfId="36361"/>
    <cellStyle name="40% - Accent6 6 18 6 2" xfId="36362"/>
    <cellStyle name="40% - Accent6 6 18 7" xfId="36363"/>
    <cellStyle name="40% - Accent6 6 18 8" xfId="36364"/>
    <cellStyle name="40% - Accent6 6 19" xfId="36365"/>
    <cellStyle name="40% - Accent6 6 19 2" xfId="36366"/>
    <cellStyle name="40% - Accent6 6 19 2 2" xfId="36367"/>
    <cellStyle name="40% - Accent6 6 19 2 3" xfId="36368"/>
    <cellStyle name="40% - Accent6 6 19 3" xfId="36369"/>
    <cellStyle name="40% - Accent6 6 19 3 2" xfId="36370"/>
    <cellStyle name="40% - Accent6 6 19 3 3" xfId="36371"/>
    <cellStyle name="40% - Accent6 6 19 4" xfId="36372"/>
    <cellStyle name="40% - Accent6 6 19 4 2" xfId="36373"/>
    <cellStyle name="40% - Accent6 6 19 4 3" xfId="36374"/>
    <cellStyle name="40% - Accent6 6 19 5" xfId="36375"/>
    <cellStyle name="40% - Accent6 6 19 5 2" xfId="36376"/>
    <cellStyle name="40% - Accent6 6 19 5 3" xfId="36377"/>
    <cellStyle name="40% - Accent6 6 19 6" xfId="36378"/>
    <cellStyle name="40% - Accent6 6 19 6 2" xfId="36379"/>
    <cellStyle name="40% - Accent6 6 19 7" xfId="36380"/>
    <cellStyle name="40% - Accent6 6 19 8" xfId="36381"/>
    <cellStyle name="40% - Accent6 6 2" xfId="36382"/>
    <cellStyle name="40% - Accent6 6 2 2" xfId="36383"/>
    <cellStyle name="40% - Accent6 6 2 2 2" xfId="36384"/>
    <cellStyle name="40% - Accent6 6 2 2 3" xfId="36385"/>
    <cellStyle name="40% - Accent6 6 2 3" xfId="36386"/>
    <cellStyle name="40% - Accent6 6 2 3 2" xfId="36387"/>
    <cellStyle name="40% - Accent6 6 2 3 3" xfId="36388"/>
    <cellStyle name="40% - Accent6 6 2 4" xfId="36389"/>
    <cellStyle name="40% - Accent6 6 2 4 2" xfId="36390"/>
    <cellStyle name="40% - Accent6 6 2 4 3" xfId="36391"/>
    <cellStyle name="40% - Accent6 6 2 5" xfId="36392"/>
    <cellStyle name="40% - Accent6 6 2 5 2" xfId="36393"/>
    <cellStyle name="40% - Accent6 6 2 5 3" xfId="36394"/>
    <cellStyle name="40% - Accent6 6 2 6" xfId="36395"/>
    <cellStyle name="40% - Accent6 6 2 6 2" xfId="36396"/>
    <cellStyle name="40% - Accent6 6 2 7" xfId="36397"/>
    <cellStyle name="40% - Accent6 6 2 8" xfId="36398"/>
    <cellStyle name="40% - Accent6 6 20" xfId="36399"/>
    <cellStyle name="40% - Accent6 6 20 2" xfId="36400"/>
    <cellStyle name="40% - Accent6 6 20 2 2" xfId="36401"/>
    <cellStyle name="40% - Accent6 6 20 2 3" xfId="36402"/>
    <cellStyle name="40% - Accent6 6 20 3" xfId="36403"/>
    <cellStyle name="40% - Accent6 6 20 3 2" xfId="36404"/>
    <cellStyle name="40% - Accent6 6 20 3 3" xfId="36405"/>
    <cellStyle name="40% - Accent6 6 20 4" xfId="36406"/>
    <cellStyle name="40% - Accent6 6 20 4 2" xfId="36407"/>
    <cellStyle name="40% - Accent6 6 20 4 3" xfId="36408"/>
    <cellStyle name="40% - Accent6 6 20 5" xfId="36409"/>
    <cellStyle name="40% - Accent6 6 20 5 2" xfId="36410"/>
    <cellStyle name="40% - Accent6 6 20 5 3" xfId="36411"/>
    <cellStyle name="40% - Accent6 6 20 6" xfId="36412"/>
    <cellStyle name="40% - Accent6 6 20 6 2" xfId="36413"/>
    <cellStyle name="40% - Accent6 6 20 7" xfId="36414"/>
    <cellStyle name="40% - Accent6 6 20 8" xfId="36415"/>
    <cellStyle name="40% - Accent6 6 21" xfId="36416"/>
    <cellStyle name="40% - Accent6 6 21 2" xfId="36417"/>
    <cellStyle name="40% - Accent6 6 21 2 2" xfId="36418"/>
    <cellStyle name="40% - Accent6 6 21 2 3" xfId="36419"/>
    <cellStyle name="40% - Accent6 6 21 3" xfId="36420"/>
    <cellStyle name="40% - Accent6 6 21 3 2" xfId="36421"/>
    <cellStyle name="40% - Accent6 6 21 3 3" xfId="36422"/>
    <cellStyle name="40% - Accent6 6 21 4" xfId="36423"/>
    <cellStyle name="40% - Accent6 6 21 4 2" xfId="36424"/>
    <cellStyle name="40% - Accent6 6 21 4 3" xfId="36425"/>
    <cellStyle name="40% - Accent6 6 21 5" xfId="36426"/>
    <cellStyle name="40% - Accent6 6 21 5 2" xfId="36427"/>
    <cellStyle name="40% - Accent6 6 21 5 3" xfId="36428"/>
    <cellStyle name="40% - Accent6 6 21 6" xfId="36429"/>
    <cellStyle name="40% - Accent6 6 21 6 2" xfId="36430"/>
    <cellStyle name="40% - Accent6 6 21 7" xfId="36431"/>
    <cellStyle name="40% - Accent6 6 21 8" xfId="36432"/>
    <cellStyle name="40% - Accent6 6 22" xfId="36433"/>
    <cellStyle name="40% - Accent6 6 22 2" xfId="36434"/>
    <cellStyle name="40% - Accent6 6 22 3" xfId="36435"/>
    <cellStyle name="40% - Accent6 6 23" xfId="36436"/>
    <cellStyle name="40% - Accent6 6 23 2" xfId="36437"/>
    <cellStyle name="40% - Accent6 6 23 3" xfId="36438"/>
    <cellStyle name="40% - Accent6 6 24" xfId="36439"/>
    <cellStyle name="40% - Accent6 6 24 2" xfId="36440"/>
    <cellStyle name="40% - Accent6 6 24 3" xfId="36441"/>
    <cellStyle name="40% - Accent6 6 25" xfId="36442"/>
    <cellStyle name="40% - Accent6 6 25 2" xfId="36443"/>
    <cellStyle name="40% - Accent6 6 25 3" xfId="36444"/>
    <cellStyle name="40% - Accent6 6 26" xfId="36445"/>
    <cellStyle name="40% - Accent6 6 26 2" xfId="36446"/>
    <cellStyle name="40% - Accent6 6 27" xfId="36447"/>
    <cellStyle name="40% - Accent6 6 28" xfId="36448"/>
    <cellStyle name="40% - Accent6 6 3" xfId="36449"/>
    <cellStyle name="40% - Accent6 6 3 2" xfId="36450"/>
    <cellStyle name="40% - Accent6 6 3 2 2" xfId="36451"/>
    <cellStyle name="40% - Accent6 6 3 2 3" xfId="36452"/>
    <cellStyle name="40% - Accent6 6 3 3" xfId="36453"/>
    <cellStyle name="40% - Accent6 6 3 3 2" xfId="36454"/>
    <cellStyle name="40% - Accent6 6 3 3 3" xfId="36455"/>
    <cellStyle name="40% - Accent6 6 3 4" xfId="36456"/>
    <cellStyle name="40% - Accent6 6 3 4 2" xfId="36457"/>
    <cellStyle name="40% - Accent6 6 3 4 3" xfId="36458"/>
    <cellStyle name="40% - Accent6 6 3 5" xfId="36459"/>
    <cellStyle name="40% - Accent6 6 3 5 2" xfId="36460"/>
    <cellStyle name="40% - Accent6 6 3 5 3" xfId="36461"/>
    <cellStyle name="40% - Accent6 6 3 6" xfId="36462"/>
    <cellStyle name="40% - Accent6 6 3 6 2" xfId="36463"/>
    <cellStyle name="40% - Accent6 6 3 7" xfId="36464"/>
    <cellStyle name="40% - Accent6 6 3 8" xfId="36465"/>
    <cellStyle name="40% - Accent6 6 4" xfId="36466"/>
    <cellStyle name="40% - Accent6 6 4 2" xfId="36467"/>
    <cellStyle name="40% - Accent6 6 4 2 2" xfId="36468"/>
    <cellStyle name="40% - Accent6 6 4 2 3" xfId="36469"/>
    <cellStyle name="40% - Accent6 6 4 3" xfId="36470"/>
    <cellStyle name="40% - Accent6 6 4 3 2" xfId="36471"/>
    <cellStyle name="40% - Accent6 6 4 3 3" xfId="36472"/>
    <cellStyle name="40% - Accent6 6 4 4" xfId="36473"/>
    <cellStyle name="40% - Accent6 6 4 4 2" xfId="36474"/>
    <cellStyle name="40% - Accent6 6 4 4 3" xfId="36475"/>
    <cellStyle name="40% - Accent6 6 4 5" xfId="36476"/>
    <cellStyle name="40% - Accent6 6 4 5 2" xfId="36477"/>
    <cellStyle name="40% - Accent6 6 4 5 3" xfId="36478"/>
    <cellStyle name="40% - Accent6 6 4 6" xfId="36479"/>
    <cellStyle name="40% - Accent6 6 4 6 2" xfId="36480"/>
    <cellStyle name="40% - Accent6 6 4 7" xfId="36481"/>
    <cellStyle name="40% - Accent6 6 4 8" xfId="36482"/>
    <cellStyle name="40% - Accent6 6 5" xfId="36483"/>
    <cellStyle name="40% - Accent6 6 5 2" xfId="36484"/>
    <cellStyle name="40% - Accent6 6 5 2 2" xfId="36485"/>
    <cellStyle name="40% - Accent6 6 5 2 3" xfId="36486"/>
    <cellStyle name="40% - Accent6 6 5 3" xfId="36487"/>
    <cellStyle name="40% - Accent6 6 5 3 2" xfId="36488"/>
    <cellStyle name="40% - Accent6 6 5 3 3" xfId="36489"/>
    <cellStyle name="40% - Accent6 6 5 4" xfId="36490"/>
    <cellStyle name="40% - Accent6 6 5 4 2" xfId="36491"/>
    <cellStyle name="40% - Accent6 6 5 4 3" xfId="36492"/>
    <cellStyle name="40% - Accent6 6 5 5" xfId="36493"/>
    <cellStyle name="40% - Accent6 6 5 5 2" xfId="36494"/>
    <cellStyle name="40% - Accent6 6 5 5 3" xfId="36495"/>
    <cellStyle name="40% - Accent6 6 5 6" xfId="36496"/>
    <cellStyle name="40% - Accent6 6 5 6 2" xfId="36497"/>
    <cellStyle name="40% - Accent6 6 5 7" xfId="36498"/>
    <cellStyle name="40% - Accent6 6 5 8" xfId="36499"/>
    <cellStyle name="40% - Accent6 6 6" xfId="36500"/>
    <cellStyle name="40% - Accent6 6 6 2" xfId="36501"/>
    <cellStyle name="40% - Accent6 6 6 2 2" xfId="36502"/>
    <cellStyle name="40% - Accent6 6 6 2 3" xfId="36503"/>
    <cellStyle name="40% - Accent6 6 6 3" xfId="36504"/>
    <cellStyle name="40% - Accent6 6 6 3 2" xfId="36505"/>
    <cellStyle name="40% - Accent6 6 6 3 3" xfId="36506"/>
    <cellStyle name="40% - Accent6 6 6 4" xfId="36507"/>
    <cellStyle name="40% - Accent6 6 6 4 2" xfId="36508"/>
    <cellStyle name="40% - Accent6 6 6 4 3" xfId="36509"/>
    <cellStyle name="40% - Accent6 6 6 5" xfId="36510"/>
    <cellStyle name="40% - Accent6 6 6 5 2" xfId="36511"/>
    <cellStyle name="40% - Accent6 6 6 5 3" xfId="36512"/>
    <cellStyle name="40% - Accent6 6 6 6" xfId="36513"/>
    <cellStyle name="40% - Accent6 6 6 6 2" xfId="36514"/>
    <cellStyle name="40% - Accent6 6 6 7" xfId="36515"/>
    <cellStyle name="40% - Accent6 6 6 8" xfId="36516"/>
    <cellStyle name="40% - Accent6 6 7" xfId="36517"/>
    <cellStyle name="40% - Accent6 6 7 2" xfId="36518"/>
    <cellStyle name="40% - Accent6 6 7 2 2" xfId="36519"/>
    <cellStyle name="40% - Accent6 6 7 2 3" xfId="36520"/>
    <cellStyle name="40% - Accent6 6 7 3" xfId="36521"/>
    <cellStyle name="40% - Accent6 6 7 3 2" xfId="36522"/>
    <cellStyle name="40% - Accent6 6 7 3 3" xfId="36523"/>
    <cellStyle name="40% - Accent6 6 7 4" xfId="36524"/>
    <cellStyle name="40% - Accent6 6 7 4 2" xfId="36525"/>
    <cellStyle name="40% - Accent6 6 7 4 3" xfId="36526"/>
    <cellStyle name="40% - Accent6 6 7 5" xfId="36527"/>
    <cellStyle name="40% - Accent6 6 7 5 2" xfId="36528"/>
    <cellStyle name="40% - Accent6 6 7 5 3" xfId="36529"/>
    <cellStyle name="40% - Accent6 6 7 6" xfId="36530"/>
    <cellStyle name="40% - Accent6 6 7 6 2" xfId="36531"/>
    <cellStyle name="40% - Accent6 6 7 7" xfId="36532"/>
    <cellStyle name="40% - Accent6 6 7 8" xfId="36533"/>
    <cellStyle name="40% - Accent6 6 8" xfId="36534"/>
    <cellStyle name="40% - Accent6 6 8 2" xfId="36535"/>
    <cellStyle name="40% - Accent6 6 8 2 2" xfId="36536"/>
    <cellStyle name="40% - Accent6 6 8 2 3" xfId="36537"/>
    <cellStyle name="40% - Accent6 6 8 3" xfId="36538"/>
    <cellStyle name="40% - Accent6 6 8 3 2" xfId="36539"/>
    <cellStyle name="40% - Accent6 6 8 3 3" xfId="36540"/>
    <cellStyle name="40% - Accent6 6 8 4" xfId="36541"/>
    <cellStyle name="40% - Accent6 6 8 4 2" xfId="36542"/>
    <cellStyle name="40% - Accent6 6 8 4 3" xfId="36543"/>
    <cellStyle name="40% - Accent6 6 8 5" xfId="36544"/>
    <cellStyle name="40% - Accent6 6 8 5 2" xfId="36545"/>
    <cellStyle name="40% - Accent6 6 8 5 3" xfId="36546"/>
    <cellStyle name="40% - Accent6 6 8 6" xfId="36547"/>
    <cellStyle name="40% - Accent6 6 8 6 2" xfId="36548"/>
    <cellStyle name="40% - Accent6 6 8 7" xfId="36549"/>
    <cellStyle name="40% - Accent6 6 8 8" xfId="36550"/>
    <cellStyle name="40% - Accent6 6 9" xfId="36551"/>
    <cellStyle name="40% - Accent6 6 9 2" xfId="36552"/>
    <cellStyle name="40% - Accent6 6 9 2 2" xfId="36553"/>
    <cellStyle name="40% - Accent6 6 9 2 3" xfId="36554"/>
    <cellStyle name="40% - Accent6 6 9 3" xfId="36555"/>
    <cellStyle name="40% - Accent6 6 9 3 2" xfId="36556"/>
    <cellStyle name="40% - Accent6 6 9 3 3" xfId="36557"/>
    <cellStyle name="40% - Accent6 6 9 4" xfId="36558"/>
    <cellStyle name="40% - Accent6 6 9 4 2" xfId="36559"/>
    <cellStyle name="40% - Accent6 6 9 4 3" xfId="36560"/>
    <cellStyle name="40% - Accent6 6 9 5" xfId="36561"/>
    <cellStyle name="40% - Accent6 6 9 5 2" xfId="36562"/>
    <cellStyle name="40% - Accent6 6 9 5 3" xfId="36563"/>
    <cellStyle name="40% - Accent6 6 9 6" xfId="36564"/>
    <cellStyle name="40% - Accent6 6 9 6 2" xfId="36565"/>
    <cellStyle name="40% - Accent6 6 9 7" xfId="36566"/>
    <cellStyle name="40% - Accent6 6 9 8" xfId="36567"/>
    <cellStyle name="40% - Accent6 7" xfId="36568"/>
    <cellStyle name="40% - Accent6 7 10" xfId="36569"/>
    <cellStyle name="40% - Accent6 7 10 2" xfId="36570"/>
    <cellStyle name="40% - Accent6 7 10 2 2" xfId="36571"/>
    <cellStyle name="40% - Accent6 7 10 2 3" xfId="36572"/>
    <cellStyle name="40% - Accent6 7 10 3" xfId="36573"/>
    <cellStyle name="40% - Accent6 7 10 3 2" xfId="36574"/>
    <cellStyle name="40% - Accent6 7 10 3 3" xfId="36575"/>
    <cellStyle name="40% - Accent6 7 10 4" xfId="36576"/>
    <cellStyle name="40% - Accent6 7 10 4 2" xfId="36577"/>
    <cellStyle name="40% - Accent6 7 10 4 3" xfId="36578"/>
    <cellStyle name="40% - Accent6 7 10 5" xfId="36579"/>
    <cellStyle name="40% - Accent6 7 10 5 2" xfId="36580"/>
    <cellStyle name="40% - Accent6 7 10 5 3" xfId="36581"/>
    <cellStyle name="40% - Accent6 7 10 6" xfId="36582"/>
    <cellStyle name="40% - Accent6 7 10 6 2" xfId="36583"/>
    <cellStyle name="40% - Accent6 7 10 7" xfId="36584"/>
    <cellStyle name="40% - Accent6 7 10 8" xfId="36585"/>
    <cellStyle name="40% - Accent6 7 11" xfId="36586"/>
    <cellStyle name="40% - Accent6 7 11 2" xfId="36587"/>
    <cellStyle name="40% - Accent6 7 11 2 2" xfId="36588"/>
    <cellStyle name="40% - Accent6 7 11 2 3" xfId="36589"/>
    <cellStyle name="40% - Accent6 7 11 3" xfId="36590"/>
    <cellStyle name="40% - Accent6 7 11 3 2" xfId="36591"/>
    <cellStyle name="40% - Accent6 7 11 3 3" xfId="36592"/>
    <cellStyle name="40% - Accent6 7 11 4" xfId="36593"/>
    <cellStyle name="40% - Accent6 7 11 4 2" xfId="36594"/>
    <cellStyle name="40% - Accent6 7 11 4 3" xfId="36595"/>
    <cellStyle name="40% - Accent6 7 11 5" xfId="36596"/>
    <cellStyle name="40% - Accent6 7 11 5 2" xfId="36597"/>
    <cellStyle name="40% - Accent6 7 11 5 3" xfId="36598"/>
    <cellStyle name="40% - Accent6 7 11 6" xfId="36599"/>
    <cellStyle name="40% - Accent6 7 11 6 2" xfId="36600"/>
    <cellStyle name="40% - Accent6 7 11 7" xfId="36601"/>
    <cellStyle name="40% - Accent6 7 11 8" xfId="36602"/>
    <cellStyle name="40% - Accent6 7 12" xfId="36603"/>
    <cellStyle name="40% - Accent6 7 12 2" xfId="36604"/>
    <cellStyle name="40% - Accent6 7 12 2 2" xfId="36605"/>
    <cellStyle name="40% - Accent6 7 12 2 3" xfId="36606"/>
    <cellStyle name="40% - Accent6 7 12 3" xfId="36607"/>
    <cellStyle name="40% - Accent6 7 12 3 2" xfId="36608"/>
    <cellStyle name="40% - Accent6 7 12 3 3" xfId="36609"/>
    <cellStyle name="40% - Accent6 7 12 4" xfId="36610"/>
    <cellStyle name="40% - Accent6 7 12 4 2" xfId="36611"/>
    <cellStyle name="40% - Accent6 7 12 4 3" xfId="36612"/>
    <cellStyle name="40% - Accent6 7 12 5" xfId="36613"/>
    <cellStyle name="40% - Accent6 7 12 5 2" xfId="36614"/>
    <cellStyle name="40% - Accent6 7 12 5 3" xfId="36615"/>
    <cellStyle name="40% - Accent6 7 12 6" xfId="36616"/>
    <cellStyle name="40% - Accent6 7 12 6 2" xfId="36617"/>
    <cellStyle name="40% - Accent6 7 12 7" xfId="36618"/>
    <cellStyle name="40% - Accent6 7 12 8" xfId="36619"/>
    <cellStyle name="40% - Accent6 7 13" xfId="36620"/>
    <cellStyle name="40% - Accent6 7 13 2" xfId="36621"/>
    <cellStyle name="40% - Accent6 7 13 2 2" xfId="36622"/>
    <cellStyle name="40% - Accent6 7 13 2 3" xfId="36623"/>
    <cellStyle name="40% - Accent6 7 13 3" xfId="36624"/>
    <cellStyle name="40% - Accent6 7 13 3 2" xfId="36625"/>
    <cellStyle name="40% - Accent6 7 13 3 3" xfId="36626"/>
    <cellStyle name="40% - Accent6 7 13 4" xfId="36627"/>
    <cellStyle name="40% - Accent6 7 13 4 2" xfId="36628"/>
    <cellStyle name="40% - Accent6 7 13 4 3" xfId="36629"/>
    <cellStyle name="40% - Accent6 7 13 5" xfId="36630"/>
    <cellStyle name="40% - Accent6 7 13 5 2" xfId="36631"/>
    <cellStyle name="40% - Accent6 7 13 5 3" xfId="36632"/>
    <cellStyle name="40% - Accent6 7 13 6" xfId="36633"/>
    <cellStyle name="40% - Accent6 7 13 6 2" xfId="36634"/>
    <cellStyle name="40% - Accent6 7 13 7" xfId="36635"/>
    <cellStyle name="40% - Accent6 7 13 8" xfId="36636"/>
    <cellStyle name="40% - Accent6 7 14" xfId="36637"/>
    <cellStyle name="40% - Accent6 7 14 2" xfId="36638"/>
    <cellStyle name="40% - Accent6 7 14 2 2" xfId="36639"/>
    <cellStyle name="40% - Accent6 7 14 2 3" xfId="36640"/>
    <cellStyle name="40% - Accent6 7 14 3" xfId="36641"/>
    <cellStyle name="40% - Accent6 7 14 3 2" xfId="36642"/>
    <cellStyle name="40% - Accent6 7 14 3 3" xfId="36643"/>
    <cellStyle name="40% - Accent6 7 14 4" xfId="36644"/>
    <cellStyle name="40% - Accent6 7 14 4 2" xfId="36645"/>
    <cellStyle name="40% - Accent6 7 14 4 3" xfId="36646"/>
    <cellStyle name="40% - Accent6 7 14 5" xfId="36647"/>
    <cellStyle name="40% - Accent6 7 14 5 2" xfId="36648"/>
    <cellStyle name="40% - Accent6 7 14 5 3" xfId="36649"/>
    <cellStyle name="40% - Accent6 7 14 6" xfId="36650"/>
    <cellStyle name="40% - Accent6 7 14 6 2" xfId="36651"/>
    <cellStyle name="40% - Accent6 7 14 7" xfId="36652"/>
    <cellStyle name="40% - Accent6 7 14 8" xfId="36653"/>
    <cellStyle name="40% - Accent6 7 15" xfId="36654"/>
    <cellStyle name="40% - Accent6 7 15 2" xfId="36655"/>
    <cellStyle name="40% - Accent6 7 15 2 2" xfId="36656"/>
    <cellStyle name="40% - Accent6 7 15 2 3" xfId="36657"/>
    <cellStyle name="40% - Accent6 7 15 3" xfId="36658"/>
    <cellStyle name="40% - Accent6 7 15 3 2" xfId="36659"/>
    <cellStyle name="40% - Accent6 7 15 3 3" xfId="36660"/>
    <cellStyle name="40% - Accent6 7 15 4" xfId="36661"/>
    <cellStyle name="40% - Accent6 7 15 4 2" xfId="36662"/>
    <cellStyle name="40% - Accent6 7 15 4 3" xfId="36663"/>
    <cellStyle name="40% - Accent6 7 15 5" xfId="36664"/>
    <cellStyle name="40% - Accent6 7 15 5 2" xfId="36665"/>
    <cellStyle name="40% - Accent6 7 15 5 3" xfId="36666"/>
    <cellStyle name="40% - Accent6 7 15 6" xfId="36667"/>
    <cellStyle name="40% - Accent6 7 15 6 2" xfId="36668"/>
    <cellStyle name="40% - Accent6 7 15 7" xfId="36669"/>
    <cellStyle name="40% - Accent6 7 15 8" xfId="36670"/>
    <cellStyle name="40% - Accent6 7 16" xfId="36671"/>
    <cellStyle name="40% - Accent6 7 16 2" xfId="36672"/>
    <cellStyle name="40% - Accent6 7 16 2 2" xfId="36673"/>
    <cellStyle name="40% - Accent6 7 16 2 3" xfId="36674"/>
    <cellStyle name="40% - Accent6 7 16 3" xfId="36675"/>
    <cellStyle name="40% - Accent6 7 16 3 2" xfId="36676"/>
    <cellStyle name="40% - Accent6 7 16 3 3" xfId="36677"/>
    <cellStyle name="40% - Accent6 7 16 4" xfId="36678"/>
    <cellStyle name="40% - Accent6 7 16 4 2" xfId="36679"/>
    <cellStyle name="40% - Accent6 7 16 4 3" xfId="36680"/>
    <cellStyle name="40% - Accent6 7 16 5" xfId="36681"/>
    <cellStyle name="40% - Accent6 7 16 5 2" xfId="36682"/>
    <cellStyle name="40% - Accent6 7 16 5 3" xfId="36683"/>
    <cellStyle name="40% - Accent6 7 16 6" xfId="36684"/>
    <cellStyle name="40% - Accent6 7 16 6 2" xfId="36685"/>
    <cellStyle name="40% - Accent6 7 16 7" xfId="36686"/>
    <cellStyle name="40% - Accent6 7 16 8" xfId="36687"/>
    <cellStyle name="40% - Accent6 7 17" xfId="36688"/>
    <cellStyle name="40% - Accent6 7 17 2" xfId="36689"/>
    <cellStyle name="40% - Accent6 7 17 2 2" xfId="36690"/>
    <cellStyle name="40% - Accent6 7 17 2 3" xfId="36691"/>
    <cellStyle name="40% - Accent6 7 17 3" xfId="36692"/>
    <cellStyle name="40% - Accent6 7 17 3 2" xfId="36693"/>
    <cellStyle name="40% - Accent6 7 17 3 3" xfId="36694"/>
    <cellStyle name="40% - Accent6 7 17 4" xfId="36695"/>
    <cellStyle name="40% - Accent6 7 17 4 2" xfId="36696"/>
    <cellStyle name="40% - Accent6 7 17 4 3" xfId="36697"/>
    <cellStyle name="40% - Accent6 7 17 5" xfId="36698"/>
    <cellStyle name="40% - Accent6 7 17 5 2" xfId="36699"/>
    <cellStyle name="40% - Accent6 7 17 5 3" xfId="36700"/>
    <cellStyle name="40% - Accent6 7 17 6" xfId="36701"/>
    <cellStyle name="40% - Accent6 7 17 6 2" xfId="36702"/>
    <cellStyle name="40% - Accent6 7 17 7" xfId="36703"/>
    <cellStyle name="40% - Accent6 7 17 8" xfId="36704"/>
    <cellStyle name="40% - Accent6 7 18" xfId="36705"/>
    <cellStyle name="40% - Accent6 7 18 2" xfId="36706"/>
    <cellStyle name="40% - Accent6 7 18 2 2" xfId="36707"/>
    <cellStyle name="40% - Accent6 7 18 2 3" xfId="36708"/>
    <cellStyle name="40% - Accent6 7 18 3" xfId="36709"/>
    <cellStyle name="40% - Accent6 7 18 3 2" xfId="36710"/>
    <cellStyle name="40% - Accent6 7 18 3 3" xfId="36711"/>
    <cellStyle name="40% - Accent6 7 18 4" xfId="36712"/>
    <cellStyle name="40% - Accent6 7 18 4 2" xfId="36713"/>
    <cellStyle name="40% - Accent6 7 18 4 3" xfId="36714"/>
    <cellStyle name="40% - Accent6 7 18 5" xfId="36715"/>
    <cellStyle name="40% - Accent6 7 18 5 2" xfId="36716"/>
    <cellStyle name="40% - Accent6 7 18 5 3" xfId="36717"/>
    <cellStyle name="40% - Accent6 7 18 6" xfId="36718"/>
    <cellStyle name="40% - Accent6 7 18 6 2" xfId="36719"/>
    <cellStyle name="40% - Accent6 7 18 7" xfId="36720"/>
    <cellStyle name="40% - Accent6 7 18 8" xfId="36721"/>
    <cellStyle name="40% - Accent6 7 19" xfId="36722"/>
    <cellStyle name="40% - Accent6 7 19 2" xfId="36723"/>
    <cellStyle name="40% - Accent6 7 19 2 2" xfId="36724"/>
    <cellStyle name="40% - Accent6 7 19 2 3" xfId="36725"/>
    <cellStyle name="40% - Accent6 7 19 3" xfId="36726"/>
    <cellStyle name="40% - Accent6 7 19 3 2" xfId="36727"/>
    <cellStyle name="40% - Accent6 7 19 3 3" xfId="36728"/>
    <cellStyle name="40% - Accent6 7 19 4" xfId="36729"/>
    <cellStyle name="40% - Accent6 7 19 4 2" xfId="36730"/>
    <cellStyle name="40% - Accent6 7 19 4 3" xfId="36731"/>
    <cellStyle name="40% - Accent6 7 19 5" xfId="36732"/>
    <cellStyle name="40% - Accent6 7 19 5 2" xfId="36733"/>
    <cellStyle name="40% - Accent6 7 19 5 3" xfId="36734"/>
    <cellStyle name="40% - Accent6 7 19 6" xfId="36735"/>
    <cellStyle name="40% - Accent6 7 19 6 2" xfId="36736"/>
    <cellStyle name="40% - Accent6 7 19 7" xfId="36737"/>
    <cellStyle name="40% - Accent6 7 19 8" xfId="36738"/>
    <cellStyle name="40% - Accent6 7 2" xfId="36739"/>
    <cellStyle name="40% - Accent6 7 2 2" xfId="36740"/>
    <cellStyle name="40% - Accent6 7 2 2 2" xfId="36741"/>
    <cellStyle name="40% - Accent6 7 2 2 3" xfId="36742"/>
    <cellStyle name="40% - Accent6 7 2 3" xfId="36743"/>
    <cellStyle name="40% - Accent6 7 2 3 2" xfId="36744"/>
    <cellStyle name="40% - Accent6 7 2 3 3" xfId="36745"/>
    <cellStyle name="40% - Accent6 7 2 4" xfId="36746"/>
    <cellStyle name="40% - Accent6 7 2 4 2" xfId="36747"/>
    <cellStyle name="40% - Accent6 7 2 4 3" xfId="36748"/>
    <cellStyle name="40% - Accent6 7 2 5" xfId="36749"/>
    <cellStyle name="40% - Accent6 7 2 5 2" xfId="36750"/>
    <cellStyle name="40% - Accent6 7 2 5 3" xfId="36751"/>
    <cellStyle name="40% - Accent6 7 2 6" xfId="36752"/>
    <cellStyle name="40% - Accent6 7 2 6 2" xfId="36753"/>
    <cellStyle name="40% - Accent6 7 2 7" xfId="36754"/>
    <cellStyle name="40% - Accent6 7 2 8" xfId="36755"/>
    <cellStyle name="40% - Accent6 7 20" xfId="36756"/>
    <cellStyle name="40% - Accent6 7 20 2" xfId="36757"/>
    <cellStyle name="40% - Accent6 7 20 2 2" xfId="36758"/>
    <cellStyle name="40% - Accent6 7 20 2 3" xfId="36759"/>
    <cellStyle name="40% - Accent6 7 20 3" xfId="36760"/>
    <cellStyle name="40% - Accent6 7 20 3 2" xfId="36761"/>
    <cellStyle name="40% - Accent6 7 20 3 3" xfId="36762"/>
    <cellStyle name="40% - Accent6 7 20 4" xfId="36763"/>
    <cellStyle name="40% - Accent6 7 20 4 2" xfId="36764"/>
    <cellStyle name="40% - Accent6 7 20 4 3" xfId="36765"/>
    <cellStyle name="40% - Accent6 7 20 5" xfId="36766"/>
    <cellStyle name="40% - Accent6 7 20 5 2" xfId="36767"/>
    <cellStyle name="40% - Accent6 7 20 5 3" xfId="36768"/>
    <cellStyle name="40% - Accent6 7 20 6" xfId="36769"/>
    <cellStyle name="40% - Accent6 7 20 6 2" xfId="36770"/>
    <cellStyle name="40% - Accent6 7 20 7" xfId="36771"/>
    <cellStyle name="40% - Accent6 7 20 8" xfId="36772"/>
    <cellStyle name="40% - Accent6 7 21" xfId="36773"/>
    <cellStyle name="40% - Accent6 7 21 2" xfId="36774"/>
    <cellStyle name="40% - Accent6 7 21 2 2" xfId="36775"/>
    <cellStyle name="40% - Accent6 7 21 2 3" xfId="36776"/>
    <cellStyle name="40% - Accent6 7 21 3" xfId="36777"/>
    <cellStyle name="40% - Accent6 7 21 3 2" xfId="36778"/>
    <cellStyle name="40% - Accent6 7 21 3 3" xfId="36779"/>
    <cellStyle name="40% - Accent6 7 21 4" xfId="36780"/>
    <cellStyle name="40% - Accent6 7 21 4 2" xfId="36781"/>
    <cellStyle name="40% - Accent6 7 21 4 3" xfId="36782"/>
    <cellStyle name="40% - Accent6 7 21 5" xfId="36783"/>
    <cellStyle name="40% - Accent6 7 21 5 2" xfId="36784"/>
    <cellStyle name="40% - Accent6 7 21 5 3" xfId="36785"/>
    <cellStyle name="40% - Accent6 7 21 6" xfId="36786"/>
    <cellStyle name="40% - Accent6 7 21 6 2" xfId="36787"/>
    <cellStyle name="40% - Accent6 7 21 7" xfId="36788"/>
    <cellStyle name="40% - Accent6 7 21 8" xfId="36789"/>
    <cellStyle name="40% - Accent6 7 22" xfId="36790"/>
    <cellStyle name="40% - Accent6 7 22 2" xfId="36791"/>
    <cellStyle name="40% - Accent6 7 22 3" xfId="36792"/>
    <cellStyle name="40% - Accent6 7 23" xfId="36793"/>
    <cellStyle name="40% - Accent6 7 23 2" xfId="36794"/>
    <cellStyle name="40% - Accent6 7 23 3" xfId="36795"/>
    <cellStyle name="40% - Accent6 7 24" xfId="36796"/>
    <cellStyle name="40% - Accent6 7 24 2" xfId="36797"/>
    <cellStyle name="40% - Accent6 7 24 3" xfId="36798"/>
    <cellStyle name="40% - Accent6 7 25" xfId="36799"/>
    <cellStyle name="40% - Accent6 7 25 2" xfId="36800"/>
    <cellStyle name="40% - Accent6 7 25 3" xfId="36801"/>
    <cellStyle name="40% - Accent6 7 26" xfId="36802"/>
    <cellStyle name="40% - Accent6 7 26 2" xfId="36803"/>
    <cellStyle name="40% - Accent6 7 27" xfId="36804"/>
    <cellStyle name="40% - Accent6 7 28" xfId="36805"/>
    <cellStyle name="40% - Accent6 7 3" xfId="36806"/>
    <cellStyle name="40% - Accent6 7 3 2" xfId="36807"/>
    <cellStyle name="40% - Accent6 7 3 2 2" xfId="36808"/>
    <cellStyle name="40% - Accent6 7 3 2 3" xfId="36809"/>
    <cellStyle name="40% - Accent6 7 3 3" xfId="36810"/>
    <cellStyle name="40% - Accent6 7 3 3 2" xfId="36811"/>
    <cellStyle name="40% - Accent6 7 3 3 3" xfId="36812"/>
    <cellStyle name="40% - Accent6 7 3 4" xfId="36813"/>
    <cellStyle name="40% - Accent6 7 3 4 2" xfId="36814"/>
    <cellStyle name="40% - Accent6 7 3 4 3" xfId="36815"/>
    <cellStyle name="40% - Accent6 7 3 5" xfId="36816"/>
    <cellStyle name="40% - Accent6 7 3 5 2" xfId="36817"/>
    <cellStyle name="40% - Accent6 7 3 5 3" xfId="36818"/>
    <cellStyle name="40% - Accent6 7 3 6" xfId="36819"/>
    <cellStyle name="40% - Accent6 7 3 6 2" xfId="36820"/>
    <cellStyle name="40% - Accent6 7 3 7" xfId="36821"/>
    <cellStyle name="40% - Accent6 7 3 8" xfId="36822"/>
    <cellStyle name="40% - Accent6 7 4" xfId="36823"/>
    <cellStyle name="40% - Accent6 7 4 2" xfId="36824"/>
    <cellStyle name="40% - Accent6 7 4 2 2" xfId="36825"/>
    <cellStyle name="40% - Accent6 7 4 2 3" xfId="36826"/>
    <cellStyle name="40% - Accent6 7 4 3" xfId="36827"/>
    <cellStyle name="40% - Accent6 7 4 3 2" xfId="36828"/>
    <cellStyle name="40% - Accent6 7 4 3 3" xfId="36829"/>
    <cellStyle name="40% - Accent6 7 4 4" xfId="36830"/>
    <cellStyle name="40% - Accent6 7 4 4 2" xfId="36831"/>
    <cellStyle name="40% - Accent6 7 4 4 3" xfId="36832"/>
    <cellStyle name="40% - Accent6 7 4 5" xfId="36833"/>
    <cellStyle name="40% - Accent6 7 4 5 2" xfId="36834"/>
    <cellStyle name="40% - Accent6 7 4 5 3" xfId="36835"/>
    <cellStyle name="40% - Accent6 7 4 6" xfId="36836"/>
    <cellStyle name="40% - Accent6 7 4 6 2" xfId="36837"/>
    <cellStyle name="40% - Accent6 7 4 7" xfId="36838"/>
    <cellStyle name="40% - Accent6 7 4 8" xfId="36839"/>
    <cellStyle name="40% - Accent6 7 5" xfId="36840"/>
    <cellStyle name="40% - Accent6 7 5 2" xfId="36841"/>
    <cellStyle name="40% - Accent6 7 5 2 2" xfId="36842"/>
    <cellStyle name="40% - Accent6 7 5 2 3" xfId="36843"/>
    <cellStyle name="40% - Accent6 7 5 3" xfId="36844"/>
    <cellStyle name="40% - Accent6 7 5 3 2" xfId="36845"/>
    <cellStyle name="40% - Accent6 7 5 3 3" xfId="36846"/>
    <cellStyle name="40% - Accent6 7 5 4" xfId="36847"/>
    <cellStyle name="40% - Accent6 7 5 4 2" xfId="36848"/>
    <cellStyle name="40% - Accent6 7 5 4 3" xfId="36849"/>
    <cellStyle name="40% - Accent6 7 5 5" xfId="36850"/>
    <cellStyle name="40% - Accent6 7 5 5 2" xfId="36851"/>
    <cellStyle name="40% - Accent6 7 5 5 3" xfId="36852"/>
    <cellStyle name="40% - Accent6 7 5 6" xfId="36853"/>
    <cellStyle name="40% - Accent6 7 5 6 2" xfId="36854"/>
    <cellStyle name="40% - Accent6 7 5 7" xfId="36855"/>
    <cellStyle name="40% - Accent6 7 5 8" xfId="36856"/>
    <cellStyle name="40% - Accent6 7 6" xfId="36857"/>
    <cellStyle name="40% - Accent6 7 6 2" xfId="36858"/>
    <cellStyle name="40% - Accent6 7 6 2 2" xfId="36859"/>
    <cellStyle name="40% - Accent6 7 6 2 3" xfId="36860"/>
    <cellStyle name="40% - Accent6 7 6 3" xfId="36861"/>
    <cellStyle name="40% - Accent6 7 6 3 2" xfId="36862"/>
    <cellStyle name="40% - Accent6 7 6 3 3" xfId="36863"/>
    <cellStyle name="40% - Accent6 7 6 4" xfId="36864"/>
    <cellStyle name="40% - Accent6 7 6 4 2" xfId="36865"/>
    <cellStyle name="40% - Accent6 7 6 4 3" xfId="36866"/>
    <cellStyle name="40% - Accent6 7 6 5" xfId="36867"/>
    <cellStyle name="40% - Accent6 7 6 5 2" xfId="36868"/>
    <cellStyle name="40% - Accent6 7 6 5 3" xfId="36869"/>
    <cellStyle name="40% - Accent6 7 6 6" xfId="36870"/>
    <cellStyle name="40% - Accent6 7 6 6 2" xfId="36871"/>
    <cellStyle name="40% - Accent6 7 6 7" xfId="36872"/>
    <cellStyle name="40% - Accent6 7 6 8" xfId="36873"/>
    <cellStyle name="40% - Accent6 7 7" xfId="36874"/>
    <cellStyle name="40% - Accent6 7 7 2" xfId="36875"/>
    <cellStyle name="40% - Accent6 7 7 2 2" xfId="36876"/>
    <cellStyle name="40% - Accent6 7 7 2 3" xfId="36877"/>
    <cellStyle name="40% - Accent6 7 7 3" xfId="36878"/>
    <cellStyle name="40% - Accent6 7 7 3 2" xfId="36879"/>
    <cellStyle name="40% - Accent6 7 7 3 3" xfId="36880"/>
    <cellStyle name="40% - Accent6 7 7 4" xfId="36881"/>
    <cellStyle name="40% - Accent6 7 7 4 2" xfId="36882"/>
    <cellStyle name="40% - Accent6 7 7 4 3" xfId="36883"/>
    <cellStyle name="40% - Accent6 7 7 5" xfId="36884"/>
    <cellStyle name="40% - Accent6 7 7 5 2" xfId="36885"/>
    <cellStyle name="40% - Accent6 7 7 5 3" xfId="36886"/>
    <cellStyle name="40% - Accent6 7 7 6" xfId="36887"/>
    <cellStyle name="40% - Accent6 7 7 6 2" xfId="36888"/>
    <cellStyle name="40% - Accent6 7 7 7" xfId="36889"/>
    <cellStyle name="40% - Accent6 7 7 8" xfId="36890"/>
    <cellStyle name="40% - Accent6 7 8" xfId="36891"/>
    <cellStyle name="40% - Accent6 7 8 2" xfId="36892"/>
    <cellStyle name="40% - Accent6 7 8 2 2" xfId="36893"/>
    <cellStyle name="40% - Accent6 7 8 2 3" xfId="36894"/>
    <cellStyle name="40% - Accent6 7 8 3" xfId="36895"/>
    <cellStyle name="40% - Accent6 7 8 3 2" xfId="36896"/>
    <cellStyle name="40% - Accent6 7 8 3 3" xfId="36897"/>
    <cellStyle name="40% - Accent6 7 8 4" xfId="36898"/>
    <cellStyle name="40% - Accent6 7 8 4 2" xfId="36899"/>
    <cellStyle name="40% - Accent6 7 8 4 3" xfId="36900"/>
    <cellStyle name="40% - Accent6 7 8 5" xfId="36901"/>
    <cellStyle name="40% - Accent6 7 8 5 2" xfId="36902"/>
    <cellStyle name="40% - Accent6 7 8 5 3" xfId="36903"/>
    <cellStyle name="40% - Accent6 7 8 6" xfId="36904"/>
    <cellStyle name="40% - Accent6 7 8 6 2" xfId="36905"/>
    <cellStyle name="40% - Accent6 7 8 7" xfId="36906"/>
    <cellStyle name="40% - Accent6 7 8 8" xfId="36907"/>
    <cellStyle name="40% - Accent6 7 9" xfId="36908"/>
    <cellStyle name="40% - Accent6 7 9 2" xfId="36909"/>
    <cellStyle name="40% - Accent6 7 9 2 2" xfId="36910"/>
    <cellStyle name="40% - Accent6 7 9 2 3" xfId="36911"/>
    <cellStyle name="40% - Accent6 7 9 3" xfId="36912"/>
    <cellStyle name="40% - Accent6 7 9 3 2" xfId="36913"/>
    <cellStyle name="40% - Accent6 7 9 3 3" xfId="36914"/>
    <cellStyle name="40% - Accent6 7 9 4" xfId="36915"/>
    <cellStyle name="40% - Accent6 7 9 4 2" xfId="36916"/>
    <cellStyle name="40% - Accent6 7 9 4 3" xfId="36917"/>
    <cellStyle name="40% - Accent6 7 9 5" xfId="36918"/>
    <cellStyle name="40% - Accent6 7 9 5 2" xfId="36919"/>
    <cellStyle name="40% - Accent6 7 9 5 3" xfId="36920"/>
    <cellStyle name="40% - Accent6 7 9 6" xfId="36921"/>
    <cellStyle name="40% - Accent6 7 9 6 2" xfId="36922"/>
    <cellStyle name="40% - Accent6 7 9 7" xfId="36923"/>
    <cellStyle name="40% - Accent6 7 9 8" xfId="36924"/>
    <cellStyle name="40% - Accent6 8" xfId="36925"/>
    <cellStyle name="40% - Accent6 8 10" xfId="36926"/>
    <cellStyle name="40% - Accent6 8 10 2" xfId="36927"/>
    <cellStyle name="40% - Accent6 8 10 2 2" xfId="36928"/>
    <cellStyle name="40% - Accent6 8 10 2 3" xfId="36929"/>
    <cellStyle name="40% - Accent6 8 10 3" xfId="36930"/>
    <cellStyle name="40% - Accent6 8 10 3 2" xfId="36931"/>
    <cellStyle name="40% - Accent6 8 10 3 3" xfId="36932"/>
    <cellStyle name="40% - Accent6 8 10 4" xfId="36933"/>
    <cellStyle name="40% - Accent6 8 10 4 2" xfId="36934"/>
    <cellStyle name="40% - Accent6 8 10 4 3" xfId="36935"/>
    <cellStyle name="40% - Accent6 8 10 5" xfId="36936"/>
    <cellStyle name="40% - Accent6 8 10 5 2" xfId="36937"/>
    <cellStyle name="40% - Accent6 8 10 5 3" xfId="36938"/>
    <cellStyle name="40% - Accent6 8 10 6" xfId="36939"/>
    <cellStyle name="40% - Accent6 8 10 6 2" xfId="36940"/>
    <cellStyle name="40% - Accent6 8 10 7" xfId="36941"/>
    <cellStyle name="40% - Accent6 8 10 8" xfId="36942"/>
    <cellStyle name="40% - Accent6 8 11" xfId="36943"/>
    <cellStyle name="40% - Accent6 8 11 2" xfId="36944"/>
    <cellStyle name="40% - Accent6 8 11 2 2" xfId="36945"/>
    <cellStyle name="40% - Accent6 8 11 2 3" xfId="36946"/>
    <cellStyle name="40% - Accent6 8 11 3" xfId="36947"/>
    <cellStyle name="40% - Accent6 8 11 3 2" xfId="36948"/>
    <cellStyle name="40% - Accent6 8 11 3 3" xfId="36949"/>
    <cellStyle name="40% - Accent6 8 11 4" xfId="36950"/>
    <cellStyle name="40% - Accent6 8 11 4 2" xfId="36951"/>
    <cellStyle name="40% - Accent6 8 11 4 3" xfId="36952"/>
    <cellStyle name="40% - Accent6 8 11 5" xfId="36953"/>
    <cellStyle name="40% - Accent6 8 11 5 2" xfId="36954"/>
    <cellStyle name="40% - Accent6 8 11 5 3" xfId="36955"/>
    <cellStyle name="40% - Accent6 8 11 6" xfId="36956"/>
    <cellStyle name="40% - Accent6 8 11 6 2" xfId="36957"/>
    <cellStyle name="40% - Accent6 8 11 7" xfId="36958"/>
    <cellStyle name="40% - Accent6 8 11 8" xfId="36959"/>
    <cellStyle name="40% - Accent6 8 12" xfId="36960"/>
    <cellStyle name="40% - Accent6 8 12 2" xfId="36961"/>
    <cellStyle name="40% - Accent6 8 12 2 2" xfId="36962"/>
    <cellStyle name="40% - Accent6 8 12 2 3" xfId="36963"/>
    <cellStyle name="40% - Accent6 8 12 3" xfId="36964"/>
    <cellStyle name="40% - Accent6 8 12 3 2" xfId="36965"/>
    <cellStyle name="40% - Accent6 8 12 3 3" xfId="36966"/>
    <cellStyle name="40% - Accent6 8 12 4" xfId="36967"/>
    <cellStyle name="40% - Accent6 8 12 4 2" xfId="36968"/>
    <cellStyle name="40% - Accent6 8 12 4 3" xfId="36969"/>
    <cellStyle name="40% - Accent6 8 12 5" xfId="36970"/>
    <cellStyle name="40% - Accent6 8 12 5 2" xfId="36971"/>
    <cellStyle name="40% - Accent6 8 12 5 3" xfId="36972"/>
    <cellStyle name="40% - Accent6 8 12 6" xfId="36973"/>
    <cellStyle name="40% - Accent6 8 12 6 2" xfId="36974"/>
    <cellStyle name="40% - Accent6 8 12 7" xfId="36975"/>
    <cellStyle name="40% - Accent6 8 12 8" xfId="36976"/>
    <cellStyle name="40% - Accent6 8 13" xfId="36977"/>
    <cellStyle name="40% - Accent6 8 13 2" xfId="36978"/>
    <cellStyle name="40% - Accent6 8 13 2 2" xfId="36979"/>
    <cellStyle name="40% - Accent6 8 13 2 3" xfId="36980"/>
    <cellStyle name="40% - Accent6 8 13 3" xfId="36981"/>
    <cellStyle name="40% - Accent6 8 13 3 2" xfId="36982"/>
    <cellStyle name="40% - Accent6 8 13 3 3" xfId="36983"/>
    <cellStyle name="40% - Accent6 8 13 4" xfId="36984"/>
    <cellStyle name="40% - Accent6 8 13 4 2" xfId="36985"/>
    <cellStyle name="40% - Accent6 8 13 4 3" xfId="36986"/>
    <cellStyle name="40% - Accent6 8 13 5" xfId="36987"/>
    <cellStyle name="40% - Accent6 8 13 5 2" xfId="36988"/>
    <cellStyle name="40% - Accent6 8 13 5 3" xfId="36989"/>
    <cellStyle name="40% - Accent6 8 13 6" xfId="36990"/>
    <cellStyle name="40% - Accent6 8 13 6 2" xfId="36991"/>
    <cellStyle name="40% - Accent6 8 13 7" xfId="36992"/>
    <cellStyle name="40% - Accent6 8 13 8" xfId="36993"/>
    <cellStyle name="40% - Accent6 8 14" xfId="36994"/>
    <cellStyle name="40% - Accent6 8 14 2" xfId="36995"/>
    <cellStyle name="40% - Accent6 8 14 2 2" xfId="36996"/>
    <cellStyle name="40% - Accent6 8 14 2 3" xfId="36997"/>
    <cellStyle name="40% - Accent6 8 14 3" xfId="36998"/>
    <cellStyle name="40% - Accent6 8 14 3 2" xfId="36999"/>
    <cellStyle name="40% - Accent6 8 14 3 3" xfId="37000"/>
    <cellStyle name="40% - Accent6 8 14 4" xfId="37001"/>
    <cellStyle name="40% - Accent6 8 14 4 2" xfId="37002"/>
    <cellStyle name="40% - Accent6 8 14 4 3" xfId="37003"/>
    <cellStyle name="40% - Accent6 8 14 5" xfId="37004"/>
    <cellStyle name="40% - Accent6 8 14 5 2" xfId="37005"/>
    <cellStyle name="40% - Accent6 8 14 5 3" xfId="37006"/>
    <cellStyle name="40% - Accent6 8 14 6" xfId="37007"/>
    <cellStyle name="40% - Accent6 8 14 6 2" xfId="37008"/>
    <cellStyle name="40% - Accent6 8 14 7" xfId="37009"/>
    <cellStyle name="40% - Accent6 8 14 8" xfId="37010"/>
    <cellStyle name="40% - Accent6 8 15" xfId="37011"/>
    <cellStyle name="40% - Accent6 8 15 2" xfId="37012"/>
    <cellStyle name="40% - Accent6 8 15 2 2" xfId="37013"/>
    <cellStyle name="40% - Accent6 8 15 2 3" xfId="37014"/>
    <cellStyle name="40% - Accent6 8 15 3" xfId="37015"/>
    <cellStyle name="40% - Accent6 8 15 3 2" xfId="37016"/>
    <cellStyle name="40% - Accent6 8 15 3 3" xfId="37017"/>
    <cellStyle name="40% - Accent6 8 15 4" xfId="37018"/>
    <cellStyle name="40% - Accent6 8 15 4 2" xfId="37019"/>
    <cellStyle name="40% - Accent6 8 15 4 3" xfId="37020"/>
    <cellStyle name="40% - Accent6 8 15 5" xfId="37021"/>
    <cellStyle name="40% - Accent6 8 15 5 2" xfId="37022"/>
    <cellStyle name="40% - Accent6 8 15 5 3" xfId="37023"/>
    <cellStyle name="40% - Accent6 8 15 6" xfId="37024"/>
    <cellStyle name="40% - Accent6 8 15 6 2" xfId="37025"/>
    <cellStyle name="40% - Accent6 8 15 7" xfId="37026"/>
    <cellStyle name="40% - Accent6 8 15 8" xfId="37027"/>
    <cellStyle name="40% - Accent6 8 16" xfId="37028"/>
    <cellStyle name="40% - Accent6 8 16 2" xfId="37029"/>
    <cellStyle name="40% - Accent6 8 16 2 2" xfId="37030"/>
    <cellStyle name="40% - Accent6 8 16 2 3" xfId="37031"/>
    <cellStyle name="40% - Accent6 8 16 3" xfId="37032"/>
    <cellStyle name="40% - Accent6 8 16 3 2" xfId="37033"/>
    <cellStyle name="40% - Accent6 8 16 3 3" xfId="37034"/>
    <cellStyle name="40% - Accent6 8 16 4" xfId="37035"/>
    <cellStyle name="40% - Accent6 8 16 4 2" xfId="37036"/>
    <cellStyle name="40% - Accent6 8 16 4 3" xfId="37037"/>
    <cellStyle name="40% - Accent6 8 16 5" xfId="37038"/>
    <cellStyle name="40% - Accent6 8 16 5 2" xfId="37039"/>
    <cellStyle name="40% - Accent6 8 16 5 3" xfId="37040"/>
    <cellStyle name="40% - Accent6 8 16 6" xfId="37041"/>
    <cellStyle name="40% - Accent6 8 16 6 2" xfId="37042"/>
    <cellStyle name="40% - Accent6 8 16 7" xfId="37043"/>
    <cellStyle name="40% - Accent6 8 16 8" xfId="37044"/>
    <cellStyle name="40% - Accent6 8 17" xfId="37045"/>
    <cellStyle name="40% - Accent6 8 17 2" xfId="37046"/>
    <cellStyle name="40% - Accent6 8 17 2 2" xfId="37047"/>
    <cellStyle name="40% - Accent6 8 17 2 3" xfId="37048"/>
    <cellStyle name="40% - Accent6 8 17 3" xfId="37049"/>
    <cellStyle name="40% - Accent6 8 17 3 2" xfId="37050"/>
    <cellStyle name="40% - Accent6 8 17 3 3" xfId="37051"/>
    <cellStyle name="40% - Accent6 8 17 4" xfId="37052"/>
    <cellStyle name="40% - Accent6 8 17 4 2" xfId="37053"/>
    <cellStyle name="40% - Accent6 8 17 4 3" xfId="37054"/>
    <cellStyle name="40% - Accent6 8 17 5" xfId="37055"/>
    <cellStyle name="40% - Accent6 8 17 5 2" xfId="37056"/>
    <cellStyle name="40% - Accent6 8 17 5 3" xfId="37057"/>
    <cellStyle name="40% - Accent6 8 17 6" xfId="37058"/>
    <cellStyle name="40% - Accent6 8 17 6 2" xfId="37059"/>
    <cellStyle name="40% - Accent6 8 17 7" xfId="37060"/>
    <cellStyle name="40% - Accent6 8 17 8" xfId="37061"/>
    <cellStyle name="40% - Accent6 8 18" xfId="37062"/>
    <cellStyle name="40% - Accent6 8 18 2" xfId="37063"/>
    <cellStyle name="40% - Accent6 8 18 2 2" xfId="37064"/>
    <cellStyle name="40% - Accent6 8 18 2 3" xfId="37065"/>
    <cellStyle name="40% - Accent6 8 18 3" xfId="37066"/>
    <cellStyle name="40% - Accent6 8 18 3 2" xfId="37067"/>
    <cellStyle name="40% - Accent6 8 18 3 3" xfId="37068"/>
    <cellStyle name="40% - Accent6 8 18 4" xfId="37069"/>
    <cellStyle name="40% - Accent6 8 18 4 2" xfId="37070"/>
    <cellStyle name="40% - Accent6 8 18 4 3" xfId="37071"/>
    <cellStyle name="40% - Accent6 8 18 5" xfId="37072"/>
    <cellStyle name="40% - Accent6 8 18 5 2" xfId="37073"/>
    <cellStyle name="40% - Accent6 8 18 5 3" xfId="37074"/>
    <cellStyle name="40% - Accent6 8 18 6" xfId="37075"/>
    <cellStyle name="40% - Accent6 8 18 6 2" xfId="37076"/>
    <cellStyle name="40% - Accent6 8 18 7" xfId="37077"/>
    <cellStyle name="40% - Accent6 8 18 8" xfId="37078"/>
    <cellStyle name="40% - Accent6 8 19" xfId="37079"/>
    <cellStyle name="40% - Accent6 8 19 2" xfId="37080"/>
    <cellStyle name="40% - Accent6 8 19 2 2" xfId="37081"/>
    <cellStyle name="40% - Accent6 8 19 2 3" xfId="37082"/>
    <cellStyle name="40% - Accent6 8 19 3" xfId="37083"/>
    <cellStyle name="40% - Accent6 8 19 3 2" xfId="37084"/>
    <cellStyle name="40% - Accent6 8 19 3 3" xfId="37085"/>
    <cellStyle name="40% - Accent6 8 19 4" xfId="37086"/>
    <cellStyle name="40% - Accent6 8 19 4 2" xfId="37087"/>
    <cellStyle name="40% - Accent6 8 19 4 3" xfId="37088"/>
    <cellStyle name="40% - Accent6 8 19 5" xfId="37089"/>
    <cellStyle name="40% - Accent6 8 19 5 2" xfId="37090"/>
    <cellStyle name="40% - Accent6 8 19 5 3" xfId="37091"/>
    <cellStyle name="40% - Accent6 8 19 6" xfId="37092"/>
    <cellStyle name="40% - Accent6 8 19 6 2" xfId="37093"/>
    <cellStyle name="40% - Accent6 8 19 7" xfId="37094"/>
    <cellStyle name="40% - Accent6 8 19 8" xfId="37095"/>
    <cellStyle name="40% - Accent6 8 2" xfId="37096"/>
    <cellStyle name="40% - Accent6 8 2 2" xfId="37097"/>
    <cellStyle name="40% - Accent6 8 2 2 2" xfId="37098"/>
    <cellStyle name="40% - Accent6 8 2 2 3" xfId="37099"/>
    <cellStyle name="40% - Accent6 8 2 3" xfId="37100"/>
    <cellStyle name="40% - Accent6 8 2 3 2" xfId="37101"/>
    <cellStyle name="40% - Accent6 8 2 3 3" xfId="37102"/>
    <cellStyle name="40% - Accent6 8 2 4" xfId="37103"/>
    <cellStyle name="40% - Accent6 8 2 4 2" xfId="37104"/>
    <cellStyle name="40% - Accent6 8 2 4 3" xfId="37105"/>
    <cellStyle name="40% - Accent6 8 2 5" xfId="37106"/>
    <cellStyle name="40% - Accent6 8 2 5 2" xfId="37107"/>
    <cellStyle name="40% - Accent6 8 2 5 3" xfId="37108"/>
    <cellStyle name="40% - Accent6 8 2 6" xfId="37109"/>
    <cellStyle name="40% - Accent6 8 2 6 2" xfId="37110"/>
    <cellStyle name="40% - Accent6 8 2 7" xfId="37111"/>
    <cellStyle name="40% - Accent6 8 2 8" xfId="37112"/>
    <cellStyle name="40% - Accent6 8 20" xfId="37113"/>
    <cellStyle name="40% - Accent6 8 20 2" xfId="37114"/>
    <cellStyle name="40% - Accent6 8 20 3" xfId="37115"/>
    <cellStyle name="40% - Accent6 8 21" xfId="37116"/>
    <cellStyle name="40% - Accent6 8 21 2" xfId="37117"/>
    <cellStyle name="40% - Accent6 8 21 3" xfId="37118"/>
    <cellStyle name="40% - Accent6 8 22" xfId="37119"/>
    <cellStyle name="40% - Accent6 8 22 2" xfId="37120"/>
    <cellStyle name="40% - Accent6 8 22 3" xfId="37121"/>
    <cellStyle name="40% - Accent6 8 23" xfId="37122"/>
    <cellStyle name="40% - Accent6 8 23 2" xfId="37123"/>
    <cellStyle name="40% - Accent6 8 23 3" xfId="37124"/>
    <cellStyle name="40% - Accent6 8 24" xfId="37125"/>
    <cellStyle name="40% - Accent6 8 24 2" xfId="37126"/>
    <cellStyle name="40% - Accent6 8 25" xfId="37127"/>
    <cellStyle name="40% - Accent6 8 26" xfId="37128"/>
    <cellStyle name="40% - Accent6 8 3" xfId="37129"/>
    <cellStyle name="40% - Accent6 8 3 2" xfId="37130"/>
    <cellStyle name="40% - Accent6 8 3 2 2" xfId="37131"/>
    <cellStyle name="40% - Accent6 8 3 2 3" xfId="37132"/>
    <cellStyle name="40% - Accent6 8 3 3" xfId="37133"/>
    <cellStyle name="40% - Accent6 8 3 3 2" xfId="37134"/>
    <cellStyle name="40% - Accent6 8 3 3 3" xfId="37135"/>
    <cellStyle name="40% - Accent6 8 3 4" xfId="37136"/>
    <cellStyle name="40% - Accent6 8 3 4 2" xfId="37137"/>
    <cellStyle name="40% - Accent6 8 3 4 3" xfId="37138"/>
    <cellStyle name="40% - Accent6 8 3 5" xfId="37139"/>
    <cellStyle name="40% - Accent6 8 3 5 2" xfId="37140"/>
    <cellStyle name="40% - Accent6 8 3 5 3" xfId="37141"/>
    <cellStyle name="40% - Accent6 8 3 6" xfId="37142"/>
    <cellStyle name="40% - Accent6 8 3 6 2" xfId="37143"/>
    <cellStyle name="40% - Accent6 8 3 7" xfId="37144"/>
    <cellStyle name="40% - Accent6 8 3 8" xfId="37145"/>
    <cellStyle name="40% - Accent6 8 4" xfId="37146"/>
    <cellStyle name="40% - Accent6 8 4 2" xfId="37147"/>
    <cellStyle name="40% - Accent6 8 4 2 2" xfId="37148"/>
    <cellStyle name="40% - Accent6 8 4 2 3" xfId="37149"/>
    <cellStyle name="40% - Accent6 8 4 3" xfId="37150"/>
    <cellStyle name="40% - Accent6 8 4 3 2" xfId="37151"/>
    <cellStyle name="40% - Accent6 8 4 3 3" xfId="37152"/>
    <cellStyle name="40% - Accent6 8 4 4" xfId="37153"/>
    <cellStyle name="40% - Accent6 8 4 4 2" xfId="37154"/>
    <cellStyle name="40% - Accent6 8 4 4 3" xfId="37155"/>
    <cellStyle name="40% - Accent6 8 4 5" xfId="37156"/>
    <cellStyle name="40% - Accent6 8 4 5 2" xfId="37157"/>
    <cellStyle name="40% - Accent6 8 4 5 3" xfId="37158"/>
    <cellStyle name="40% - Accent6 8 4 6" xfId="37159"/>
    <cellStyle name="40% - Accent6 8 4 6 2" xfId="37160"/>
    <cellStyle name="40% - Accent6 8 4 7" xfId="37161"/>
    <cellStyle name="40% - Accent6 8 4 8" xfId="37162"/>
    <cellStyle name="40% - Accent6 8 5" xfId="37163"/>
    <cellStyle name="40% - Accent6 8 5 2" xfId="37164"/>
    <cellStyle name="40% - Accent6 8 5 2 2" xfId="37165"/>
    <cellStyle name="40% - Accent6 8 5 2 3" xfId="37166"/>
    <cellStyle name="40% - Accent6 8 5 3" xfId="37167"/>
    <cellStyle name="40% - Accent6 8 5 3 2" xfId="37168"/>
    <cellStyle name="40% - Accent6 8 5 3 3" xfId="37169"/>
    <cellStyle name="40% - Accent6 8 5 4" xfId="37170"/>
    <cellStyle name="40% - Accent6 8 5 4 2" xfId="37171"/>
    <cellStyle name="40% - Accent6 8 5 4 3" xfId="37172"/>
    <cellStyle name="40% - Accent6 8 5 5" xfId="37173"/>
    <cellStyle name="40% - Accent6 8 5 5 2" xfId="37174"/>
    <cellStyle name="40% - Accent6 8 5 5 3" xfId="37175"/>
    <cellStyle name="40% - Accent6 8 5 6" xfId="37176"/>
    <cellStyle name="40% - Accent6 8 5 6 2" xfId="37177"/>
    <cellStyle name="40% - Accent6 8 5 7" xfId="37178"/>
    <cellStyle name="40% - Accent6 8 5 8" xfId="37179"/>
    <cellStyle name="40% - Accent6 8 6" xfId="37180"/>
    <cellStyle name="40% - Accent6 8 6 2" xfId="37181"/>
    <cellStyle name="40% - Accent6 8 6 2 2" xfId="37182"/>
    <cellStyle name="40% - Accent6 8 6 2 3" xfId="37183"/>
    <cellStyle name="40% - Accent6 8 6 3" xfId="37184"/>
    <cellStyle name="40% - Accent6 8 6 3 2" xfId="37185"/>
    <cellStyle name="40% - Accent6 8 6 3 3" xfId="37186"/>
    <cellStyle name="40% - Accent6 8 6 4" xfId="37187"/>
    <cellStyle name="40% - Accent6 8 6 4 2" xfId="37188"/>
    <cellStyle name="40% - Accent6 8 6 4 3" xfId="37189"/>
    <cellStyle name="40% - Accent6 8 6 5" xfId="37190"/>
    <cellStyle name="40% - Accent6 8 6 5 2" xfId="37191"/>
    <cellStyle name="40% - Accent6 8 6 5 3" xfId="37192"/>
    <cellStyle name="40% - Accent6 8 6 6" xfId="37193"/>
    <cellStyle name="40% - Accent6 8 6 6 2" xfId="37194"/>
    <cellStyle name="40% - Accent6 8 6 7" xfId="37195"/>
    <cellStyle name="40% - Accent6 8 6 8" xfId="37196"/>
    <cellStyle name="40% - Accent6 8 7" xfId="37197"/>
    <cellStyle name="40% - Accent6 8 7 2" xfId="37198"/>
    <cellStyle name="40% - Accent6 8 7 2 2" xfId="37199"/>
    <cellStyle name="40% - Accent6 8 7 2 3" xfId="37200"/>
    <cellStyle name="40% - Accent6 8 7 3" xfId="37201"/>
    <cellStyle name="40% - Accent6 8 7 3 2" xfId="37202"/>
    <cellStyle name="40% - Accent6 8 7 3 3" xfId="37203"/>
    <cellStyle name="40% - Accent6 8 7 4" xfId="37204"/>
    <cellStyle name="40% - Accent6 8 7 4 2" xfId="37205"/>
    <cellStyle name="40% - Accent6 8 7 4 3" xfId="37206"/>
    <cellStyle name="40% - Accent6 8 7 5" xfId="37207"/>
    <cellStyle name="40% - Accent6 8 7 5 2" xfId="37208"/>
    <cellStyle name="40% - Accent6 8 7 5 3" xfId="37209"/>
    <cellStyle name="40% - Accent6 8 7 6" xfId="37210"/>
    <cellStyle name="40% - Accent6 8 7 6 2" xfId="37211"/>
    <cellStyle name="40% - Accent6 8 7 7" xfId="37212"/>
    <cellStyle name="40% - Accent6 8 7 8" xfId="37213"/>
    <cellStyle name="40% - Accent6 8 8" xfId="37214"/>
    <cellStyle name="40% - Accent6 8 8 2" xfId="37215"/>
    <cellStyle name="40% - Accent6 8 8 2 2" xfId="37216"/>
    <cellStyle name="40% - Accent6 8 8 2 3" xfId="37217"/>
    <cellStyle name="40% - Accent6 8 8 3" xfId="37218"/>
    <cellStyle name="40% - Accent6 8 8 3 2" xfId="37219"/>
    <cellStyle name="40% - Accent6 8 8 3 3" xfId="37220"/>
    <cellStyle name="40% - Accent6 8 8 4" xfId="37221"/>
    <cellStyle name="40% - Accent6 8 8 4 2" xfId="37222"/>
    <cellStyle name="40% - Accent6 8 8 4 3" xfId="37223"/>
    <cellStyle name="40% - Accent6 8 8 5" xfId="37224"/>
    <cellStyle name="40% - Accent6 8 8 5 2" xfId="37225"/>
    <cellStyle name="40% - Accent6 8 8 5 3" xfId="37226"/>
    <cellStyle name="40% - Accent6 8 8 6" xfId="37227"/>
    <cellStyle name="40% - Accent6 8 8 6 2" xfId="37228"/>
    <cellStyle name="40% - Accent6 8 8 7" xfId="37229"/>
    <cellStyle name="40% - Accent6 8 8 8" xfId="37230"/>
    <cellStyle name="40% - Accent6 8 9" xfId="37231"/>
    <cellStyle name="40% - Accent6 8 9 2" xfId="37232"/>
    <cellStyle name="40% - Accent6 8 9 2 2" xfId="37233"/>
    <cellStyle name="40% - Accent6 8 9 2 3" xfId="37234"/>
    <cellStyle name="40% - Accent6 8 9 3" xfId="37235"/>
    <cellStyle name="40% - Accent6 8 9 3 2" xfId="37236"/>
    <cellStyle name="40% - Accent6 8 9 3 3" xfId="37237"/>
    <cellStyle name="40% - Accent6 8 9 4" xfId="37238"/>
    <cellStyle name="40% - Accent6 8 9 4 2" xfId="37239"/>
    <cellStyle name="40% - Accent6 8 9 4 3" xfId="37240"/>
    <cellStyle name="40% - Accent6 8 9 5" xfId="37241"/>
    <cellStyle name="40% - Accent6 8 9 5 2" xfId="37242"/>
    <cellStyle name="40% - Accent6 8 9 5 3" xfId="37243"/>
    <cellStyle name="40% - Accent6 8 9 6" xfId="37244"/>
    <cellStyle name="40% - Accent6 8 9 6 2" xfId="37245"/>
    <cellStyle name="40% - Accent6 8 9 7" xfId="37246"/>
    <cellStyle name="40% - Accent6 8 9 8" xfId="37247"/>
    <cellStyle name="40% - Accent6 9" xfId="37248"/>
    <cellStyle name="40% - Accent6 9 10" xfId="37249"/>
    <cellStyle name="40% - Accent6 9 10 2" xfId="37250"/>
    <cellStyle name="40% - Accent6 9 10 2 2" xfId="37251"/>
    <cellStyle name="40% - Accent6 9 10 2 3" xfId="37252"/>
    <cellStyle name="40% - Accent6 9 10 3" xfId="37253"/>
    <cellStyle name="40% - Accent6 9 10 3 2" xfId="37254"/>
    <cellStyle name="40% - Accent6 9 10 3 3" xfId="37255"/>
    <cellStyle name="40% - Accent6 9 10 4" xfId="37256"/>
    <cellStyle name="40% - Accent6 9 10 4 2" xfId="37257"/>
    <cellStyle name="40% - Accent6 9 10 4 3" xfId="37258"/>
    <cellStyle name="40% - Accent6 9 10 5" xfId="37259"/>
    <cellStyle name="40% - Accent6 9 10 5 2" xfId="37260"/>
    <cellStyle name="40% - Accent6 9 10 5 3" xfId="37261"/>
    <cellStyle name="40% - Accent6 9 10 6" xfId="37262"/>
    <cellStyle name="40% - Accent6 9 10 6 2" xfId="37263"/>
    <cellStyle name="40% - Accent6 9 10 7" xfId="37264"/>
    <cellStyle name="40% - Accent6 9 10 8" xfId="37265"/>
    <cellStyle name="40% - Accent6 9 11" xfId="37266"/>
    <cellStyle name="40% - Accent6 9 11 2" xfId="37267"/>
    <cellStyle name="40% - Accent6 9 11 2 2" xfId="37268"/>
    <cellStyle name="40% - Accent6 9 11 2 3" xfId="37269"/>
    <cellStyle name="40% - Accent6 9 11 3" xfId="37270"/>
    <cellStyle name="40% - Accent6 9 11 3 2" xfId="37271"/>
    <cellStyle name="40% - Accent6 9 11 3 3" xfId="37272"/>
    <cellStyle name="40% - Accent6 9 11 4" xfId="37273"/>
    <cellStyle name="40% - Accent6 9 11 4 2" xfId="37274"/>
    <cellStyle name="40% - Accent6 9 11 4 3" xfId="37275"/>
    <cellStyle name="40% - Accent6 9 11 5" xfId="37276"/>
    <cellStyle name="40% - Accent6 9 11 5 2" xfId="37277"/>
    <cellStyle name="40% - Accent6 9 11 5 3" xfId="37278"/>
    <cellStyle name="40% - Accent6 9 11 6" xfId="37279"/>
    <cellStyle name="40% - Accent6 9 11 6 2" xfId="37280"/>
    <cellStyle name="40% - Accent6 9 11 7" xfId="37281"/>
    <cellStyle name="40% - Accent6 9 11 8" xfId="37282"/>
    <cellStyle name="40% - Accent6 9 12" xfId="37283"/>
    <cellStyle name="40% - Accent6 9 12 2" xfId="37284"/>
    <cellStyle name="40% - Accent6 9 12 2 2" xfId="37285"/>
    <cellStyle name="40% - Accent6 9 12 2 3" xfId="37286"/>
    <cellStyle name="40% - Accent6 9 12 3" xfId="37287"/>
    <cellStyle name="40% - Accent6 9 12 3 2" xfId="37288"/>
    <cellStyle name="40% - Accent6 9 12 3 3" xfId="37289"/>
    <cellStyle name="40% - Accent6 9 12 4" xfId="37290"/>
    <cellStyle name="40% - Accent6 9 12 4 2" xfId="37291"/>
    <cellStyle name="40% - Accent6 9 12 4 3" xfId="37292"/>
    <cellStyle name="40% - Accent6 9 12 5" xfId="37293"/>
    <cellStyle name="40% - Accent6 9 12 5 2" xfId="37294"/>
    <cellStyle name="40% - Accent6 9 12 5 3" xfId="37295"/>
    <cellStyle name="40% - Accent6 9 12 6" xfId="37296"/>
    <cellStyle name="40% - Accent6 9 12 6 2" xfId="37297"/>
    <cellStyle name="40% - Accent6 9 12 7" xfId="37298"/>
    <cellStyle name="40% - Accent6 9 12 8" xfId="37299"/>
    <cellStyle name="40% - Accent6 9 13" xfId="37300"/>
    <cellStyle name="40% - Accent6 9 13 2" xfId="37301"/>
    <cellStyle name="40% - Accent6 9 13 2 2" xfId="37302"/>
    <cellStyle name="40% - Accent6 9 13 2 3" xfId="37303"/>
    <cellStyle name="40% - Accent6 9 13 3" xfId="37304"/>
    <cellStyle name="40% - Accent6 9 13 3 2" xfId="37305"/>
    <cellStyle name="40% - Accent6 9 13 3 3" xfId="37306"/>
    <cellStyle name="40% - Accent6 9 13 4" xfId="37307"/>
    <cellStyle name="40% - Accent6 9 13 4 2" xfId="37308"/>
    <cellStyle name="40% - Accent6 9 13 4 3" xfId="37309"/>
    <cellStyle name="40% - Accent6 9 13 5" xfId="37310"/>
    <cellStyle name="40% - Accent6 9 13 5 2" xfId="37311"/>
    <cellStyle name="40% - Accent6 9 13 5 3" xfId="37312"/>
    <cellStyle name="40% - Accent6 9 13 6" xfId="37313"/>
    <cellStyle name="40% - Accent6 9 13 6 2" xfId="37314"/>
    <cellStyle name="40% - Accent6 9 13 7" xfId="37315"/>
    <cellStyle name="40% - Accent6 9 13 8" xfId="37316"/>
    <cellStyle name="40% - Accent6 9 14" xfId="37317"/>
    <cellStyle name="40% - Accent6 9 14 2" xfId="37318"/>
    <cellStyle name="40% - Accent6 9 14 2 2" xfId="37319"/>
    <cellStyle name="40% - Accent6 9 14 2 3" xfId="37320"/>
    <cellStyle name="40% - Accent6 9 14 3" xfId="37321"/>
    <cellStyle name="40% - Accent6 9 14 3 2" xfId="37322"/>
    <cellStyle name="40% - Accent6 9 14 3 3" xfId="37323"/>
    <cellStyle name="40% - Accent6 9 14 4" xfId="37324"/>
    <cellStyle name="40% - Accent6 9 14 4 2" xfId="37325"/>
    <cellStyle name="40% - Accent6 9 14 4 3" xfId="37326"/>
    <cellStyle name="40% - Accent6 9 14 5" xfId="37327"/>
    <cellStyle name="40% - Accent6 9 14 5 2" xfId="37328"/>
    <cellStyle name="40% - Accent6 9 14 5 3" xfId="37329"/>
    <cellStyle name="40% - Accent6 9 14 6" xfId="37330"/>
    <cellStyle name="40% - Accent6 9 14 6 2" xfId="37331"/>
    <cellStyle name="40% - Accent6 9 14 7" xfId="37332"/>
    <cellStyle name="40% - Accent6 9 14 8" xfId="37333"/>
    <cellStyle name="40% - Accent6 9 15" xfId="37334"/>
    <cellStyle name="40% - Accent6 9 15 2" xfId="37335"/>
    <cellStyle name="40% - Accent6 9 15 2 2" xfId="37336"/>
    <cellStyle name="40% - Accent6 9 15 2 3" xfId="37337"/>
    <cellStyle name="40% - Accent6 9 15 3" xfId="37338"/>
    <cellStyle name="40% - Accent6 9 15 3 2" xfId="37339"/>
    <cellStyle name="40% - Accent6 9 15 3 3" xfId="37340"/>
    <cellStyle name="40% - Accent6 9 15 4" xfId="37341"/>
    <cellStyle name="40% - Accent6 9 15 4 2" xfId="37342"/>
    <cellStyle name="40% - Accent6 9 15 4 3" xfId="37343"/>
    <cellStyle name="40% - Accent6 9 15 5" xfId="37344"/>
    <cellStyle name="40% - Accent6 9 15 5 2" xfId="37345"/>
    <cellStyle name="40% - Accent6 9 15 5 3" xfId="37346"/>
    <cellStyle name="40% - Accent6 9 15 6" xfId="37347"/>
    <cellStyle name="40% - Accent6 9 15 6 2" xfId="37348"/>
    <cellStyle name="40% - Accent6 9 15 7" xfId="37349"/>
    <cellStyle name="40% - Accent6 9 15 8" xfId="37350"/>
    <cellStyle name="40% - Accent6 9 16" xfId="37351"/>
    <cellStyle name="40% - Accent6 9 16 2" xfId="37352"/>
    <cellStyle name="40% - Accent6 9 16 2 2" xfId="37353"/>
    <cellStyle name="40% - Accent6 9 16 2 3" xfId="37354"/>
    <cellStyle name="40% - Accent6 9 16 3" xfId="37355"/>
    <cellStyle name="40% - Accent6 9 16 3 2" xfId="37356"/>
    <cellStyle name="40% - Accent6 9 16 3 3" xfId="37357"/>
    <cellStyle name="40% - Accent6 9 16 4" xfId="37358"/>
    <cellStyle name="40% - Accent6 9 16 4 2" xfId="37359"/>
    <cellStyle name="40% - Accent6 9 16 4 3" xfId="37360"/>
    <cellStyle name="40% - Accent6 9 16 5" xfId="37361"/>
    <cellStyle name="40% - Accent6 9 16 5 2" xfId="37362"/>
    <cellStyle name="40% - Accent6 9 16 5 3" xfId="37363"/>
    <cellStyle name="40% - Accent6 9 16 6" xfId="37364"/>
    <cellStyle name="40% - Accent6 9 16 6 2" xfId="37365"/>
    <cellStyle name="40% - Accent6 9 16 7" xfId="37366"/>
    <cellStyle name="40% - Accent6 9 16 8" xfId="37367"/>
    <cellStyle name="40% - Accent6 9 17" xfId="37368"/>
    <cellStyle name="40% - Accent6 9 17 2" xfId="37369"/>
    <cellStyle name="40% - Accent6 9 17 2 2" xfId="37370"/>
    <cellStyle name="40% - Accent6 9 17 2 3" xfId="37371"/>
    <cellStyle name="40% - Accent6 9 17 3" xfId="37372"/>
    <cellStyle name="40% - Accent6 9 17 3 2" xfId="37373"/>
    <cellStyle name="40% - Accent6 9 17 3 3" xfId="37374"/>
    <cellStyle name="40% - Accent6 9 17 4" xfId="37375"/>
    <cellStyle name="40% - Accent6 9 17 4 2" xfId="37376"/>
    <cellStyle name="40% - Accent6 9 17 4 3" xfId="37377"/>
    <cellStyle name="40% - Accent6 9 17 5" xfId="37378"/>
    <cellStyle name="40% - Accent6 9 17 5 2" xfId="37379"/>
    <cellStyle name="40% - Accent6 9 17 5 3" xfId="37380"/>
    <cellStyle name="40% - Accent6 9 17 6" xfId="37381"/>
    <cellStyle name="40% - Accent6 9 17 6 2" xfId="37382"/>
    <cellStyle name="40% - Accent6 9 17 7" xfId="37383"/>
    <cellStyle name="40% - Accent6 9 17 8" xfId="37384"/>
    <cellStyle name="40% - Accent6 9 18" xfId="37385"/>
    <cellStyle name="40% - Accent6 9 18 2" xfId="37386"/>
    <cellStyle name="40% - Accent6 9 18 2 2" xfId="37387"/>
    <cellStyle name="40% - Accent6 9 18 2 3" xfId="37388"/>
    <cellStyle name="40% - Accent6 9 18 3" xfId="37389"/>
    <cellStyle name="40% - Accent6 9 18 3 2" xfId="37390"/>
    <cellStyle name="40% - Accent6 9 18 3 3" xfId="37391"/>
    <cellStyle name="40% - Accent6 9 18 4" xfId="37392"/>
    <cellStyle name="40% - Accent6 9 18 4 2" xfId="37393"/>
    <cellStyle name="40% - Accent6 9 18 4 3" xfId="37394"/>
    <cellStyle name="40% - Accent6 9 18 5" xfId="37395"/>
    <cellStyle name="40% - Accent6 9 18 5 2" xfId="37396"/>
    <cellStyle name="40% - Accent6 9 18 5 3" xfId="37397"/>
    <cellStyle name="40% - Accent6 9 18 6" xfId="37398"/>
    <cellStyle name="40% - Accent6 9 18 6 2" xfId="37399"/>
    <cellStyle name="40% - Accent6 9 18 7" xfId="37400"/>
    <cellStyle name="40% - Accent6 9 18 8" xfId="37401"/>
    <cellStyle name="40% - Accent6 9 19" xfId="37402"/>
    <cellStyle name="40% - Accent6 9 19 2" xfId="37403"/>
    <cellStyle name="40% - Accent6 9 19 2 2" xfId="37404"/>
    <cellStyle name="40% - Accent6 9 19 2 3" xfId="37405"/>
    <cellStyle name="40% - Accent6 9 19 3" xfId="37406"/>
    <cellStyle name="40% - Accent6 9 19 3 2" xfId="37407"/>
    <cellStyle name="40% - Accent6 9 19 3 3" xfId="37408"/>
    <cellStyle name="40% - Accent6 9 19 4" xfId="37409"/>
    <cellStyle name="40% - Accent6 9 19 4 2" xfId="37410"/>
    <cellStyle name="40% - Accent6 9 19 4 3" xfId="37411"/>
    <cellStyle name="40% - Accent6 9 19 5" xfId="37412"/>
    <cellStyle name="40% - Accent6 9 19 5 2" xfId="37413"/>
    <cellStyle name="40% - Accent6 9 19 5 3" xfId="37414"/>
    <cellStyle name="40% - Accent6 9 19 6" xfId="37415"/>
    <cellStyle name="40% - Accent6 9 19 6 2" xfId="37416"/>
    <cellStyle name="40% - Accent6 9 19 7" xfId="37417"/>
    <cellStyle name="40% - Accent6 9 19 8" xfId="37418"/>
    <cellStyle name="40% - Accent6 9 2" xfId="37419"/>
    <cellStyle name="40% - Accent6 9 2 2" xfId="37420"/>
    <cellStyle name="40% - Accent6 9 2 2 2" xfId="37421"/>
    <cellStyle name="40% - Accent6 9 2 2 3" xfId="37422"/>
    <cellStyle name="40% - Accent6 9 2 3" xfId="37423"/>
    <cellStyle name="40% - Accent6 9 2 3 2" xfId="37424"/>
    <cellStyle name="40% - Accent6 9 2 3 3" xfId="37425"/>
    <cellStyle name="40% - Accent6 9 2 4" xfId="37426"/>
    <cellStyle name="40% - Accent6 9 2 4 2" xfId="37427"/>
    <cellStyle name="40% - Accent6 9 2 4 3" xfId="37428"/>
    <cellStyle name="40% - Accent6 9 2 5" xfId="37429"/>
    <cellStyle name="40% - Accent6 9 2 5 2" xfId="37430"/>
    <cellStyle name="40% - Accent6 9 2 5 3" xfId="37431"/>
    <cellStyle name="40% - Accent6 9 2 6" xfId="37432"/>
    <cellStyle name="40% - Accent6 9 2 6 2" xfId="37433"/>
    <cellStyle name="40% - Accent6 9 2 7" xfId="37434"/>
    <cellStyle name="40% - Accent6 9 2 8" xfId="37435"/>
    <cellStyle name="40% - Accent6 9 20" xfId="37436"/>
    <cellStyle name="40% - Accent6 9 20 2" xfId="37437"/>
    <cellStyle name="40% - Accent6 9 20 3" xfId="37438"/>
    <cellStyle name="40% - Accent6 9 21" xfId="37439"/>
    <cellStyle name="40% - Accent6 9 21 2" xfId="37440"/>
    <cellStyle name="40% - Accent6 9 21 3" xfId="37441"/>
    <cellStyle name="40% - Accent6 9 22" xfId="37442"/>
    <cellStyle name="40% - Accent6 9 22 2" xfId="37443"/>
    <cellStyle name="40% - Accent6 9 22 3" xfId="37444"/>
    <cellStyle name="40% - Accent6 9 23" xfId="37445"/>
    <cellStyle name="40% - Accent6 9 23 2" xfId="37446"/>
    <cellStyle name="40% - Accent6 9 23 3" xfId="37447"/>
    <cellStyle name="40% - Accent6 9 24" xfId="37448"/>
    <cellStyle name="40% - Accent6 9 24 2" xfId="37449"/>
    <cellStyle name="40% - Accent6 9 25" xfId="37450"/>
    <cellStyle name="40% - Accent6 9 26" xfId="37451"/>
    <cellStyle name="40% - Accent6 9 3" xfId="37452"/>
    <cellStyle name="40% - Accent6 9 3 2" xfId="37453"/>
    <cellStyle name="40% - Accent6 9 3 2 2" xfId="37454"/>
    <cellStyle name="40% - Accent6 9 3 2 3" xfId="37455"/>
    <cellStyle name="40% - Accent6 9 3 3" xfId="37456"/>
    <cellStyle name="40% - Accent6 9 3 3 2" xfId="37457"/>
    <cellStyle name="40% - Accent6 9 3 3 3" xfId="37458"/>
    <cellStyle name="40% - Accent6 9 3 4" xfId="37459"/>
    <cellStyle name="40% - Accent6 9 3 4 2" xfId="37460"/>
    <cellStyle name="40% - Accent6 9 3 4 3" xfId="37461"/>
    <cellStyle name="40% - Accent6 9 3 5" xfId="37462"/>
    <cellStyle name="40% - Accent6 9 3 5 2" xfId="37463"/>
    <cellStyle name="40% - Accent6 9 3 5 3" xfId="37464"/>
    <cellStyle name="40% - Accent6 9 3 6" xfId="37465"/>
    <cellStyle name="40% - Accent6 9 3 6 2" xfId="37466"/>
    <cellStyle name="40% - Accent6 9 3 7" xfId="37467"/>
    <cellStyle name="40% - Accent6 9 3 8" xfId="37468"/>
    <cellStyle name="40% - Accent6 9 4" xfId="37469"/>
    <cellStyle name="40% - Accent6 9 4 2" xfId="37470"/>
    <cellStyle name="40% - Accent6 9 4 2 2" xfId="37471"/>
    <cellStyle name="40% - Accent6 9 4 2 3" xfId="37472"/>
    <cellStyle name="40% - Accent6 9 4 3" xfId="37473"/>
    <cellStyle name="40% - Accent6 9 4 3 2" xfId="37474"/>
    <cellStyle name="40% - Accent6 9 4 3 3" xfId="37475"/>
    <cellStyle name="40% - Accent6 9 4 4" xfId="37476"/>
    <cellStyle name="40% - Accent6 9 4 4 2" xfId="37477"/>
    <cellStyle name="40% - Accent6 9 4 4 3" xfId="37478"/>
    <cellStyle name="40% - Accent6 9 4 5" xfId="37479"/>
    <cellStyle name="40% - Accent6 9 4 5 2" xfId="37480"/>
    <cellStyle name="40% - Accent6 9 4 5 3" xfId="37481"/>
    <cellStyle name="40% - Accent6 9 4 6" xfId="37482"/>
    <cellStyle name="40% - Accent6 9 4 6 2" xfId="37483"/>
    <cellStyle name="40% - Accent6 9 4 7" xfId="37484"/>
    <cellStyle name="40% - Accent6 9 4 8" xfId="37485"/>
    <cellStyle name="40% - Accent6 9 5" xfId="37486"/>
    <cellStyle name="40% - Accent6 9 5 2" xfId="37487"/>
    <cellStyle name="40% - Accent6 9 5 2 2" xfId="37488"/>
    <cellStyle name="40% - Accent6 9 5 2 3" xfId="37489"/>
    <cellStyle name="40% - Accent6 9 5 3" xfId="37490"/>
    <cellStyle name="40% - Accent6 9 5 3 2" xfId="37491"/>
    <cellStyle name="40% - Accent6 9 5 3 3" xfId="37492"/>
    <cellStyle name="40% - Accent6 9 5 4" xfId="37493"/>
    <cellStyle name="40% - Accent6 9 5 4 2" xfId="37494"/>
    <cellStyle name="40% - Accent6 9 5 4 3" xfId="37495"/>
    <cellStyle name="40% - Accent6 9 5 5" xfId="37496"/>
    <cellStyle name="40% - Accent6 9 5 5 2" xfId="37497"/>
    <cellStyle name="40% - Accent6 9 5 5 3" xfId="37498"/>
    <cellStyle name="40% - Accent6 9 5 6" xfId="37499"/>
    <cellStyle name="40% - Accent6 9 5 6 2" xfId="37500"/>
    <cellStyle name="40% - Accent6 9 5 7" xfId="37501"/>
    <cellStyle name="40% - Accent6 9 5 8" xfId="37502"/>
    <cellStyle name="40% - Accent6 9 6" xfId="37503"/>
    <cellStyle name="40% - Accent6 9 6 2" xfId="37504"/>
    <cellStyle name="40% - Accent6 9 6 2 2" xfId="37505"/>
    <cellStyle name="40% - Accent6 9 6 2 3" xfId="37506"/>
    <cellStyle name="40% - Accent6 9 6 3" xfId="37507"/>
    <cellStyle name="40% - Accent6 9 6 3 2" xfId="37508"/>
    <cellStyle name="40% - Accent6 9 6 3 3" xfId="37509"/>
    <cellStyle name="40% - Accent6 9 6 4" xfId="37510"/>
    <cellStyle name="40% - Accent6 9 6 4 2" xfId="37511"/>
    <cellStyle name="40% - Accent6 9 6 4 3" xfId="37512"/>
    <cellStyle name="40% - Accent6 9 6 5" xfId="37513"/>
    <cellStyle name="40% - Accent6 9 6 5 2" xfId="37514"/>
    <cellStyle name="40% - Accent6 9 6 5 3" xfId="37515"/>
    <cellStyle name="40% - Accent6 9 6 6" xfId="37516"/>
    <cellStyle name="40% - Accent6 9 6 6 2" xfId="37517"/>
    <cellStyle name="40% - Accent6 9 6 7" xfId="37518"/>
    <cellStyle name="40% - Accent6 9 6 8" xfId="37519"/>
    <cellStyle name="40% - Accent6 9 7" xfId="37520"/>
    <cellStyle name="40% - Accent6 9 7 2" xfId="37521"/>
    <cellStyle name="40% - Accent6 9 7 2 2" xfId="37522"/>
    <cellStyle name="40% - Accent6 9 7 2 3" xfId="37523"/>
    <cellStyle name="40% - Accent6 9 7 3" xfId="37524"/>
    <cellStyle name="40% - Accent6 9 7 3 2" xfId="37525"/>
    <cellStyle name="40% - Accent6 9 7 3 3" xfId="37526"/>
    <cellStyle name="40% - Accent6 9 7 4" xfId="37527"/>
    <cellStyle name="40% - Accent6 9 7 4 2" xfId="37528"/>
    <cellStyle name="40% - Accent6 9 7 4 3" xfId="37529"/>
    <cellStyle name="40% - Accent6 9 7 5" xfId="37530"/>
    <cellStyle name="40% - Accent6 9 7 5 2" xfId="37531"/>
    <cellStyle name="40% - Accent6 9 7 5 3" xfId="37532"/>
    <cellStyle name="40% - Accent6 9 7 6" xfId="37533"/>
    <cellStyle name="40% - Accent6 9 7 6 2" xfId="37534"/>
    <cellStyle name="40% - Accent6 9 7 7" xfId="37535"/>
    <cellStyle name="40% - Accent6 9 7 8" xfId="37536"/>
    <cellStyle name="40% - Accent6 9 8" xfId="37537"/>
    <cellStyle name="40% - Accent6 9 8 2" xfId="37538"/>
    <cellStyle name="40% - Accent6 9 8 2 2" xfId="37539"/>
    <cellStyle name="40% - Accent6 9 8 2 3" xfId="37540"/>
    <cellStyle name="40% - Accent6 9 8 3" xfId="37541"/>
    <cellStyle name="40% - Accent6 9 8 3 2" xfId="37542"/>
    <cellStyle name="40% - Accent6 9 8 3 3" xfId="37543"/>
    <cellStyle name="40% - Accent6 9 8 4" xfId="37544"/>
    <cellStyle name="40% - Accent6 9 8 4 2" xfId="37545"/>
    <cellStyle name="40% - Accent6 9 8 4 3" xfId="37546"/>
    <cellStyle name="40% - Accent6 9 8 5" xfId="37547"/>
    <cellStyle name="40% - Accent6 9 8 5 2" xfId="37548"/>
    <cellStyle name="40% - Accent6 9 8 5 3" xfId="37549"/>
    <cellStyle name="40% - Accent6 9 8 6" xfId="37550"/>
    <cellStyle name="40% - Accent6 9 8 6 2" xfId="37551"/>
    <cellStyle name="40% - Accent6 9 8 7" xfId="37552"/>
    <cellStyle name="40% - Accent6 9 8 8" xfId="37553"/>
    <cellStyle name="40% - Accent6 9 9" xfId="37554"/>
    <cellStyle name="40% - Accent6 9 9 2" xfId="37555"/>
    <cellStyle name="40% - Accent6 9 9 2 2" xfId="37556"/>
    <cellStyle name="40% - Accent6 9 9 2 3" xfId="37557"/>
    <cellStyle name="40% - Accent6 9 9 3" xfId="37558"/>
    <cellStyle name="40% - Accent6 9 9 3 2" xfId="37559"/>
    <cellStyle name="40% - Accent6 9 9 3 3" xfId="37560"/>
    <cellStyle name="40% - Accent6 9 9 4" xfId="37561"/>
    <cellStyle name="40% - Accent6 9 9 4 2" xfId="37562"/>
    <cellStyle name="40% - Accent6 9 9 4 3" xfId="37563"/>
    <cellStyle name="40% - Accent6 9 9 5" xfId="37564"/>
    <cellStyle name="40% - Accent6 9 9 5 2" xfId="37565"/>
    <cellStyle name="40% - Accent6 9 9 5 3" xfId="37566"/>
    <cellStyle name="40% - Accent6 9 9 6" xfId="37567"/>
    <cellStyle name="40% - Accent6 9 9 6 2" xfId="37568"/>
    <cellStyle name="40% - Accent6 9 9 7" xfId="37569"/>
    <cellStyle name="40% - Accent6 9 9 8" xfId="37570"/>
    <cellStyle name="Comma" xfId="44627" builtinId="3"/>
    <cellStyle name="Comma 10" xfId="37571"/>
    <cellStyle name="Comma 10 2" xfId="37572"/>
    <cellStyle name="Comma 11" xfId="37573"/>
    <cellStyle name="Comma 11 2" xfId="37574"/>
    <cellStyle name="Comma 12" xfId="37575"/>
    <cellStyle name="Comma 12 2" xfId="37576"/>
    <cellStyle name="Comma 13" xfId="37577"/>
    <cellStyle name="Comma 14" xfId="37578"/>
    <cellStyle name="Comma 15" xfId="37579"/>
    <cellStyle name="Comma 16" xfId="37580"/>
    <cellStyle name="Comma 17" xfId="37581"/>
    <cellStyle name="Comma 18" xfId="24"/>
    <cellStyle name="Comma 2" xfId="2"/>
    <cellStyle name="Comma 2 10" xfId="37583"/>
    <cellStyle name="Comma 2 11" xfId="37584"/>
    <cellStyle name="Comma 2 12" xfId="37585"/>
    <cellStyle name="Comma 2 13" xfId="37586"/>
    <cellStyle name="Comma 2 14" xfId="37587"/>
    <cellStyle name="Comma 2 15" xfId="37588"/>
    <cellStyle name="Comma 2 16" xfId="37589"/>
    <cellStyle name="Comma 2 17" xfId="37590"/>
    <cellStyle name="Comma 2 18" xfId="37591"/>
    <cellStyle name="Comma 2 19" xfId="37592"/>
    <cellStyle name="Comma 2 2" xfId="37593"/>
    <cellStyle name="Comma 2 2 10" xfId="37594"/>
    <cellStyle name="Comma 2 2 11" xfId="37595"/>
    <cellStyle name="Comma 2 2 12" xfId="37596"/>
    <cellStyle name="Comma 2 2 13" xfId="37597"/>
    <cellStyle name="Comma 2 2 14" xfId="37598"/>
    <cellStyle name="Comma 2 2 15" xfId="37599"/>
    <cellStyle name="Comma 2 2 16" xfId="37600"/>
    <cellStyle name="Comma 2 2 17" xfId="37601"/>
    <cellStyle name="Comma 2 2 18" xfId="37602"/>
    <cellStyle name="Comma 2 2 19" xfId="37603"/>
    <cellStyle name="Comma 2 2 2" xfId="37604"/>
    <cellStyle name="Comma 2 2 20" xfId="37605"/>
    <cellStyle name="Comma 2 2 3" xfId="37606"/>
    <cellStyle name="Comma 2 2 4" xfId="37607"/>
    <cellStyle name="Comma 2 2 5" xfId="37608"/>
    <cellStyle name="Comma 2 2 6" xfId="37609"/>
    <cellStyle name="Comma 2 2 7" xfId="37610"/>
    <cellStyle name="Comma 2 2 8" xfId="37611"/>
    <cellStyle name="Comma 2 2 9" xfId="37612"/>
    <cellStyle name="Comma 2 20" xfId="37613"/>
    <cellStyle name="Comma 2 21" xfId="37614"/>
    <cellStyle name="Comma 2 22" xfId="37615"/>
    <cellStyle name="Comma 2 23" xfId="37616"/>
    <cellStyle name="Comma 2 24" xfId="37617"/>
    <cellStyle name="Comma 2 25" xfId="37618"/>
    <cellStyle name="Comma 2 26" xfId="37619"/>
    <cellStyle name="Comma 2 27" xfId="37620"/>
    <cellStyle name="Comma 2 28" xfId="37621"/>
    <cellStyle name="Comma 2 29" xfId="37622"/>
    <cellStyle name="Comma 2 3" xfId="37623"/>
    <cellStyle name="Comma 2 3 10" xfId="37624"/>
    <cellStyle name="Comma 2 3 10 2" xfId="37625"/>
    <cellStyle name="Comma 2 3 10 2 2" xfId="37626"/>
    <cellStyle name="Comma 2 3 10 2 3" xfId="37627"/>
    <cellStyle name="Comma 2 3 10 3" xfId="37628"/>
    <cellStyle name="Comma 2 3 10 3 2" xfId="37629"/>
    <cellStyle name="Comma 2 3 10 3 3" xfId="37630"/>
    <cellStyle name="Comma 2 3 10 4" xfId="37631"/>
    <cellStyle name="Comma 2 3 10 4 2" xfId="37632"/>
    <cellStyle name="Comma 2 3 10 4 3" xfId="37633"/>
    <cellStyle name="Comma 2 3 10 5" xfId="37634"/>
    <cellStyle name="Comma 2 3 10 5 2" xfId="37635"/>
    <cellStyle name="Comma 2 3 10 5 3" xfId="37636"/>
    <cellStyle name="Comma 2 3 10 6" xfId="37637"/>
    <cellStyle name="Comma 2 3 10 6 2" xfId="37638"/>
    <cellStyle name="Comma 2 3 10 7" xfId="37639"/>
    <cellStyle name="Comma 2 3 10 8" xfId="37640"/>
    <cellStyle name="Comma 2 3 11" xfId="37641"/>
    <cellStyle name="Comma 2 3 11 2" xfId="37642"/>
    <cellStyle name="Comma 2 3 11 2 2" xfId="37643"/>
    <cellStyle name="Comma 2 3 11 2 3" xfId="37644"/>
    <cellStyle name="Comma 2 3 11 3" xfId="37645"/>
    <cellStyle name="Comma 2 3 11 3 2" xfId="37646"/>
    <cellStyle name="Comma 2 3 11 3 3" xfId="37647"/>
    <cellStyle name="Comma 2 3 11 4" xfId="37648"/>
    <cellStyle name="Comma 2 3 11 4 2" xfId="37649"/>
    <cellStyle name="Comma 2 3 11 4 3" xfId="37650"/>
    <cellStyle name="Comma 2 3 11 5" xfId="37651"/>
    <cellStyle name="Comma 2 3 11 5 2" xfId="37652"/>
    <cellStyle name="Comma 2 3 11 5 3" xfId="37653"/>
    <cellStyle name="Comma 2 3 11 6" xfId="37654"/>
    <cellStyle name="Comma 2 3 11 6 2" xfId="37655"/>
    <cellStyle name="Comma 2 3 11 7" xfId="37656"/>
    <cellStyle name="Comma 2 3 11 8" xfId="37657"/>
    <cellStyle name="Comma 2 3 12" xfId="37658"/>
    <cellStyle name="Comma 2 3 12 2" xfId="37659"/>
    <cellStyle name="Comma 2 3 12 2 2" xfId="37660"/>
    <cellStyle name="Comma 2 3 12 2 3" xfId="37661"/>
    <cellStyle name="Comma 2 3 12 3" xfId="37662"/>
    <cellStyle name="Comma 2 3 12 3 2" xfId="37663"/>
    <cellStyle name="Comma 2 3 12 3 3" xfId="37664"/>
    <cellStyle name="Comma 2 3 12 4" xfId="37665"/>
    <cellStyle name="Comma 2 3 12 4 2" xfId="37666"/>
    <cellStyle name="Comma 2 3 12 4 3" xfId="37667"/>
    <cellStyle name="Comma 2 3 12 5" xfId="37668"/>
    <cellStyle name="Comma 2 3 12 5 2" xfId="37669"/>
    <cellStyle name="Comma 2 3 12 5 3" xfId="37670"/>
    <cellStyle name="Comma 2 3 12 6" xfId="37671"/>
    <cellStyle name="Comma 2 3 12 6 2" xfId="37672"/>
    <cellStyle name="Comma 2 3 12 7" xfId="37673"/>
    <cellStyle name="Comma 2 3 12 8" xfId="37674"/>
    <cellStyle name="Comma 2 3 13" xfId="37675"/>
    <cellStyle name="Comma 2 3 13 2" xfId="37676"/>
    <cellStyle name="Comma 2 3 13 2 2" xfId="37677"/>
    <cellStyle name="Comma 2 3 13 2 3" xfId="37678"/>
    <cellStyle name="Comma 2 3 13 3" xfId="37679"/>
    <cellStyle name="Comma 2 3 13 3 2" xfId="37680"/>
    <cellStyle name="Comma 2 3 13 3 3" xfId="37681"/>
    <cellStyle name="Comma 2 3 13 4" xfId="37682"/>
    <cellStyle name="Comma 2 3 13 4 2" xfId="37683"/>
    <cellStyle name="Comma 2 3 13 4 3" xfId="37684"/>
    <cellStyle name="Comma 2 3 13 5" xfId="37685"/>
    <cellStyle name="Comma 2 3 13 5 2" xfId="37686"/>
    <cellStyle name="Comma 2 3 13 5 3" xfId="37687"/>
    <cellStyle name="Comma 2 3 13 6" xfId="37688"/>
    <cellStyle name="Comma 2 3 13 6 2" xfId="37689"/>
    <cellStyle name="Comma 2 3 13 7" xfId="37690"/>
    <cellStyle name="Comma 2 3 13 8" xfId="37691"/>
    <cellStyle name="Comma 2 3 14" xfId="37692"/>
    <cellStyle name="Comma 2 3 14 2" xfId="37693"/>
    <cellStyle name="Comma 2 3 14 2 2" xfId="37694"/>
    <cellStyle name="Comma 2 3 14 2 3" xfId="37695"/>
    <cellStyle name="Comma 2 3 14 3" xfId="37696"/>
    <cellStyle name="Comma 2 3 14 3 2" xfId="37697"/>
    <cellStyle name="Comma 2 3 14 3 3" xfId="37698"/>
    <cellStyle name="Comma 2 3 14 4" xfId="37699"/>
    <cellStyle name="Comma 2 3 14 4 2" xfId="37700"/>
    <cellStyle name="Comma 2 3 14 4 3" xfId="37701"/>
    <cellStyle name="Comma 2 3 14 5" xfId="37702"/>
    <cellStyle name="Comma 2 3 14 5 2" xfId="37703"/>
    <cellStyle name="Comma 2 3 14 5 3" xfId="37704"/>
    <cellStyle name="Comma 2 3 14 6" xfId="37705"/>
    <cellStyle name="Comma 2 3 14 6 2" xfId="37706"/>
    <cellStyle name="Comma 2 3 14 7" xfId="37707"/>
    <cellStyle name="Comma 2 3 14 8" xfId="37708"/>
    <cellStyle name="Comma 2 3 15" xfId="37709"/>
    <cellStyle name="Comma 2 3 15 2" xfId="37710"/>
    <cellStyle name="Comma 2 3 15 2 2" xfId="37711"/>
    <cellStyle name="Comma 2 3 15 2 3" xfId="37712"/>
    <cellStyle name="Comma 2 3 15 3" xfId="37713"/>
    <cellStyle name="Comma 2 3 15 3 2" xfId="37714"/>
    <cellStyle name="Comma 2 3 15 3 3" xfId="37715"/>
    <cellStyle name="Comma 2 3 15 4" xfId="37716"/>
    <cellStyle name="Comma 2 3 15 4 2" xfId="37717"/>
    <cellStyle name="Comma 2 3 15 4 3" xfId="37718"/>
    <cellStyle name="Comma 2 3 15 5" xfId="37719"/>
    <cellStyle name="Comma 2 3 15 5 2" xfId="37720"/>
    <cellStyle name="Comma 2 3 15 5 3" xfId="37721"/>
    <cellStyle name="Comma 2 3 15 6" xfId="37722"/>
    <cellStyle name="Comma 2 3 15 6 2" xfId="37723"/>
    <cellStyle name="Comma 2 3 15 7" xfId="37724"/>
    <cellStyle name="Comma 2 3 15 8" xfId="37725"/>
    <cellStyle name="Comma 2 3 16" xfId="37726"/>
    <cellStyle name="Comma 2 3 16 2" xfId="37727"/>
    <cellStyle name="Comma 2 3 16 2 2" xfId="37728"/>
    <cellStyle name="Comma 2 3 16 2 3" xfId="37729"/>
    <cellStyle name="Comma 2 3 16 3" xfId="37730"/>
    <cellStyle name="Comma 2 3 16 3 2" xfId="37731"/>
    <cellStyle name="Comma 2 3 16 3 3" xfId="37732"/>
    <cellStyle name="Comma 2 3 16 4" xfId="37733"/>
    <cellStyle name="Comma 2 3 16 4 2" xfId="37734"/>
    <cellStyle name="Comma 2 3 16 4 3" xfId="37735"/>
    <cellStyle name="Comma 2 3 16 5" xfId="37736"/>
    <cellStyle name="Comma 2 3 16 5 2" xfId="37737"/>
    <cellStyle name="Comma 2 3 16 5 3" xfId="37738"/>
    <cellStyle name="Comma 2 3 16 6" xfId="37739"/>
    <cellStyle name="Comma 2 3 16 6 2" xfId="37740"/>
    <cellStyle name="Comma 2 3 16 7" xfId="37741"/>
    <cellStyle name="Comma 2 3 16 8" xfId="37742"/>
    <cellStyle name="Comma 2 3 17" xfId="37743"/>
    <cellStyle name="Comma 2 3 17 2" xfId="37744"/>
    <cellStyle name="Comma 2 3 17 2 2" xfId="37745"/>
    <cellStyle name="Comma 2 3 17 2 3" xfId="37746"/>
    <cellStyle name="Comma 2 3 17 3" xfId="37747"/>
    <cellStyle name="Comma 2 3 17 3 2" xfId="37748"/>
    <cellStyle name="Comma 2 3 17 3 3" xfId="37749"/>
    <cellStyle name="Comma 2 3 17 4" xfId="37750"/>
    <cellStyle name="Comma 2 3 17 4 2" xfId="37751"/>
    <cellStyle name="Comma 2 3 17 4 3" xfId="37752"/>
    <cellStyle name="Comma 2 3 17 5" xfId="37753"/>
    <cellStyle name="Comma 2 3 17 5 2" xfId="37754"/>
    <cellStyle name="Comma 2 3 17 5 3" xfId="37755"/>
    <cellStyle name="Comma 2 3 17 6" xfId="37756"/>
    <cellStyle name="Comma 2 3 17 6 2" xfId="37757"/>
    <cellStyle name="Comma 2 3 17 7" xfId="37758"/>
    <cellStyle name="Comma 2 3 17 8" xfId="37759"/>
    <cellStyle name="Comma 2 3 18" xfId="37760"/>
    <cellStyle name="Comma 2 3 18 2" xfId="37761"/>
    <cellStyle name="Comma 2 3 18 2 2" xfId="37762"/>
    <cellStyle name="Comma 2 3 18 2 3" xfId="37763"/>
    <cellStyle name="Comma 2 3 18 3" xfId="37764"/>
    <cellStyle name="Comma 2 3 18 3 2" xfId="37765"/>
    <cellStyle name="Comma 2 3 18 3 3" xfId="37766"/>
    <cellStyle name="Comma 2 3 18 4" xfId="37767"/>
    <cellStyle name="Comma 2 3 18 4 2" xfId="37768"/>
    <cellStyle name="Comma 2 3 18 4 3" xfId="37769"/>
    <cellStyle name="Comma 2 3 18 5" xfId="37770"/>
    <cellStyle name="Comma 2 3 18 5 2" xfId="37771"/>
    <cellStyle name="Comma 2 3 18 5 3" xfId="37772"/>
    <cellStyle name="Comma 2 3 18 6" xfId="37773"/>
    <cellStyle name="Comma 2 3 18 6 2" xfId="37774"/>
    <cellStyle name="Comma 2 3 18 7" xfId="37775"/>
    <cellStyle name="Comma 2 3 18 8" xfId="37776"/>
    <cellStyle name="Comma 2 3 19" xfId="37777"/>
    <cellStyle name="Comma 2 3 19 2" xfId="37778"/>
    <cellStyle name="Comma 2 3 19 2 2" xfId="37779"/>
    <cellStyle name="Comma 2 3 19 2 3" xfId="37780"/>
    <cellStyle name="Comma 2 3 19 3" xfId="37781"/>
    <cellStyle name="Comma 2 3 19 3 2" xfId="37782"/>
    <cellStyle name="Comma 2 3 19 3 3" xfId="37783"/>
    <cellStyle name="Comma 2 3 19 4" xfId="37784"/>
    <cellStyle name="Comma 2 3 19 4 2" xfId="37785"/>
    <cellStyle name="Comma 2 3 19 4 3" xfId="37786"/>
    <cellStyle name="Comma 2 3 19 5" xfId="37787"/>
    <cellStyle name="Comma 2 3 19 5 2" xfId="37788"/>
    <cellStyle name="Comma 2 3 19 5 3" xfId="37789"/>
    <cellStyle name="Comma 2 3 19 6" xfId="37790"/>
    <cellStyle name="Comma 2 3 19 6 2" xfId="37791"/>
    <cellStyle name="Comma 2 3 19 7" xfId="37792"/>
    <cellStyle name="Comma 2 3 19 8" xfId="37793"/>
    <cellStyle name="Comma 2 3 2" xfId="37794"/>
    <cellStyle name="Comma 2 3 2 2" xfId="37795"/>
    <cellStyle name="Comma 2 3 2 2 2" xfId="37796"/>
    <cellStyle name="Comma 2 3 2 2 3" xfId="37797"/>
    <cellStyle name="Comma 2 3 2 3" xfId="37798"/>
    <cellStyle name="Comma 2 3 2 3 2" xfId="37799"/>
    <cellStyle name="Comma 2 3 2 3 3" xfId="37800"/>
    <cellStyle name="Comma 2 3 2 4" xfId="37801"/>
    <cellStyle name="Comma 2 3 2 4 2" xfId="37802"/>
    <cellStyle name="Comma 2 3 2 4 3" xfId="37803"/>
    <cellStyle name="Comma 2 3 2 5" xfId="37804"/>
    <cellStyle name="Comma 2 3 2 5 2" xfId="37805"/>
    <cellStyle name="Comma 2 3 2 5 3" xfId="37806"/>
    <cellStyle name="Comma 2 3 2 6" xfId="37807"/>
    <cellStyle name="Comma 2 3 2 6 2" xfId="37808"/>
    <cellStyle name="Comma 2 3 2 7" xfId="37809"/>
    <cellStyle name="Comma 2 3 2 8" xfId="37810"/>
    <cellStyle name="Comma 2 3 20" xfId="37811"/>
    <cellStyle name="Comma 2 3 20 2" xfId="37812"/>
    <cellStyle name="Comma 2 3 20 2 2" xfId="37813"/>
    <cellStyle name="Comma 2 3 20 2 3" xfId="37814"/>
    <cellStyle name="Comma 2 3 20 3" xfId="37815"/>
    <cellStyle name="Comma 2 3 20 3 2" xfId="37816"/>
    <cellStyle name="Comma 2 3 20 3 3" xfId="37817"/>
    <cellStyle name="Comma 2 3 20 4" xfId="37818"/>
    <cellStyle name="Comma 2 3 20 4 2" xfId="37819"/>
    <cellStyle name="Comma 2 3 20 4 3" xfId="37820"/>
    <cellStyle name="Comma 2 3 20 5" xfId="37821"/>
    <cellStyle name="Comma 2 3 20 5 2" xfId="37822"/>
    <cellStyle name="Comma 2 3 20 5 3" xfId="37823"/>
    <cellStyle name="Comma 2 3 20 6" xfId="37824"/>
    <cellStyle name="Comma 2 3 20 6 2" xfId="37825"/>
    <cellStyle name="Comma 2 3 20 7" xfId="37826"/>
    <cellStyle name="Comma 2 3 20 8" xfId="37827"/>
    <cellStyle name="Comma 2 3 21" xfId="37828"/>
    <cellStyle name="Comma 2 3 21 2" xfId="37829"/>
    <cellStyle name="Comma 2 3 21 2 2" xfId="37830"/>
    <cellStyle name="Comma 2 3 21 2 3" xfId="37831"/>
    <cellStyle name="Comma 2 3 21 3" xfId="37832"/>
    <cellStyle name="Comma 2 3 21 3 2" xfId="37833"/>
    <cellStyle name="Comma 2 3 21 3 3" xfId="37834"/>
    <cellStyle name="Comma 2 3 21 4" xfId="37835"/>
    <cellStyle name="Comma 2 3 21 4 2" xfId="37836"/>
    <cellStyle name="Comma 2 3 21 4 3" xfId="37837"/>
    <cellStyle name="Comma 2 3 21 5" xfId="37838"/>
    <cellStyle name="Comma 2 3 21 5 2" xfId="37839"/>
    <cellStyle name="Comma 2 3 21 5 3" xfId="37840"/>
    <cellStyle name="Comma 2 3 21 6" xfId="37841"/>
    <cellStyle name="Comma 2 3 21 6 2" xfId="37842"/>
    <cellStyle name="Comma 2 3 21 7" xfId="37843"/>
    <cellStyle name="Comma 2 3 21 8" xfId="37844"/>
    <cellStyle name="Comma 2 3 22" xfId="37845"/>
    <cellStyle name="Comma 2 3 3" xfId="37846"/>
    <cellStyle name="Comma 2 3 3 2" xfId="37847"/>
    <cellStyle name="Comma 2 3 3 2 2" xfId="37848"/>
    <cellStyle name="Comma 2 3 3 2 3" xfId="37849"/>
    <cellStyle name="Comma 2 3 3 3" xfId="37850"/>
    <cellStyle name="Comma 2 3 3 3 2" xfId="37851"/>
    <cellStyle name="Comma 2 3 3 3 3" xfId="37852"/>
    <cellStyle name="Comma 2 3 3 4" xfId="37853"/>
    <cellStyle name="Comma 2 3 3 4 2" xfId="37854"/>
    <cellStyle name="Comma 2 3 3 4 3" xfId="37855"/>
    <cellStyle name="Comma 2 3 3 5" xfId="37856"/>
    <cellStyle name="Comma 2 3 3 5 2" xfId="37857"/>
    <cellStyle name="Comma 2 3 3 5 3" xfId="37858"/>
    <cellStyle name="Comma 2 3 3 6" xfId="37859"/>
    <cellStyle name="Comma 2 3 3 6 2" xfId="37860"/>
    <cellStyle name="Comma 2 3 3 7" xfId="37861"/>
    <cellStyle name="Comma 2 3 3 8" xfId="37862"/>
    <cellStyle name="Comma 2 3 4" xfId="37863"/>
    <cellStyle name="Comma 2 3 4 2" xfId="37864"/>
    <cellStyle name="Comma 2 3 4 2 2" xfId="37865"/>
    <cellStyle name="Comma 2 3 4 2 3" xfId="37866"/>
    <cellStyle name="Comma 2 3 4 3" xfId="37867"/>
    <cellStyle name="Comma 2 3 4 3 2" xfId="37868"/>
    <cellStyle name="Comma 2 3 4 3 3" xfId="37869"/>
    <cellStyle name="Comma 2 3 4 4" xfId="37870"/>
    <cellStyle name="Comma 2 3 4 4 2" xfId="37871"/>
    <cellStyle name="Comma 2 3 4 4 3" xfId="37872"/>
    <cellStyle name="Comma 2 3 4 5" xfId="37873"/>
    <cellStyle name="Comma 2 3 4 5 2" xfId="37874"/>
    <cellStyle name="Comma 2 3 4 5 3" xfId="37875"/>
    <cellStyle name="Comma 2 3 4 6" xfId="37876"/>
    <cellStyle name="Comma 2 3 4 6 2" xfId="37877"/>
    <cellStyle name="Comma 2 3 4 7" xfId="37878"/>
    <cellStyle name="Comma 2 3 4 8" xfId="37879"/>
    <cellStyle name="Comma 2 3 5" xfId="37880"/>
    <cellStyle name="Comma 2 3 5 2" xfId="37881"/>
    <cellStyle name="Comma 2 3 5 2 2" xfId="37882"/>
    <cellStyle name="Comma 2 3 5 2 3" xfId="37883"/>
    <cellStyle name="Comma 2 3 5 3" xfId="37884"/>
    <cellStyle name="Comma 2 3 5 3 2" xfId="37885"/>
    <cellStyle name="Comma 2 3 5 3 3" xfId="37886"/>
    <cellStyle name="Comma 2 3 5 4" xfId="37887"/>
    <cellStyle name="Comma 2 3 5 4 2" xfId="37888"/>
    <cellStyle name="Comma 2 3 5 4 3" xfId="37889"/>
    <cellStyle name="Comma 2 3 5 5" xfId="37890"/>
    <cellStyle name="Comma 2 3 5 5 2" xfId="37891"/>
    <cellStyle name="Comma 2 3 5 5 3" xfId="37892"/>
    <cellStyle name="Comma 2 3 5 6" xfId="37893"/>
    <cellStyle name="Comma 2 3 5 6 2" xfId="37894"/>
    <cellStyle name="Comma 2 3 5 7" xfId="37895"/>
    <cellStyle name="Comma 2 3 5 8" xfId="37896"/>
    <cellStyle name="Comma 2 3 6" xfId="37897"/>
    <cellStyle name="Comma 2 3 6 2" xfId="37898"/>
    <cellStyle name="Comma 2 3 6 2 2" xfId="37899"/>
    <cellStyle name="Comma 2 3 6 2 3" xfId="37900"/>
    <cellStyle name="Comma 2 3 6 3" xfId="37901"/>
    <cellStyle name="Comma 2 3 6 3 2" xfId="37902"/>
    <cellStyle name="Comma 2 3 6 3 3" xfId="37903"/>
    <cellStyle name="Comma 2 3 6 4" xfId="37904"/>
    <cellStyle name="Comma 2 3 6 4 2" xfId="37905"/>
    <cellStyle name="Comma 2 3 6 4 3" xfId="37906"/>
    <cellStyle name="Comma 2 3 6 5" xfId="37907"/>
    <cellStyle name="Comma 2 3 6 5 2" xfId="37908"/>
    <cellStyle name="Comma 2 3 6 5 3" xfId="37909"/>
    <cellStyle name="Comma 2 3 6 6" xfId="37910"/>
    <cellStyle name="Comma 2 3 6 6 2" xfId="37911"/>
    <cellStyle name="Comma 2 3 6 7" xfId="37912"/>
    <cellStyle name="Comma 2 3 6 8" xfId="37913"/>
    <cellStyle name="Comma 2 3 7" xfId="37914"/>
    <cellStyle name="Comma 2 3 7 2" xfId="37915"/>
    <cellStyle name="Comma 2 3 7 2 2" xfId="37916"/>
    <cellStyle name="Comma 2 3 7 2 3" xfId="37917"/>
    <cellStyle name="Comma 2 3 7 3" xfId="37918"/>
    <cellStyle name="Comma 2 3 7 3 2" xfId="37919"/>
    <cellStyle name="Comma 2 3 7 3 3" xfId="37920"/>
    <cellStyle name="Comma 2 3 7 4" xfId="37921"/>
    <cellStyle name="Comma 2 3 7 4 2" xfId="37922"/>
    <cellStyle name="Comma 2 3 7 4 3" xfId="37923"/>
    <cellStyle name="Comma 2 3 7 5" xfId="37924"/>
    <cellStyle name="Comma 2 3 7 5 2" xfId="37925"/>
    <cellStyle name="Comma 2 3 7 5 3" xfId="37926"/>
    <cellStyle name="Comma 2 3 7 6" xfId="37927"/>
    <cellStyle name="Comma 2 3 7 6 2" xfId="37928"/>
    <cellStyle name="Comma 2 3 7 7" xfId="37929"/>
    <cellStyle name="Comma 2 3 7 8" xfId="37930"/>
    <cellStyle name="Comma 2 3 8" xfId="37931"/>
    <cellStyle name="Comma 2 3 8 2" xfId="37932"/>
    <cellStyle name="Comma 2 3 8 2 2" xfId="37933"/>
    <cellStyle name="Comma 2 3 8 2 3" xfId="37934"/>
    <cellStyle name="Comma 2 3 8 3" xfId="37935"/>
    <cellStyle name="Comma 2 3 8 3 2" xfId="37936"/>
    <cellStyle name="Comma 2 3 8 3 3" xfId="37937"/>
    <cellStyle name="Comma 2 3 8 4" xfId="37938"/>
    <cellStyle name="Comma 2 3 8 4 2" xfId="37939"/>
    <cellStyle name="Comma 2 3 8 4 3" xfId="37940"/>
    <cellStyle name="Comma 2 3 8 5" xfId="37941"/>
    <cellStyle name="Comma 2 3 8 5 2" xfId="37942"/>
    <cellStyle name="Comma 2 3 8 5 3" xfId="37943"/>
    <cellStyle name="Comma 2 3 8 6" xfId="37944"/>
    <cellStyle name="Comma 2 3 8 6 2" xfId="37945"/>
    <cellStyle name="Comma 2 3 8 7" xfId="37946"/>
    <cellStyle name="Comma 2 3 8 8" xfId="37947"/>
    <cellStyle name="Comma 2 3 9" xfId="37948"/>
    <cellStyle name="Comma 2 3 9 2" xfId="37949"/>
    <cellStyle name="Comma 2 3 9 2 2" xfId="37950"/>
    <cellStyle name="Comma 2 3 9 2 3" xfId="37951"/>
    <cellStyle name="Comma 2 3 9 3" xfId="37952"/>
    <cellStyle name="Comma 2 3 9 3 2" xfId="37953"/>
    <cellStyle name="Comma 2 3 9 3 3" xfId="37954"/>
    <cellStyle name="Comma 2 3 9 4" xfId="37955"/>
    <cellStyle name="Comma 2 3 9 4 2" xfId="37956"/>
    <cellStyle name="Comma 2 3 9 4 3" xfId="37957"/>
    <cellStyle name="Comma 2 3 9 5" xfId="37958"/>
    <cellStyle name="Comma 2 3 9 5 2" xfId="37959"/>
    <cellStyle name="Comma 2 3 9 5 3" xfId="37960"/>
    <cellStyle name="Comma 2 3 9 6" xfId="37961"/>
    <cellStyle name="Comma 2 3 9 6 2" xfId="37962"/>
    <cellStyle name="Comma 2 3 9 7" xfId="37963"/>
    <cellStyle name="Comma 2 3 9 8" xfId="37964"/>
    <cellStyle name="Comma 2 30" xfId="37965"/>
    <cellStyle name="Comma 2 31" xfId="37966"/>
    <cellStyle name="Comma 2 32" xfId="37967"/>
    <cellStyle name="Comma 2 33" xfId="37582"/>
    <cellStyle name="Comma 2 4" xfId="37968"/>
    <cellStyle name="Comma 2 5" xfId="37969"/>
    <cellStyle name="Comma 2 5 10" xfId="37970"/>
    <cellStyle name="Comma 2 5 10 2" xfId="37971"/>
    <cellStyle name="Comma 2 5 10 2 2" xfId="37972"/>
    <cellStyle name="Comma 2 5 10 2 3" xfId="37973"/>
    <cellStyle name="Comma 2 5 10 3" xfId="37974"/>
    <cellStyle name="Comma 2 5 10 3 2" xfId="37975"/>
    <cellStyle name="Comma 2 5 10 3 3" xfId="37976"/>
    <cellStyle name="Comma 2 5 10 4" xfId="37977"/>
    <cellStyle name="Comma 2 5 10 4 2" xfId="37978"/>
    <cellStyle name="Comma 2 5 10 4 3" xfId="37979"/>
    <cellStyle name="Comma 2 5 10 5" xfId="37980"/>
    <cellStyle name="Comma 2 5 10 5 2" xfId="37981"/>
    <cellStyle name="Comma 2 5 10 5 3" xfId="37982"/>
    <cellStyle name="Comma 2 5 10 6" xfId="37983"/>
    <cellStyle name="Comma 2 5 10 6 2" xfId="37984"/>
    <cellStyle name="Comma 2 5 10 7" xfId="37985"/>
    <cellStyle name="Comma 2 5 10 8" xfId="37986"/>
    <cellStyle name="Comma 2 5 11" xfId="37987"/>
    <cellStyle name="Comma 2 5 11 2" xfId="37988"/>
    <cellStyle name="Comma 2 5 11 2 2" xfId="37989"/>
    <cellStyle name="Comma 2 5 11 2 3" xfId="37990"/>
    <cellStyle name="Comma 2 5 11 3" xfId="37991"/>
    <cellStyle name="Comma 2 5 11 3 2" xfId="37992"/>
    <cellStyle name="Comma 2 5 11 3 3" xfId="37993"/>
    <cellStyle name="Comma 2 5 11 4" xfId="37994"/>
    <cellStyle name="Comma 2 5 11 4 2" xfId="37995"/>
    <cellStyle name="Comma 2 5 11 4 3" xfId="37996"/>
    <cellStyle name="Comma 2 5 11 5" xfId="37997"/>
    <cellStyle name="Comma 2 5 11 5 2" xfId="37998"/>
    <cellStyle name="Comma 2 5 11 5 3" xfId="37999"/>
    <cellStyle name="Comma 2 5 11 6" xfId="38000"/>
    <cellStyle name="Comma 2 5 11 6 2" xfId="38001"/>
    <cellStyle name="Comma 2 5 11 7" xfId="38002"/>
    <cellStyle name="Comma 2 5 11 8" xfId="38003"/>
    <cellStyle name="Comma 2 5 12" xfId="38004"/>
    <cellStyle name="Comma 2 5 12 2" xfId="38005"/>
    <cellStyle name="Comma 2 5 12 2 2" xfId="38006"/>
    <cellStyle name="Comma 2 5 12 2 3" xfId="38007"/>
    <cellStyle name="Comma 2 5 12 3" xfId="38008"/>
    <cellStyle name="Comma 2 5 12 3 2" xfId="38009"/>
    <cellStyle name="Comma 2 5 12 3 3" xfId="38010"/>
    <cellStyle name="Comma 2 5 12 4" xfId="38011"/>
    <cellStyle name="Comma 2 5 12 4 2" xfId="38012"/>
    <cellStyle name="Comma 2 5 12 4 3" xfId="38013"/>
    <cellStyle name="Comma 2 5 12 5" xfId="38014"/>
    <cellStyle name="Comma 2 5 12 5 2" xfId="38015"/>
    <cellStyle name="Comma 2 5 12 5 3" xfId="38016"/>
    <cellStyle name="Comma 2 5 12 6" xfId="38017"/>
    <cellStyle name="Comma 2 5 12 6 2" xfId="38018"/>
    <cellStyle name="Comma 2 5 12 7" xfId="38019"/>
    <cellStyle name="Comma 2 5 12 8" xfId="38020"/>
    <cellStyle name="Comma 2 5 13" xfId="38021"/>
    <cellStyle name="Comma 2 5 13 2" xfId="38022"/>
    <cellStyle name="Comma 2 5 13 2 2" xfId="38023"/>
    <cellStyle name="Comma 2 5 13 2 3" xfId="38024"/>
    <cellStyle name="Comma 2 5 13 3" xfId="38025"/>
    <cellStyle name="Comma 2 5 13 3 2" xfId="38026"/>
    <cellStyle name="Comma 2 5 13 3 3" xfId="38027"/>
    <cellStyle name="Comma 2 5 13 4" xfId="38028"/>
    <cellStyle name="Comma 2 5 13 4 2" xfId="38029"/>
    <cellStyle name="Comma 2 5 13 4 3" xfId="38030"/>
    <cellStyle name="Comma 2 5 13 5" xfId="38031"/>
    <cellStyle name="Comma 2 5 13 5 2" xfId="38032"/>
    <cellStyle name="Comma 2 5 13 5 3" xfId="38033"/>
    <cellStyle name="Comma 2 5 13 6" xfId="38034"/>
    <cellStyle name="Comma 2 5 13 6 2" xfId="38035"/>
    <cellStyle name="Comma 2 5 13 7" xfId="38036"/>
    <cellStyle name="Comma 2 5 13 8" xfId="38037"/>
    <cellStyle name="Comma 2 5 14" xfId="38038"/>
    <cellStyle name="Comma 2 5 14 2" xfId="38039"/>
    <cellStyle name="Comma 2 5 14 2 2" xfId="38040"/>
    <cellStyle name="Comma 2 5 14 2 3" xfId="38041"/>
    <cellStyle name="Comma 2 5 14 3" xfId="38042"/>
    <cellStyle name="Comma 2 5 14 3 2" xfId="38043"/>
    <cellStyle name="Comma 2 5 14 3 3" xfId="38044"/>
    <cellStyle name="Comma 2 5 14 4" xfId="38045"/>
    <cellStyle name="Comma 2 5 14 4 2" xfId="38046"/>
    <cellStyle name="Comma 2 5 14 4 3" xfId="38047"/>
    <cellStyle name="Comma 2 5 14 5" xfId="38048"/>
    <cellStyle name="Comma 2 5 14 5 2" xfId="38049"/>
    <cellStyle name="Comma 2 5 14 5 3" xfId="38050"/>
    <cellStyle name="Comma 2 5 14 6" xfId="38051"/>
    <cellStyle name="Comma 2 5 14 6 2" xfId="38052"/>
    <cellStyle name="Comma 2 5 14 7" xfId="38053"/>
    <cellStyle name="Comma 2 5 14 8" xfId="38054"/>
    <cellStyle name="Comma 2 5 15" xfId="38055"/>
    <cellStyle name="Comma 2 5 15 2" xfId="38056"/>
    <cellStyle name="Comma 2 5 15 2 2" xfId="38057"/>
    <cellStyle name="Comma 2 5 15 2 3" xfId="38058"/>
    <cellStyle name="Comma 2 5 15 3" xfId="38059"/>
    <cellStyle name="Comma 2 5 15 3 2" xfId="38060"/>
    <cellStyle name="Comma 2 5 15 3 3" xfId="38061"/>
    <cellStyle name="Comma 2 5 15 4" xfId="38062"/>
    <cellStyle name="Comma 2 5 15 4 2" xfId="38063"/>
    <cellStyle name="Comma 2 5 15 4 3" xfId="38064"/>
    <cellStyle name="Comma 2 5 15 5" xfId="38065"/>
    <cellStyle name="Comma 2 5 15 5 2" xfId="38066"/>
    <cellStyle name="Comma 2 5 15 5 3" xfId="38067"/>
    <cellStyle name="Comma 2 5 15 6" xfId="38068"/>
    <cellStyle name="Comma 2 5 15 6 2" xfId="38069"/>
    <cellStyle name="Comma 2 5 15 7" xfId="38070"/>
    <cellStyle name="Comma 2 5 15 8" xfId="38071"/>
    <cellStyle name="Comma 2 5 16" xfId="38072"/>
    <cellStyle name="Comma 2 5 16 2" xfId="38073"/>
    <cellStyle name="Comma 2 5 16 2 2" xfId="38074"/>
    <cellStyle name="Comma 2 5 16 2 3" xfId="38075"/>
    <cellStyle name="Comma 2 5 16 3" xfId="38076"/>
    <cellStyle name="Comma 2 5 16 3 2" xfId="38077"/>
    <cellStyle name="Comma 2 5 16 3 3" xfId="38078"/>
    <cellStyle name="Comma 2 5 16 4" xfId="38079"/>
    <cellStyle name="Comma 2 5 16 4 2" xfId="38080"/>
    <cellStyle name="Comma 2 5 16 4 3" xfId="38081"/>
    <cellStyle name="Comma 2 5 16 5" xfId="38082"/>
    <cellStyle name="Comma 2 5 16 5 2" xfId="38083"/>
    <cellStyle name="Comma 2 5 16 5 3" xfId="38084"/>
    <cellStyle name="Comma 2 5 16 6" xfId="38085"/>
    <cellStyle name="Comma 2 5 16 6 2" xfId="38086"/>
    <cellStyle name="Comma 2 5 16 7" xfId="38087"/>
    <cellStyle name="Comma 2 5 16 8" xfId="38088"/>
    <cellStyle name="Comma 2 5 17" xfId="38089"/>
    <cellStyle name="Comma 2 5 17 2" xfId="38090"/>
    <cellStyle name="Comma 2 5 17 2 2" xfId="38091"/>
    <cellStyle name="Comma 2 5 17 2 3" xfId="38092"/>
    <cellStyle name="Comma 2 5 17 3" xfId="38093"/>
    <cellStyle name="Comma 2 5 17 3 2" xfId="38094"/>
    <cellStyle name="Comma 2 5 17 3 3" xfId="38095"/>
    <cellStyle name="Comma 2 5 17 4" xfId="38096"/>
    <cellStyle name="Comma 2 5 17 4 2" xfId="38097"/>
    <cellStyle name="Comma 2 5 17 4 3" xfId="38098"/>
    <cellStyle name="Comma 2 5 17 5" xfId="38099"/>
    <cellStyle name="Comma 2 5 17 5 2" xfId="38100"/>
    <cellStyle name="Comma 2 5 17 5 3" xfId="38101"/>
    <cellStyle name="Comma 2 5 17 6" xfId="38102"/>
    <cellStyle name="Comma 2 5 17 6 2" xfId="38103"/>
    <cellStyle name="Comma 2 5 17 7" xfId="38104"/>
    <cellStyle name="Comma 2 5 17 8" xfId="38105"/>
    <cellStyle name="Comma 2 5 18" xfId="38106"/>
    <cellStyle name="Comma 2 5 18 2" xfId="38107"/>
    <cellStyle name="Comma 2 5 18 2 2" xfId="38108"/>
    <cellStyle name="Comma 2 5 18 2 3" xfId="38109"/>
    <cellStyle name="Comma 2 5 18 3" xfId="38110"/>
    <cellStyle name="Comma 2 5 18 3 2" xfId="38111"/>
    <cellStyle name="Comma 2 5 18 3 3" xfId="38112"/>
    <cellStyle name="Comma 2 5 18 4" xfId="38113"/>
    <cellStyle name="Comma 2 5 18 4 2" xfId="38114"/>
    <cellStyle name="Comma 2 5 18 4 3" xfId="38115"/>
    <cellStyle name="Comma 2 5 18 5" xfId="38116"/>
    <cellStyle name="Comma 2 5 18 5 2" xfId="38117"/>
    <cellStyle name="Comma 2 5 18 5 3" xfId="38118"/>
    <cellStyle name="Comma 2 5 18 6" xfId="38119"/>
    <cellStyle name="Comma 2 5 18 6 2" xfId="38120"/>
    <cellStyle name="Comma 2 5 18 7" xfId="38121"/>
    <cellStyle name="Comma 2 5 18 8" xfId="38122"/>
    <cellStyle name="Comma 2 5 19" xfId="38123"/>
    <cellStyle name="Comma 2 5 19 2" xfId="38124"/>
    <cellStyle name="Comma 2 5 19 2 2" xfId="38125"/>
    <cellStyle name="Comma 2 5 19 2 3" xfId="38126"/>
    <cellStyle name="Comma 2 5 19 3" xfId="38127"/>
    <cellStyle name="Comma 2 5 19 3 2" xfId="38128"/>
    <cellStyle name="Comma 2 5 19 3 3" xfId="38129"/>
    <cellStyle name="Comma 2 5 19 4" xfId="38130"/>
    <cellStyle name="Comma 2 5 19 4 2" xfId="38131"/>
    <cellStyle name="Comma 2 5 19 4 3" xfId="38132"/>
    <cellStyle name="Comma 2 5 19 5" xfId="38133"/>
    <cellStyle name="Comma 2 5 19 5 2" xfId="38134"/>
    <cellStyle name="Comma 2 5 19 5 3" xfId="38135"/>
    <cellStyle name="Comma 2 5 19 6" xfId="38136"/>
    <cellStyle name="Comma 2 5 19 6 2" xfId="38137"/>
    <cellStyle name="Comma 2 5 19 7" xfId="38138"/>
    <cellStyle name="Comma 2 5 19 8" xfId="38139"/>
    <cellStyle name="Comma 2 5 2" xfId="38140"/>
    <cellStyle name="Comma 2 5 2 2" xfId="38141"/>
    <cellStyle name="Comma 2 5 2 2 2" xfId="38142"/>
    <cellStyle name="Comma 2 5 2 2 3" xfId="38143"/>
    <cellStyle name="Comma 2 5 2 3" xfId="38144"/>
    <cellStyle name="Comma 2 5 2 3 2" xfId="38145"/>
    <cellStyle name="Comma 2 5 2 3 3" xfId="38146"/>
    <cellStyle name="Comma 2 5 2 4" xfId="38147"/>
    <cellStyle name="Comma 2 5 2 4 2" xfId="38148"/>
    <cellStyle name="Comma 2 5 2 4 3" xfId="38149"/>
    <cellStyle name="Comma 2 5 2 5" xfId="38150"/>
    <cellStyle name="Comma 2 5 2 5 2" xfId="38151"/>
    <cellStyle name="Comma 2 5 2 5 3" xfId="38152"/>
    <cellStyle name="Comma 2 5 2 6" xfId="38153"/>
    <cellStyle name="Comma 2 5 2 6 2" xfId="38154"/>
    <cellStyle name="Comma 2 5 2 7" xfId="38155"/>
    <cellStyle name="Comma 2 5 2 8" xfId="38156"/>
    <cellStyle name="Comma 2 5 20" xfId="38157"/>
    <cellStyle name="Comma 2 5 20 2" xfId="38158"/>
    <cellStyle name="Comma 2 5 20 2 2" xfId="38159"/>
    <cellStyle name="Comma 2 5 20 2 3" xfId="38160"/>
    <cellStyle name="Comma 2 5 20 3" xfId="38161"/>
    <cellStyle name="Comma 2 5 20 3 2" xfId="38162"/>
    <cellStyle name="Comma 2 5 20 3 3" xfId="38163"/>
    <cellStyle name="Comma 2 5 20 4" xfId="38164"/>
    <cellStyle name="Comma 2 5 20 4 2" xfId="38165"/>
    <cellStyle name="Comma 2 5 20 4 3" xfId="38166"/>
    <cellStyle name="Comma 2 5 20 5" xfId="38167"/>
    <cellStyle name="Comma 2 5 20 5 2" xfId="38168"/>
    <cellStyle name="Comma 2 5 20 5 3" xfId="38169"/>
    <cellStyle name="Comma 2 5 20 6" xfId="38170"/>
    <cellStyle name="Comma 2 5 20 6 2" xfId="38171"/>
    <cellStyle name="Comma 2 5 20 7" xfId="38172"/>
    <cellStyle name="Comma 2 5 20 8" xfId="38173"/>
    <cellStyle name="Comma 2 5 21" xfId="38174"/>
    <cellStyle name="Comma 2 5 21 2" xfId="38175"/>
    <cellStyle name="Comma 2 5 21 2 2" xfId="38176"/>
    <cellStyle name="Comma 2 5 21 2 3" xfId="38177"/>
    <cellStyle name="Comma 2 5 21 3" xfId="38178"/>
    <cellStyle name="Comma 2 5 21 3 2" xfId="38179"/>
    <cellStyle name="Comma 2 5 21 3 3" xfId="38180"/>
    <cellStyle name="Comma 2 5 21 4" xfId="38181"/>
    <cellStyle name="Comma 2 5 21 4 2" xfId="38182"/>
    <cellStyle name="Comma 2 5 21 4 3" xfId="38183"/>
    <cellStyle name="Comma 2 5 21 5" xfId="38184"/>
    <cellStyle name="Comma 2 5 21 5 2" xfId="38185"/>
    <cellStyle name="Comma 2 5 21 5 3" xfId="38186"/>
    <cellStyle name="Comma 2 5 21 6" xfId="38187"/>
    <cellStyle name="Comma 2 5 21 6 2" xfId="38188"/>
    <cellStyle name="Comma 2 5 21 7" xfId="38189"/>
    <cellStyle name="Comma 2 5 21 8" xfId="38190"/>
    <cellStyle name="Comma 2 5 22" xfId="38191"/>
    <cellStyle name="Comma 2 5 3" xfId="38192"/>
    <cellStyle name="Comma 2 5 3 2" xfId="38193"/>
    <cellStyle name="Comma 2 5 3 2 2" xfId="38194"/>
    <cellStyle name="Comma 2 5 3 2 3" xfId="38195"/>
    <cellStyle name="Comma 2 5 3 3" xfId="38196"/>
    <cellStyle name="Comma 2 5 3 3 2" xfId="38197"/>
    <cellStyle name="Comma 2 5 3 3 3" xfId="38198"/>
    <cellStyle name="Comma 2 5 3 4" xfId="38199"/>
    <cellStyle name="Comma 2 5 3 4 2" xfId="38200"/>
    <cellStyle name="Comma 2 5 3 4 3" xfId="38201"/>
    <cellStyle name="Comma 2 5 3 5" xfId="38202"/>
    <cellStyle name="Comma 2 5 3 5 2" xfId="38203"/>
    <cellStyle name="Comma 2 5 3 5 3" xfId="38204"/>
    <cellStyle name="Comma 2 5 3 6" xfId="38205"/>
    <cellStyle name="Comma 2 5 3 6 2" xfId="38206"/>
    <cellStyle name="Comma 2 5 3 7" xfId="38207"/>
    <cellStyle name="Comma 2 5 3 8" xfId="38208"/>
    <cellStyle name="Comma 2 5 4" xfId="38209"/>
    <cellStyle name="Comma 2 5 4 2" xfId="38210"/>
    <cellStyle name="Comma 2 5 4 2 2" xfId="38211"/>
    <cellStyle name="Comma 2 5 4 2 3" xfId="38212"/>
    <cellStyle name="Comma 2 5 4 3" xfId="38213"/>
    <cellStyle name="Comma 2 5 4 3 2" xfId="38214"/>
    <cellStyle name="Comma 2 5 4 3 3" xfId="38215"/>
    <cellStyle name="Comma 2 5 4 4" xfId="38216"/>
    <cellStyle name="Comma 2 5 4 4 2" xfId="38217"/>
    <cellStyle name="Comma 2 5 4 4 3" xfId="38218"/>
    <cellStyle name="Comma 2 5 4 5" xfId="38219"/>
    <cellStyle name="Comma 2 5 4 5 2" xfId="38220"/>
    <cellStyle name="Comma 2 5 4 5 3" xfId="38221"/>
    <cellStyle name="Comma 2 5 4 6" xfId="38222"/>
    <cellStyle name="Comma 2 5 4 6 2" xfId="38223"/>
    <cellStyle name="Comma 2 5 4 7" xfId="38224"/>
    <cellStyle name="Comma 2 5 4 8" xfId="38225"/>
    <cellStyle name="Comma 2 5 5" xfId="38226"/>
    <cellStyle name="Comma 2 5 5 2" xfId="38227"/>
    <cellStyle name="Comma 2 5 5 2 2" xfId="38228"/>
    <cellStyle name="Comma 2 5 5 2 3" xfId="38229"/>
    <cellStyle name="Comma 2 5 5 3" xfId="38230"/>
    <cellStyle name="Comma 2 5 5 3 2" xfId="38231"/>
    <cellStyle name="Comma 2 5 5 3 3" xfId="38232"/>
    <cellStyle name="Comma 2 5 5 4" xfId="38233"/>
    <cellStyle name="Comma 2 5 5 4 2" xfId="38234"/>
    <cellStyle name="Comma 2 5 5 4 3" xfId="38235"/>
    <cellStyle name="Comma 2 5 5 5" xfId="38236"/>
    <cellStyle name="Comma 2 5 5 5 2" xfId="38237"/>
    <cellStyle name="Comma 2 5 5 5 3" xfId="38238"/>
    <cellStyle name="Comma 2 5 5 6" xfId="38239"/>
    <cellStyle name="Comma 2 5 5 6 2" xfId="38240"/>
    <cellStyle name="Comma 2 5 5 7" xfId="38241"/>
    <cellStyle name="Comma 2 5 5 8" xfId="38242"/>
    <cellStyle name="Comma 2 5 6" xfId="38243"/>
    <cellStyle name="Comma 2 5 6 2" xfId="38244"/>
    <cellStyle name="Comma 2 5 6 2 2" xfId="38245"/>
    <cellStyle name="Comma 2 5 6 2 3" xfId="38246"/>
    <cellStyle name="Comma 2 5 6 3" xfId="38247"/>
    <cellStyle name="Comma 2 5 6 3 2" xfId="38248"/>
    <cellStyle name="Comma 2 5 6 3 3" xfId="38249"/>
    <cellStyle name="Comma 2 5 6 4" xfId="38250"/>
    <cellStyle name="Comma 2 5 6 4 2" xfId="38251"/>
    <cellStyle name="Comma 2 5 6 4 3" xfId="38252"/>
    <cellStyle name="Comma 2 5 6 5" xfId="38253"/>
    <cellStyle name="Comma 2 5 6 5 2" xfId="38254"/>
    <cellStyle name="Comma 2 5 6 5 3" xfId="38255"/>
    <cellStyle name="Comma 2 5 6 6" xfId="38256"/>
    <cellStyle name="Comma 2 5 6 6 2" xfId="38257"/>
    <cellStyle name="Comma 2 5 6 7" xfId="38258"/>
    <cellStyle name="Comma 2 5 6 8" xfId="38259"/>
    <cellStyle name="Comma 2 5 7" xfId="38260"/>
    <cellStyle name="Comma 2 5 7 2" xfId="38261"/>
    <cellStyle name="Comma 2 5 7 2 2" xfId="38262"/>
    <cellStyle name="Comma 2 5 7 2 3" xfId="38263"/>
    <cellStyle name="Comma 2 5 7 3" xfId="38264"/>
    <cellStyle name="Comma 2 5 7 3 2" xfId="38265"/>
    <cellStyle name="Comma 2 5 7 3 3" xfId="38266"/>
    <cellStyle name="Comma 2 5 7 4" xfId="38267"/>
    <cellStyle name="Comma 2 5 7 4 2" xfId="38268"/>
    <cellStyle name="Comma 2 5 7 4 3" xfId="38269"/>
    <cellStyle name="Comma 2 5 7 5" xfId="38270"/>
    <cellStyle name="Comma 2 5 7 5 2" xfId="38271"/>
    <cellStyle name="Comma 2 5 7 5 3" xfId="38272"/>
    <cellStyle name="Comma 2 5 7 6" xfId="38273"/>
    <cellStyle name="Comma 2 5 7 6 2" xfId="38274"/>
    <cellStyle name="Comma 2 5 7 7" xfId="38275"/>
    <cellStyle name="Comma 2 5 7 8" xfId="38276"/>
    <cellStyle name="Comma 2 5 8" xfId="38277"/>
    <cellStyle name="Comma 2 5 8 2" xfId="38278"/>
    <cellStyle name="Comma 2 5 8 2 2" xfId="38279"/>
    <cellStyle name="Comma 2 5 8 2 3" xfId="38280"/>
    <cellStyle name="Comma 2 5 8 3" xfId="38281"/>
    <cellStyle name="Comma 2 5 8 3 2" xfId="38282"/>
    <cellStyle name="Comma 2 5 8 3 3" xfId="38283"/>
    <cellStyle name="Comma 2 5 8 4" xfId="38284"/>
    <cellStyle name="Comma 2 5 8 4 2" xfId="38285"/>
    <cellStyle name="Comma 2 5 8 4 3" xfId="38286"/>
    <cellStyle name="Comma 2 5 8 5" xfId="38287"/>
    <cellStyle name="Comma 2 5 8 5 2" xfId="38288"/>
    <cellStyle name="Comma 2 5 8 5 3" xfId="38289"/>
    <cellStyle name="Comma 2 5 8 6" xfId="38290"/>
    <cellStyle name="Comma 2 5 8 6 2" xfId="38291"/>
    <cellStyle name="Comma 2 5 8 7" xfId="38292"/>
    <cellStyle name="Comma 2 5 8 8" xfId="38293"/>
    <cellStyle name="Comma 2 5 9" xfId="38294"/>
    <cellStyle name="Comma 2 5 9 2" xfId="38295"/>
    <cellStyle name="Comma 2 5 9 2 2" xfId="38296"/>
    <cellStyle name="Comma 2 5 9 2 3" xfId="38297"/>
    <cellStyle name="Comma 2 5 9 3" xfId="38298"/>
    <cellStyle name="Comma 2 5 9 3 2" xfId="38299"/>
    <cellStyle name="Comma 2 5 9 3 3" xfId="38300"/>
    <cellStyle name="Comma 2 5 9 4" xfId="38301"/>
    <cellStyle name="Comma 2 5 9 4 2" xfId="38302"/>
    <cellStyle name="Comma 2 5 9 4 3" xfId="38303"/>
    <cellStyle name="Comma 2 5 9 5" xfId="38304"/>
    <cellStyle name="Comma 2 5 9 5 2" xfId="38305"/>
    <cellStyle name="Comma 2 5 9 5 3" xfId="38306"/>
    <cellStyle name="Comma 2 5 9 6" xfId="38307"/>
    <cellStyle name="Comma 2 5 9 6 2" xfId="38308"/>
    <cellStyle name="Comma 2 5 9 7" xfId="38309"/>
    <cellStyle name="Comma 2 5 9 8" xfId="38310"/>
    <cellStyle name="Comma 2 6" xfId="38311"/>
    <cellStyle name="Comma 2 7" xfId="38312"/>
    <cellStyle name="Comma 2 8" xfId="38313"/>
    <cellStyle name="Comma 2 9" xfId="38314"/>
    <cellStyle name="Comma 3" xfId="38315"/>
    <cellStyle name="Comma 3 2" xfId="38316"/>
    <cellStyle name="Comma 3 3" xfId="38317"/>
    <cellStyle name="Comma 3 4" xfId="38318"/>
    <cellStyle name="Comma 4" xfId="38319"/>
    <cellStyle name="Comma 4 2" xfId="38320"/>
    <cellStyle name="Comma 4 3" xfId="38321"/>
    <cellStyle name="Comma 4 4" xfId="38322"/>
    <cellStyle name="Comma 5" xfId="38323"/>
    <cellStyle name="Comma 6" xfId="38324"/>
    <cellStyle name="Comma 6 10" xfId="38325"/>
    <cellStyle name="Comma 6 11" xfId="38326"/>
    <cellStyle name="Comma 6 2" xfId="38327"/>
    <cellStyle name="Comma 6 2 2" xfId="38328"/>
    <cellStyle name="Comma 6 2 2 2" xfId="38329"/>
    <cellStyle name="Comma 6 2 2 3" xfId="38330"/>
    <cellStyle name="Comma 6 2 3" xfId="38331"/>
    <cellStyle name="Comma 6 2 3 2" xfId="38332"/>
    <cellStyle name="Comma 6 2 3 3" xfId="38333"/>
    <cellStyle name="Comma 6 2 4" xfId="38334"/>
    <cellStyle name="Comma 6 2 4 2" xfId="38335"/>
    <cellStyle name="Comma 6 2 4 3" xfId="38336"/>
    <cellStyle name="Comma 6 2 5" xfId="38337"/>
    <cellStyle name="Comma 6 2 5 2" xfId="38338"/>
    <cellStyle name="Comma 6 2 5 3" xfId="38339"/>
    <cellStyle name="Comma 6 2 6" xfId="38340"/>
    <cellStyle name="Comma 6 2 6 2" xfId="38341"/>
    <cellStyle name="Comma 6 2 7" xfId="38342"/>
    <cellStyle name="Comma 6 2 8" xfId="38343"/>
    <cellStyle name="Comma 6 3" xfId="38344"/>
    <cellStyle name="Comma 6 3 2" xfId="38345"/>
    <cellStyle name="Comma 6 3 2 2" xfId="38346"/>
    <cellStyle name="Comma 6 3 2 3" xfId="38347"/>
    <cellStyle name="Comma 6 3 3" xfId="38348"/>
    <cellStyle name="Comma 6 3 3 2" xfId="38349"/>
    <cellStyle name="Comma 6 3 3 3" xfId="38350"/>
    <cellStyle name="Comma 6 3 4" xfId="38351"/>
    <cellStyle name="Comma 6 3 4 2" xfId="38352"/>
    <cellStyle name="Comma 6 3 4 3" xfId="38353"/>
    <cellStyle name="Comma 6 3 5" xfId="38354"/>
    <cellStyle name="Comma 6 3 5 2" xfId="38355"/>
    <cellStyle name="Comma 6 3 5 3" xfId="38356"/>
    <cellStyle name="Comma 6 3 6" xfId="38357"/>
    <cellStyle name="Comma 6 3 6 2" xfId="38358"/>
    <cellStyle name="Comma 6 3 7" xfId="38359"/>
    <cellStyle name="Comma 6 3 8" xfId="38360"/>
    <cellStyle name="Comma 6 4" xfId="38361"/>
    <cellStyle name="Comma 6 4 2" xfId="38362"/>
    <cellStyle name="Comma 6 4 2 2" xfId="38363"/>
    <cellStyle name="Comma 6 4 2 3" xfId="38364"/>
    <cellStyle name="Comma 6 4 3" xfId="38365"/>
    <cellStyle name="Comma 6 4 3 2" xfId="38366"/>
    <cellStyle name="Comma 6 4 3 3" xfId="38367"/>
    <cellStyle name="Comma 6 4 4" xfId="38368"/>
    <cellStyle name="Comma 6 4 4 2" xfId="38369"/>
    <cellStyle name="Comma 6 4 4 3" xfId="38370"/>
    <cellStyle name="Comma 6 4 5" xfId="38371"/>
    <cellStyle name="Comma 6 4 5 2" xfId="38372"/>
    <cellStyle name="Comma 6 4 5 3" xfId="38373"/>
    <cellStyle name="Comma 6 4 6" xfId="38374"/>
    <cellStyle name="Comma 6 4 6 2" xfId="38375"/>
    <cellStyle name="Comma 6 4 7" xfId="38376"/>
    <cellStyle name="Comma 6 4 8" xfId="38377"/>
    <cellStyle name="Comma 6 5" xfId="38378"/>
    <cellStyle name="Comma 6 5 2" xfId="38379"/>
    <cellStyle name="Comma 6 5 3" xfId="38380"/>
    <cellStyle name="Comma 6 6" xfId="38381"/>
    <cellStyle name="Comma 6 6 2" xfId="38382"/>
    <cellStyle name="Comma 6 6 3" xfId="38383"/>
    <cellStyle name="Comma 6 7" xfId="38384"/>
    <cellStyle name="Comma 6 7 2" xfId="38385"/>
    <cellStyle name="Comma 6 7 3" xfId="38386"/>
    <cellStyle name="Comma 6 8" xfId="38387"/>
    <cellStyle name="Comma 6 8 2" xfId="38388"/>
    <cellStyle name="Comma 6 8 3" xfId="38389"/>
    <cellStyle name="Comma 6 9" xfId="38390"/>
    <cellStyle name="Comma 6 9 2" xfId="38391"/>
    <cellStyle name="Comma 7" xfId="38392"/>
    <cellStyle name="Comma 7 2" xfId="38393"/>
    <cellStyle name="Comma 7 3" xfId="38394"/>
    <cellStyle name="Comma 7 4" xfId="38395"/>
    <cellStyle name="Comma 7 5" xfId="38396"/>
    <cellStyle name="Comma 8" xfId="38397"/>
    <cellStyle name="Comma 8 2" xfId="38398"/>
    <cellStyle name="Comma 8 3" xfId="38399"/>
    <cellStyle name="Comma 8 4" xfId="38400"/>
    <cellStyle name="Comma 9" xfId="38401"/>
    <cellStyle name="Comma 9 2" xfId="38402"/>
    <cellStyle name="Comma 9 2 2" xfId="38403"/>
    <cellStyle name="Comma 9 2 3" xfId="38404"/>
    <cellStyle name="Comma 9 3" xfId="38405"/>
    <cellStyle name="Comma 9 3 2" xfId="38406"/>
    <cellStyle name="Comma 9 3 3" xfId="38407"/>
    <cellStyle name="Comma 9 4" xfId="38408"/>
    <cellStyle name="Comma 9 4 2" xfId="38409"/>
    <cellStyle name="Comma 9 4 3" xfId="38410"/>
    <cellStyle name="Comma 9 5" xfId="38411"/>
    <cellStyle name="Comma 9 5 2" xfId="38412"/>
    <cellStyle name="Comma 9 5 3" xfId="38413"/>
    <cellStyle name="Comma 9 6" xfId="38414"/>
    <cellStyle name="Comma 9 6 2" xfId="38415"/>
    <cellStyle name="Comma 9 7" xfId="38416"/>
    <cellStyle name="Comma 9 8" xfId="38417"/>
    <cellStyle name="Comma(1)" xfId="3"/>
    <cellStyle name="Comma(1) 2" xfId="38418"/>
    <cellStyle name="Comma(1) 3" xfId="38419"/>
    <cellStyle name="Comma(1) 4" xfId="38420"/>
    <cellStyle name="Currency 2" xfId="4"/>
    <cellStyle name="Currency 2 2" xfId="38422"/>
    <cellStyle name="Currency 2 3" xfId="38421"/>
    <cellStyle name="Detail" xfId="5"/>
    <cellStyle name="Heading" xfId="6"/>
    <cellStyle name="Normal" xfId="0" builtinId="0"/>
    <cellStyle name="Normal 10" xfId="38423"/>
    <cellStyle name="Normal 10 2" xfId="38424"/>
    <cellStyle name="Normal 10 2 2" xfId="38425"/>
    <cellStyle name="Normal 10 2 3" xfId="38426"/>
    <cellStyle name="Normal 10 3" xfId="38427"/>
    <cellStyle name="Normal 10 3 2" xfId="38428"/>
    <cellStyle name="Normal 10 3 3" xfId="38429"/>
    <cellStyle name="Normal 10 4" xfId="38430"/>
    <cellStyle name="Normal 10 4 2" xfId="38431"/>
    <cellStyle name="Normal 10 4 3" xfId="38432"/>
    <cellStyle name="Normal 10 5" xfId="38433"/>
    <cellStyle name="Normal 10 5 2" xfId="38434"/>
    <cellStyle name="Normal 10 5 3" xfId="38435"/>
    <cellStyle name="Normal 10 6" xfId="38436"/>
    <cellStyle name="Normal 10 6 2" xfId="38437"/>
    <cellStyle name="Normal 10 7" xfId="38438"/>
    <cellStyle name="Normal 10 8" xfId="38439"/>
    <cellStyle name="Normal 10 9" xfId="38440"/>
    <cellStyle name="Normal 11" xfId="38441"/>
    <cellStyle name="Normal 11 2" xfId="38442"/>
    <cellStyle name="Normal 11 3" xfId="38443"/>
    <cellStyle name="Normal 12" xfId="38444"/>
    <cellStyle name="Normal 12 2" xfId="38445"/>
    <cellStyle name="Normal 13" xfId="38446"/>
    <cellStyle name="Normal 13 2" xfId="38447"/>
    <cellStyle name="Normal 13 3" xfId="38448"/>
    <cellStyle name="Normal 14" xfId="38449"/>
    <cellStyle name="Normal 14 2" xfId="38450"/>
    <cellStyle name="Normal 14 3" xfId="38451"/>
    <cellStyle name="Normal 15" xfId="38452"/>
    <cellStyle name="Normal 16" xfId="38453"/>
    <cellStyle name="Normal 17" xfId="38454"/>
    <cellStyle name="Normal 18" xfId="38455"/>
    <cellStyle name="Normal 19" xfId="38456"/>
    <cellStyle name="Normal 2" xfId="7"/>
    <cellStyle name="Normal 2 10" xfId="38457"/>
    <cellStyle name="Normal 2 10 2" xfId="38458"/>
    <cellStyle name="Normal 2 10 2 2" xfId="38459"/>
    <cellStyle name="Normal 2 10 2 3" xfId="38460"/>
    <cellStyle name="Normal 2 10 3" xfId="38461"/>
    <cellStyle name="Normal 2 10 3 2" xfId="38462"/>
    <cellStyle name="Normal 2 10 3 3" xfId="38463"/>
    <cellStyle name="Normal 2 10 4" xfId="38464"/>
    <cellStyle name="Normal 2 10 4 2" xfId="38465"/>
    <cellStyle name="Normal 2 10 4 3" xfId="38466"/>
    <cellStyle name="Normal 2 10 5" xfId="38467"/>
    <cellStyle name="Normal 2 10 5 2" xfId="38468"/>
    <cellStyle name="Normal 2 10 5 3" xfId="38469"/>
    <cellStyle name="Normal 2 10 6" xfId="38470"/>
    <cellStyle name="Normal 2 10 6 2" xfId="38471"/>
    <cellStyle name="Normal 2 10 7" xfId="38472"/>
    <cellStyle name="Normal 2 10 8" xfId="38473"/>
    <cellStyle name="Normal 2 11" xfId="38474"/>
    <cellStyle name="Normal 2 11 2" xfId="38475"/>
    <cellStyle name="Normal 2 11 2 2" xfId="38476"/>
    <cellStyle name="Normal 2 11 2 3" xfId="38477"/>
    <cellStyle name="Normal 2 11 3" xfId="38478"/>
    <cellStyle name="Normal 2 11 3 2" xfId="38479"/>
    <cellStyle name="Normal 2 11 3 3" xfId="38480"/>
    <cellStyle name="Normal 2 11 4" xfId="38481"/>
    <cellStyle name="Normal 2 11 4 2" xfId="38482"/>
    <cellStyle name="Normal 2 11 4 3" xfId="38483"/>
    <cellStyle name="Normal 2 11 5" xfId="38484"/>
    <cellStyle name="Normal 2 11 5 2" xfId="38485"/>
    <cellStyle name="Normal 2 11 5 3" xfId="38486"/>
    <cellStyle name="Normal 2 11 6" xfId="38487"/>
    <cellStyle name="Normal 2 11 6 2" xfId="38488"/>
    <cellStyle name="Normal 2 11 7" xfId="38489"/>
    <cellStyle name="Normal 2 11 8" xfId="38490"/>
    <cellStyle name="Normal 2 12" xfId="38491"/>
    <cellStyle name="Normal 2 12 2" xfId="38492"/>
    <cellStyle name="Normal 2 12 2 2" xfId="38493"/>
    <cellStyle name="Normal 2 12 2 3" xfId="38494"/>
    <cellStyle name="Normal 2 12 3" xfId="38495"/>
    <cellStyle name="Normal 2 12 3 2" xfId="38496"/>
    <cellStyle name="Normal 2 12 3 3" xfId="38497"/>
    <cellStyle name="Normal 2 12 4" xfId="38498"/>
    <cellStyle name="Normal 2 12 4 2" xfId="38499"/>
    <cellStyle name="Normal 2 12 4 3" xfId="38500"/>
    <cellStyle name="Normal 2 12 5" xfId="38501"/>
    <cellStyle name="Normal 2 12 5 2" xfId="38502"/>
    <cellStyle name="Normal 2 12 5 3" xfId="38503"/>
    <cellStyle name="Normal 2 12 6" xfId="38504"/>
    <cellStyle name="Normal 2 12 6 2" xfId="38505"/>
    <cellStyle name="Normal 2 12 7" xfId="38506"/>
    <cellStyle name="Normal 2 12 8" xfId="38507"/>
    <cellStyle name="Normal 2 13" xfId="38508"/>
    <cellStyle name="Normal 2 13 2" xfId="38509"/>
    <cellStyle name="Normal 2 13 2 2" xfId="38510"/>
    <cellStyle name="Normal 2 13 2 3" xfId="38511"/>
    <cellStyle name="Normal 2 13 3" xfId="38512"/>
    <cellStyle name="Normal 2 13 3 2" xfId="38513"/>
    <cellStyle name="Normal 2 13 3 3" xfId="38514"/>
    <cellStyle name="Normal 2 13 4" xfId="38515"/>
    <cellStyle name="Normal 2 13 4 2" xfId="38516"/>
    <cellStyle name="Normal 2 13 4 3" xfId="38517"/>
    <cellStyle name="Normal 2 13 5" xfId="38518"/>
    <cellStyle name="Normal 2 13 5 2" xfId="38519"/>
    <cellStyle name="Normal 2 13 5 3" xfId="38520"/>
    <cellStyle name="Normal 2 13 6" xfId="38521"/>
    <cellStyle name="Normal 2 13 6 2" xfId="38522"/>
    <cellStyle name="Normal 2 13 7" xfId="38523"/>
    <cellStyle name="Normal 2 13 8" xfId="38524"/>
    <cellStyle name="Normal 2 14" xfId="38525"/>
    <cellStyle name="Normal 2 14 2" xfId="38526"/>
    <cellStyle name="Normal 2 14 2 2" xfId="38527"/>
    <cellStyle name="Normal 2 14 2 3" xfId="38528"/>
    <cellStyle name="Normal 2 14 3" xfId="38529"/>
    <cellStyle name="Normal 2 14 3 2" xfId="38530"/>
    <cellStyle name="Normal 2 14 3 3" xfId="38531"/>
    <cellStyle name="Normal 2 14 4" xfId="38532"/>
    <cellStyle name="Normal 2 14 4 2" xfId="38533"/>
    <cellStyle name="Normal 2 14 4 3" xfId="38534"/>
    <cellStyle name="Normal 2 14 5" xfId="38535"/>
    <cellStyle name="Normal 2 14 5 2" xfId="38536"/>
    <cellStyle name="Normal 2 14 5 3" xfId="38537"/>
    <cellStyle name="Normal 2 14 6" xfId="38538"/>
    <cellStyle name="Normal 2 14 6 2" xfId="38539"/>
    <cellStyle name="Normal 2 14 7" xfId="38540"/>
    <cellStyle name="Normal 2 14 8" xfId="38541"/>
    <cellStyle name="Normal 2 15" xfId="38542"/>
    <cellStyle name="Normal 2 15 2" xfId="38543"/>
    <cellStyle name="Normal 2 15 2 2" xfId="38544"/>
    <cellStyle name="Normal 2 15 2 3" xfId="38545"/>
    <cellStyle name="Normal 2 15 3" xfId="38546"/>
    <cellStyle name="Normal 2 15 3 2" xfId="38547"/>
    <cellStyle name="Normal 2 15 3 3" xfId="38548"/>
    <cellStyle name="Normal 2 15 4" xfId="38549"/>
    <cellStyle name="Normal 2 15 4 2" xfId="38550"/>
    <cellStyle name="Normal 2 15 4 3" xfId="38551"/>
    <cellStyle name="Normal 2 15 5" xfId="38552"/>
    <cellStyle name="Normal 2 15 5 2" xfId="38553"/>
    <cellStyle name="Normal 2 15 5 3" xfId="38554"/>
    <cellStyle name="Normal 2 15 6" xfId="38555"/>
    <cellStyle name="Normal 2 15 6 2" xfId="38556"/>
    <cellStyle name="Normal 2 15 7" xfId="38557"/>
    <cellStyle name="Normal 2 15 8" xfId="38558"/>
    <cellStyle name="Normal 2 16" xfId="38559"/>
    <cellStyle name="Normal 2 16 2" xfId="38560"/>
    <cellStyle name="Normal 2 16 2 2" xfId="38561"/>
    <cellStyle name="Normal 2 16 2 3" xfId="38562"/>
    <cellStyle name="Normal 2 16 3" xfId="38563"/>
    <cellStyle name="Normal 2 16 3 2" xfId="38564"/>
    <cellStyle name="Normal 2 16 3 3" xfId="38565"/>
    <cellStyle name="Normal 2 16 4" xfId="38566"/>
    <cellStyle name="Normal 2 16 4 2" xfId="38567"/>
    <cellStyle name="Normal 2 16 4 3" xfId="38568"/>
    <cellStyle name="Normal 2 16 5" xfId="38569"/>
    <cellStyle name="Normal 2 16 5 2" xfId="38570"/>
    <cellStyle name="Normal 2 16 5 3" xfId="38571"/>
    <cellStyle name="Normal 2 16 6" xfId="38572"/>
    <cellStyle name="Normal 2 16 6 2" xfId="38573"/>
    <cellStyle name="Normal 2 16 7" xfId="38574"/>
    <cellStyle name="Normal 2 16 8" xfId="38575"/>
    <cellStyle name="Normal 2 17" xfId="38576"/>
    <cellStyle name="Normal 2 17 2" xfId="38577"/>
    <cellStyle name="Normal 2 17 2 2" xfId="38578"/>
    <cellStyle name="Normal 2 17 2 3" xfId="38579"/>
    <cellStyle name="Normal 2 17 3" xfId="38580"/>
    <cellStyle name="Normal 2 17 3 2" xfId="38581"/>
    <cellStyle name="Normal 2 17 3 3" xfId="38582"/>
    <cellStyle name="Normal 2 17 4" xfId="38583"/>
    <cellStyle name="Normal 2 17 4 2" xfId="38584"/>
    <cellStyle name="Normal 2 17 4 3" xfId="38585"/>
    <cellStyle name="Normal 2 17 5" xfId="38586"/>
    <cellStyle name="Normal 2 17 5 2" xfId="38587"/>
    <cellStyle name="Normal 2 17 5 3" xfId="38588"/>
    <cellStyle name="Normal 2 17 6" xfId="38589"/>
    <cellStyle name="Normal 2 17 6 2" xfId="38590"/>
    <cellStyle name="Normal 2 17 7" xfId="38591"/>
    <cellStyle name="Normal 2 17 8" xfId="38592"/>
    <cellStyle name="Normal 2 18" xfId="38593"/>
    <cellStyle name="Normal 2 18 2" xfId="38594"/>
    <cellStyle name="Normal 2 18 2 2" xfId="38595"/>
    <cellStyle name="Normal 2 18 2 3" xfId="38596"/>
    <cellStyle name="Normal 2 18 3" xfId="38597"/>
    <cellStyle name="Normal 2 18 3 2" xfId="38598"/>
    <cellStyle name="Normal 2 18 3 3" xfId="38599"/>
    <cellStyle name="Normal 2 18 4" xfId="38600"/>
    <cellStyle name="Normal 2 18 4 2" xfId="38601"/>
    <cellStyle name="Normal 2 18 4 3" xfId="38602"/>
    <cellStyle name="Normal 2 18 5" xfId="38603"/>
    <cellStyle name="Normal 2 18 5 2" xfId="38604"/>
    <cellStyle name="Normal 2 18 5 3" xfId="38605"/>
    <cellStyle name="Normal 2 18 6" xfId="38606"/>
    <cellStyle name="Normal 2 18 6 2" xfId="38607"/>
    <cellStyle name="Normal 2 18 7" xfId="38608"/>
    <cellStyle name="Normal 2 18 8" xfId="38609"/>
    <cellStyle name="Normal 2 19" xfId="38610"/>
    <cellStyle name="Normal 2 19 2" xfId="38611"/>
    <cellStyle name="Normal 2 19 2 2" xfId="38612"/>
    <cellStyle name="Normal 2 19 2 3" xfId="38613"/>
    <cellStyle name="Normal 2 19 3" xfId="38614"/>
    <cellStyle name="Normal 2 19 3 2" xfId="38615"/>
    <cellStyle name="Normal 2 19 3 3" xfId="38616"/>
    <cellStyle name="Normal 2 19 4" xfId="38617"/>
    <cellStyle name="Normal 2 19 4 2" xfId="38618"/>
    <cellStyle name="Normal 2 19 4 3" xfId="38619"/>
    <cellStyle name="Normal 2 19 5" xfId="38620"/>
    <cellStyle name="Normal 2 19 5 2" xfId="38621"/>
    <cellStyle name="Normal 2 19 5 3" xfId="38622"/>
    <cellStyle name="Normal 2 19 6" xfId="38623"/>
    <cellStyle name="Normal 2 19 6 2" xfId="38624"/>
    <cellStyle name="Normal 2 19 7" xfId="38625"/>
    <cellStyle name="Normal 2 19 8" xfId="38626"/>
    <cellStyle name="Normal 2 2" xfId="38627"/>
    <cellStyle name="Normal 2 2 10" xfId="38628"/>
    <cellStyle name="Normal 2 2 10 2" xfId="38629"/>
    <cellStyle name="Normal 2 2 10 2 2" xfId="38630"/>
    <cellStyle name="Normal 2 2 10 2 3" xfId="38631"/>
    <cellStyle name="Normal 2 2 10 3" xfId="38632"/>
    <cellStyle name="Normal 2 2 10 3 2" xfId="38633"/>
    <cellStyle name="Normal 2 2 10 3 3" xfId="38634"/>
    <cellStyle name="Normal 2 2 10 4" xfId="38635"/>
    <cellStyle name="Normal 2 2 10 4 2" xfId="38636"/>
    <cellStyle name="Normal 2 2 10 4 3" xfId="38637"/>
    <cellStyle name="Normal 2 2 10 5" xfId="38638"/>
    <cellStyle name="Normal 2 2 10 5 2" xfId="38639"/>
    <cellStyle name="Normal 2 2 10 5 3" xfId="38640"/>
    <cellStyle name="Normal 2 2 10 6" xfId="38641"/>
    <cellStyle name="Normal 2 2 10 6 2" xfId="38642"/>
    <cellStyle name="Normal 2 2 10 7" xfId="38643"/>
    <cellStyle name="Normal 2 2 10 8" xfId="38644"/>
    <cellStyle name="Normal 2 2 11" xfId="38645"/>
    <cellStyle name="Normal 2 2 11 2" xfId="38646"/>
    <cellStyle name="Normal 2 2 11 2 2" xfId="38647"/>
    <cellStyle name="Normal 2 2 11 2 3" xfId="38648"/>
    <cellStyle name="Normal 2 2 11 3" xfId="38649"/>
    <cellStyle name="Normal 2 2 11 3 2" xfId="38650"/>
    <cellStyle name="Normal 2 2 11 3 3" xfId="38651"/>
    <cellStyle name="Normal 2 2 11 4" xfId="38652"/>
    <cellStyle name="Normal 2 2 11 4 2" xfId="38653"/>
    <cellStyle name="Normal 2 2 11 4 3" xfId="38654"/>
    <cellStyle name="Normal 2 2 11 5" xfId="38655"/>
    <cellStyle name="Normal 2 2 11 5 2" xfId="38656"/>
    <cellStyle name="Normal 2 2 11 5 3" xfId="38657"/>
    <cellStyle name="Normal 2 2 11 6" xfId="38658"/>
    <cellStyle name="Normal 2 2 11 6 2" xfId="38659"/>
    <cellStyle name="Normal 2 2 11 7" xfId="38660"/>
    <cellStyle name="Normal 2 2 11 8" xfId="38661"/>
    <cellStyle name="Normal 2 2 12" xfId="38662"/>
    <cellStyle name="Normal 2 2 12 2" xfId="38663"/>
    <cellStyle name="Normal 2 2 12 2 2" xfId="38664"/>
    <cellStyle name="Normal 2 2 12 2 3" xfId="38665"/>
    <cellStyle name="Normal 2 2 12 3" xfId="38666"/>
    <cellStyle name="Normal 2 2 12 3 2" xfId="38667"/>
    <cellStyle name="Normal 2 2 12 3 3" xfId="38668"/>
    <cellStyle name="Normal 2 2 12 4" xfId="38669"/>
    <cellStyle name="Normal 2 2 12 4 2" xfId="38670"/>
    <cellStyle name="Normal 2 2 12 4 3" xfId="38671"/>
    <cellStyle name="Normal 2 2 12 5" xfId="38672"/>
    <cellStyle name="Normal 2 2 12 5 2" xfId="38673"/>
    <cellStyle name="Normal 2 2 12 5 3" xfId="38674"/>
    <cellStyle name="Normal 2 2 12 6" xfId="38675"/>
    <cellStyle name="Normal 2 2 12 6 2" xfId="38676"/>
    <cellStyle name="Normal 2 2 12 7" xfId="38677"/>
    <cellStyle name="Normal 2 2 12 8" xfId="38678"/>
    <cellStyle name="Normal 2 2 13" xfId="38679"/>
    <cellStyle name="Normal 2 2 13 2" xfId="38680"/>
    <cellStyle name="Normal 2 2 13 2 2" xfId="38681"/>
    <cellStyle name="Normal 2 2 13 2 3" xfId="38682"/>
    <cellStyle name="Normal 2 2 13 3" xfId="38683"/>
    <cellStyle name="Normal 2 2 13 3 2" xfId="38684"/>
    <cellStyle name="Normal 2 2 13 3 3" xfId="38685"/>
    <cellStyle name="Normal 2 2 13 4" xfId="38686"/>
    <cellStyle name="Normal 2 2 13 4 2" xfId="38687"/>
    <cellStyle name="Normal 2 2 13 4 3" xfId="38688"/>
    <cellStyle name="Normal 2 2 13 5" xfId="38689"/>
    <cellStyle name="Normal 2 2 13 5 2" xfId="38690"/>
    <cellStyle name="Normal 2 2 13 5 3" xfId="38691"/>
    <cellStyle name="Normal 2 2 13 6" xfId="38692"/>
    <cellStyle name="Normal 2 2 13 6 2" xfId="38693"/>
    <cellStyle name="Normal 2 2 13 7" xfId="38694"/>
    <cellStyle name="Normal 2 2 13 8" xfId="38695"/>
    <cellStyle name="Normal 2 2 14" xfId="38696"/>
    <cellStyle name="Normal 2 2 14 2" xfId="38697"/>
    <cellStyle name="Normal 2 2 14 2 2" xfId="38698"/>
    <cellStyle name="Normal 2 2 14 2 3" xfId="38699"/>
    <cellStyle name="Normal 2 2 14 3" xfId="38700"/>
    <cellStyle name="Normal 2 2 14 3 2" xfId="38701"/>
    <cellStyle name="Normal 2 2 14 3 3" xfId="38702"/>
    <cellStyle name="Normal 2 2 14 4" xfId="38703"/>
    <cellStyle name="Normal 2 2 14 4 2" xfId="38704"/>
    <cellStyle name="Normal 2 2 14 4 3" xfId="38705"/>
    <cellStyle name="Normal 2 2 14 5" xfId="38706"/>
    <cellStyle name="Normal 2 2 14 5 2" xfId="38707"/>
    <cellStyle name="Normal 2 2 14 5 3" xfId="38708"/>
    <cellStyle name="Normal 2 2 14 6" xfId="38709"/>
    <cellStyle name="Normal 2 2 14 6 2" xfId="38710"/>
    <cellStyle name="Normal 2 2 14 7" xfId="38711"/>
    <cellStyle name="Normal 2 2 14 8" xfId="38712"/>
    <cellStyle name="Normal 2 2 15" xfId="38713"/>
    <cellStyle name="Normal 2 2 15 2" xfId="38714"/>
    <cellStyle name="Normal 2 2 15 2 2" xfId="38715"/>
    <cellStyle name="Normal 2 2 15 2 3" xfId="38716"/>
    <cellStyle name="Normal 2 2 15 3" xfId="38717"/>
    <cellStyle name="Normal 2 2 15 3 2" xfId="38718"/>
    <cellStyle name="Normal 2 2 15 3 3" xfId="38719"/>
    <cellStyle name="Normal 2 2 15 4" xfId="38720"/>
    <cellStyle name="Normal 2 2 15 4 2" xfId="38721"/>
    <cellStyle name="Normal 2 2 15 4 3" xfId="38722"/>
    <cellStyle name="Normal 2 2 15 5" xfId="38723"/>
    <cellStyle name="Normal 2 2 15 5 2" xfId="38724"/>
    <cellStyle name="Normal 2 2 15 5 3" xfId="38725"/>
    <cellStyle name="Normal 2 2 15 6" xfId="38726"/>
    <cellStyle name="Normal 2 2 15 6 2" xfId="38727"/>
    <cellStyle name="Normal 2 2 15 7" xfId="38728"/>
    <cellStyle name="Normal 2 2 15 8" xfId="38729"/>
    <cellStyle name="Normal 2 2 16" xfId="38730"/>
    <cellStyle name="Normal 2 2 16 2" xfId="38731"/>
    <cellStyle name="Normal 2 2 16 2 2" xfId="38732"/>
    <cellStyle name="Normal 2 2 16 2 3" xfId="38733"/>
    <cellStyle name="Normal 2 2 16 3" xfId="38734"/>
    <cellStyle name="Normal 2 2 16 3 2" xfId="38735"/>
    <cellStyle name="Normal 2 2 16 3 3" xfId="38736"/>
    <cellStyle name="Normal 2 2 16 4" xfId="38737"/>
    <cellStyle name="Normal 2 2 16 4 2" xfId="38738"/>
    <cellStyle name="Normal 2 2 16 4 3" xfId="38739"/>
    <cellStyle name="Normal 2 2 16 5" xfId="38740"/>
    <cellStyle name="Normal 2 2 16 5 2" xfId="38741"/>
    <cellStyle name="Normal 2 2 16 5 3" xfId="38742"/>
    <cellStyle name="Normal 2 2 16 6" xfId="38743"/>
    <cellStyle name="Normal 2 2 16 6 2" xfId="38744"/>
    <cellStyle name="Normal 2 2 16 7" xfId="38745"/>
    <cellStyle name="Normal 2 2 16 8" xfId="38746"/>
    <cellStyle name="Normal 2 2 17" xfId="38747"/>
    <cellStyle name="Normal 2 2 17 2" xfId="38748"/>
    <cellStyle name="Normal 2 2 17 2 2" xfId="38749"/>
    <cellStyle name="Normal 2 2 17 2 3" xfId="38750"/>
    <cellStyle name="Normal 2 2 17 3" xfId="38751"/>
    <cellStyle name="Normal 2 2 17 3 2" xfId="38752"/>
    <cellStyle name="Normal 2 2 17 3 3" xfId="38753"/>
    <cellStyle name="Normal 2 2 17 4" xfId="38754"/>
    <cellStyle name="Normal 2 2 17 4 2" xfId="38755"/>
    <cellStyle name="Normal 2 2 17 4 3" xfId="38756"/>
    <cellStyle name="Normal 2 2 17 5" xfId="38757"/>
    <cellStyle name="Normal 2 2 17 5 2" xfId="38758"/>
    <cellStyle name="Normal 2 2 17 5 3" xfId="38759"/>
    <cellStyle name="Normal 2 2 17 6" xfId="38760"/>
    <cellStyle name="Normal 2 2 17 6 2" xfId="38761"/>
    <cellStyle name="Normal 2 2 17 7" xfId="38762"/>
    <cellStyle name="Normal 2 2 17 8" xfId="38763"/>
    <cellStyle name="Normal 2 2 18" xfId="38764"/>
    <cellStyle name="Normal 2 2 18 2" xfId="38765"/>
    <cellStyle name="Normal 2 2 18 2 2" xfId="38766"/>
    <cellStyle name="Normal 2 2 18 2 3" xfId="38767"/>
    <cellStyle name="Normal 2 2 18 3" xfId="38768"/>
    <cellStyle name="Normal 2 2 18 3 2" xfId="38769"/>
    <cellStyle name="Normal 2 2 18 3 3" xfId="38770"/>
    <cellStyle name="Normal 2 2 18 4" xfId="38771"/>
    <cellStyle name="Normal 2 2 18 4 2" xfId="38772"/>
    <cellStyle name="Normal 2 2 18 4 3" xfId="38773"/>
    <cellStyle name="Normal 2 2 18 5" xfId="38774"/>
    <cellStyle name="Normal 2 2 18 5 2" xfId="38775"/>
    <cellStyle name="Normal 2 2 18 5 3" xfId="38776"/>
    <cellStyle name="Normal 2 2 18 6" xfId="38777"/>
    <cellStyle name="Normal 2 2 18 6 2" xfId="38778"/>
    <cellStyle name="Normal 2 2 18 7" xfId="38779"/>
    <cellStyle name="Normal 2 2 18 8" xfId="38780"/>
    <cellStyle name="Normal 2 2 19" xfId="38781"/>
    <cellStyle name="Normal 2 2 19 2" xfId="38782"/>
    <cellStyle name="Normal 2 2 19 2 2" xfId="38783"/>
    <cellStyle name="Normal 2 2 19 2 3" xfId="38784"/>
    <cellStyle name="Normal 2 2 19 3" xfId="38785"/>
    <cellStyle name="Normal 2 2 19 3 2" xfId="38786"/>
    <cellStyle name="Normal 2 2 19 3 3" xfId="38787"/>
    <cellStyle name="Normal 2 2 19 4" xfId="38788"/>
    <cellStyle name="Normal 2 2 19 4 2" xfId="38789"/>
    <cellStyle name="Normal 2 2 19 4 3" xfId="38790"/>
    <cellStyle name="Normal 2 2 19 5" xfId="38791"/>
    <cellStyle name="Normal 2 2 19 5 2" xfId="38792"/>
    <cellStyle name="Normal 2 2 19 5 3" xfId="38793"/>
    <cellStyle name="Normal 2 2 19 6" xfId="38794"/>
    <cellStyle name="Normal 2 2 19 6 2" xfId="38795"/>
    <cellStyle name="Normal 2 2 19 7" xfId="38796"/>
    <cellStyle name="Normal 2 2 19 8" xfId="38797"/>
    <cellStyle name="Normal 2 2 2" xfId="38798"/>
    <cellStyle name="Normal 2 2 2 10" xfId="38799"/>
    <cellStyle name="Normal 2 2 2 2" xfId="38800"/>
    <cellStyle name="Normal 2 2 2 2 2" xfId="38801"/>
    <cellStyle name="Normal 2 2 2 2 2 2" xfId="38802"/>
    <cellStyle name="Normal 2 2 2 2 2 3" xfId="38803"/>
    <cellStyle name="Normal 2 2 2 2 3" xfId="38804"/>
    <cellStyle name="Normal 2 2 2 2 3 2" xfId="38805"/>
    <cellStyle name="Normal 2 2 2 2 3 3" xfId="38806"/>
    <cellStyle name="Normal 2 2 2 2 4" xfId="38807"/>
    <cellStyle name="Normal 2 2 2 2 4 2" xfId="38808"/>
    <cellStyle name="Normal 2 2 2 2 4 3" xfId="38809"/>
    <cellStyle name="Normal 2 2 2 2 5" xfId="38810"/>
    <cellStyle name="Normal 2 2 2 2 5 2" xfId="38811"/>
    <cellStyle name="Normal 2 2 2 2 5 3" xfId="38812"/>
    <cellStyle name="Normal 2 2 2 2 6" xfId="38813"/>
    <cellStyle name="Normal 2 2 2 2 6 2" xfId="38814"/>
    <cellStyle name="Normal 2 2 2 2 7" xfId="38815"/>
    <cellStyle name="Normal 2 2 2 2 8" xfId="38816"/>
    <cellStyle name="Normal 2 2 2 3" xfId="38817"/>
    <cellStyle name="Normal 2 2 2 3 2" xfId="38818"/>
    <cellStyle name="Normal 2 2 2 3 2 2" xfId="38819"/>
    <cellStyle name="Normal 2 2 2 3 2 3" xfId="38820"/>
    <cellStyle name="Normal 2 2 2 3 3" xfId="38821"/>
    <cellStyle name="Normal 2 2 2 3 3 2" xfId="38822"/>
    <cellStyle name="Normal 2 2 2 3 3 3" xfId="38823"/>
    <cellStyle name="Normal 2 2 2 3 4" xfId="38824"/>
    <cellStyle name="Normal 2 2 2 3 4 2" xfId="38825"/>
    <cellStyle name="Normal 2 2 2 3 4 3" xfId="38826"/>
    <cellStyle name="Normal 2 2 2 3 5" xfId="38827"/>
    <cellStyle name="Normal 2 2 2 3 5 2" xfId="38828"/>
    <cellStyle name="Normal 2 2 2 3 5 3" xfId="38829"/>
    <cellStyle name="Normal 2 2 2 3 6" xfId="38830"/>
    <cellStyle name="Normal 2 2 2 3 6 2" xfId="38831"/>
    <cellStyle name="Normal 2 2 2 3 7" xfId="38832"/>
    <cellStyle name="Normal 2 2 2 3 8" xfId="38833"/>
    <cellStyle name="Normal 2 2 2 4" xfId="38834"/>
    <cellStyle name="Normal 2 2 2 4 2" xfId="38835"/>
    <cellStyle name="Normal 2 2 2 4 2 2" xfId="38836"/>
    <cellStyle name="Normal 2 2 2 4 2 3" xfId="38837"/>
    <cellStyle name="Normal 2 2 2 4 3" xfId="38838"/>
    <cellStyle name="Normal 2 2 2 4 3 2" xfId="38839"/>
    <cellStyle name="Normal 2 2 2 4 3 3" xfId="38840"/>
    <cellStyle name="Normal 2 2 2 4 4" xfId="38841"/>
    <cellStyle name="Normal 2 2 2 4 4 2" xfId="38842"/>
    <cellStyle name="Normal 2 2 2 4 4 3" xfId="38843"/>
    <cellStyle name="Normal 2 2 2 4 5" xfId="38844"/>
    <cellStyle name="Normal 2 2 2 4 5 2" xfId="38845"/>
    <cellStyle name="Normal 2 2 2 4 5 3" xfId="38846"/>
    <cellStyle name="Normal 2 2 2 4 6" xfId="38847"/>
    <cellStyle name="Normal 2 2 2 4 6 2" xfId="38848"/>
    <cellStyle name="Normal 2 2 2 4 7" xfId="38849"/>
    <cellStyle name="Normal 2 2 2 4 8" xfId="38850"/>
    <cellStyle name="Normal 2 2 2 5" xfId="38851"/>
    <cellStyle name="Normal 2 2 2 6" xfId="38852"/>
    <cellStyle name="Normal 2 2 2 7" xfId="38853"/>
    <cellStyle name="Normal 2 2 2 8" xfId="38854"/>
    <cellStyle name="Normal 2 2 2 9" xfId="38855"/>
    <cellStyle name="Normal 2 2 20" xfId="38856"/>
    <cellStyle name="Normal 2 2 20 2" xfId="38857"/>
    <cellStyle name="Normal 2 2 20 2 2" xfId="38858"/>
    <cellStyle name="Normal 2 2 20 2 3" xfId="38859"/>
    <cellStyle name="Normal 2 2 20 3" xfId="38860"/>
    <cellStyle name="Normal 2 2 20 3 2" xfId="38861"/>
    <cellStyle name="Normal 2 2 20 3 3" xfId="38862"/>
    <cellStyle name="Normal 2 2 20 4" xfId="38863"/>
    <cellStyle name="Normal 2 2 20 4 2" xfId="38864"/>
    <cellStyle name="Normal 2 2 20 4 3" xfId="38865"/>
    <cellStyle name="Normal 2 2 20 5" xfId="38866"/>
    <cellStyle name="Normal 2 2 20 5 2" xfId="38867"/>
    <cellStyle name="Normal 2 2 20 5 3" xfId="38868"/>
    <cellStyle name="Normal 2 2 20 6" xfId="38869"/>
    <cellStyle name="Normal 2 2 20 6 2" xfId="38870"/>
    <cellStyle name="Normal 2 2 20 7" xfId="38871"/>
    <cellStyle name="Normal 2 2 20 8" xfId="38872"/>
    <cellStyle name="Normal 2 2 21" xfId="38873"/>
    <cellStyle name="Normal 2 2 21 2" xfId="38874"/>
    <cellStyle name="Normal 2 2 21 2 2" xfId="38875"/>
    <cellStyle name="Normal 2 2 21 2 3" xfId="38876"/>
    <cellStyle name="Normal 2 2 21 3" xfId="38877"/>
    <cellStyle name="Normal 2 2 21 3 2" xfId="38878"/>
    <cellStyle name="Normal 2 2 21 3 3" xfId="38879"/>
    <cellStyle name="Normal 2 2 21 4" xfId="38880"/>
    <cellStyle name="Normal 2 2 21 4 2" xfId="38881"/>
    <cellStyle name="Normal 2 2 21 4 3" xfId="38882"/>
    <cellStyle name="Normal 2 2 21 5" xfId="38883"/>
    <cellStyle name="Normal 2 2 21 5 2" xfId="38884"/>
    <cellStyle name="Normal 2 2 21 5 3" xfId="38885"/>
    <cellStyle name="Normal 2 2 21 6" xfId="38886"/>
    <cellStyle name="Normal 2 2 21 6 2" xfId="38887"/>
    <cellStyle name="Normal 2 2 21 7" xfId="38888"/>
    <cellStyle name="Normal 2 2 21 8" xfId="38889"/>
    <cellStyle name="Normal 2 2 22" xfId="38890"/>
    <cellStyle name="Normal 2 2 22 2" xfId="38891"/>
    <cellStyle name="Normal 2 2 22 2 2" xfId="38892"/>
    <cellStyle name="Normal 2 2 22 2 3" xfId="38893"/>
    <cellStyle name="Normal 2 2 22 3" xfId="38894"/>
    <cellStyle name="Normal 2 2 22 3 2" xfId="38895"/>
    <cellStyle name="Normal 2 2 22 3 3" xfId="38896"/>
    <cellStyle name="Normal 2 2 22 4" xfId="38897"/>
    <cellStyle name="Normal 2 2 22 4 2" xfId="38898"/>
    <cellStyle name="Normal 2 2 22 4 3" xfId="38899"/>
    <cellStyle name="Normal 2 2 22 5" xfId="38900"/>
    <cellStyle name="Normal 2 2 22 5 2" xfId="38901"/>
    <cellStyle name="Normal 2 2 22 5 3" xfId="38902"/>
    <cellStyle name="Normal 2 2 22 6" xfId="38903"/>
    <cellStyle name="Normal 2 2 22 6 2" xfId="38904"/>
    <cellStyle name="Normal 2 2 22 7" xfId="38905"/>
    <cellStyle name="Normal 2 2 22 8" xfId="38906"/>
    <cellStyle name="Normal 2 2 23" xfId="38907"/>
    <cellStyle name="Normal 2 2 23 2" xfId="38908"/>
    <cellStyle name="Normal 2 2 23 3" xfId="38909"/>
    <cellStyle name="Normal 2 2 24" xfId="38910"/>
    <cellStyle name="Normal 2 2 24 2" xfId="38911"/>
    <cellStyle name="Normal 2 2 24 3" xfId="38912"/>
    <cellStyle name="Normal 2 2 25" xfId="38913"/>
    <cellStyle name="Normal 2 2 25 2" xfId="38914"/>
    <cellStyle name="Normal 2 2 25 3" xfId="38915"/>
    <cellStyle name="Normal 2 2 26" xfId="38916"/>
    <cellStyle name="Normal 2 2 26 2" xfId="38917"/>
    <cellStyle name="Normal 2 2 26 3" xfId="38918"/>
    <cellStyle name="Normal 2 2 27" xfId="38919"/>
    <cellStyle name="Normal 2 2 27 2" xfId="38920"/>
    <cellStyle name="Normal 2 2 3" xfId="38921"/>
    <cellStyle name="Normal 2 2 3 2" xfId="38922"/>
    <cellStyle name="Normal 2 2 3 2 2" xfId="38923"/>
    <cellStyle name="Normal 2 2 3 2 3" xfId="38924"/>
    <cellStyle name="Normal 2 2 3 3" xfId="38925"/>
    <cellStyle name="Normal 2 2 3 3 2" xfId="38926"/>
    <cellStyle name="Normal 2 2 3 3 3" xfId="38927"/>
    <cellStyle name="Normal 2 2 3 4" xfId="38928"/>
    <cellStyle name="Normal 2 2 3 4 2" xfId="38929"/>
    <cellStyle name="Normal 2 2 3 4 3" xfId="38930"/>
    <cellStyle name="Normal 2 2 3 5" xfId="38931"/>
    <cellStyle name="Normal 2 2 3 5 2" xfId="38932"/>
    <cellStyle name="Normal 2 2 3 5 3" xfId="38933"/>
    <cellStyle name="Normal 2 2 3 6" xfId="38934"/>
    <cellStyle name="Normal 2 2 3 6 2" xfId="38935"/>
    <cellStyle name="Normal 2 2 3 7" xfId="38936"/>
    <cellStyle name="Normal 2 2 3 8" xfId="38937"/>
    <cellStyle name="Normal 2 2 4" xfId="38938"/>
    <cellStyle name="Normal 2 2 4 2" xfId="38939"/>
    <cellStyle name="Normal 2 2 4 2 2" xfId="38940"/>
    <cellStyle name="Normal 2 2 4 2 3" xfId="38941"/>
    <cellStyle name="Normal 2 2 4 3" xfId="38942"/>
    <cellStyle name="Normal 2 2 4 3 2" xfId="38943"/>
    <cellStyle name="Normal 2 2 4 3 3" xfId="38944"/>
    <cellStyle name="Normal 2 2 4 4" xfId="38945"/>
    <cellStyle name="Normal 2 2 4 4 2" xfId="38946"/>
    <cellStyle name="Normal 2 2 4 4 3" xfId="38947"/>
    <cellStyle name="Normal 2 2 4 5" xfId="38948"/>
    <cellStyle name="Normal 2 2 4 5 2" xfId="38949"/>
    <cellStyle name="Normal 2 2 4 5 3" xfId="38950"/>
    <cellStyle name="Normal 2 2 4 6" xfId="38951"/>
    <cellStyle name="Normal 2 2 4 6 2" xfId="38952"/>
    <cellStyle name="Normal 2 2 4 7" xfId="38953"/>
    <cellStyle name="Normal 2 2 4 8" xfId="38954"/>
    <cellStyle name="Normal 2 2 5" xfId="38955"/>
    <cellStyle name="Normal 2 2 5 2" xfId="38956"/>
    <cellStyle name="Normal 2 2 5 2 2" xfId="38957"/>
    <cellStyle name="Normal 2 2 5 2 3" xfId="38958"/>
    <cellStyle name="Normal 2 2 5 3" xfId="38959"/>
    <cellStyle name="Normal 2 2 5 3 2" xfId="38960"/>
    <cellStyle name="Normal 2 2 5 3 3" xfId="38961"/>
    <cellStyle name="Normal 2 2 5 4" xfId="38962"/>
    <cellStyle name="Normal 2 2 5 4 2" xfId="38963"/>
    <cellStyle name="Normal 2 2 5 4 3" xfId="38964"/>
    <cellStyle name="Normal 2 2 5 5" xfId="38965"/>
    <cellStyle name="Normal 2 2 5 5 2" xfId="38966"/>
    <cellStyle name="Normal 2 2 5 5 3" xfId="38967"/>
    <cellStyle name="Normal 2 2 5 6" xfId="38968"/>
    <cellStyle name="Normal 2 2 5 6 2" xfId="38969"/>
    <cellStyle name="Normal 2 2 5 7" xfId="38970"/>
    <cellStyle name="Normal 2 2 5 8" xfId="38971"/>
    <cellStyle name="Normal 2 2 6" xfId="38972"/>
    <cellStyle name="Normal 2 2 6 2" xfId="38973"/>
    <cellStyle name="Normal 2 2 6 2 2" xfId="38974"/>
    <cellStyle name="Normal 2 2 6 2 3" xfId="38975"/>
    <cellStyle name="Normal 2 2 6 3" xfId="38976"/>
    <cellStyle name="Normal 2 2 6 3 2" xfId="38977"/>
    <cellStyle name="Normal 2 2 6 3 3" xfId="38978"/>
    <cellStyle name="Normal 2 2 6 4" xfId="38979"/>
    <cellStyle name="Normal 2 2 6 4 2" xfId="38980"/>
    <cellStyle name="Normal 2 2 6 4 3" xfId="38981"/>
    <cellStyle name="Normal 2 2 6 5" xfId="38982"/>
    <cellStyle name="Normal 2 2 6 5 2" xfId="38983"/>
    <cellStyle name="Normal 2 2 6 5 3" xfId="38984"/>
    <cellStyle name="Normal 2 2 6 6" xfId="38985"/>
    <cellStyle name="Normal 2 2 6 6 2" xfId="38986"/>
    <cellStyle name="Normal 2 2 6 7" xfId="38987"/>
    <cellStyle name="Normal 2 2 6 8" xfId="38988"/>
    <cellStyle name="Normal 2 2 7" xfId="38989"/>
    <cellStyle name="Normal 2 2 7 2" xfId="38990"/>
    <cellStyle name="Normal 2 2 7 2 2" xfId="38991"/>
    <cellStyle name="Normal 2 2 7 2 3" xfId="38992"/>
    <cellStyle name="Normal 2 2 7 3" xfId="38993"/>
    <cellStyle name="Normal 2 2 7 3 2" xfId="38994"/>
    <cellStyle name="Normal 2 2 7 3 3" xfId="38995"/>
    <cellStyle name="Normal 2 2 7 4" xfId="38996"/>
    <cellStyle name="Normal 2 2 7 4 2" xfId="38997"/>
    <cellStyle name="Normal 2 2 7 4 3" xfId="38998"/>
    <cellStyle name="Normal 2 2 7 5" xfId="38999"/>
    <cellStyle name="Normal 2 2 7 5 2" xfId="39000"/>
    <cellStyle name="Normal 2 2 7 5 3" xfId="39001"/>
    <cellStyle name="Normal 2 2 7 6" xfId="39002"/>
    <cellStyle name="Normal 2 2 7 6 2" xfId="39003"/>
    <cellStyle name="Normal 2 2 7 7" xfId="39004"/>
    <cellStyle name="Normal 2 2 7 8" xfId="39005"/>
    <cellStyle name="Normal 2 2 8" xfId="39006"/>
    <cellStyle name="Normal 2 2 8 2" xfId="39007"/>
    <cellStyle name="Normal 2 2 8 2 2" xfId="39008"/>
    <cellStyle name="Normal 2 2 8 2 3" xfId="39009"/>
    <cellStyle name="Normal 2 2 8 3" xfId="39010"/>
    <cellStyle name="Normal 2 2 8 3 2" xfId="39011"/>
    <cellStyle name="Normal 2 2 8 3 3" xfId="39012"/>
    <cellStyle name="Normal 2 2 8 4" xfId="39013"/>
    <cellStyle name="Normal 2 2 8 4 2" xfId="39014"/>
    <cellStyle name="Normal 2 2 8 4 3" xfId="39015"/>
    <cellStyle name="Normal 2 2 8 5" xfId="39016"/>
    <cellStyle name="Normal 2 2 8 5 2" xfId="39017"/>
    <cellStyle name="Normal 2 2 8 5 3" xfId="39018"/>
    <cellStyle name="Normal 2 2 8 6" xfId="39019"/>
    <cellStyle name="Normal 2 2 8 6 2" xfId="39020"/>
    <cellStyle name="Normal 2 2 8 7" xfId="39021"/>
    <cellStyle name="Normal 2 2 8 8" xfId="39022"/>
    <cellStyle name="Normal 2 2 9" xfId="39023"/>
    <cellStyle name="Normal 2 2 9 2" xfId="39024"/>
    <cellStyle name="Normal 2 2 9 2 2" xfId="39025"/>
    <cellStyle name="Normal 2 2 9 2 3" xfId="39026"/>
    <cellStyle name="Normal 2 2 9 3" xfId="39027"/>
    <cellStyle name="Normal 2 2 9 3 2" xfId="39028"/>
    <cellStyle name="Normal 2 2 9 3 3" xfId="39029"/>
    <cellStyle name="Normal 2 2 9 4" xfId="39030"/>
    <cellStyle name="Normal 2 2 9 4 2" xfId="39031"/>
    <cellStyle name="Normal 2 2 9 4 3" xfId="39032"/>
    <cellStyle name="Normal 2 2 9 5" xfId="39033"/>
    <cellStyle name="Normal 2 2 9 5 2" xfId="39034"/>
    <cellStyle name="Normal 2 2 9 5 3" xfId="39035"/>
    <cellStyle name="Normal 2 2 9 6" xfId="39036"/>
    <cellStyle name="Normal 2 2 9 6 2" xfId="39037"/>
    <cellStyle name="Normal 2 2 9 7" xfId="39038"/>
    <cellStyle name="Normal 2 2 9 8" xfId="39039"/>
    <cellStyle name="Normal 2 20" xfId="39040"/>
    <cellStyle name="Normal 2 20 2" xfId="39041"/>
    <cellStyle name="Normal 2 20 2 2" xfId="39042"/>
    <cellStyle name="Normal 2 20 2 3" xfId="39043"/>
    <cellStyle name="Normal 2 20 3" xfId="39044"/>
    <cellStyle name="Normal 2 20 3 2" xfId="39045"/>
    <cellStyle name="Normal 2 20 3 3" xfId="39046"/>
    <cellStyle name="Normal 2 20 4" xfId="39047"/>
    <cellStyle name="Normal 2 20 4 2" xfId="39048"/>
    <cellStyle name="Normal 2 20 4 3" xfId="39049"/>
    <cellStyle name="Normal 2 20 5" xfId="39050"/>
    <cellStyle name="Normal 2 20 5 2" xfId="39051"/>
    <cellStyle name="Normal 2 20 5 3" xfId="39052"/>
    <cellStyle name="Normal 2 20 6" xfId="39053"/>
    <cellStyle name="Normal 2 20 6 2" xfId="39054"/>
    <cellStyle name="Normal 2 20 7" xfId="39055"/>
    <cellStyle name="Normal 2 20 8" xfId="39056"/>
    <cellStyle name="Normal 2 21" xfId="39057"/>
    <cellStyle name="Normal 2 21 2" xfId="39058"/>
    <cellStyle name="Normal 2 21 2 2" xfId="39059"/>
    <cellStyle name="Normal 2 21 2 3" xfId="39060"/>
    <cellStyle name="Normal 2 21 3" xfId="39061"/>
    <cellStyle name="Normal 2 21 3 2" xfId="39062"/>
    <cellStyle name="Normal 2 21 3 3" xfId="39063"/>
    <cellStyle name="Normal 2 21 4" xfId="39064"/>
    <cellStyle name="Normal 2 21 4 2" xfId="39065"/>
    <cellStyle name="Normal 2 21 4 3" xfId="39066"/>
    <cellStyle name="Normal 2 21 5" xfId="39067"/>
    <cellStyle name="Normal 2 21 5 2" xfId="39068"/>
    <cellStyle name="Normal 2 21 5 3" xfId="39069"/>
    <cellStyle name="Normal 2 21 6" xfId="39070"/>
    <cellStyle name="Normal 2 21 6 2" xfId="39071"/>
    <cellStyle name="Normal 2 21 7" xfId="39072"/>
    <cellStyle name="Normal 2 21 8" xfId="39073"/>
    <cellStyle name="Normal 2 22" xfId="39074"/>
    <cellStyle name="Normal 2 22 2" xfId="39075"/>
    <cellStyle name="Normal 2 22 2 2" xfId="39076"/>
    <cellStyle name="Normal 2 22 2 3" xfId="39077"/>
    <cellStyle name="Normal 2 22 3" xfId="39078"/>
    <cellStyle name="Normal 2 22 3 2" xfId="39079"/>
    <cellStyle name="Normal 2 22 3 3" xfId="39080"/>
    <cellStyle name="Normal 2 22 4" xfId="39081"/>
    <cellStyle name="Normal 2 22 4 2" xfId="39082"/>
    <cellStyle name="Normal 2 22 4 3" xfId="39083"/>
    <cellStyle name="Normal 2 22 5" xfId="39084"/>
    <cellStyle name="Normal 2 22 5 2" xfId="39085"/>
    <cellStyle name="Normal 2 22 5 3" xfId="39086"/>
    <cellStyle name="Normal 2 22 6" xfId="39087"/>
    <cellStyle name="Normal 2 22 6 2" xfId="39088"/>
    <cellStyle name="Normal 2 22 7" xfId="39089"/>
    <cellStyle name="Normal 2 22 8" xfId="39090"/>
    <cellStyle name="Normal 2 23" xfId="39091"/>
    <cellStyle name="Normal 2 23 2" xfId="39092"/>
    <cellStyle name="Normal 2 23 2 2" xfId="39093"/>
    <cellStyle name="Normal 2 23 2 3" xfId="39094"/>
    <cellStyle name="Normal 2 23 3" xfId="39095"/>
    <cellStyle name="Normal 2 23 3 2" xfId="39096"/>
    <cellStyle name="Normal 2 23 3 3" xfId="39097"/>
    <cellStyle name="Normal 2 23 4" xfId="39098"/>
    <cellStyle name="Normal 2 23 4 2" xfId="39099"/>
    <cellStyle name="Normal 2 23 4 3" xfId="39100"/>
    <cellStyle name="Normal 2 23 5" xfId="39101"/>
    <cellStyle name="Normal 2 23 5 2" xfId="39102"/>
    <cellStyle name="Normal 2 23 5 3" xfId="39103"/>
    <cellStyle name="Normal 2 23 6" xfId="39104"/>
    <cellStyle name="Normal 2 23 6 2" xfId="39105"/>
    <cellStyle name="Normal 2 23 7" xfId="39106"/>
    <cellStyle name="Normal 2 23 8" xfId="39107"/>
    <cellStyle name="Normal 2 24" xfId="39108"/>
    <cellStyle name="Normal 2 24 2" xfId="39109"/>
    <cellStyle name="Normal 2 24 2 2" xfId="39110"/>
    <cellStyle name="Normal 2 24 2 3" xfId="39111"/>
    <cellStyle name="Normal 2 24 3" xfId="39112"/>
    <cellStyle name="Normal 2 24 3 2" xfId="39113"/>
    <cellStyle name="Normal 2 24 3 3" xfId="39114"/>
    <cellStyle name="Normal 2 24 4" xfId="39115"/>
    <cellStyle name="Normal 2 24 4 2" xfId="39116"/>
    <cellStyle name="Normal 2 24 4 3" xfId="39117"/>
    <cellStyle name="Normal 2 24 5" xfId="39118"/>
    <cellStyle name="Normal 2 24 5 2" xfId="39119"/>
    <cellStyle name="Normal 2 24 5 3" xfId="39120"/>
    <cellStyle name="Normal 2 24 6" xfId="39121"/>
    <cellStyle name="Normal 2 24 6 2" xfId="39122"/>
    <cellStyle name="Normal 2 24 7" xfId="39123"/>
    <cellStyle name="Normal 2 24 8" xfId="39124"/>
    <cellStyle name="Normal 2 25" xfId="39125"/>
    <cellStyle name="Normal 2 25 2" xfId="39126"/>
    <cellStyle name="Normal 2 25 2 2" xfId="39127"/>
    <cellStyle name="Normal 2 25 2 3" xfId="39128"/>
    <cellStyle name="Normal 2 25 3" xfId="39129"/>
    <cellStyle name="Normal 2 25 3 2" xfId="39130"/>
    <cellStyle name="Normal 2 25 3 3" xfId="39131"/>
    <cellStyle name="Normal 2 25 4" xfId="39132"/>
    <cellStyle name="Normal 2 25 4 2" xfId="39133"/>
    <cellStyle name="Normal 2 25 4 3" xfId="39134"/>
    <cellStyle name="Normal 2 25 5" xfId="39135"/>
    <cellStyle name="Normal 2 25 5 2" xfId="39136"/>
    <cellStyle name="Normal 2 25 5 3" xfId="39137"/>
    <cellStyle name="Normal 2 25 6" xfId="39138"/>
    <cellStyle name="Normal 2 25 6 2" xfId="39139"/>
    <cellStyle name="Normal 2 25 7" xfId="39140"/>
    <cellStyle name="Normal 2 25 8" xfId="39141"/>
    <cellStyle name="Normal 2 26" xfId="39142"/>
    <cellStyle name="Normal 2 26 2" xfId="39143"/>
    <cellStyle name="Normal 2 26 2 2" xfId="39144"/>
    <cellStyle name="Normal 2 26 2 3" xfId="39145"/>
    <cellStyle name="Normal 2 26 3" xfId="39146"/>
    <cellStyle name="Normal 2 26 3 2" xfId="39147"/>
    <cellStyle name="Normal 2 26 3 3" xfId="39148"/>
    <cellStyle name="Normal 2 26 4" xfId="39149"/>
    <cellStyle name="Normal 2 26 4 2" xfId="39150"/>
    <cellStyle name="Normal 2 26 4 3" xfId="39151"/>
    <cellStyle name="Normal 2 26 5" xfId="39152"/>
    <cellStyle name="Normal 2 26 5 2" xfId="39153"/>
    <cellStyle name="Normal 2 26 5 3" xfId="39154"/>
    <cellStyle name="Normal 2 26 6" xfId="39155"/>
    <cellStyle name="Normal 2 26 6 2" xfId="39156"/>
    <cellStyle name="Normal 2 26 7" xfId="39157"/>
    <cellStyle name="Normal 2 26 8" xfId="39158"/>
    <cellStyle name="Normal 2 27" xfId="39159"/>
    <cellStyle name="Normal 2 27 2" xfId="39160"/>
    <cellStyle name="Normal 2 27 2 2" xfId="39161"/>
    <cellStyle name="Normal 2 27 2 3" xfId="39162"/>
    <cellStyle name="Normal 2 27 3" xfId="39163"/>
    <cellStyle name="Normal 2 27 3 2" xfId="39164"/>
    <cellStyle name="Normal 2 27 3 3" xfId="39165"/>
    <cellStyle name="Normal 2 27 4" xfId="39166"/>
    <cellStyle name="Normal 2 27 4 2" xfId="39167"/>
    <cellStyle name="Normal 2 27 4 3" xfId="39168"/>
    <cellStyle name="Normal 2 27 5" xfId="39169"/>
    <cellStyle name="Normal 2 27 5 2" xfId="39170"/>
    <cellStyle name="Normal 2 27 5 3" xfId="39171"/>
    <cellStyle name="Normal 2 27 6" xfId="39172"/>
    <cellStyle name="Normal 2 27 6 2" xfId="39173"/>
    <cellStyle name="Normal 2 27 7" xfId="39174"/>
    <cellStyle name="Normal 2 27 8" xfId="39175"/>
    <cellStyle name="Normal 2 28" xfId="39176"/>
    <cellStyle name="Normal 2 29" xfId="39177"/>
    <cellStyle name="Normal 2 3" xfId="39178"/>
    <cellStyle name="Normal 2 30" xfId="39179"/>
    <cellStyle name="Normal 2 31" xfId="39180"/>
    <cellStyle name="Normal 2 32" xfId="39181"/>
    <cellStyle name="Normal 2 33" xfId="39182"/>
    <cellStyle name="Normal 2 34" xfId="39183"/>
    <cellStyle name="Normal 2 35" xfId="39184"/>
    <cellStyle name="Normal 2 36" xfId="39185"/>
    <cellStyle name="Normal 2 37" xfId="25"/>
    <cellStyle name="Normal 2 4" xfId="39186"/>
    <cellStyle name="Normal 2 4 10" xfId="39187"/>
    <cellStyle name="Normal 2 4 10 2" xfId="39188"/>
    <cellStyle name="Normal 2 4 10 2 2" xfId="39189"/>
    <cellStyle name="Normal 2 4 10 2 3" xfId="39190"/>
    <cellStyle name="Normal 2 4 10 3" xfId="39191"/>
    <cellStyle name="Normal 2 4 10 3 2" xfId="39192"/>
    <cellStyle name="Normal 2 4 10 3 3" xfId="39193"/>
    <cellStyle name="Normal 2 4 10 4" xfId="39194"/>
    <cellStyle name="Normal 2 4 10 4 2" xfId="39195"/>
    <cellStyle name="Normal 2 4 10 4 3" xfId="39196"/>
    <cellStyle name="Normal 2 4 10 5" xfId="39197"/>
    <cellStyle name="Normal 2 4 10 5 2" xfId="39198"/>
    <cellStyle name="Normal 2 4 10 5 3" xfId="39199"/>
    <cellStyle name="Normal 2 4 10 6" xfId="39200"/>
    <cellStyle name="Normal 2 4 10 6 2" xfId="39201"/>
    <cellStyle name="Normal 2 4 10 7" xfId="39202"/>
    <cellStyle name="Normal 2 4 10 8" xfId="39203"/>
    <cellStyle name="Normal 2 4 11" xfId="39204"/>
    <cellStyle name="Normal 2 4 11 2" xfId="39205"/>
    <cellStyle name="Normal 2 4 11 2 2" xfId="39206"/>
    <cellStyle name="Normal 2 4 11 2 3" xfId="39207"/>
    <cellStyle name="Normal 2 4 11 3" xfId="39208"/>
    <cellStyle name="Normal 2 4 11 3 2" xfId="39209"/>
    <cellStyle name="Normal 2 4 11 3 3" xfId="39210"/>
    <cellStyle name="Normal 2 4 11 4" xfId="39211"/>
    <cellStyle name="Normal 2 4 11 4 2" xfId="39212"/>
    <cellStyle name="Normal 2 4 11 4 3" xfId="39213"/>
    <cellStyle name="Normal 2 4 11 5" xfId="39214"/>
    <cellStyle name="Normal 2 4 11 5 2" xfId="39215"/>
    <cellStyle name="Normal 2 4 11 5 3" xfId="39216"/>
    <cellStyle name="Normal 2 4 11 6" xfId="39217"/>
    <cellStyle name="Normal 2 4 11 6 2" xfId="39218"/>
    <cellStyle name="Normal 2 4 11 7" xfId="39219"/>
    <cellStyle name="Normal 2 4 11 8" xfId="39220"/>
    <cellStyle name="Normal 2 4 12" xfId="39221"/>
    <cellStyle name="Normal 2 4 12 2" xfId="39222"/>
    <cellStyle name="Normal 2 4 12 2 2" xfId="39223"/>
    <cellStyle name="Normal 2 4 12 2 3" xfId="39224"/>
    <cellStyle name="Normal 2 4 12 3" xfId="39225"/>
    <cellStyle name="Normal 2 4 12 3 2" xfId="39226"/>
    <cellStyle name="Normal 2 4 12 3 3" xfId="39227"/>
    <cellStyle name="Normal 2 4 12 4" xfId="39228"/>
    <cellStyle name="Normal 2 4 12 4 2" xfId="39229"/>
    <cellStyle name="Normal 2 4 12 4 3" xfId="39230"/>
    <cellStyle name="Normal 2 4 12 5" xfId="39231"/>
    <cellStyle name="Normal 2 4 12 5 2" xfId="39232"/>
    <cellStyle name="Normal 2 4 12 5 3" xfId="39233"/>
    <cellStyle name="Normal 2 4 12 6" xfId="39234"/>
    <cellStyle name="Normal 2 4 12 6 2" xfId="39235"/>
    <cellStyle name="Normal 2 4 12 7" xfId="39236"/>
    <cellStyle name="Normal 2 4 12 8" xfId="39237"/>
    <cellStyle name="Normal 2 4 13" xfId="39238"/>
    <cellStyle name="Normal 2 4 13 2" xfId="39239"/>
    <cellStyle name="Normal 2 4 13 2 2" xfId="39240"/>
    <cellStyle name="Normal 2 4 13 2 3" xfId="39241"/>
    <cellStyle name="Normal 2 4 13 3" xfId="39242"/>
    <cellStyle name="Normal 2 4 13 3 2" xfId="39243"/>
    <cellStyle name="Normal 2 4 13 3 3" xfId="39244"/>
    <cellStyle name="Normal 2 4 13 4" xfId="39245"/>
    <cellStyle name="Normal 2 4 13 4 2" xfId="39246"/>
    <cellStyle name="Normal 2 4 13 4 3" xfId="39247"/>
    <cellStyle name="Normal 2 4 13 5" xfId="39248"/>
    <cellStyle name="Normal 2 4 13 5 2" xfId="39249"/>
    <cellStyle name="Normal 2 4 13 5 3" xfId="39250"/>
    <cellStyle name="Normal 2 4 13 6" xfId="39251"/>
    <cellStyle name="Normal 2 4 13 6 2" xfId="39252"/>
    <cellStyle name="Normal 2 4 13 7" xfId="39253"/>
    <cellStyle name="Normal 2 4 13 8" xfId="39254"/>
    <cellStyle name="Normal 2 4 14" xfId="39255"/>
    <cellStyle name="Normal 2 4 14 2" xfId="39256"/>
    <cellStyle name="Normal 2 4 14 2 2" xfId="39257"/>
    <cellStyle name="Normal 2 4 14 2 3" xfId="39258"/>
    <cellStyle name="Normal 2 4 14 3" xfId="39259"/>
    <cellStyle name="Normal 2 4 14 3 2" xfId="39260"/>
    <cellStyle name="Normal 2 4 14 3 3" xfId="39261"/>
    <cellStyle name="Normal 2 4 14 4" xfId="39262"/>
    <cellStyle name="Normal 2 4 14 4 2" xfId="39263"/>
    <cellStyle name="Normal 2 4 14 4 3" xfId="39264"/>
    <cellStyle name="Normal 2 4 14 5" xfId="39265"/>
    <cellStyle name="Normal 2 4 14 5 2" xfId="39266"/>
    <cellStyle name="Normal 2 4 14 5 3" xfId="39267"/>
    <cellStyle name="Normal 2 4 14 6" xfId="39268"/>
    <cellStyle name="Normal 2 4 14 6 2" xfId="39269"/>
    <cellStyle name="Normal 2 4 14 7" xfId="39270"/>
    <cellStyle name="Normal 2 4 14 8" xfId="39271"/>
    <cellStyle name="Normal 2 4 15" xfId="39272"/>
    <cellStyle name="Normal 2 4 15 2" xfId="39273"/>
    <cellStyle name="Normal 2 4 15 2 2" xfId="39274"/>
    <cellStyle name="Normal 2 4 15 2 3" xfId="39275"/>
    <cellStyle name="Normal 2 4 15 3" xfId="39276"/>
    <cellStyle name="Normal 2 4 15 3 2" xfId="39277"/>
    <cellStyle name="Normal 2 4 15 3 3" xfId="39278"/>
    <cellStyle name="Normal 2 4 15 4" xfId="39279"/>
    <cellStyle name="Normal 2 4 15 4 2" xfId="39280"/>
    <cellStyle name="Normal 2 4 15 4 3" xfId="39281"/>
    <cellStyle name="Normal 2 4 15 5" xfId="39282"/>
    <cellStyle name="Normal 2 4 15 5 2" xfId="39283"/>
    <cellStyle name="Normal 2 4 15 5 3" xfId="39284"/>
    <cellStyle name="Normal 2 4 15 6" xfId="39285"/>
    <cellStyle name="Normal 2 4 15 6 2" xfId="39286"/>
    <cellStyle name="Normal 2 4 15 7" xfId="39287"/>
    <cellStyle name="Normal 2 4 15 8" xfId="39288"/>
    <cellStyle name="Normal 2 4 16" xfId="39289"/>
    <cellStyle name="Normal 2 4 16 2" xfId="39290"/>
    <cellStyle name="Normal 2 4 16 2 2" xfId="39291"/>
    <cellStyle name="Normal 2 4 16 2 3" xfId="39292"/>
    <cellStyle name="Normal 2 4 16 3" xfId="39293"/>
    <cellStyle name="Normal 2 4 16 3 2" xfId="39294"/>
    <cellStyle name="Normal 2 4 16 3 3" xfId="39295"/>
    <cellStyle name="Normal 2 4 16 4" xfId="39296"/>
    <cellStyle name="Normal 2 4 16 4 2" xfId="39297"/>
    <cellStyle name="Normal 2 4 16 4 3" xfId="39298"/>
    <cellStyle name="Normal 2 4 16 5" xfId="39299"/>
    <cellStyle name="Normal 2 4 16 5 2" xfId="39300"/>
    <cellStyle name="Normal 2 4 16 5 3" xfId="39301"/>
    <cellStyle name="Normal 2 4 16 6" xfId="39302"/>
    <cellStyle name="Normal 2 4 16 6 2" xfId="39303"/>
    <cellStyle name="Normal 2 4 16 7" xfId="39304"/>
    <cellStyle name="Normal 2 4 16 8" xfId="39305"/>
    <cellStyle name="Normal 2 4 17" xfId="39306"/>
    <cellStyle name="Normal 2 4 17 2" xfId="39307"/>
    <cellStyle name="Normal 2 4 17 2 2" xfId="39308"/>
    <cellStyle name="Normal 2 4 17 2 3" xfId="39309"/>
    <cellStyle name="Normal 2 4 17 3" xfId="39310"/>
    <cellStyle name="Normal 2 4 17 3 2" xfId="39311"/>
    <cellStyle name="Normal 2 4 17 3 3" xfId="39312"/>
    <cellStyle name="Normal 2 4 17 4" xfId="39313"/>
    <cellStyle name="Normal 2 4 17 4 2" xfId="39314"/>
    <cellStyle name="Normal 2 4 17 4 3" xfId="39315"/>
    <cellStyle name="Normal 2 4 17 5" xfId="39316"/>
    <cellStyle name="Normal 2 4 17 5 2" xfId="39317"/>
    <cellStyle name="Normal 2 4 17 5 3" xfId="39318"/>
    <cellStyle name="Normal 2 4 17 6" xfId="39319"/>
    <cellStyle name="Normal 2 4 17 6 2" xfId="39320"/>
    <cellStyle name="Normal 2 4 17 7" xfId="39321"/>
    <cellStyle name="Normal 2 4 17 8" xfId="39322"/>
    <cellStyle name="Normal 2 4 18" xfId="39323"/>
    <cellStyle name="Normal 2 4 18 2" xfId="39324"/>
    <cellStyle name="Normal 2 4 18 2 2" xfId="39325"/>
    <cellStyle name="Normal 2 4 18 2 3" xfId="39326"/>
    <cellStyle name="Normal 2 4 18 3" xfId="39327"/>
    <cellStyle name="Normal 2 4 18 3 2" xfId="39328"/>
    <cellStyle name="Normal 2 4 18 3 3" xfId="39329"/>
    <cellStyle name="Normal 2 4 18 4" xfId="39330"/>
    <cellStyle name="Normal 2 4 18 4 2" xfId="39331"/>
    <cellStyle name="Normal 2 4 18 4 3" xfId="39332"/>
    <cellStyle name="Normal 2 4 18 5" xfId="39333"/>
    <cellStyle name="Normal 2 4 18 5 2" xfId="39334"/>
    <cellStyle name="Normal 2 4 18 5 3" xfId="39335"/>
    <cellStyle name="Normal 2 4 18 6" xfId="39336"/>
    <cellStyle name="Normal 2 4 18 6 2" xfId="39337"/>
    <cellStyle name="Normal 2 4 18 7" xfId="39338"/>
    <cellStyle name="Normal 2 4 18 8" xfId="39339"/>
    <cellStyle name="Normal 2 4 19" xfId="39340"/>
    <cellStyle name="Normal 2 4 19 2" xfId="39341"/>
    <cellStyle name="Normal 2 4 19 2 2" xfId="39342"/>
    <cellStyle name="Normal 2 4 19 2 3" xfId="39343"/>
    <cellStyle name="Normal 2 4 19 3" xfId="39344"/>
    <cellStyle name="Normal 2 4 19 3 2" xfId="39345"/>
    <cellStyle name="Normal 2 4 19 3 3" xfId="39346"/>
    <cellStyle name="Normal 2 4 19 4" xfId="39347"/>
    <cellStyle name="Normal 2 4 19 4 2" xfId="39348"/>
    <cellStyle name="Normal 2 4 19 4 3" xfId="39349"/>
    <cellStyle name="Normal 2 4 19 5" xfId="39350"/>
    <cellStyle name="Normal 2 4 19 5 2" xfId="39351"/>
    <cellStyle name="Normal 2 4 19 5 3" xfId="39352"/>
    <cellStyle name="Normal 2 4 19 6" xfId="39353"/>
    <cellStyle name="Normal 2 4 19 6 2" xfId="39354"/>
    <cellStyle name="Normal 2 4 19 7" xfId="39355"/>
    <cellStyle name="Normal 2 4 19 8" xfId="39356"/>
    <cellStyle name="Normal 2 4 2" xfId="39357"/>
    <cellStyle name="Normal 2 4 2 2" xfId="39358"/>
    <cellStyle name="Normal 2 4 2 2 2" xfId="39359"/>
    <cellStyle name="Normal 2 4 2 2 3" xfId="39360"/>
    <cellStyle name="Normal 2 4 2 3" xfId="39361"/>
    <cellStyle name="Normal 2 4 2 3 2" xfId="39362"/>
    <cellStyle name="Normal 2 4 2 3 3" xfId="39363"/>
    <cellStyle name="Normal 2 4 2 4" xfId="39364"/>
    <cellStyle name="Normal 2 4 2 4 2" xfId="39365"/>
    <cellStyle name="Normal 2 4 2 4 3" xfId="39366"/>
    <cellStyle name="Normal 2 4 2 5" xfId="39367"/>
    <cellStyle name="Normal 2 4 2 5 2" xfId="39368"/>
    <cellStyle name="Normal 2 4 2 5 3" xfId="39369"/>
    <cellStyle name="Normal 2 4 2 6" xfId="39370"/>
    <cellStyle name="Normal 2 4 2 6 2" xfId="39371"/>
    <cellStyle name="Normal 2 4 2 7" xfId="39372"/>
    <cellStyle name="Normal 2 4 2 8" xfId="39373"/>
    <cellStyle name="Normal 2 4 20" xfId="39374"/>
    <cellStyle name="Normal 2 4 3" xfId="39375"/>
    <cellStyle name="Normal 2 4 3 2" xfId="39376"/>
    <cellStyle name="Normal 2 4 3 2 2" xfId="39377"/>
    <cellStyle name="Normal 2 4 3 2 3" xfId="39378"/>
    <cellStyle name="Normal 2 4 3 3" xfId="39379"/>
    <cellStyle name="Normal 2 4 3 3 2" xfId="39380"/>
    <cellStyle name="Normal 2 4 3 3 3" xfId="39381"/>
    <cellStyle name="Normal 2 4 3 4" xfId="39382"/>
    <cellStyle name="Normal 2 4 3 4 2" xfId="39383"/>
    <cellStyle name="Normal 2 4 3 4 3" xfId="39384"/>
    <cellStyle name="Normal 2 4 3 5" xfId="39385"/>
    <cellStyle name="Normal 2 4 3 5 2" xfId="39386"/>
    <cellStyle name="Normal 2 4 3 5 3" xfId="39387"/>
    <cellStyle name="Normal 2 4 3 6" xfId="39388"/>
    <cellStyle name="Normal 2 4 3 6 2" xfId="39389"/>
    <cellStyle name="Normal 2 4 3 7" xfId="39390"/>
    <cellStyle name="Normal 2 4 3 8" xfId="39391"/>
    <cellStyle name="Normal 2 4 4" xfId="39392"/>
    <cellStyle name="Normal 2 4 4 2" xfId="39393"/>
    <cellStyle name="Normal 2 4 4 2 2" xfId="39394"/>
    <cellStyle name="Normal 2 4 4 2 3" xfId="39395"/>
    <cellStyle name="Normal 2 4 4 3" xfId="39396"/>
    <cellStyle name="Normal 2 4 4 3 2" xfId="39397"/>
    <cellStyle name="Normal 2 4 4 3 3" xfId="39398"/>
    <cellStyle name="Normal 2 4 4 4" xfId="39399"/>
    <cellStyle name="Normal 2 4 4 4 2" xfId="39400"/>
    <cellStyle name="Normal 2 4 4 4 3" xfId="39401"/>
    <cellStyle name="Normal 2 4 4 5" xfId="39402"/>
    <cellStyle name="Normal 2 4 4 5 2" xfId="39403"/>
    <cellStyle name="Normal 2 4 4 5 3" xfId="39404"/>
    <cellStyle name="Normal 2 4 4 6" xfId="39405"/>
    <cellStyle name="Normal 2 4 4 6 2" xfId="39406"/>
    <cellStyle name="Normal 2 4 4 7" xfId="39407"/>
    <cellStyle name="Normal 2 4 4 8" xfId="39408"/>
    <cellStyle name="Normal 2 4 5" xfId="39409"/>
    <cellStyle name="Normal 2 4 5 2" xfId="39410"/>
    <cellStyle name="Normal 2 4 5 2 2" xfId="39411"/>
    <cellStyle name="Normal 2 4 5 2 3" xfId="39412"/>
    <cellStyle name="Normal 2 4 5 3" xfId="39413"/>
    <cellStyle name="Normal 2 4 5 3 2" xfId="39414"/>
    <cellStyle name="Normal 2 4 5 3 3" xfId="39415"/>
    <cellStyle name="Normal 2 4 5 4" xfId="39416"/>
    <cellStyle name="Normal 2 4 5 4 2" xfId="39417"/>
    <cellStyle name="Normal 2 4 5 4 3" xfId="39418"/>
    <cellStyle name="Normal 2 4 5 5" xfId="39419"/>
    <cellStyle name="Normal 2 4 5 5 2" xfId="39420"/>
    <cellStyle name="Normal 2 4 5 5 3" xfId="39421"/>
    <cellStyle name="Normal 2 4 5 6" xfId="39422"/>
    <cellStyle name="Normal 2 4 5 6 2" xfId="39423"/>
    <cellStyle name="Normal 2 4 5 7" xfId="39424"/>
    <cellStyle name="Normal 2 4 5 8" xfId="39425"/>
    <cellStyle name="Normal 2 4 6" xfId="39426"/>
    <cellStyle name="Normal 2 4 6 2" xfId="39427"/>
    <cellStyle name="Normal 2 4 6 2 2" xfId="39428"/>
    <cellStyle name="Normal 2 4 6 2 3" xfId="39429"/>
    <cellStyle name="Normal 2 4 6 3" xfId="39430"/>
    <cellStyle name="Normal 2 4 6 3 2" xfId="39431"/>
    <cellStyle name="Normal 2 4 6 3 3" xfId="39432"/>
    <cellStyle name="Normal 2 4 6 4" xfId="39433"/>
    <cellStyle name="Normal 2 4 6 4 2" xfId="39434"/>
    <cellStyle name="Normal 2 4 6 4 3" xfId="39435"/>
    <cellStyle name="Normal 2 4 6 5" xfId="39436"/>
    <cellStyle name="Normal 2 4 6 5 2" xfId="39437"/>
    <cellStyle name="Normal 2 4 6 5 3" xfId="39438"/>
    <cellStyle name="Normal 2 4 6 6" xfId="39439"/>
    <cellStyle name="Normal 2 4 6 6 2" xfId="39440"/>
    <cellStyle name="Normal 2 4 6 7" xfId="39441"/>
    <cellStyle name="Normal 2 4 6 8" xfId="39442"/>
    <cellStyle name="Normal 2 4 7" xfId="39443"/>
    <cellStyle name="Normal 2 4 7 2" xfId="39444"/>
    <cellStyle name="Normal 2 4 7 2 2" xfId="39445"/>
    <cellStyle name="Normal 2 4 7 2 3" xfId="39446"/>
    <cellStyle name="Normal 2 4 7 3" xfId="39447"/>
    <cellStyle name="Normal 2 4 7 3 2" xfId="39448"/>
    <cellStyle name="Normal 2 4 7 3 3" xfId="39449"/>
    <cellStyle name="Normal 2 4 7 4" xfId="39450"/>
    <cellStyle name="Normal 2 4 7 4 2" xfId="39451"/>
    <cellStyle name="Normal 2 4 7 4 3" xfId="39452"/>
    <cellStyle name="Normal 2 4 7 5" xfId="39453"/>
    <cellStyle name="Normal 2 4 7 5 2" xfId="39454"/>
    <cellStyle name="Normal 2 4 7 5 3" xfId="39455"/>
    <cellStyle name="Normal 2 4 7 6" xfId="39456"/>
    <cellStyle name="Normal 2 4 7 6 2" xfId="39457"/>
    <cellStyle name="Normal 2 4 7 7" xfId="39458"/>
    <cellStyle name="Normal 2 4 7 8" xfId="39459"/>
    <cellStyle name="Normal 2 4 8" xfId="39460"/>
    <cellStyle name="Normal 2 4 8 2" xfId="39461"/>
    <cellStyle name="Normal 2 4 8 2 2" xfId="39462"/>
    <cellStyle name="Normal 2 4 8 2 3" xfId="39463"/>
    <cellStyle name="Normal 2 4 8 3" xfId="39464"/>
    <cellStyle name="Normal 2 4 8 3 2" xfId="39465"/>
    <cellStyle name="Normal 2 4 8 3 3" xfId="39466"/>
    <cellStyle name="Normal 2 4 8 4" xfId="39467"/>
    <cellStyle name="Normal 2 4 8 4 2" xfId="39468"/>
    <cellStyle name="Normal 2 4 8 4 3" xfId="39469"/>
    <cellStyle name="Normal 2 4 8 5" xfId="39470"/>
    <cellStyle name="Normal 2 4 8 5 2" xfId="39471"/>
    <cellStyle name="Normal 2 4 8 5 3" xfId="39472"/>
    <cellStyle name="Normal 2 4 8 6" xfId="39473"/>
    <cellStyle name="Normal 2 4 8 6 2" xfId="39474"/>
    <cellStyle name="Normal 2 4 8 7" xfId="39475"/>
    <cellStyle name="Normal 2 4 8 8" xfId="39476"/>
    <cellStyle name="Normal 2 4 9" xfId="39477"/>
    <cellStyle name="Normal 2 4 9 2" xfId="39478"/>
    <cellStyle name="Normal 2 4 9 2 2" xfId="39479"/>
    <cellStyle name="Normal 2 4 9 2 3" xfId="39480"/>
    <cellStyle name="Normal 2 4 9 3" xfId="39481"/>
    <cellStyle name="Normal 2 4 9 3 2" xfId="39482"/>
    <cellStyle name="Normal 2 4 9 3 3" xfId="39483"/>
    <cellStyle name="Normal 2 4 9 4" xfId="39484"/>
    <cellStyle name="Normal 2 4 9 4 2" xfId="39485"/>
    <cellStyle name="Normal 2 4 9 4 3" xfId="39486"/>
    <cellStyle name="Normal 2 4 9 5" xfId="39487"/>
    <cellStyle name="Normal 2 4 9 5 2" xfId="39488"/>
    <cellStyle name="Normal 2 4 9 5 3" xfId="39489"/>
    <cellStyle name="Normal 2 4 9 6" xfId="39490"/>
    <cellStyle name="Normal 2 4 9 6 2" xfId="39491"/>
    <cellStyle name="Normal 2 4 9 7" xfId="39492"/>
    <cellStyle name="Normal 2 4 9 8" xfId="39493"/>
    <cellStyle name="Normal 2 5" xfId="39494"/>
    <cellStyle name="Normal 2 5 10" xfId="39495"/>
    <cellStyle name="Normal 2 5 10 2" xfId="39496"/>
    <cellStyle name="Normal 2 5 10 2 2" xfId="39497"/>
    <cellStyle name="Normal 2 5 10 2 3" xfId="39498"/>
    <cellStyle name="Normal 2 5 10 3" xfId="39499"/>
    <cellStyle name="Normal 2 5 10 3 2" xfId="39500"/>
    <cellStyle name="Normal 2 5 10 3 3" xfId="39501"/>
    <cellStyle name="Normal 2 5 10 4" xfId="39502"/>
    <cellStyle name="Normal 2 5 10 4 2" xfId="39503"/>
    <cellStyle name="Normal 2 5 10 4 3" xfId="39504"/>
    <cellStyle name="Normal 2 5 10 5" xfId="39505"/>
    <cellStyle name="Normal 2 5 10 5 2" xfId="39506"/>
    <cellStyle name="Normal 2 5 10 5 3" xfId="39507"/>
    <cellStyle name="Normal 2 5 10 6" xfId="39508"/>
    <cellStyle name="Normal 2 5 10 6 2" xfId="39509"/>
    <cellStyle name="Normal 2 5 10 7" xfId="39510"/>
    <cellStyle name="Normal 2 5 10 8" xfId="39511"/>
    <cellStyle name="Normal 2 5 11" xfId="39512"/>
    <cellStyle name="Normal 2 5 11 2" xfId="39513"/>
    <cellStyle name="Normal 2 5 11 2 2" xfId="39514"/>
    <cellStyle name="Normal 2 5 11 2 3" xfId="39515"/>
    <cellStyle name="Normal 2 5 11 3" xfId="39516"/>
    <cellStyle name="Normal 2 5 11 3 2" xfId="39517"/>
    <cellStyle name="Normal 2 5 11 3 3" xfId="39518"/>
    <cellStyle name="Normal 2 5 11 4" xfId="39519"/>
    <cellStyle name="Normal 2 5 11 4 2" xfId="39520"/>
    <cellStyle name="Normal 2 5 11 4 3" xfId="39521"/>
    <cellStyle name="Normal 2 5 11 5" xfId="39522"/>
    <cellStyle name="Normal 2 5 11 5 2" xfId="39523"/>
    <cellStyle name="Normal 2 5 11 5 3" xfId="39524"/>
    <cellStyle name="Normal 2 5 11 6" xfId="39525"/>
    <cellStyle name="Normal 2 5 11 6 2" xfId="39526"/>
    <cellStyle name="Normal 2 5 11 7" xfId="39527"/>
    <cellStyle name="Normal 2 5 11 8" xfId="39528"/>
    <cellStyle name="Normal 2 5 12" xfId="39529"/>
    <cellStyle name="Normal 2 5 12 2" xfId="39530"/>
    <cellStyle name="Normal 2 5 12 2 2" xfId="39531"/>
    <cellStyle name="Normal 2 5 12 2 3" xfId="39532"/>
    <cellStyle name="Normal 2 5 12 3" xfId="39533"/>
    <cellStyle name="Normal 2 5 12 3 2" xfId="39534"/>
    <cellStyle name="Normal 2 5 12 3 3" xfId="39535"/>
    <cellStyle name="Normal 2 5 12 4" xfId="39536"/>
    <cellStyle name="Normal 2 5 12 4 2" xfId="39537"/>
    <cellStyle name="Normal 2 5 12 4 3" xfId="39538"/>
    <cellStyle name="Normal 2 5 12 5" xfId="39539"/>
    <cellStyle name="Normal 2 5 12 5 2" xfId="39540"/>
    <cellStyle name="Normal 2 5 12 5 3" xfId="39541"/>
    <cellStyle name="Normal 2 5 12 6" xfId="39542"/>
    <cellStyle name="Normal 2 5 12 6 2" xfId="39543"/>
    <cellStyle name="Normal 2 5 12 7" xfId="39544"/>
    <cellStyle name="Normal 2 5 12 8" xfId="39545"/>
    <cellStyle name="Normal 2 5 13" xfId="39546"/>
    <cellStyle name="Normal 2 5 13 2" xfId="39547"/>
    <cellStyle name="Normal 2 5 13 2 2" xfId="39548"/>
    <cellStyle name="Normal 2 5 13 2 3" xfId="39549"/>
    <cellStyle name="Normal 2 5 13 3" xfId="39550"/>
    <cellStyle name="Normal 2 5 13 3 2" xfId="39551"/>
    <cellStyle name="Normal 2 5 13 3 3" xfId="39552"/>
    <cellStyle name="Normal 2 5 13 4" xfId="39553"/>
    <cellStyle name="Normal 2 5 13 4 2" xfId="39554"/>
    <cellStyle name="Normal 2 5 13 4 3" xfId="39555"/>
    <cellStyle name="Normal 2 5 13 5" xfId="39556"/>
    <cellStyle name="Normal 2 5 13 5 2" xfId="39557"/>
    <cellStyle name="Normal 2 5 13 5 3" xfId="39558"/>
    <cellStyle name="Normal 2 5 13 6" xfId="39559"/>
    <cellStyle name="Normal 2 5 13 6 2" xfId="39560"/>
    <cellStyle name="Normal 2 5 13 7" xfId="39561"/>
    <cellStyle name="Normal 2 5 13 8" xfId="39562"/>
    <cellStyle name="Normal 2 5 14" xfId="39563"/>
    <cellStyle name="Normal 2 5 14 2" xfId="39564"/>
    <cellStyle name="Normal 2 5 14 2 2" xfId="39565"/>
    <cellStyle name="Normal 2 5 14 2 3" xfId="39566"/>
    <cellStyle name="Normal 2 5 14 3" xfId="39567"/>
    <cellStyle name="Normal 2 5 14 3 2" xfId="39568"/>
    <cellStyle name="Normal 2 5 14 3 3" xfId="39569"/>
    <cellStyle name="Normal 2 5 14 4" xfId="39570"/>
    <cellStyle name="Normal 2 5 14 4 2" xfId="39571"/>
    <cellStyle name="Normal 2 5 14 4 3" xfId="39572"/>
    <cellStyle name="Normal 2 5 14 5" xfId="39573"/>
    <cellStyle name="Normal 2 5 14 5 2" xfId="39574"/>
    <cellStyle name="Normal 2 5 14 5 3" xfId="39575"/>
    <cellStyle name="Normal 2 5 14 6" xfId="39576"/>
    <cellStyle name="Normal 2 5 14 6 2" xfId="39577"/>
    <cellStyle name="Normal 2 5 14 7" xfId="39578"/>
    <cellStyle name="Normal 2 5 14 8" xfId="39579"/>
    <cellStyle name="Normal 2 5 15" xfId="39580"/>
    <cellStyle name="Normal 2 5 15 2" xfId="39581"/>
    <cellStyle name="Normal 2 5 15 2 2" xfId="39582"/>
    <cellStyle name="Normal 2 5 15 2 3" xfId="39583"/>
    <cellStyle name="Normal 2 5 15 3" xfId="39584"/>
    <cellStyle name="Normal 2 5 15 3 2" xfId="39585"/>
    <cellStyle name="Normal 2 5 15 3 3" xfId="39586"/>
    <cellStyle name="Normal 2 5 15 4" xfId="39587"/>
    <cellStyle name="Normal 2 5 15 4 2" xfId="39588"/>
    <cellStyle name="Normal 2 5 15 4 3" xfId="39589"/>
    <cellStyle name="Normal 2 5 15 5" xfId="39590"/>
    <cellStyle name="Normal 2 5 15 5 2" xfId="39591"/>
    <cellStyle name="Normal 2 5 15 5 3" xfId="39592"/>
    <cellStyle name="Normal 2 5 15 6" xfId="39593"/>
    <cellStyle name="Normal 2 5 15 6 2" xfId="39594"/>
    <cellStyle name="Normal 2 5 15 7" xfId="39595"/>
    <cellStyle name="Normal 2 5 15 8" xfId="39596"/>
    <cellStyle name="Normal 2 5 16" xfId="39597"/>
    <cellStyle name="Normal 2 5 16 2" xfId="39598"/>
    <cellStyle name="Normal 2 5 16 2 2" xfId="39599"/>
    <cellStyle name="Normal 2 5 16 2 3" xfId="39600"/>
    <cellStyle name="Normal 2 5 16 3" xfId="39601"/>
    <cellStyle name="Normal 2 5 16 3 2" xfId="39602"/>
    <cellStyle name="Normal 2 5 16 3 3" xfId="39603"/>
    <cellStyle name="Normal 2 5 16 4" xfId="39604"/>
    <cellStyle name="Normal 2 5 16 4 2" xfId="39605"/>
    <cellStyle name="Normal 2 5 16 4 3" xfId="39606"/>
    <cellStyle name="Normal 2 5 16 5" xfId="39607"/>
    <cellStyle name="Normal 2 5 16 5 2" xfId="39608"/>
    <cellStyle name="Normal 2 5 16 5 3" xfId="39609"/>
    <cellStyle name="Normal 2 5 16 6" xfId="39610"/>
    <cellStyle name="Normal 2 5 16 6 2" xfId="39611"/>
    <cellStyle name="Normal 2 5 16 7" xfId="39612"/>
    <cellStyle name="Normal 2 5 16 8" xfId="39613"/>
    <cellStyle name="Normal 2 5 17" xfId="39614"/>
    <cellStyle name="Normal 2 5 17 2" xfId="39615"/>
    <cellStyle name="Normal 2 5 17 2 2" xfId="39616"/>
    <cellStyle name="Normal 2 5 17 2 3" xfId="39617"/>
    <cellStyle name="Normal 2 5 17 3" xfId="39618"/>
    <cellStyle name="Normal 2 5 17 3 2" xfId="39619"/>
    <cellStyle name="Normal 2 5 17 3 3" xfId="39620"/>
    <cellStyle name="Normal 2 5 17 4" xfId="39621"/>
    <cellStyle name="Normal 2 5 17 4 2" xfId="39622"/>
    <cellStyle name="Normal 2 5 17 4 3" xfId="39623"/>
    <cellStyle name="Normal 2 5 17 5" xfId="39624"/>
    <cellStyle name="Normal 2 5 17 5 2" xfId="39625"/>
    <cellStyle name="Normal 2 5 17 5 3" xfId="39626"/>
    <cellStyle name="Normal 2 5 17 6" xfId="39627"/>
    <cellStyle name="Normal 2 5 17 6 2" xfId="39628"/>
    <cellStyle name="Normal 2 5 17 7" xfId="39629"/>
    <cellStyle name="Normal 2 5 17 8" xfId="39630"/>
    <cellStyle name="Normal 2 5 18" xfId="39631"/>
    <cellStyle name="Normal 2 5 18 2" xfId="39632"/>
    <cellStyle name="Normal 2 5 18 2 2" xfId="39633"/>
    <cellStyle name="Normal 2 5 18 2 3" xfId="39634"/>
    <cellStyle name="Normal 2 5 18 3" xfId="39635"/>
    <cellStyle name="Normal 2 5 18 3 2" xfId="39636"/>
    <cellStyle name="Normal 2 5 18 3 3" xfId="39637"/>
    <cellStyle name="Normal 2 5 18 4" xfId="39638"/>
    <cellStyle name="Normal 2 5 18 4 2" xfId="39639"/>
    <cellStyle name="Normal 2 5 18 4 3" xfId="39640"/>
    <cellStyle name="Normal 2 5 18 5" xfId="39641"/>
    <cellStyle name="Normal 2 5 18 5 2" xfId="39642"/>
    <cellStyle name="Normal 2 5 18 5 3" xfId="39643"/>
    <cellStyle name="Normal 2 5 18 6" xfId="39644"/>
    <cellStyle name="Normal 2 5 18 6 2" xfId="39645"/>
    <cellStyle name="Normal 2 5 18 7" xfId="39646"/>
    <cellStyle name="Normal 2 5 18 8" xfId="39647"/>
    <cellStyle name="Normal 2 5 19" xfId="39648"/>
    <cellStyle name="Normal 2 5 19 2" xfId="39649"/>
    <cellStyle name="Normal 2 5 19 2 2" xfId="39650"/>
    <cellStyle name="Normal 2 5 19 2 3" xfId="39651"/>
    <cellStyle name="Normal 2 5 19 3" xfId="39652"/>
    <cellStyle name="Normal 2 5 19 3 2" xfId="39653"/>
    <cellStyle name="Normal 2 5 19 3 3" xfId="39654"/>
    <cellStyle name="Normal 2 5 19 4" xfId="39655"/>
    <cellStyle name="Normal 2 5 19 4 2" xfId="39656"/>
    <cellStyle name="Normal 2 5 19 4 3" xfId="39657"/>
    <cellStyle name="Normal 2 5 19 5" xfId="39658"/>
    <cellStyle name="Normal 2 5 19 5 2" xfId="39659"/>
    <cellStyle name="Normal 2 5 19 5 3" xfId="39660"/>
    <cellStyle name="Normal 2 5 19 6" xfId="39661"/>
    <cellStyle name="Normal 2 5 19 6 2" xfId="39662"/>
    <cellStyle name="Normal 2 5 19 7" xfId="39663"/>
    <cellStyle name="Normal 2 5 19 8" xfId="39664"/>
    <cellStyle name="Normal 2 5 2" xfId="39665"/>
    <cellStyle name="Normal 2 5 2 2" xfId="39666"/>
    <cellStyle name="Normal 2 5 2 2 2" xfId="39667"/>
    <cellStyle name="Normal 2 5 2 2 3" xfId="39668"/>
    <cellStyle name="Normal 2 5 2 3" xfId="39669"/>
    <cellStyle name="Normal 2 5 2 3 2" xfId="39670"/>
    <cellStyle name="Normal 2 5 2 3 3" xfId="39671"/>
    <cellStyle name="Normal 2 5 2 4" xfId="39672"/>
    <cellStyle name="Normal 2 5 2 4 2" xfId="39673"/>
    <cellStyle name="Normal 2 5 2 4 3" xfId="39674"/>
    <cellStyle name="Normal 2 5 2 5" xfId="39675"/>
    <cellStyle name="Normal 2 5 2 5 2" xfId="39676"/>
    <cellStyle name="Normal 2 5 2 5 3" xfId="39677"/>
    <cellStyle name="Normal 2 5 2 6" xfId="39678"/>
    <cellStyle name="Normal 2 5 2 6 2" xfId="39679"/>
    <cellStyle name="Normal 2 5 2 7" xfId="39680"/>
    <cellStyle name="Normal 2 5 2 8" xfId="39681"/>
    <cellStyle name="Normal 2 5 20" xfId="39682"/>
    <cellStyle name="Normal 2 5 3" xfId="39683"/>
    <cellStyle name="Normal 2 5 3 2" xfId="39684"/>
    <cellStyle name="Normal 2 5 3 2 2" xfId="39685"/>
    <cellStyle name="Normal 2 5 3 2 3" xfId="39686"/>
    <cellStyle name="Normal 2 5 3 3" xfId="39687"/>
    <cellStyle name="Normal 2 5 3 3 2" xfId="39688"/>
    <cellStyle name="Normal 2 5 3 3 3" xfId="39689"/>
    <cellStyle name="Normal 2 5 3 4" xfId="39690"/>
    <cellStyle name="Normal 2 5 3 4 2" xfId="39691"/>
    <cellStyle name="Normal 2 5 3 4 3" xfId="39692"/>
    <cellStyle name="Normal 2 5 3 5" xfId="39693"/>
    <cellStyle name="Normal 2 5 3 5 2" xfId="39694"/>
    <cellStyle name="Normal 2 5 3 5 3" xfId="39695"/>
    <cellStyle name="Normal 2 5 3 6" xfId="39696"/>
    <cellStyle name="Normal 2 5 3 6 2" xfId="39697"/>
    <cellStyle name="Normal 2 5 3 7" xfId="39698"/>
    <cellStyle name="Normal 2 5 3 8" xfId="39699"/>
    <cellStyle name="Normal 2 5 4" xfId="39700"/>
    <cellStyle name="Normal 2 5 4 2" xfId="39701"/>
    <cellStyle name="Normal 2 5 4 2 2" xfId="39702"/>
    <cellStyle name="Normal 2 5 4 2 3" xfId="39703"/>
    <cellStyle name="Normal 2 5 4 3" xfId="39704"/>
    <cellStyle name="Normal 2 5 4 3 2" xfId="39705"/>
    <cellStyle name="Normal 2 5 4 3 3" xfId="39706"/>
    <cellStyle name="Normal 2 5 4 4" xfId="39707"/>
    <cellStyle name="Normal 2 5 4 4 2" xfId="39708"/>
    <cellStyle name="Normal 2 5 4 4 3" xfId="39709"/>
    <cellStyle name="Normal 2 5 4 5" xfId="39710"/>
    <cellStyle name="Normal 2 5 4 5 2" xfId="39711"/>
    <cellStyle name="Normal 2 5 4 5 3" xfId="39712"/>
    <cellStyle name="Normal 2 5 4 6" xfId="39713"/>
    <cellStyle name="Normal 2 5 4 6 2" xfId="39714"/>
    <cellStyle name="Normal 2 5 4 7" xfId="39715"/>
    <cellStyle name="Normal 2 5 4 8" xfId="39716"/>
    <cellStyle name="Normal 2 5 5" xfId="39717"/>
    <cellStyle name="Normal 2 5 5 2" xfId="39718"/>
    <cellStyle name="Normal 2 5 5 2 2" xfId="39719"/>
    <cellStyle name="Normal 2 5 5 2 3" xfId="39720"/>
    <cellStyle name="Normal 2 5 5 3" xfId="39721"/>
    <cellStyle name="Normal 2 5 5 3 2" xfId="39722"/>
    <cellStyle name="Normal 2 5 5 3 3" xfId="39723"/>
    <cellStyle name="Normal 2 5 5 4" xfId="39724"/>
    <cellStyle name="Normal 2 5 5 4 2" xfId="39725"/>
    <cellStyle name="Normal 2 5 5 4 3" xfId="39726"/>
    <cellStyle name="Normal 2 5 5 5" xfId="39727"/>
    <cellStyle name="Normal 2 5 5 5 2" xfId="39728"/>
    <cellStyle name="Normal 2 5 5 5 3" xfId="39729"/>
    <cellStyle name="Normal 2 5 5 6" xfId="39730"/>
    <cellStyle name="Normal 2 5 5 6 2" xfId="39731"/>
    <cellStyle name="Normal 2 5 5 7" xfId="39732"/>
    <cellStyle name="Normal 2 5 5 8" xfId="39733"/>
    <cellStyle name="Normal 2 5 6" xfId="39734"/>
    <cellStyle name="Normal 2 5 6 2" xfId="39735"/>
    <cellStyle name="Normal 2 5 6 2 2" xfId="39736"/>
    <cellStyle name="Normal 2 5 6 2 3" xfId="39737"/>
    <cellStyle name="Normal 2 5 6 3" xfId="39738"/>
    <cellStyle name="Normal 2 5 6 3 2" xfId="39739"/>
    <cellStyle name="Normal 2 5 6 3 3" xfId="39740"/>
    <cellStyle name="Normal 2 5 6 4" xfId="39741"/>
    <cellStyle name="Normal 2 5 6 4 2" xfId="39742"/>
    <cellStyle name="Normal 2 5 6 4 3" xfId="39743"/>
    <cellStyle name="Normal 2 5 6 5" xfId="39744"/>
    <cellStyle name="Normal 2 5 6 5 2" xfId="39745"/>
    <cellStyle name="Normal 2 5 6 5 3" xfId="39746"/>
    <cellStyle name="Normal 2 5 6 6" xfId="39747"/>
    <cellStyle name="Normal 2 5 6 6 2" xfId="39748"/>
    <cellStyle name="Normal 2 5 6 7" xfId="39749"/>
    <cellStyle name="Normal 2 5 6 8" xfId="39750"/>
    <cellStyle name="Normal 2 5 7" xfId="39751"/>
    <cellStyle name="Normal 2 5 7 2" xfId="39752"/>
    <cellStyle name="Normal 2 5 7 2 2" xfId="39753"/>
    <cellStyle name="Normal 2 5 7 2 3" xfId="39754"/>
    <cellStyle name="Normal 2 5 7 3" xfId="39755"/>
    <cellStyle name="Normal 2 5 7 3 2" xfId="39756"/>
    <cellStyle name="Normal 2 5 7 3 3" xfId="39757"/>
    <cellStyle name="Normal 2 5 7 4" xfId="39758"/>
    <cellStyle name="Normal 2 5 7 4 2" xfId="39759"/>
    <cellStyle name="Normal 2 5 7 4 3" xfId="39760"/>
    <cellStyle name="Normal 2 5 7 5" xfId="39761"/>
    <cellStyle name="Normal 2 5 7 5 2" xfId="39762"/>
    <cellStyle name="Normal 2 5 7 5 3" xfId="39763"/>
    <cellStyle name="Normal 2 5 7 6" xfId="39764"/>
    <cellStyle name="Normal 2 5 7 6 2" xfId="39765"/>
    <cellStyle name="Normal 2 5 7 7" xfId="39766"/>
    <cellStyle name="Normal 2 5 7 8" xfId="39767"/>
    <cellStyle name="Normal 2 5 8" xfId="39768"/>
    <cellStyle name="Normal 2 5 8 2" xfId="39769"/>
    <cellStyle name="Normal 2 5 8 2 2" xfId="39770"/>
    <cellStyle name="Normal 2 5 8 2 3" xfId="39771"/>
    <cellStyle name="Normal 2 5 8 3" xfId="39772"/>
    <cellStyle name="Normal 2 5 8 3 2" xfId="39773"/>
    <cellStyle name="Normal 2 5 8 3 3" xfId="39774"/>
    <cellStyle name="Normal 2 5 8 4" xfId="39775"/>
    <cellStyle name="Normal 2 5 8 4 2" xfId="39776"/>
    <cellStyle name="Normal 2 5 8 4 3" xfId="39777"/>
    <cellStyle name="Normal 2 5 8 5" xfId="39778"/>
    <cellStyle name="Normal 2 5 8 5 2" xfId="39779"/>
    <cellStyle name="Normal 2 5 8 5 3" xfId="39780"/>
    <cellStyle name="Normal 2 5 8 6" xfId="39781"/>
    <cellStyle name="Normal 2 5 8 6 2" xfId="39782"/>
    <cellStyle name="Normal 2 5 8 7" xfId="39783"/>
    <cellStyle name="Normal 2 5 8 8" xfId="39784"/>
    <cellStyle name="Normal 2 5 9" xfId="39785"/>
    <cellStyle name="Normal 2 5 9 2" xfId="39786"/>
    <cellStyle name="Normal 2 5 9 2 2" xfId="39787"/>
    <cellStyle name="Normal 2 5 9 2 3" xfId="39788"/>
    <cellStyle name="Normal 2 5 9 3" xfId="39789"/>
    <cellStyle name="Normal 2 5 9 3 2" xfId="39790"/>
    <cellStyle name="Normal 2 5 9 3 3" xfId="39791"/>
    <cellStyle name="Normal 2 5 9 4" xfId="39792"/>
    <cellStyle name="Normal 2 5 9 4 2" xfId="39793"/>
    <cellStyle name="Normal 2 5 9 4 3" xfId="39794"/>
    <cellStyle name="Normal 2 5 9 5" xfId="39795"/>
    <cellStyle name="Normal 2 5 9 5 2" xfId="39796"/>
    <cellStyle name="Normal 2 5 9 5 3" xfId="39797"/>
    <cellStyle name="Normal 2 5 9 6" xfId="39798"/>
    <cellStyle name="Normal 2 5 9 6 2" xfId="39799"/>
    <cellStyle name="Normal 2 5 9 7" xfId="39800"/>
    <cellStyle name="Normal 2 5 9 8" xfId="39801"/>
    <cellStyle name="Normal 2 6" xfId="39802"/>
    <cellStyle name="Normal 2 6 10" xfId="39803"/>
    <cellStyle name="Normal 2 6 10 2" xfId="39804"/>
    <cellStyle name="Normal 2 6 10 2 2" xfId="39805"/>
    <cellStyle name="Normal 2 6 10 2 3" xfId="39806"/>
    <cellStyle name="Normal 2 6 10 3" xfId="39807"/>
    <cellStyle name="Normal 2 6 10 3 2" xfId="39808"/>
    <cellStyle name="Normal 2 6 10 3 3" xfId="39809"/>
    <cellStyle name="Normal 2 6 10 4" xfId="39810"/>
    <cellStyle name="Normal 2 6 10 4 2" xfId="39811"/>
    <cellStyle name="Normal 2 6 10 4 3" xfId="39812"/>
    <cellStyle name="Normal 2 6 10 5" xfId="39813"/>
    <cellStyle name="Normal 2 6 10 5 2" xfId="39814"/>
    <cellStyle name="Normal 2 6 10 5 3" xfId="39815"/>
    <cellStyle name="Normal 2 6 10 6" xfId="39816"/>
    <cellStyle name="Normal 2 6 10 6 2" xfId="39817"/>
    <cellStyle name="Normal 2 6 10 7" xfId="39818"/>
    <cellStyle name="Normal 2 6 10 8" xfId="39819"/>
    <cellStyle name="Normal 2 6 11" xfId="39820"/>
    <cellStyle name="Normal 2 6 11 2" xfId="39821"/>
    <cellStyle name="Normal 2 6 11 2 2" xfId="39822"/>
    <cellStyle name="Normal 2 6 11 2 3" xfId="39823"/>
    <cellStyle name="Normal 2 6 11 3" xfId="39824"/>
    <cellStyle name="Normal 2 6 11 3 2" xfId="39825"/>
    <cellStyle name="Normal 2 6 11 3 3" xfId="39826"/>
    <cellStyle name="Normal 2 6 11 4" xfId="39827"/>
    <cellStyle name="Normal 2 6 11 4 2" xfId="39828"/>
    <cellStyle name="Normal 2 6 11 4 3" xfId="39829"/>
    <cellStyle name="Normal 2 6 11 5" xfId="39830"/>
    <cellStyle name="Normal 2 6 11 5 2" xfId="39831"/>
    <cellStyle name="Normal 2 6 11 5 3" xfId="39832"/>
    <cellStyle name="Normal 2 6 11 6" xfId="39833"/>
    <cellStyle name="Normal 2 6 11 6 2" xfId="39834"/>
    <cellStyle name="Normal 2 6 11 7" xfId="39835"/>
    <cellStyle name="Normal 2 6 11 8" xfId="39836"/>
    <cellStyle name="Normal 2 6 12" xfId="39837"/>
    <cellStyle name="Normal 2 6 12 2" xfId="39838"/>
    <cellStyle name="Normal 2 6 12 2 2" xfId="39839"/>
    <cellStyle name="Normal 2 6 12 2 3" xfId="39840"/>
    <cellStyle name="Normal 2 6 12 3" xfId="39841"/>
    <cellStyle name="Normal 2 6 12 3 2" xfId="39842"/>
    <cellStyle name="Normal 2 6 12 3 3" xfId="39843"/>
    <cellStyle name="Normal 2 6 12 4" xfId="39844"/>
    <cellStyle name="Normal 2 6 12 4 2" xfId="39845"/>
    <cellStyle name="Normal 2 6 12 4 3" xfId="39846"/>
    <cellStyle name="Normal 2 6 12 5" xfId="39847"/>
    <cellStyle name="Normal 2 6 12 5 2" xfId="39848"/>
    <cellStyle name="Normal 2 6 12 5 3" xfId="39849"/>
    <cellStyle name="Normal 2 6 12 6" xfId="39850"/>
    <cellStyle name="Normal 2 6 12 6 2" xfId="39851"/>
    <cellStyle name="Normal 2 6 12 7" xfId="39852"/>
    <cellStyle name="Normal 2 6 12 8" xfId="39853"/>
    <cellStyle name="Normal 2 6 13" xfId="39854"/>
    <cellStyle name="Normal 2 6 13 2" xfId="39855"/>
    <cellStyle name="Normal 2 6 13 2 2" xfId="39856"/>
    <cellStyle name="Normal 2 6 13 2 3" xfId="39857"/>
    <cellStyle name="Normal 2 6 13 3" xfId="39858"/>
    <cellStyle name="Normal 2 6 13 3 2" xfId="39859"/>
    <cellStyle name="Normal 2 6 13 3 3" xfId="39860"/>
    <cellStyle name="Normal 2 6 13 4" xfId="39861"/>
    <cellStyle name="Normal 2 6 13 4 2" xfId="39862"/>
    <cellStyle name="Normal 2 6 13 4 3" xfId="39863"/>
    <cellStyle name="Normal 2 6 13 5" xfId="39864"/>
    <cellStyle name="Normal 2 6 13 5 2" xfId="39865"/>
    <cellStyle name="Normal 2 6 13 5 3" xfId="39866"/>
    <cellStyle name="Normal 2 6 13 6" xfId="39867"/>
    <cellStyle name="Normal 2 6 13 6 2" xfId="39868"/>
    <cellStyle name="Normal 2 6 13 7" xfId="39869"/>
    <cellStyle name="Normal 2 6 13 8" xfId="39870"/>
    <cellStyle name="Normal 2 6 14" xfId="39871"/>
    <cellStyle name="Normal 2 6 14 2" xfId="39872"/>
    <cellStyle name="Normal 2 6 14 2 2" xfId="39873"/>
    <cellStyle name="Normal 2 6 14 2 3" xfId="39874"/>
    <cellStyle name="Normal 2 6 14 3" xfId="39875"/>
    <cellStyle name="Normal 2 6 14 3 2" xfId="39876"/>
    <cellStyle name="Normal 2 6 14 3 3" xfId="39877"/>
    <cellStyle name="Normal 2 6 14 4" xfId="39878"/>
    <cellStyle name="Normal 2 6 14 4 2" xfId="39879"/>
    <cellStyle name="Normal 2 6 14 4 3" xfId="39880"/>
    <cellStyle name="Normal 2 6 14 5" xfId="39881"/>
    <cellStyle name="Normal 2 6 14 5 2" xfId="39882"/>
    <cellStyle name="Normal 2 6 14 5 3" xfId="39883"/>
    <cellStyle name="Normal 2 6 14 6" xfId="39884"/>
    <cellStyle name="Normal 2 6 14 6 2" xfId="39885"/>
    <cellStyle name="Normal 2 6 14 7" xfId="39886"/>
    <cellStyle name="Normal 2 6 14 8" xfId="39887"/>
    <cellStyle name="Normal 2 6 15" xfId="39888"/>
    <cellStyle name="Normal 2 6 15 2" xfId="39889"/>
    <cellStyle name="Normal 2 6 15 2 2" xfId="39890"/>
    <cellStyle name="Normal 2 6 15 2 3" xfId="39891"/>
    <cellStyle name="Normal 2 6 15 3" xfId="39892"/>
    <cellStyle name="Normal 2 6 15 3 2" xfId="39893"/>
    <cellStyle name="Normal 2 6 15 3 3" xfId="39894"/>
    <cellStyle name="Normal 2 6 15 4" xfId="39895"/>
    <cellStyle name="Normal 2 6 15 4 2" xfId="39896"/>
    <cellStyle name="Normal 2 6 15 4 3" xfId="39897"/>
    <cellStyle name="Normal 2 6 15 5" xfId="39898"/>
    <cellStyle name="Normal 2 6 15 5 2" xfId="39899"/>
    <cellStyle name="Normal 2 6 15 5 3" xfId="39900"/>
    <cellStyle name="Normal 2 6 15 6" xfId="39901"/>
    <cellStyle name="Normal 2 6 15 6 2" xfId="39902"/>
    <cellStyle name="Normal 2 6 15 7" xfId="39903"/>
    <cellStyle name="Normal 2 6 15 8" xfId="39904"/>
    <cellStyle name="Normal 2 6 16" xfId="39905"/>
    <cellStyle name="Normal 2 6 16 2" xfId="39906"/>
    <cellStyle name="Normal 2 6 16 2 2" xfId="39907"/>
    <cellStyle name="Normal 2 6 16 2 3" xfId="39908"/>
    <cellStyle name="Normal 2 6 16 3" xfId="39909"/>
    <cellStyle name="Normal 2 6 16 3 2" xfId="39910"/>
    <cellStyle name="Normal 2 6 16 3 3" xfId="39911"/>
    <cellStyle name="Normal 2 6 16 4" xfId="39912"/>
    <cellStyle name="Normal 2 6 16 4 2" xfId="39913"/>
    <cellStyle name="Normal 2 6 16 4 3" xfId="39914"/>
    <cellStyle name="Normal 2 6 16 5" xfId="39915"/>
    <cellStyle name="Normal 2 6 16 5 2" xfId="39916"/>
    <cellStyle name="Normal 2 6 16 5 3" xfId="39917"/>
    <cellStyle name="Normal 2 6 16 6" xfId="39918"/>
    <cellStyle name="Normal 2 6 16 6 2" xfId="39919"/>
    <cellStyle name="Normal 2 6 16 7" xfId="39920"/>
    <cellStyle name="Normal 2 6 16 8" xfId="39921"/>
    <cellStyle name="Normal 2 6 17" xfId="39922"/>
    <cellStyle name="Normal 2 6 17 2" xfId="39923"/>
    <cellStyle name="Normal 2 6 17 2 2" xfId="39924"/>
    <cellStyle name="Normal 2 6 17 2 3" xfId="39925"/>
    <cellStyle name="Normal 2 6 17 3" xfId="39926"/>
    <cellStyle name="Normal 2 6 17 3 2" xfId="39927"/>
    <cellStyle name="Normal 2 6 17 3 3" xfId="39928"/>
    <cellStyle name="Normal 2 6 17 4" xfId="39929"/>
    <cellStyle name="Normal 2 6 17 4 2" xfId="39930"/>
    <cellStyle name="Normal 2 6 17 4 3" xfId="39931"/>
    <cellStyle name="Normal 2 6 17 5" xfId="39932"/>
    <cellStyle name="Normal 2 6 17 5 2" xfId="39933"/>
    <cellStyle name="Normal 2 6 17 5 3" xfId="39934"/>
    <cellStyle name="Normal 2 6 17 6" xfId="39935"/>
    <cellStyle name="Normal 2 6 17 6 2" xfId="39936"/>
    <cellStyle name="Normal 2 6 17 7" xfId="39937"/>
    <cellStyle name="Normal 2 6 17 8" xfId="39938"/>
    <cellStyle name="Normal 2 6 18" xfId="39939"/>
    <cellStyle name="Normal 2 6 18 2" xfId="39940"/>
    <cellStyle name="Normal 2 6 18 2 2" xfId="39941"/>
    <cellStyle name="Normal 2 6 18 2 3" xfId="39942"/>
    <cellStyle name="Normal 2 6 18 3" xfId="39943"/>
    <cellStyle name="Normal 2 6 18 3 2" xfId="39944"/>
    <cellStyle name="Normal 2 6 18 3 3" xfId="39945"/>
    <cellStyle name="Normal 2 6 18 4" xfId="39946"/>
    <cellStyle name="Normal 2 6 18 4 2" xfId="39947"/>
    <cellStyle name="Normal 2 6 18 4 3" xfId="39948"/>
    <cellStyle name="Normal 2 6 18 5" xfId="39949"/>
    <cellStyle name="Normal 2 6 18 5 2" xfId="39950"/>
    <cellStyle name="Normal 2 6 18 5 3" xfId="39951"/>
    <cellStyle name="Normal 2 6 18 6" xfId="39952"/>
    <cellStyle name="Normal 2 6 18 6 2" xfId="39953"/>
    <cellStyle name="Normal 2 6 18 7" xfId="39954"/>
    <cellStyle name="Normal 2 6 18 8" xfId="39955"/>
    <cellStyle name="Normal 2 6 19" xfId="39956"/>
    <cellStyle name="Normal 2 6 19 2" xfId="39957"/>
    <cellStyle name="Normal 2 6 19 2 2" xfId="39958"/>
    <cellStyle name="Normal 2 6 19 2 3" xfId="39959"/>
    <cellStyle name="Normal 2 6 19 3" xfId="39960"/>
    <cellStyle name="Normal 2 6 19 3 2" xfId="39961"/>
    <cellStyle name="Normal 2 6 19 3 3" xfId="39962"/>
    <cellStyle name="Normal 2 6 19 4" xfId="39963"/>
    <cellStyle name="Normal 2 6 19 4 2" xfId="39964"/>
    <cellStyle name="Normal 2 6 19 4 3" xfId="39965"/>
    <cellStyle name="Normal 2 6 19 5" xfId="39966"/>
    <cellStyle name="Normal 2 6 19 5 2" xfId="39967"/>
    <cellStyle name="Normal 2 6 19 5 3" xfId="39968"/>
    <cellStyle name="Normal 2 6 19 6" xfId="39969"/>
    <cellStyle name="Normal 2 6 19 6 2" xfId="39970"/>
    <cellStyle name="Normal 2 6 19 7" xfId="39971"/>
    <cellStyle name="Normal 2 6 19 8" xfId="39972"/>
    <cellStyle name="Normal 2 6 2" xfId="39973"/>
    <cellStyle name="Normal 2 6 2 2" xfId="39974"/>
    <cellStyle name="Normal 2 6 2 2 2" xfId="39975"/>
    <cellStyle name="Normal 2 6 2 2 3" xfId="39976"/>
    <cellStyle name="Normal 2 6 2 3" xfId="39977"/>
    <cellStyle name="Normal 2 6 2 3 2" xfId="39978"/>
    <cellStyle name="Normal 2 6 2 3 3" xfId="39979"/>
    <cellStyle name="Normal 2 6 2 4" xfId="39980"/>
    <cellStyle name="Normal 2 6 2 4 2" xfId="39981"/>
    <cellStyle name="Normal 2 6 2 4 3" xfId="39982"/>
    <cellStyle name="Normal 2 6 2 5" xfId="39983"/>
    <cellStyle name="Normal 2 6 2 5 2" xfId="39984"/>
    <cellStyle name="Normal 2 6 2 5 3" xfId="39985"/>
    <cellStyle name="Normal 2 6 2 6" xfId="39986"/>
    <cellStyle name="Normal 2 6 2 6 2" xfId="39987"/>
    <cellStyle name="Normal 2 6 2 7" xfId="39988"/>
    <cellStyle name="Normal 2 6 2 8" xfId="39989"/>
    <cellStyle name="Normal 2 6 20" xfId="39990"/>
    <cellStyle name="Normal 2 6 3" xfId="39991"/>
    <cellStyle name="Normal 2 6 3 2" xfId="39992"/>
    <cellStyle name="Normal 2 6 3 2 2" xfId="39993"/>
    <cellStyle name="Normal 2 6 3 2 3" xfId="39994"/>
    <cellStyle name="Normal 2 6 3 3" xfId="39995"/>
    <cellStyle name="Normal 2 6 3 3 2" xfId="39996"/>
    <cellStyle name="Normal 2 6 3 3 3" xfId="39997"/>
    <cellStyle name="Normal 2 6 3 4" xfId="39998"/>
    <cellStyle name="Normal 2 6 3 4 2" xfId="39999"/>
    <cellStyle name="Normal 2 6 3 4 3" xfId="40000"/>
    <cellStyle name="Normal 2 6 3 5" xfId="40001"/>
    <cellStyle name="Normal 2 6 3 5 2" xfId="40002"/>
    <cellStyle name="Normal 2 6 3 5 3" xfId="40003"/>
    <cellStyle name="Normal 2 6 3 6" xfId="40004"/>
    <cellStyle name="Normal 2 6 3 6 2" xfId="40005"/>
    <cellStyle name="Normal 2 6 3 7" xfId="40006"/>
    <cellStyle name="Normal 2 6 3 8" xfId="40007"/>
    <cellStyle name="Normal 2 6 4" xfId="40008"/>
    <cellStyle name="Normal 2 6 4 2" xfId="40009"/>
    <cellStyle name="Normal 2 6 4 2 2" xfId="40010"/>
    <cellStyle name="Normal 2 6 4 2 3" xfId="40011"/>
    <cellStyle name="Normal 2 6 4 3" xfId="40012"/>
    <cellStyle name="Normal 2 6 4 3 2" xfId="40013"/>
    <cellStyle name="Normal 2 6 4 3 3" xfId="40014"/>
    <cellStyle name="Normal 2 6 4 4" xfId="40015"/>
    <cellStyle name="Normal 2 6 4 4 2" xfId="40016"/>
    <cellStyle name="Normal 2 6 4 4 3" xfId="40017"/>
    <cellStyle name="Normal 2 6 4 5" xfId="40018"/>
    <cellStyle name="Normal 2 6 4 5 2" xfId="40019"/>
    <cellStyle name="Normal 2 6 4 5 3" xfId="40020"/>
    <cellStyle name="Normal 2 6 4 6" xfId="40021"/>
    <cellStyle name="Normal 2 6 4 6 2" xfId="40022"/>
    <cellStyle name="Normal 2 6 4 7" xfId="40023"/>
    <cellStyle name="Normal 2 6 4 8" xfId="40024"/>
    <cellStyle name="Normal 2 6 5" xfId="40025"/>
    <cellStyle name="Normal 2 6 5 2" xfId="40026"/>
    <cellStyle name="Normal 2 6 5 2 2" xfId="40027"/>
    <cellStyle name="Normal 2 6 5 2 3" xfId="40028"/>
    <cellStyle name="Normal 2 6 5 3" xfId="40029"/>
    <cellStyle name="Normal 2 6 5 3 2" xfId="40030"/>
    <cellStyle name="Normal 2 6 5 3 3" xfId="40031"/>
    <cellStyle name="Normal 2 6 5 4" xfId="40032"/>
    <cellStyle name="Normal 2 6 5 4 2" xfId="40033"/>
    <cellStyle name="Normal 2 6 5 4 3" xfId="40034"/>
    <cellStyle name="Normal 2 6 5 5" xfId="40035"/>
    <cellStyle name="Normal 2 6 5 5 2" xfId="40036"/>
    <cellStyle name="Normal 2 6 5 5 3" xfId="40037"/>
    <cellStyle name="Normal 2 6 5 6" xfId="40038"/>
    <cellStyle name="Normal 2 6 5 6 2" xfId="40039"/>
    <cellStyle name="Normal 2 6 5 7" xfId="40040"/>
    <cellStyle name="Normal 2 6 5 8" xfId="40041"/>
    <cellStyle name="Normal 2 6 6" xfId="40042"/>
    <cellStyle name="Normal 2 6 6 2" xfId="40043"/>
    <cellStyle name="Normal 2 6 6 2 2" xfId="40044"/>
    <cellStyle name="Normal 2 6 6 2 3" xfId="40045"/>
    <cellStyle name="Normal 2 6 6 3" xfId="40046"/>
    <cellStyle name="Normal 2 6 6 3 2" xfId="40047"/>
    <cellStyle name="Normal 2 6 6 3 3" xfId="40048"/>
    <cellStyle name="Normal 2 6 6 4" xfId="40049"/>
    <cellStyle name="Normal 2 6 6 4 2" xfId="40050"/>
    <cellStyle name="Normal 2 6 6 4 3" xfId="40051"/>
    <cellStyle name="Normal 2 6 6 5" xfId="40052"/>
    <cellStyle name="Normal 2 6 6 5 2" xfId="40053"/>
    <cellStyle name="Normal 2 6 6 5 3" xfId="40054"/>
    <cellStyle name="Normal 2 6 6 6" xfId="40055"/>
    <cellStyle name="Normal 2 6 6 6 2" xfId="40056"/>
    <cellStyle name="Normal 2 6 6 7" xfId="40057"/>
    <cellStyle name="Normal 2 6 6 8" xfId="40058"/>
    <cellStyle name="Normal 2 6 7" xfId="40059"/>
    <cellStyle name="Normal 2 6 7 2" xfId="40060"/>
    <cellStyle name="Normal 2 6 7 2 2" xfId="40061"/>
    <cellStyle name="Normal 2 6 7 2 3" xfId="40062"/>
    <cellStyle name="Normal 2 6 7 3" xfId="40063"/>
    <cellStyle name="Normal 2 6 7 3 2" xfId="40064"/>
    <cellStyle name="Normal 2 6 7 3 3" xfId="40065"/>
    <cellStyle name="Normal 2 6 7 4" xfId="40066"/>
    <cellStyle name="Normal 2 6 7 4 2" xfId="40067"/>
    <cellStyle name="Normal 2 6 7 4 3" xfId="40068"/>
    <cellStyle name="Normal 2 6 7 5" xfId="40069"/>
    <cellStyle name="Normal 2 6 7 5 2" xfId="40070"/>
    <cellStyle name="Normal 2 6 7 5 3" xfId="40071"/>
    <cellStyle name="Normal 2 6 7 6" xfId="40072"/>
    <cellStyle name="Normal 2 6 7 6 2" xfId="40073"/>
    <cellStyle name="Normal 2 6 7 7" xfId="40074"/>
    <cellStyle name="Normal 2 6 7 8" xfId="40075"/>
    <cellStyle name="Normal 2 6 8" xfId="40076"/>
    <cellStyle name="Normal 2 6 8 2" xfId="40077"/>
    <cellStyle name="Normal 2 6 8 2 2" xfId="40078"/>
    <cellStyle name="Normal 2 6 8 2 3" xfId="40079"/>
    <cellStyle name="Normal 2 6 8 3" xfId="40080"/>
    <cellStyle name="Normal 2 6 8 3 2" xfId="40081"/>
    <cellStyle name="Normal 2 6 8 3 3" xfId="40082"/>
    <cellStyle name="Normal 2 6 8 4" xfId="40083"/>
    <cellStyle name="Normal 2 6 8 4 2" xfId="40084"/>
    <cellStyle name="Normal 2 6 8 4 3" xfId="40085"/>
    <cellStyle name="Normal 2 6 8 5" xfId="40086"/>
    <cellStyle name="Normal 2 6 8 5 2" xfId="40087"/>
    <cellStyle name="Normal 2 6 8 5 3" xfId="40088"/>
    <cellStyle name="Normal 2 6 8 6" xfId="40089"/>
    <cellStyle name="Normal 2 6 8 6 2" xfId="40090"/>
    <cellStyle name="Normal 2 6 8 7" xfId="40091"/>
    <cellStyle name="Normal 2 6 8 8" xfId="40092"/>
    <cellStyle name="Normal 2 6 9" xfId="40093"/>
    <cellStyle name="Normal 2 6 9 2" xfId="40094"/>
    <cellStyle name="Normal 2 6 9 2 2" xfId="40095"/>
    <cellStyle name="Normal 2 6 9 2 3" xfId="40096"/>
    <cellStyle name="Normal 2 6 9 3" xfId="40097"/>
    <cellStyle name="Normal 2 6 9 3 2" xfId="40098"/>
    <cellStyle name="Normal 2 6 9 3 3" xfId="40099"/>
    <cellStyle name="Normal 2 6 9 4" xfId="40100"/>
    <cellStyle name="Normal 2 6 9 4 2" xfId="40101"/>
    <cellStyle name="Normal 2 6 9 4 3" xfId="40102"/>
    <cellStyle name="Normal 2 6 9 5" xfId="40103"/>
    <cellStyle name="Normal 2 6 9 5 2" xfId="40104"/>
    <cellStyle name="Normal 2 6 9 5 3" xfId="40105"/>
    <cellStyle name="Normal 2 6 9 6" xfId="40106"/>
    <cellStyle name="Normal 2 6 9 6 2" xfId="40107"/>
    <cellStyle name="Normal 2 6 9 7" xfId="40108"/>
    <cellStyle name="Normal 2 6 9 8" xfId="40109"/>
    <cellStyle name="Normal 2 7" xfId="40110"/>
    <cellStyle name="Normal 2 8" xfId="40111"/>
    <cellStyle name="Normal 2 9" xfId="40112"/>
    <cellStyle name="Normal 20" xfId="40113"/>
    <cellStyle name="Normal 21" xfId="40114"/>
    <cellStyle name="Normal 22" xfId="40115"/>
    <cellStyle name="Normal 23" xfId="40116"/>
    <cellStyle name="Normal 23 2" xfId="40117"/>
    <cellStyle name="Normal 23 3" xfId="40118"/>
    <cellStyle name="Normal 24" xfId="40119"/>
    <cellStyle name="Normal 25" xfId="40120"/>
    <cellStyle name="Normal 26" xfId="40121"/>
    <cellStyle name="Normal 27" xfId="40122"/>
    <cellStyle name="Normal 28" xfId="40123"/>
    <cellStyle name="Normal 28 2" xfId="40124"/>
    <cellStyle name="Normal 28 3" xfId="40125"/>
    <cellStyle name="Normal 29" xfId="40126"/>
    <cellStyle name="Normal 29 2" xfId="40127"/>
    <cellStyle name="Normal 29 3" xfId="40128"/>
    <cellStyle name="Normal 3" xfId="21"/>
    <cellStyle name="Normal 3 10" xfId="40130"/>
    <cellStyle name="Normal 3 10 2" xfId="40131"/>
    <cellStyle name="Normal 3 10 2 2" xfId="40132"/>
    <cellStyle name="Normal 3 10 2 3" xfId="40133"/>
    <cellStyle name="Normal 3 10 3" xfId="40134"/>
    <cellStyle name="Normal 3 10 3 2" xfId="40135"/>
    <cellStyle name="Normal 3 10 3 3" xfId="40136"/>
    <cellStyle name="Normal 3 10 4" xfId="40137"/>
    <cellStyle name="Normal 3 10 4 2" xfId="40138"/>
    <cellStyle name="Normal 3 10 4 3" xfId="40139"/>
    <cellStyle name="Normal 3 10 5" xfId="40140"/>
    <cellStyle name="Normal 3 10 5 2" xfId="40141"/>
    <cellStyle name="Normal 3 10 5 3" xfId="40142"/>
    <cellStyle name="Normal 3 10 6" xfId="40143"/>
    <cellStyle name="Normal 3 10 6 2" xfId="40144"/>
    <cellStyle name="Normal 3 10 7" xfId="40145"/>
    <cellStyle name="Normal 3 10 8" xfId="40146"/>
    <cellStyle name="Normal 3 11" xfId="40147"/>
    <cellStyle name="Normal 3 11 2" xfId="40148"/>
    <cellStyle name="Normal 3 11 2 2" xfId="40149"/>
    <cellStyle name="Normal 3 11 2 3" xfId="40150"/>
    <cellStyle name="Normal 3 11 3" xfId="40151"/>
    <cellStyle name="Normal 3 11 3 2" xfId="40152"/>
    <cellStyle name="Normal 3 11 3 3" xfId="40153"/>
    <cellStyle name="Normal 3 11 4" xfId="40154"/>
    <cellStyle name="Normal 3 11 4 2" xfId="40155"/>
    <cellStyle name="Normal 3 11 4 3" xfId="40156"/>
    <cellStyle name="Normal 3 11 5" xfId="40157"/>
    <cellStyle name="Normal 3 11 5 2" xfId="40158"/>
    <cellStyle name="Normal 3 11 5 3" xfId="40159"/>
    <cellStyle name="Normal 3 11 6" xfId="40160"/>
    <cellStyle name="Normal 3 11 6 2" xfId="40161"/>
    <cellStyle name="Normal 3 11 7" xfId="40162"/>
    <cellStyle name="Normal 3 11 8" xfId="40163"/>
    <cellStyle name="Normal 3 12" xfId="40164"/>
    <cellStyle name="Normal 3 12 2" xfId="40165"/>
    <cellStyle name="Normal 3 12 2 2" xfId="40166"/>
    <cellStyle name="Normal 3 12 2 3" xfId="40167"/>
    <cellStyle name="Normal 3 12 3" xfId="40168"/>
    <cellStyle name="Normal 3 12 3 2" xfId="40169"/>
    <cellStyle name="Normal 3 12 3 3" xfId="40170"/>
    <cellStyle name="Normal 3 12 4" xfId="40171"/>
    <cellStyle name="Normal 3 12 4 2" xfId="40172"/>
    <cellStyle name="Normal 3 12 4 3" xfId="40173"/>
    <cellStyle name="Normal 3 12 5" xfId="40174"/>
    <cellStyle name="Normal 3 12 5 2" xfId="40175"/>
    <cellStyle name="Normal 3 12 5 3" xfId="40176"/>
    <cellStyle name="Normal 3 12 6" xfId="40177"/>
    <cellStyle name="Normal 3 12 6 2" xfId="40178"/>
    <cellStyle name="Normal 3 12 7" xfId="40179"/>
    <cellStyle name="Normal 3 12 8" xfId="40180"/>
    <cellStyle name="Normal 3 13" xfId="40181"/>
    <cellStyle name="Normal 3 13 2" xfId="40182"/>
    <cellStyle name="Normal 3 13 2 2" xfId="40183"/>
    <cellStyle name="Normal 3 13 2 3" xfId="40184"/>
    <cellStyle name="Normal 3 13 3" xfId="40185"/>
    <cellStyle name="Normal 3 13 3 2" xfId="40186"/>
    <cellStyle name="Normal 3 13 3 3" xfId="40187"/>
    <cellStyle name="Normal 3 13 4" xfId="40188"/>
    <cellStyle name="Normal 3 13 4 2" xfId="40189"/>
    <cellStyle name="Normal 3 13 4 3" xfId="40190"/>
    <cellStyle name="Normal 3 13 5" xfId="40191"/>
    <cellStyle name="Normal 3 13 5 2" xfId="40192"/>
    <cellStyle name="Normal 3 13 5 3" xfId="40193"/>
    <cellStyle name="Normal 3 13 6" xfId="40194"/>
    <cellStyle name="Normal 3 13 6 2" xfId="40195"/>
    <cellStyle name="Normal 3 13 7" xfId="40196"/>
    <cellStyle name="Normal 3 13 8" xfId="40197"/>
    <cellStyle name="Normal 3 14" xfId="40198"/>
    <cellStyle name="Normal 3 14 2" xfId="40199"/>
    <cellStyle name="Normal 3 14 2 2" xfId="40200"/>
    <cellStyle name="Normal 3 14 2 3" xfId="40201"/>
    <cellStyle name="Normal 3 14 3" xfId="40202"/>
    <cellStyle name="Normal 3 14 3 2" xfId="40203"/>
    <cellStyle name="Normal 3 14 3 3" xfId="40204"/>
    <cellStyle name="Normal 3 14 4" xfId="40205"/>
    <cellStyle name="Normal 3 14 4 2" xfId="40206"/>
    <cellStyle name="Normal 3 14 4 3" xfId="40207"/>
    <cellStyle name="Normal 3 14 5" xfId="40208"/>
    <cellStyle name="Normal 3 14 5 2" xfId="40209"/>
    <cellStyle name="Normal 3 14 5 3" xfId="40210"/>
    <cellStyle name="Normal 3 14 6" xfId="40211"/>
    <cellStyle name="Normal 3 14 6 2" xfId="40212"/>
    <cellStyle name="Normal 3 14 7" xfId="40213"/>
    <cellStyle name="Normal 3 14 8" xfId="40214"/>
    <cellStyle name="Normal 3 15" xfId="40215"/>
    <cellStyle name="Normal 3 15 2" xfId="40216"/>
    <cellStyle name="Normal 3 15 2 2" xfId="40217"/>
    <cellStyle name="Normal 3 15 2 3" xfId="40218"/>
    <cellStyle name="Normal 3 15 3" xfId="40219"/>
    <cellStyle name="Normal 3 15 3 2" xfId="40220"/>
    <cellStyle name="Normal 3 15 3 3" xfId="40221"/>
    <cellStyle name="Normal 3 15 4" xfId="40222"/>
    <cellStyle name="Normal 3 15 4 2" xfId="40223"/>
    <cellStyle name="Normal 3 15 4 3" xfId="40224"/>
    <cellStyle name="Normal 3 15 5" xfId="40225"/>
    <cellStyle name="Normal 3 15 5 2" xfId="40226"/>
    <cellStyle name="Normal 3 15 5 3" xfId="40227"/>
    <cellStyle name="Normal 3 15 6" xfId="40228"/>
    <cellStyle name="Normal 3 15 6 2" xfId="40229"/>
    <cellStyle name="Normal 3 15 7" xfId="40230"/>
    <cellStyle name="Normal 3 15 8" xfId="40231"/>
    <cellStyle name="Normal 3 16" xfId="40232"/>
    <cellStyle name="Normal 3 16 2" xfId="40233"/>
    <cellStyle name="Normal 3 16 2 2" xfId="40234"/>
    <cellStyle name="Normal 3 16 2 3" xfId="40235"/>
    <cellStyle name="Normal 3 16 3" xfId="40236"/>
    <cellStyle name="Normal 3 16 3 2" xfId="40237"/>
    <cellStyle name="Normal 3 16 3 3" xfId="40238"/>
    <cellStyle name="Normal 3 16 4" xfId="40239"/>
    <cellStyle name="Normal 3 16 4 2" xfId="40240"/>
    <cellStyle name="Normal 3 16 4 3" xfId="40241"/>
    <cellStyle name="Normal 3 16 5" xfId="40242"/>
    <cellStyle name="Normal 3 16 5 2" xfId="40243"/>
    <cellStyle name="Normal 3 16 5 3" xfId="40244"/>
    <cellStyle name="Normal 3 16 6" xfId="40245"/>
    <cellStyle name="Normal 3 16 6 2" xfId="40246"/>
    <cellStyle name="Normal 3 16 7" xfId="40247"/>
    <cellStyle name="Normal 3 16 8" xfId="40248"/>
    <cellStyle name="Normal 3 17" xfId="40249"/>
    <cellStyle name="Normal 3 17 2" xfId="40250"/>
    <cellStyle name="Normal 3 17 2 2" xfId="40251"/>
    <cellStyle name="Normal 3 17 2 3" xfId="40252"/>
    <cellStyle name="Normal 3 17 3" xfId="40253"/>
    <cellStyle name="Normal 3 17 3 2" xfId="40254"/>
    <cellStyle name="Normal 3 17 3 3" xfId="40255"/>
    <cellStyle name="Normal 3 17 4" xfId="40256"/>
    <cellStyle name="Normal 3 17 4 2" xfId="40257"/>
    <cellStyle name="Normal 3 17 4 3" xfId="40258"/>
    <cellStyle name="Normal 3 17 5" xfId="40259"/>
    <cellStyle name="Normal 3 17 5 2" xfId="40260"/>
    <cellStyle name="Normal 3 17 5 3" xfId="40261"/>
    <cellStyle name="Normal 3 17 6" xfId="40262"/>
    <cellStyle name="Normal 3 17 6 2" xfId="40263"/>
    <cellStyle name="Normal 3 17 7" xfId="40264"/>
    <cellStyle name="Normal 3 17 8" xfId="40265"/>
    <cellStyle name="Normal 3 18" xfId="40266"/>
    <cellStyle name="Normal 3 18 2" xfId="40267"/>
    <cellStyle name="Normal 3 18 2 2" xfId="40268"/>
    <cellStyle name="Normal 3 18 2 3" xfId="40269"/>
    <cellStyle name="Normal 3 18 3" xfId="40270"/>
    <cellStyle name="Normal 3 18 3 2" xfId="40271"/>
    <cellStyle name="Normal 3 18 3 3" xfId="40272"/>
    <cellStyle name="Normal 3 18 4" xfId="40273"/>
    <cellStyle name="Normal 3 18 4 2" xfId="40274"/>
    <cellStyle name="Normal 3 18 4 3" xfId="40275"/>
    <cellStyle name="Normal 3 18 5" xfId="40276"/>
    <cellStyle name="Normal 3 18 5 2" xfId="40277"/>
    <cellStyle name="Normal 3 18 5 3" xfId="40278"/>
    <cellStyle name="Normal 3 18 6" xfId="40279"/>
    <cellStyle name="Normal 3 18 6 2" xfId="40280"/>
    <cellStyle name="Normal 3 18 7" xfId="40281"/>
    <cellStyle name="Normal 3 18 8" xfId="40282"/>
    <cellStyle name="Normal 3 19" xfId="40283"/>
    <cellStyle name="Normal 3 19 2" xfId="40284"/>
    <cellStyle name="Normal 3 19 2 2" xfId="40285"/>
    <cellStyle name="Normal 3 19 2 3" xfId="40286"/>
    <cellStyle name="Normal 3 19 3" xfId="40287"/>
    <cellStyle name="Normal 3 19 3 2" xfId="40288"/>
    <cellStyle name="Normal 3 19 3 3" xfId="40289"/>
    <cellStyle name="Normal 3 19 4" xfId="40290"/>
    <cellStyle name="Normal 3 19 4 2" xfId="40291"/>
    <cellStyle name="Normal 3 19 4 3" xfId="40292"/>
    <cellStyle name="Normal 3 19 5" xfId="40293"/>
    <cellStyle name="Normal 3 19 5 2" xfId="40294"/>
    <cellStyle name="Normal 3 19 5 3" xfId="40295"/>
    <cellStyle name="Normal 3 19 6" xfId="40296"/>
    <cellStyle name="Normal 3 19 6 2" xfId="40297"/>
    <cellStyle name="Normal 3 19 7" xfId="40298"/>
    <cellStyle name="Normal 3 19 8" xfId="40299"/>
    <cellStyle name="Normal 3 2" xfId="22"/>
    <cellStyle name="Normal 3 2 2" xfId="40301"/>
    <cellStyle name="Normal 3 2 2 2" xfId="40302"/>
    <cellStyle name="Normal 3 2 2 3" xfId="40303"/>
    <cellStyle name="Normal 3 2 3" xfId="40304"/>
    <cellStyle name="Normal 3 2 3 2" xfId="40305"/>
    <cellStyle name="Normal 3 2 3 3" xfId="40306"/>
    <cellStyle name="Normal 3 2 4" xfId="40307"/>
    <cellStyle name="Normal 3 2 4 2" xfId="40308"/>
    <cellStyle name="Normal 3 2 4 3" xfId="40309"/>
    <cellStyle name="Normal 3 2 5" xfId="40310"/>
    <cellStyle name="Normal 3 2 5 2" xfId="40311"/>
    <cellStyle name="Normal 3 2 5 3" xfId="40312"/>
    <cellStyle name="Normal 3 2 6" xfId="40313"/>
    <cellStyle name="Normal 3 2 6 2" xfId="40314"/>
    <cellStyle name="Normal 3 2 7" xfId="40315"/>
    <cellStyle name="Normal 3 2 8" xfId="40316"/>
    <cellStyle name="Normal 3 2 9" xfId="40300"/>
    <cellStyle name="Normal 3 20" xfId="40317"/>
    <cellStyle name="Normal 3 20 2" xfId="40318"/>
    <cellStyle name="Normal 3 20 2 2" xfId="40319"/>
    <cellStyle name="Normal 3 20 2 3" xfId="40320"/>
    <cellStyle name="Normal 3 20 3" xfId="40321"/>
    <cellStyle name="Normal 3 20 3 2" xfId="40322"/>
    <cellStyle name="Normal 3 20 3 3" xfId="40323"/>
    <cellStyle name="Normal 3 20 4" xfId="40324"/>
    <cellStyle name="Normal 3 20 4 2" xfId="40325"/>
    <cellStyle name="Normal 3 20 4 3" xfId="40326"/>
    <cellStyle name="Normal 3 20 5" xfId="40327"/>
    <cellStyle name="Normal 3 20 5 2" xfId="40328"/>
    <cellStyle name="Normal 3 20 5 3" xfId="40329"/>
    <cellStyle name="Normal 3 20 6" xfId="40330"/>
    <cellStyle name="Normal 3 20 6 2" xfId="40331"/>
    <cellStyle name="Normal 3 20 7" xfId="40332"/>
    <cellStyle name="Normal 3 20 8" xfId="40333"/>
    <cellStyle name="Normal 3 21" xfId="40334"/>
    <cellStyle name="Normal 3 21 2" xfId="40335"/>
    <cellStyle name="Normal 3 21 2 2" xfId="40336"/>
    <cellStyle name="Normal 3 21 2 3" xfId="40337"/>
    <cellStyle name="Normal 3 21 3" xfId="40338"/>
    <cellStyle name="Normal 3 21 3 2" xfId="40339"/>
    <cellStyle name="Normal 3 21 3 3" xfId="40340"/>
    <cellStyle name="Normal 3 21 4" xfId="40341"/>
    <cellStyle name="Normal 3 21 4 2" xfId="40342"/>
    <cellStyle name="Normal 3 21 4 3" xfId="40343"/>
    <cellStyle name="Normal 3 21 5" xfId="40344"/>
    <cellStyle name="Normal 3 21 5 2" xfId="40345"/>
    <cellStyle name="Normal 3 21 5 3" xfId="40346"/>
    <cellStyle name="Normal 3 21 6" xfId="40347"/>
    <cellStyle name="Normal 3 21 6 2" xfId="40348"/>
    <cellStyle name="Normal 3 21 7" xfId="40349"/>
    <cellStyle name="Normal 3 21 8" xfId="40350"/>
    <cellStyle name="Normal 3 22" xfId="40351"/>
    <cellStyle name="Normal 3 22 2" xfId="40352"/>
    <cellStyle name="Normal 3 22 3" xfId="40353"/>
    <cellStyle name="Normal 3 23" xfId="40354"/>
    <cellStyle name="Normal 3 23 2" xfId="40355"/>
    <cellStyle name="Normal 3 23 3" xfId="40356"/>
    <cellStyle name="Normal 3 24" xfId="40357"/>
    <cellStyle name="Normal 3 24 2" xfId="40358"/>
    <cellStyle name="Normal 3 24 3" xfId="40359"/>
    <cellStyle name="Normal 3 25" xfId="40360"/>
    <cellStyle name="Normal 3 25 2" xfId="40361"/>
    <cellStyle name="Normal 3 25 3" xfId="40362"/>
    <cellStyle name="Normal 3 26" xfId="40363"/>
    <cellStyle name="Normal 3 26 2" xfId="40364"/>
    <cellStyle name="Normal 3 27" xfId="40365"/>
    <cellStyle name="Normal 3 27 2" xfId="40366"/>
    <cellStyle name="Normal 3 28" xfId="40367"/>
    <cellStyle name="Normal 3 29" xfId="40129"/>
    <cellStyle name="Normal 3 3" xfId="40368"/>
    <cellStyle name="Normal 3 3 2" xfId="40369"/>
    <cellStyle name="Normal 3 3 2 2" xfId="40370"/>
    <cellStyle name="Normal 3 3 2 3" xfId="40371"/>
    <cellStyle name="Normal 3 3 3" xfId="40372"/>
    <cellStyle name="Normal 3 3 3 2" xfId="40373"/>
    <cellStyle name="Normal 3 3 3 3" xfId="40374"/>
    <cellStyle name="Normal 3 3 4" xfId="40375"/>
    <cellStyle name="Normal 3 3 4 2" xfId="40376"/>
    <cellStyle name="Normal 3 3 4 3" xfId="40377"/>
    <cellStyle name="Normal 3 3 5" xfId="40378"/>
    <cellStyle name="Normal 3 3 5 2" xfId="40379"/>
    <cellStyle name="Normal 3 3 5 3" xfId="40380"/>
    <cellStyle name="Normal 3 3 6" xfId="40381"/>
    <cellStyle name="Normal 3 3 6 2" xfId="40382"/>
    <cellStyle name="Normal 3 3 7" xfId="40383"/>
    <cellStyle name="Normal 3 3 8" xfId="40384"/>
    <cellStyle name="Normal 3 4" xfId="40385"/>
    <cellStyle name="Normal 3 4 2" xfId="40386"/>
    <cellStyle name="Normal 3 4 2 2" xfId="40387"/>
    <cellStyle name="Normal 3 4 2 3" xfId="40388"/>
    <cellStyle name="Normal 3 4 3" xfId="40389"/>
    <cellStyle name="Normal 3 4 3 2" xfId="40390"/>
    <cellStyle name="Normal 3 4 3 3" xfId="40391"/>
    <cellStyle name="Normal 3 4 4" xfId="40392"/>
    <cellStyle name="Normal 3 4 4 2" xfId="40393"/>
    <cellStyle name="Normal 3 4 4 3" xfId="40394"/>
    <cellStyle name="Normal 3 4 5" xfId="40395"/>
    <cellStyle name="Normal 3 4 5 2" xfId="40396"/>
    <cellStyle name="Normal 3 4 5 3" xfId="40397"/>
    <cellStyle name="Normal 3 4 6" xfId="40398"/>
    <cellStyle name="Normal 3 4 6 2" xfId="40399"/>
    <cellStyle name="Normal 3 4 7" xfId="40400"/>
    <cellStyle name="Normal 3 4 8" xfId="40401"/>
    <cellStyle name="Normal 3 5" xfId="40402"/>
    <cellStyle name="Normal 3 5 2" xfId="40403"/>
    <cellStyle name="Normal 3 5 2 2" xfId="40404"/>
    <cellStyle name="Normal 3 5 2 3" xfId="40405"/>
    <cellStyle name="Normal 3 5 3" xfId="40406"/>
    <cellStyle name="Normal 3 5 3 2" xfId="40407"/>
    <cellStyle name="Normal 3 5 3 3" xfId="40408"/>
    <cellStyle name="Normal 3 5 4" xfId="40409"/>
    <cellStyle name="Normal 3 5 4 2" xfId="40410"/>
    <cellStyle name="Normal 3 5 4 3" xfId="40411"/>
    <cellStyle name="Normal 3 5 5" xfId="40412"/>
    <cellStyle name="Normal 3 5 5 2" xfId="40413"/>
    <cellStyle name="Normal 3 5 5 3" xfId="40414"/>
    <cellStyle name="Normal 3 5 6" xfId="40415"/>
    <cellStyle name="Normal 3 5 6 2" xfId="40416"/>
    <cellStyle name="Normal 3 5 7" xfId="40417"/>
    <cellStyle name="Normal 3 5 8" xfId="40418"/>
    <cellStyle name="Normal 3 6" xfId="40419"/>
    <cellStyle name="Normal 3 6 2" xfId="40420"/>
    <cellStyle name="Normal 3 6 2 2" xfId="40421"/>
    <cellStyle name="Normal 3 6 2 3" xfId="40422"/>
    <cellStyle name="Normal 3 6 3" xfId="40423"/>
    <cellStyle name="Normal 3 6 3 2" xfId="40424"/>
    <cellStyle name="Normal 3 6 3 3" xfId="40425"/>
    <cellStyle name="Normal 3 6 4" xfId="40426"/>
    <cellStyle name="Normal 3 6 4 2" xfId="40427"/>
    <cellStyle name="Normal 3 6 4 3" xfId="40428"/>
    <cellStyle name="Normal 3 6 5" xfId="40429"/>
    <cellStyle name="Normal 3 6 5 2" xfId="40430"/>
    <cellStyle name="Normal 3 6 5 3" xfId="40431"/>
    <cellStyle name="Normal 3 6 6" xfId="40432"/>
    <cellStyle name="Normal 3 6 6 2" xfId="40433"/>
    <cellStyle name="Normal 3 6 7" xfId="40434"/>
    <cellStyle name="Normal 3 6 8" xfId="40435"/>
    <cellStyle name="Normal 3 7" xfId="40436"/>
    <cellStyle name="Normal 3 7 2" xfId="40437"/>
    <cellStyle name="Normal 3 7 2 2" xfId="40438"/>
    <cellStyle name="Normal 3 7 2 3" xfId="40439"/>
    <cellStyle name="Normal 3 7 3" xfId="40440"/>
    <cellStyle name="Normal 3 7 3 2" xfId="40441"/>
    <cellStyle name="Normal 3 7 3 3" xfId="40442"/>
    <cellStyle name="Normal 3 7 4" xfId="40443"/>
    <cellStyle name="Normal 3 7 4 2" xfId="40444"/>
    <cellStyle name="Normal 3 7 4 3" xfId="40445"/>
    <cellStyle name="Normal 3 7 5" xfId="40446"/>
    <cellStyle name="Normal 3 7 5 2" xfId="40447"/>
    <cellStyle name="Normal 3 7 5 3" xfId="40448"/>
    <cellStyle name="Normal 3 7 6" xfId="40449"/>
    <cellStyle name="Normal 3 7 6 2" xfId="40450"/>
    <cellStyle name="Normal 3 7 7" xfId="40451"/>
    <cellStyle name="Normal 3 7 8" xfId="40452"/>
    <cellStyle name="Normal 3 8" xfId="40453"/>
    <cellStyle name="Normal 3 8 2" xfId="40454"/>
    <cellStyle name="Normal 3 8 2 2" xfId="40455"/>
    <cellStyle name="Normal 3 8 2 3" xfId="40456"/>
    <cellStyle name="Normal 3 8 3" xfId="40457"/>
    <cellStyle name="Normal 3 8 3 2" xfId="40458"/>
    <cellStyle name="Normal 3 8 3 3" xfId="40459"/>
    <cellStyle name="Normal 3 8 4" xfId="40460"/>
    <cellStyle name="Normal 3 8 4 2" xfId="40461"/>
    <cellStyle name="Normal 3 8 4 3" xfId="40462"/>
    <cellStyle name="Normal 3 8 5" xfId="40463"/>
    <cellStyle name="Normal 3 8 5 2" xfId="40464"/>
    <cellStyle name="Normal 3 8 5 3" xfId="40465"/>
    <cellStyle name="Normal 3 8 6" xfId="40466"/>
    <cellStyle name="Normal 3 8 6 2" xfId="40467"/>
    <cellStyle name="Normal 3 8 7" xfId="40468"/>
    <cellStyle name="Normal 3 8 8" xfId="40469"/>
    <cellStyle name="Normal 3 9" xfId="40470"/>
    <cellStyle name="Normal 3 9 2" xfId="40471"/>
    <cellStyle name="Normal 3 9 2 2" xfId="40472"/>
    <cellStyle name="Normal 3 9 2 3" xfId="40473"/>
    <cellStyle name="Normal 3 9 3" xfId="40474"/>
    <cellStyle name="Normal 3 9 3 2" xfId="40475"/>
    <cellStyle name="Normal 3 9 3 3" xfId="40476"/>
    <cellStyle name="Normal 3 9 4" xfId="40477"/>
    <cellStyle name="Normal 3 9 4 2" xfId="40478"/>
    <cellStyle name="Normal 3 9 4 3" xfId="40479"/>
    <cellStyle name="Normal 3 9 5" xfId="40480"/>
    <cellStyle name="Normal 3 9 5 2" xfId="40481"/>
    <cellStyle name="Normal 3 9 5 3" xfId="40482"/>
    <cellStyle name="Normal 3 9 6" xfId="40483"/>
    <cellStyle name="Normal 3 9 6 2" xfId="40484"/>
    <cellStyle name="Normal 3 9 7" xfId="40485"/>
    <cellStyle name="Normal 3 9 8" xfId="40486"/>
    <cellStyle name="Normal 30" xfId="40487"/>
    <cellStyle name="Normal 30 2" xfId="40488"/>
    <cellStyle name="Normal 30 2 2" xfId="40489"/>
    <cellStyle name="Normal 30 3" xfId="40490"/>
    <cellStyle name="Normal 30 3 2" xfId="40491"/>
    <cellStyle name="Normal 30 4" xfId="40492"/>
    <cellStyle name="Normal 30 4 2" xfId="40493"/>
    <cellStyle name="Normal 30 5" xfId="40494"/>
    <cellStyle name="Normal 30 6" xfId="40495"/>
    <cellStyle name="Normal 30 7" xfId="40496"/>
    <cellStyle name="Normal 31" xfId="40497"/>
    <cellStyle name="Normal 31 2" xfId="40498"/>
    <cellStyle name="Normal 31 3" xfId="40499"/>
    <cellStyle name="Normal 32" xfId="40500"/>
    <cellStyle name="Normal 32 2" xfId="40501"/>
    <cellStyle name="Normal 33" xfId="40502"/>
    <cellStyle name="Normal 33 2" xfId="40503"/>
    <cellStyle name="Normal 34" xfId="40504"/>
    <cellStyle name="Normal 35" xfId="40505"/>
    <cellStyle name="Normal 36" xfId="40506"/>
    <cellStyle name="Normal 37" xfId="40507"/>
    <cellStyle name="Normal 38" xfId="40508"/>
    <cellStyle name="Normal 39" xfId="40509"/>
    <cellStyle name="Normal 4" xfId="40510"/>
    <cellStyle name="Normal 4 10" xfId="40511"/>
    <cellStyle name="Normal 4 10 2" xfId="40512"/>
    <cellStyle name="Normal 4 10 2 2" xfId="40513"/>
    <cellStyle name="Normal 4 10 2 3" xfId="40514"/>
    <cellStyle name="Normal 4 10 3" xfId="40515"/>
    <cellStyle name="Normal 4 10 3 2" xfId="40516"/>
    <cellStyle name="Normal 4 10 3 3" xfId="40517"/>
    <cellStyle name="Normal 4 10 4" xfId="40518"/>
    <cellStyle name="Normal 4 10 4 2" xfId="40519"/>
    <cellStyle name="Normal 4 10 4 3" xfId="40520"/>
    <cellStyle name="Normal 4 10 5" xfId="40521"/>
    <cellStyle name="Normal 4 10 5 2" xfId="40522"/>
    <cellStyle name="Normal 4 10 5 3" xfId="40523"/>
    <cellStyle name="Normal 4 10 6" xfId="40524"/>
    <cellStyle name="Normal 4 10 6 2" xfId="40525"/>
    <cellStyle name="Normal 4 10 7" xfId="40526"/>
    <cellStyle name="Normal 4 10 8" xfId="40527"/>
    <cellStyle name="Normal 4 11" xfId="40528"/>
    <cellStyle name="Normal 4 11 2" xfId="40529"/>
    <cellStyle name="Normal 4 11 2 2" xfId="40530"/>
    <cellStyle name="Normal 4 11 2 3" xfId="40531"/>
    <cellStyle name="Normal 4 11 3" xfId="40532"/>
    <cellStyle name="Normal 4 11 3 2" xfId="40533"/>
    <cellStyle name="Normal 4 11 3 3" xfId="40534"/>
    <cellStyle name="Normal 4 11 4" xfId="40535"/>
    <cellStyle name="Normal 4 11 4 2" xfId="40536"/>
    <cellStyle name="Normal 4 11 4 3" xfId="40537"/>
    <cellStyle name="Normal 4 11 5" xfId="40538"/>
    <cellStyle name="Normal 4 11 5 2" xfId="40539"/>
    <cellStyle name="Normal 4 11 5 3" xfId="40540"/>
    <cellStyle name="Normal 4 11 6" xfId="40541"/>
    <cellStyle name="Normal 4 11 6 2" xfId="40542"/>
    <cellStyle name="Normal 4 11 7" xfId="40543"/>
    <cellStyle name="Normal 4 11 8" xfId="40544"/>
    <cellStyle name="Normal 4 12" xfId="40545"/>
    <cellStyle name="Normal 4 12 2" xfId="40546"/>
    <cellStyle name="Normal 4 12 2 2" xfId="40547"/>
    <cellStyle name="Normal 4 12 2 3" xfId="40548"/>
    <cellStyle name="Normal 4 12 3" xfId="40549"/>
    <cellStyle name="Normal 4 12 3 2" xfId="40550"/>
    <cellStyle name="Normal 4 12 3 3" xfId="40551"/>
    <cellStyle name="Normal 4 12 4" xfId="40552"/>
    <cellStyle name="Normal 4 12 4 2" xfId="40553"/>
    <cellStyle name="Normal 4 12 4 3" xfId="40554"/>
    <cellStyle name="Normal 4 12 5" xfId="40555"/>
    <cellStyle name="Normal 4 12 5 2" xfId="40556"/>
    <cellStyle name="Normal 4 12 5 3" xfId="40557"/>
    <cellStyle name="Normal 4 12 6" xfId="40558"/>
    <cellStyle name="Normal 4 12 6 2" xfId="40559"/>
    <cellStyle name="Normal 4 12 7" xfId="40560"/>
    <cellStyle name="Normal 4 12 8" xfId="40561"/>
    <cellStyle name="Normal 4 13" xfId="40562"/>
    <cellStyle name="Normal 4 13 2" xfId="40563"/>
    <cellStyle name="Normal 4 13 2 2" xfId="40564"/>
    <cellStyle name="Normal 4 13 2 3" xfId="40565"/>
    <cellStyle name="Normal 4 13 3" xfId="40566"/>
    <cellStyle name="Normal 4 13 3 2" xfId="40567"/>
    <cellStyle name="Normal 4 13 3 3" xfId="40568"/>
    <cellStyle name="Normal 4 13 4" xfId="40569"/>
    <cellStyle name="Normal 4 13 4 2" xfId="40570"/>
    <cellStyle name="Normal 4 13 4 3" xfId="40571"/>
    <cellStyle name="Normal 4 13 5" xfId="40572"/>
    <cellStyle name="Normal 4 13 5 2" xfId="40573"/>
    <cellStyle name="Normal 4 13 5 3" xfId="40574"/>
    <cellStyle name="Normal 4 13 6" xfId="40575"/>
    <cellStyle name="Normal 4 13 6 2" xfId="40576"/>
    <cellStyle name="Normal 4 13 7" xfId="40577"/>
    <cellStyle name="Normal 4 13 8" xfId="40578"/>
    <cellStyle name="Normal 4 14" xfId="40579"/>
    <cellStyle name="Normal 4 14 2" xfId="40580"/>
    <cellStyle name="Normal 4 14 2 2" xfId="40581"/>
    <cellStyle name="Normal 4 14 2 3" xfId="40582"/>
    <cellStyle name="Normal 4 14 3" xfId="40583"/>
    <cellStyle name="Normal 4 14 3 2" xfId="40584"/>
    <cellStyle name="Normal 4 14 3 3" xfId="40585"/>
    <cellStyle name="Normal 4 14 4" xfId="40586"/>
    <cellStyle name="Normal 4 14 4 2" xfId="40587"/>
    <cellStyle name="Normal 4 14 4 3" xfId="40588"/>
    <cellStyle name="Normal 4 14 5" xfId="40589"/>
    <cellStyle name="Normal 4 14 5 2" xfId="40590"/>
    <cellStyle name="Normal 4 14 5 3" xfId="40591"/>
    <cellStyle name="Normal 4 14 6" xfId="40592"/>
    <cellStyle name="Normal 4 14 6 2" xfId="40593"/>
    <cellStyle name="Normal 4 14 7" xfId="40594"/>
    <cellStyle name="Normal 4 14 8" xfId="40595"/>
    <cellStyle name="Normal 4 15" xfId="40596"/>
    <cellStyle name="Normal 4 15 2" xfId="40597"/>
    <cellStyle name="Normal 4 15 2 2" xfId="40598"/>
    <cellStyle name="Normal 4 15 2 3" xfId="40599"/>
    <cellStyle name="Normal 4 15 3" xfId="40600"/>
    <cellStyle name="Normal 4 15 3 2" xfId="40601"/>
    <cellStyle name="Normal 4 15 3 3" xfId="40602"/>
    <cellStyle name="Normal 4 15 4" xfId="40603"/>
    <cellStyle name="Normal 4 15 4 2" xfId="40604"/>
    <cellStyle name="Normal 4 15 4 3" xfId="40605"/>
    <cellStyle name="Normal 4 15 5" xfId="40606"/>
    <cellStyle name="Normal 4 15 5 2" xfId="40607"/>
    <cellStyle name="Normal 4 15 5 3" xfId="40608"/>
    <cellStyle name="Normal 4 15 6" xfId="40609"/>
    <cellStyle name="Normal 4 15 6 2" xfId="40610"/>
    <cellStyle name="Normal 4 15 7" xfId="40611"/>
    <cellStyle name="Normal 4 15 8" xfId="40612"/>
    <cellStyle name="Normal 4 16" xfId="40613"/>
    <cellStyle name="Normal 4 16 2" xfId="40614"/>
    <cellStyle name="Normal 4 16 2 2" xfId="40615"/>
    <cellStyle name="Normal 4 16 2 3" xfId="40616"/>
    <cellStyle name="Normal 4 16 3" xfId="40617"/>
    <cellStyle name="Normal 4 16 3 2" xfId="40618"/>
    <cellStyle name="Normal 4 16 3 3" xfId="40619"/>
    <cellStyle name="Normal 4 16 4" xfId="40620"/>
    <cellStyle name="Normal 4 16 4 2" xfId="40621"/>
    <cellStyle name="Normal 4 16 4 3" xfId="40622"/>
    <cellStyle name="Normal 4 16 5" xfId="40623"/>
    <cellStyle name="Normal 4 16 5 2" xfId="40624"/>
    <cellStyle name="Normal 4 16 5 3" xfId="40625"/>
    <cellStyle name="Normal 4 16 6" xfId="40626"/>
    <cellStyle name="Normal 4 16 6 2" xfId="40627"/>
    <cellStyle name="Normal 4 16 7" xfId="40628"/>
    <cellStyle name="Normal 4 16 8" xfId="40629"/>
    <cellStyle name="Normal 4 17" xfId="40630"/>
    <cellStyle name="Normal 4 17 2" xfId="40631"/>
    <cellStyle name="Normal 4 17 2 2" xfId="40632"/>
    <cellStyle name="Normal 4 17 2 3" xfId="40633"/>
    <cellStyle name="Normal 4 17 3" xfId="40634"/>
    <cellStyle name="Normal 4 17 3 2" xfId="40635"/>
    <cellStyle name="Normal 4 17 3 3" xfId="40636"/>
    <cellStyle name="Normal 4 17 4" xfId="40637"/>
    <cellStyle name="Normal 4 17 4 2" xfId="40638"/>
    <cellStyle name="Normal 4 17 4 3" xfId="40639"/>
    <cellStyle name="Normal 4 17 5" xfId="40640"/>
    <cellStyle name="Normal 4 17 5 2" xfId="40641"/>
    <cellStyle name="Normal 4 17 5 3" xfId="40642"/>
    <cellStyle name="Normal 4 17 6" xfId="40643"/>
    <cellStyle name="Normal 4 17 6 2" xfId="40644"/>
    <cellStyle name="Normal 4 17 7" xfId="40645"/>
    <cellStyle name="Normal 4 17 8" xfId="40646"/>
    <cellStyle name="Normal 4 18" xfId="40647"/>
    <cellStyle name="Normal 4 18 2" xfId="40648"/>
    <cellStyle name="Normal 4 18 2 2" xfId="40649"/>
    <cellStyle name="Normal 4 18 2 3" xfId="40650"/>
    <cellStyle name="Normal 4 18 3" xfId="40651"/>
    <cellStyle name="Normal 4 18 3 2" xfId="40652"/>
    <cellStyle name="Normal 4 18 3 3" xfId="40653"/>
    <cellStyle name="Normal 4 18 4" xfId="40654"/>
    <cellStyle name="Normal 4 18 4 2" xfId="40655"/>
    <cellStyle name="Normal 4 18 4 3" xfId="40656"/>
    <cellStyle name="Normal 4 18 5" xfId="40657"/>
    <cellStyle name="Normal 4 18 5 2" xfId="40658"/>
    <cellStyle name="Normal 4 18 5 3" xfId="40659"/>
    <cellStyle name="Normal 4 18 6" xfId="40660"/>
    <cellStyle name="Normal 4 18 6 2" xfId="40661"/>
    <cellStyle name="Normal 4 18 7" xfId="40662"/>
    <cellStyle name="Normal 4 18 8" xfId="40663"/>
    <cellStyle name="Normal 4 19" xfId="40664"/>
    <cellStyle name="Normal 4 19 2" xfId="40665"/>
    <cellStyle name="Normal 4 19 2 2" xfId="40666"/>
    <cellStyle name="Normal 4 19 2 3" xfId="40667"/>
    <cellStyle name="Normal 4 19 3" xfId="40668"/>
    <cellStyle name="Normal 4 19 3 2" xfId="40669"/>
    <cellStyle name="Normal 4 19 3 3" xfId="40670"/>
    <cellStyle name="Normal 4 19 4" xfId="40671"/>
    <cellStyle name="Normal 4 19 4 2" xfId="40672"/>
    <cellStyle name="Normal 4 19 4 3" xfId="40673"/>
    <cellStyle name="Normal 4 19 5" xfId="40674"/>
    <cellStyle name="Normal 4 19 5 2" xfId="40675"/>
    <cellStyle name="Normal 4 19 5 3" xfId="40676"/>
    <cellStyle name="Normal 4 19 6" xfId="40677"/>
    <cellStyle name="Normal 4 19 6 2" xfId="40678"/>
    <cellStyle name="Normal 4 19 7" xfId="40679"/>
    <cellStyle name="Normal 4 19 8" xfId="40680"/>
    <cellStyle name="Normal 4 2" xfId="40681"/>
    <cellStyle name="Normal 4 2 2" xfId="40682"/>
    <cellStyle name="Normal 4 2 2 2" xfId="40683"/>
    <cellStyle name="Normal 4 2 2 3" xfId="40684"/>
    <cellStyle name="Normal 4 2 3" xfId="40685"/>
    <cellStyle name="Normal 4 2 3 2" xfId="40686"/>
    <cellStyle name="Normal 4 2 3 3" xfId="40687"/>
    <cellStyle name="Normal 4 2 4" xfId="40688"/>
    <cellStyle name="Normal 4 2 4 2" xfId="40689"/>
    <cellStyle name="Normal 4 2 4 3" xfId="40690"/>
    <cellStyle name="Normal 4 2 5" xfId="40691"/>
    <cellStyle name="Normal 4 2 5 2" xfId="40692"/>
    <cellStyle name="Normal 4 2 5 3" xfId="40693"/>
    <cellStyle name="Normal 4 2 6" xfId="40694"/>
    <cellStyle name="Normal 4 2 6 2" xfId="40695"/>
    <cellStyle name="Normal 4 2 7" xfId="40696"/>
    <cellStyle name="Normal 4 2 8" xfId="40697"/>
    <cellStyle name="Normal 4 20" xfId="40698"/>
    <cellStyle name="Normal 4 20 2" xfId="40699"/>
    <cellStyle name="Normal 4 20 2 2" xfId="40700"/>
    <cellStyle name="Normal 4 20 2 3" xfId="40701"/>
    <cellStyle name="Normal 4 20 3" xfId="40702"/>
    <cellStyle name="Normal 4 20 3 2" xfId="40703"/>
    <cellStyle name="Normal 4 20 3 3" xfId="40704"/>
    <cellStyle name="Normal 4 20 4" xfId="40705"/>
    <cellStyle name="Normal 4 20 4 2" xfId="40706"/>
    <cellStyle name="Normal 4 20 4 3" xfId="40707"/>
    <cellStyle name="Normal 4 20 5" xfId="40708"/>
    <cellStyle name="Normal 4 20 5 2" xfId="40709"/>
    <cellStyle name="Normal 4 20 5 3" xfId="40710"/>
    <cellStyle name="Normal 4 20 6" xfId="40711"/>
    <cellStyle name="Normal 4 20 6 2" xfId="40712"/>
    <cellStyle name="Normal 4 20 7" xfId="40713"/>
    <cellStyle name="Normal 4 20 8" xfId="40714"/>
    <cellStyle name="Normal 4 21" xfId="40715"/>
    <cellStyle name="Normal 4 21 2" xfId="40716"/>
    <cellStyle name="Normal 4 21 2 2" xfId="40717"/>
    <cellStyle name="Normal 4 21 2 3" xfId="40718"/>
    <cellStyle name="Normal 4 21 3" xfId="40719"/>
    <cellStyle name="Normal 4 21 3 2" xfId="40720"/>
    <cellStyle name="Normal 4 21 3 3" xfId="40721"/>
    <cellStyle name="Normal 4 21 4" xfId="40722"/>
    <cellStyle name="Normal 4 21 4 2" xfId="40723"/>
    <cellStyle name="Normal 4 21 4 3" xfId="40724"/>
    <cellStyle name="Normal 4 21 5" xfId="40725"/>
    <cellStyle name="Normal 4 21 5 2" xfId="40726"/>
    <cellStyle name="Normal 4 21 5 3" xfId="40727"/>
    <cellStyle name="Normal 4 21 6" xfId="40728"/>
    <cellStyle name="Normal 4 21 6 2" xfId="40729"/>
    <cellStyle name="Normal 4 21 7" xfId="40730"/>
    <cellStyle name="Normal 4 21 8" xfId="40731"/>
    <cellStyle name="Normal 4 22" xfId="40732"/>
    <cellStyle name="Normal 4 22 2" xfId="40733"/>
    <cellStyle name="Normal 4 22 3" xfId="40734"/>
    <cellStyle name="Normal 4 23" xfId="40735"/>
    <cellStyle name="Normal 4 23 2" xfId="40736"/>
    <cellStyle name="Normal 4 23 3" xfId="40737"/>
    <cellStyle name="Normal 4 24" xfId="40738"/>
    <cellStyle name="Normal 4 24 2" xfId="40739"/>
    <cellStyle name="Normal 4 24 3" xfId="40740"/>
    <cellStyle name="Normal 4 25" xfId="40741"/>
    <cellStyle name="Normal 4 25 2" xfId="40742"/>
    <cellStyle name="Normal 4 25 3" xfId="40743"/>
    <cellStyle name="Normal 4 26" xfId="40744"/>
    <cellStyle name="Normal 4 26 2" xfId="40745"/>
    <cellStyle name="Normal 4 27" xfId="40746"/>
    <cellStyle name="Normal 4 28" xfId="40747"/>
    <cellStyle name="Normal 4 3" xfId="40748"/>
    <cellStyle name="Normal 4 3 2" xfId="40749"/>
    <cellStyle name="Normal 4 3 2 2" xfId="40750"/>
    <cellStyle name="Normal 4 3 2 3" xfId="40751"/>
    <cellStyle name="Normal 4 3 3" xfId="40752"/>
    <cellStyle name="Normal 4 3 3 2" xfId="40753"/>
    <cellStyle name="Normal 4 3 3 3" xfId="40754"/>
    <cellStyle name="Normal 4 3 4" xfId="40755"/>
    <cellStyle name="Normal 4 3 4 2" xfId="40756"/>
    <cellStyle name="Normal 4 3 4 3" xfId="40757"/>
    <cellStyle name="Normal 4 3 5" xfId="40758"/>
    <cellStyle name="Normal 4 3 5 2" xfId="40759"/>
    <cellStyle name="Normal 4 3 5 3" xfId="40760"/>
    <cellStyle name="Normal 4 3 6" xfId="40761"/>
    <cellStyle name="Normal 4 3 6 2" xfId="40762"/>
    <cellStyle name="Normal 4 3 7" xfId="40763"/>
    <cellStyle name="Normal 4 3 8" xfId="40764"/>
    <cellStyle name="Normal 4 4" xfId="40765"/>
    <cellStyle name="Normal 4 4 2" xfId="40766"/>
    <cellStyle name="Normal 4 4 2 2" xfId="40767"/>
    <cellStyle name="Normal 4 4 2 3" xfId="40768"/>
    <cellStyle name="Normal 4 4 3" xfId="40769"/>
    <cellStyle name="Normal 4 4 3 2" xfId="40770"/>
    <cellStyle name="Normal 4 4 3 3" xfId="40771"/>
    <cellStyle name="Normal 4 4 4" xfId="40772"/>
    <cellStyle name="Normal 4 4 4 2" xfId="40773"/>
    <cellStyle name="Normal 4 4 4 3" xfId="40774"/>
    <cellStyle name="Normal 4 4 5" xfId="40775"/>
    <cellStyle name="Normal 4 4 5 2" xfId="40776"/>
    <cellStyle name="Normal 4 4 5 3" xfId="40777"/>
    <cellStyle name="Normal 4 4 6" xfId="40778"/>
    <cellStyle name="Normal 4 4 6 2" xfId="40779"/>
    <cellStyle name="Normal 4 4 7" xfId="40780"/>
    <cellStyle name="Normal 4 4 8" xfId="40781"/>
    <cellStyle name="Normal 4 5" xfId="40782"/>
    <cellStyle name="Normal 4 5 2" xfId="40783"/>
    <cellStyle name="Normal 4 5 2 2" xfId="40784"/>
    <cellStyle name="Normal 4 5 2 3" xfId="40785"/>
    <cellStyle name="Normal 4 5 3" xfId="40786"/>
    <cellStyle name="Normal 4 5 3 2" xfId="40787"/>
    <cellStyle name="Normal 4 5 3 3" xfId="40788"/>
    <cellStyle name="Normal 4 5 4" xfId="40789"/>
    <cellStyle name="Normal 4 5 4 2" xfId="40790"/>
    <cellStyle name="Normal 4 5 4 3" xfId="40791"/>
    <cellStyle name="Normal 4 5 5" xfId="40792"/>
    <cellStyle name="Normal 4 5 5 2" xfId="40793"/>
    <cellStyle name="Normal 4 5 5 3" xfId="40794"/>
    <cellStyle name="Normal 4 5 6" xfId="40795"/>
    <cellStyle name="Normal 4 5 6 2" xfId="40796"/>
    <cellStyle name="Normal 4 5 7" xfId="40797"/>
    <cellStyle name="Normal 4 5 8" xfId="40798"/>
    <cellStyle name="Normal 4 6" xfId="40799"/>
    <cellStyle name="Normal 4 6 2" xfId="40800"/>
    <cellStyle name="Normal 4 6 2 2" xfId="40801"/>
    <cellStyle name="Normal 4 6 2 3" xfId="40802"/>
    <cellStyle name="Normal 4 6 3" xfId="40803"/>
    <cellStyle name="Normal 4 6 3 2" xfId="40804"/>
    <cellStyle name="Normal 4 6 3 3" xfId="40805"/>
    <cellStyle name="Normal 4 6 4" xfId="40806"/>
    <cellStyle name="Normal 4 6 4 2" xfId="40807"/>
    <cellStyle name="Normal 4 6 4 3" xfId="40808"/>
    <cellStyle name="Normal 4 6 5" xfId="40809"/>
    <cellStyle name="Normal 4 6 5 2" xfId="40810"/>
    <cellStyle name="Normal 4 6 5 3" xfId="40811"/>
    <cellStyle name="Normal 4 6 6" xfId="40812"/>
    <cellStyle name="Normal 4 6 6 2" xfId="40813"/>
    <cellStyle name="Normal 4 6 7" xfId="40814"/>
    <cellStyle name="Normal 4 6 8" xfId="40815"/>
    <cellStyle name="Normal 4 7" xfId="40816"/>
    <cellStyle name="Normal 4 7 2" xfId="40817"/>
    <cellStyle name="Normal 4 7 2 2" xfId="40818"/>
    <cellStyle name="Normal 4 7 2 3" xfId="40819"/>
    <cellStyle name="Normal 4 7 3" xfId="40820"/>
    <cellStyle name="Normal 4 7 3 2" xfId="40821"/>
    <cellStyle name="Normal 4 7 3 3" xfId="40822"/>
    <cellStyle name="Normal 4 7 4" xfId="40823"/>
    <cellStyle name="Normal 4 7 4 2" xfId="40824"/>
    <cellStyle name="Normal 4 7 4 3" xfId="40825"/>
    <cellStyle name="Normal 4 7 5" xfId="40826"/>
    <cellStyle name="Normal 4 7 5 2" xfId="40827"/>
    <cellStyle name="Normal 4 7 5 3" xfId="40828"/>
    <cellStyle name="Normal 4 7 6" xfId="40829"/>
    <cellStyle name="Normal 4 7 6 2" xfId="40830"/>
    <cellStyle name="Normal 4 7 7" xfId="40831"/>
    <cellStyle name="Normal 4 7 8" xfId="40832"/>
    <cellStyle name="Normal 4 8" xfId="40833"/>
    <cellStyle name="Normal 4 8 2" xfId="40834"/>
    <cellStyle name="Normal 4 8 2 2" xfId="40835"/>
    <cellStyle name="Normal 4 8 2 3" xfId="40836"/>
    <cellStyle name="Normal 4 8 3" xfId="40837"/>
    <cellStyle name="Normal 4 8 3 2" xfId="40838"/>
    <cellStyle name="Normal 4 8 3 3" xfId="40839"/>
    <cellStyle name="Normal 4 8 4" xfId="40840"/>
    <cellStyle name="Normal 4 8 4 2" xfId="40841"/>
    <cellStyle name="Normal 4 8 4 3" xfId="40842"/>
    <cellStyle name="Normal 4 8 5" xfId="40843"/>
    <cellStyle name="Normal 4 8 5 2" xfId="40844"/>
    <cellStyle name="Normal 4 8 5 3" xfId="40845"/>
    <cellStyle name="Normal 4 8 6" xfId="40846"/>
    <cellStyle name="Normal 4 8 6 2" xfId="40847"/>
    <cellStyle name="Normal 4 8 7" xfId="40848"/>
    <cellStyle name="Normal 4 8 8" xfId="40849"/>
    <cellStyle name="Normal 4 9" xfId="40850"/>
    <cellStyle name="Normal 4 9 2" xfId="40851"/>
    <cellStyle name="Normal 4 9 2 2" xfId="40852"/>
    <cellStyle name="Normal 4 9 2 3" xfId="40853"/>
    <cellStyle name="Normal 4 9 3" xfId="40854"/>
    <cellStyle name="Normal 4 9 3 2" xfId="40855"/>
    <cellStyle name="Normal 4 9 3 3" xfId="40856"/>
    <cellStyle name="Normal 4 9 4" xfId="40857"/>
    <cellStyle name="Normal 4 9 4 2" xfId="40858"/>
    <cellStyle name="Normal 4 9 4 3" xfId="40859"/>
    <cellStyle name="Normal 4 9 5" xfId="40860"/>
    <cellStyle name="Normal 4 9 5 2" xfId="40861"/>
    <cellStyle name="Normal 4 9 5 3" xfId="40862"/>
    <cellStyle name="Normal 4 9 6" xfId="40863"/>
    <cellStyle name="Normal 4 9 6 2" xfId="40864"/>
    <cellStyle name="Normal 4 9 7" xfId="40865"/>
    <cellStyle name="Normal 4 9 8" xfId="40866"/>
    <cellStyle name="Normal 40" xfId="40867"/>
    <cellStyle name="Normal 41" xfId="40868"/>
    <cellStyle name="Normal 42" xfId="23"/>
    <cellStyle name="Normal 5" xfId="40869"/>
    <cellStyle name="Normal 5 10" xfId="40870"/>
    <cellStyle name="Normal 5 10 2" xfId="40871"/>
    <cellStyle name="Normal 5 10 2 2" xfId="40872"/>
    <cellStyle name="Normal 5 10 2 3" xfId="40873"/>
    <cellStyle name="Normal 5 10 3" xfId="40874"/>
    <cellStyle name="Normal 5 10 3 2" xfId="40875"/>
    <cellStyle name="Normal 5 10 3 3" xfId="40876"/>
    <cellStyle name="Normal 5 10 4" xfId="40877"/>
    <cellStyle name="Normal 5 10 4 2" xfId="40878"/>
    <cellStyle name="Normal 5 10 4 3" xfId="40879"/>
    <cellStyle name="Normal 5 10 5" xfId="40880"/>
    <cellStyle name="Normal 5 10 5 2" xfId="40881"/>
    <cellStyle name="Normal 5 10 5 3" xfId="40882"/>
    <cellStyle name="Normal 5 10 6" xfId="40883"/>
    <cellStyle name="Normal 5 10 6 2" xfId="40884"/>
    <cellStyle name="Normal 5 10 7" xfId="40885"/>
    <cellStyle name="Normal 5 10 8" xfId="40886"/>
    <cellStyle name="Normal 5 11" xfId="40887"/>
    <cellStyle name="Normal 5 11 2" xfId="40888"/>
    <cellStyle name="Normal 5 11 2 2" xfId="40889"/>
    <cellStyle name="Normal 5 11 2 3" xfId="40890"/>
    <cellStyle name="Normal 5 11 3" xfId="40891"/>
    <cellStyle name="Normal 5 11 3 2" xfId="40892"/>
    <cellStyle name="Normal 5 11 3 3" xfId="40893"/>
    <cellStyle name="Normal 5 11 4" xfId="40894"/>
    <cellStyle name="Normal 5 11 4 2" xfId="40895"/>
    <cellStyle name="Normal 5 11 4 3" xfId="40896"/>
    <cellStyle name="Normal 5 11 5" xfId="40897"/>
    <cellStyle name="Normal 5 11 5 2" xfId="40898"/>
    <cellStyle name="Normal 5 11 5 3" xfId="40899"/>
    <cellStyle name="Normal 5 11 6" xfId="40900"/>
    <cellStyle name="Normal 5 11 6 2" xfId="40901"/>
    <cellStyle name="Normal 5 11 7" xfId="40902"/>
    <cellStyle name="Normal 5 11 8" xfId="40903"/>
    <cellStyle name="Normal 5 12" xfId="40904"/>
    <cellStyle name="Normal 5 12 2" xfId="40905"/>
    <cellStyle name="Normal 5 12 2 2" xfId="40906"/>
    <cellStyle name="Normal 5 12 2 3" xfId="40907"/>
    <cellStyle name="Normal 5 12 3" xfId="40908"/>
    <cellStyle name="Normal 5 12 3 2" xfId="40909"/>
    <cellStyle name="Normal 5 12 3 3" xfId="40910"/>
    <cellStyle name="Normal 5 12 4" xfId="40911"/>
    <cellStyle name="Normal 5 12 4 2" xfId="40912"/>
    <cellStyle name="Normal 5 12 4 3" xfId="40913"/>
    <cellStyle name="Normal 5 12 5" xfId="40914"/>
    <cellStyle name="Normal 5 12 5 2" xfId="40915"/>
    <cellStyle name="Normal 5 12 5 3" xfId="40916"/>
    <cellStyle name="Normal 5 12 6" xfId="40917"/>
    <cellStyle name="Normal 5 12 6 2" xfId="40918"/>
    <cellStyle name="Normal 5 12 7" xfId="40919"/>
    <cellStyle name="Normal 5 12 8" xfId="40920"/>
    <cellStyle name="Normal 5 13" xfId="40921"/>
    <cellStyle name="Normal 5 13 2" xfId="40922"/>
    <cellStyle name="Normal 5 13 2 2" xfId="40923"/>
    <cellStyle name="Normal 5 13 2 3" xfId="40924"/>
    <cellStyle name="Normal 5 13 3" xfId="40925"/>
    <cellStyle name="Normal 5 13 3 2" xfId="40926"/>
    <cellStyle name="Normal 5 13 3 3" xfId="40927"/>
    <cellStyle name="Normal 5 13 4" xfId="40928"/>
    <cellStyle name="Normal 5 13 4 2" xfId="40929"/>
    <cellStyle name="Normal 5 13 4 3" xfId="40930"/>
    <cellStyle name="Normal 5 13 5" xfId="40931"/>
    <cellStyle name="Normal 5 13 5 2" xfId="40932"/>
    <cellStyle name="Normal 5 13 5 3" xfId="40933"/>
    <cellStyle name="Normal 5 13 6" xfId="40934"/>
    <cellStyle name="Normal 5 13 6 2" xfId="40935"/>
    <cellStyle name="Normal 5 13 7" xfId="40936"/>
    <cellStyle name="Normal 5 13 8" xfId="40937"/>
    <cellStyle name="Normal 5 14" xfId="40938"/>
    <cellStyle name="Normal 5 14 2" xfId="40939"/>
    <cellStyle name="Normal 5 14 2 2" xfId="40940"/>
    <cellStyle name="Normal 5 14 2 3" xfId="40941"/>
    <cellStyle name="Normal 5 14 3" xfId="40942"/>
    <cellStyle name="Normal 5 14 3 2" xfId="40943"/>
    <cellStyle name="Normal 5 14 3 3" xfId="40944"/>
    <cellStyle name="Normal 5 14 4" xfId="40945"/>
    <cellStyle name="Normal 5 14 4 2" xfId="40946"/>
    <cellStyle name="Normal 5 14 4 3" xfId="40947"/>
    <cellStyle name="Normal 5 14 5" xfId="40948"/>
    <cellStyle name="Normal 5 14 5 2" xfId="40949"/>
    <cellStyle name="Normal 5 14 5 3" xfId="40950"/>
    <cellStyle name="Normal 5 14 6" xfId="40951"/>
    <cellStyle name="Normal 5 14 6 2" xfId="40952"/>
    <cellStyle name="Normal 5 14 7" xfId="40953"/>
    <cellStyle name="Normal 5 14 8" xfId="40954"/>
    <cellStyle name="Normal 5 15" xfId="40955"/>
    <cellStyle name="Normal 5 15 2" xfId="40956"/>
    <cellStyle name="Normal 5 15 2 2" xfId="40957"/>
    <cellStyle name="Normal 5 15 2 3" xfId="40958"/>
    <cellStyle name="Normal 5 15 3" xfId="40959"/>
    <cellStyle name="Normal 5 15 3 2" xfId="40960"/>
    <cellStyle name="Normal 5 15 3 3" xfId="40961"/>
    <cellStyle name="Normal 5 15 4" xfId="40962"/>
    <cellStyle name="Normal 5 15 4 2" xfId="40963"/>
    <cellStyle name="Normal 5 15 4 3" xfId="40964"/>
    <cellStyle name="Normal 5 15 5" xfId="40965"/>
    <cellStyle name="Normal 5 15 5 2" xfId="40966"/>
    <cellStyle name="Normal 5 15 5 3" xfId="40967"/>
    <cellStyle name="Normal 5 15 6" xfId="40968"/>
    <cellStyle name="Normal 5 15 6 2" xfId="40969"/>
    <cellStyle name="Normal 5 15 7" xfId="40970"/>
    <cellStyle name="Normal 5 15 8" xfId="40971"/>
    <cellStyle name="Normal 5 16" xfId="40972"/>
    <cellStyle name="Normal 5 16 2" xfId="40973"/>
    <cellStyle name="Normal 5 16 2 2" xfId="40974"/>
    <cellStyle name="Normal 5 16 2 3" xfId="40975"/>
    <cellStyle name="Normal 5 16 3" xfId="40976"/>
    <cellStyle name="Normal 5 16 3 2" xfId="40977"/>
    <cellStyle name="Normal 5 16 3 3" xfId="40978"/>
    <cellStyle name="Normal 5 16 4" xfId="40979"/>
    <cellStyle name="Normal 5 16 4 2" xfId="40980"/>
    <cellStyle name="Normal 5 16 4 3" xfId="40981"/>
    <cellStyle name="Normal 5 16 5" xfId="40982"/>
    <cellStyle name="Normal 5 16 5 2" xfId="40983"/>
    <cellStyle name="Normal 5 16 5 3" xfId="40984"/>
    <cellStyle name="Normal 5 16 6" xfId="40985"/>
    <cellStyle name="Normal 5 16 6 2" xfId="40986"/>
    <cellStyle name="Normal 5 16 7" xfId="40987"/>
    <cellStyle name="Normal 5 16 8" xfId="40988"/>
    <cellStyle name="Normal 5 17" xfId="40989"/>
    <cellStyle name="Normal 5 17 2" xfId="40990"/>
    <cellStyle name="Normal 5 17 2 2" xfId="40991"/>
    <cellStyle name="Normal 5 17 2 3" xfId="40992"/>
    <cellStyle name="Normal 5 17 3" xfId="40993"/>
    <cellStyle name="Normal 5 17 3 2" xfId="40994"/>
    <cellStyle name="Normal 5 17 3 3" xfId="40995"/>
    <cellStyle name="Normal 5 17 4" xfId="40996"/>
    <cellStyle name="Normal 5 17 4 2" xfId="40997"/>
    <cellStyle name="Normal 5 17 4 3" xfId="40998"/>
    <cellStyle name="Normal 5 17 5" xfId="40999"/>
    <cellStyle name="Normal 5 17 5 2" xfId="41000"/>
    <cellStyle name="Normal 5 17 5 3" xfId="41001"/>
    <cellStyle name="Normal 5 17 6" xfId="41002"/>
    <cellStyle name="Normal 5 17 6 2" xfId="41003"/>
    <cellStyle name="Normal 5 17 7" xfId="41004"/>
    <cellStyle name="Normal 5 17 8" xfId="41005"/>
    <cellStyle name="Normal 5 18" xfId="41006"/>
    <cellStyle name="Normal 5 18 2" xfId="41007"/>
    <cellStyle name="Normal 5 18 2 2" xfId="41008"/>
    <cellStyle name="Normal 5 18 2 3" xfId="41009"/>
    <cellStyle name="Normal 5 18 3" xfId="41010"/>
    <cellStyle name="Normal 5 18 3 2" xfId="41011"/>
    <cellStyle name="Normal 5 18 3 3" xfId="41012"/>
    <cellStyle name="Normal 5 18 4" xfId="41013"/>
    <cellStyle name="Normal 5 18 4 2" xfId="41014"/>
    <cellStyle name="Normal 5 18 4 3" xfId="41015"/>
    <cellStyle name="Normal 5 18 5" xfId="41016"/>
    <cellStyle name="Normal 5 18 5 2" xfId="41017"/>
    <cellStyle name="Normal 5 18 5 3" xfId="41018"/>
    <cellStyle name="Normal 5 18 6" xfId="41019"/>
    <cellStyle name="Normal 5 18 6 2" xfId="41020"/>
    <cellStyle name="Normal 5 18 7" xfId="41021"/>
    <cellStyle name="Normal 5 18 8" xfId="41022"/>
    <cellStyle name="Normal 5 19" xfId="41023"/>
    <cellStyle name="Normal 5 19 2" xfId="41024"/>
    <cellStyle name="Normal 5 19 2 2" xfId="41025"/>
    <cellStyle name="Normal 5 19 2 3" xfId="41026"/>
    <cellStyle name="Normal 5 19 3" xfId="41027"/>
    <cellStyle name="Normal 5 19 3 2" xfId="41028"/>
    <cellStyle name="Normal 5 19 3 3" xfId="41029"/>
    <cellStyle name="Normal 5 19 4" xfId="41030"/>
    <cellStyle name="Normal 5 19 4 2" xfId="41031"/>
    <cellStyle name="Normal 5 19 4 3" xfId="41032"/>
    <cellStyle name="Normal 5 19 5" xfId="41033"/>
    <cellStyle name="Normal 5 19 5 2" xfId="41034"/>
    <cellStyle name="Normal 5 19 5 3" xfId="41035"/>
    <cellStyle name="Normal 5 19 6" xfId="41036"/>
    <cellStyle name="Normal 5 19 6 2" xfId="41037"/>
    <cellStyle name="Normal 5 19 7" xfId="41038"/>
    <cellStyle name="Normal 5 19 8" xfId="41039"/>
    <cellStyle name="Normal 5 2" xfId="41040"/>
    <cellStyle name="Normal 5 2 2" xfId="41041"/>
    <cellStyle name="Normal 5 2 2 2" xfId="41042"/>
    <cellStyle name="Normal 5 2 2 3" xfId="41043"/>
    <cellStyle name="Normal 5 2 3" xfId="41044"/>
    <cellStyle name="Normal 5 2 3 2" xfId="41045"/>
    <cellStyle name="Normal 5 2 3 3" xfId="41046"/>
    <cellStyle name="Normal 5 2 4" xfId="41047"/>
    <cellStyle name="Normal 5 2 4 2" xfId="41048"/>
    <cellStyle name="Normal 5 2 4 3" xfId="41049"/>
    <cellStyle name="Normal 5 2 5" xfId="41050"/>
    <cellStyle name="Normal 5 2 5 2" xfId="41051"/>
    <cellStyle name="Normal 5 2 5 3" xfId="41052"/>
    <cellStyle name="Normal 5 2 6" xfId="41053"/>
    <cellStyle name="Normal 5 2 6 2" xfId="41054"/>
    <cellStyle name="Normal 5 2 7" xfId="41055"/>
    <cellStyle name="Normal 5 2 8" xfId="41056"/>
    <cellStyle name="Normal 5 20" xfId="41057"/>
    <cellStyle name="Normal 5 20 2" xfId="41058"/>
    <cellStyle name="Normal 5 20 2 2" xfId="41059"/>
    <cellStyle name="Normal 5 20 2 3" xfId="41060"/>
    <cellStyle name="Normal 5 20 3" xfId="41061"/>
    <cellStyle name="Normal 5 20 3 2" xfId="41062"/>
    <cellStyle name="Normal 5 20 3 3" xfId="41063"/>
    <cellStyle name="Normal 5 20 4" xfId="41064"/>
    <cellStyle name="Normal 5 20 4 2" xfId="41065"/>
    <cellStyle name="Normal 5 20 4 3" xfId="41066"/>
    <cellStyle name="Normal 5 20 5" xfId="41067"/>
    <cellStyle name="Normal 5 20 5 2" xfId="41068"/>
    <cellStyle name="Normal 5 20 5 3" xfId="41069"/>
    <cellStyle name="Normal 5 20 6" xfId="41070"/>
    <cellStyle name="Normal 5 20 6 2" xfId="41071"/>
    <cellStyle name="Normal 5 20 7" xfId="41072"/>
    <cellStyle name="Normal 5 20 8" xfId="41073"/>
    <cellStyle name="Normal 5 21" xfId="41074"/>
    <cellStyle name="Normal 5 21 2" xfId="41075"/>
    <cellStyle name="Normal 5 21 2 2" xfId="41076"/>
    <cellStyle name="Normal 5 21 2 3" xfId="41077"/>
    <cellStyle name="Normal 5 21 3" xfId="41078"/>
    <cellStyle name="Normal 5 21 3 2" xfId="41079"/>
    <cellStyle name="Normal 5 21 3 3" xfId="41080"/>
    <cellStyle name="Normal 5 21 4" xfId="41081"/>
    <cellStyle name="Normal 5 21 4 2" xfId="41082"/>
    <cellStyle name="Normal 5 21 4 3" xfId="41083"/>
    <cellStyle name="Normal 5 21 5" xfId="41084"/>
    <cellStyle name="Normal 5 21 5 2" xfId="41085"/>
    <cellStyle name="Normal 5 21 5 3" xfId="41086"/>
    <cellStyle name="Normal 5 21 6" xfId="41087"/>
    <cellStyle name="Normal 5 21 6 2" xfId="41088"/>
    <cellStyle name="Normal 5 21 7" xfId="41089"/>
    <cellStyle name="Normal 5 21 8" xfId="41090"/>
    <cellStyle name="Normal 5 22" xfId="41091"/>
    <cellStyle name="Normal 5 22 2" xfId="41092"/>
    <cellStyle name="Normal 5 22 3" xfId="41093"/>
    <cellStyle name="Normal 5 23" xfId="41094"/>
    <cellStyle name="Normal 5 23 2" xfId="41095"/>
    <cellStyle name="Normal 5 23 3" xfId="41096"/>
    <cellStyle name="Normal 5 24" xfId="41097"/>
    <cellStyle name="Normal 5 24 2" xfId="41098"/>
    <cellStyle name="Normal 5 24 3" xfId="41099"/>
    <cellStyle name="Normal 5 25" xfId="41100"/>
    <cellStyle name="Normal 5 25 2" xfId="41101"/>
    <cellStyle name="Normal 5 25 3" xfId="41102"/>
    <cellStyle name="Normal 5 26" xfId="41103"/>
    <cellStyle name="Normal 5 26 2" xfId="41104"/>
    <cellStyle name="Normal 5 27" xfId="41105"/>
    <cellStyle name="Normal 5 28" xfId="41106"/>
    <cellStyle name="Normal 5 3" xfId="41107"/>
    <cellStyle name="Normal 5 3 2" xfId="41108"/>
    <cellStyle name="Normal 5 3 2 2" xfId="41109"/>
    <cellStyle name="Normal 5 3 2 3" xfId="41110"/>
    <cellStyle name="Normal 5 3 3" xfId="41111"/>
    <cellStyle name="Normal 5 3 3 2" xfId="41112"/>
    <cellStyle name="Normal 5 3 3 3" xfId="41113"/>
    <cellStyle name="Normal 5 3 4" xfId="41114"/>
    <cellStyle name="Normal 5 3 4 2" xfId="41115"/>
    <cellStyle name="Normal 5 3 4 3" xfId="41116"/>
    <cellStyle name="Normal 5 3 5" xfId="41117"/>
    <cellStyle name="Normal 5 3 5 2" xfId="41118"/>
    <cellStyle name="Normal 5 3 5 3" xfId="41119"/>
    <cellStyle name="Normal 5 3 6" xfId="41120"/>
    <cellStyle name="Normal 5 3 6 2" xfId="41121"/>
    <cellStyle name="Normal 5 3 7" xfId="41122"/>
    <cellStyle name="Normal 5 3 8" xfId="41123"/>
    <cellStyle name="Normal 5 4" xfId="41124"/>
    <cellStyle name="Normal 5 4 2" xfId="41125"/>
    <cellStyle name="Normal 5 4 2 2" xfId="41126"/>
    <cellStyle name="Normal 5 4 2 3" xfId="41127"/>
    <cellStyle name="Normal 5 4 3" xfId="41128"/>
    <cellStyle name="Normal 5 4 3 2" xfId="41129"/>
    <cellStyle name="Normal 5 4 3 3" xfId="41130"/>
    <cellStyle name="Normal 5 4 4" xfId="41131"/>
    <cellStyle name="Normal 5 4 4 2" xfId="41132"/>
    <cellStyle name="Normal 5 4 4 3" xfId="41133"/>
    <cellStyle name="Normal 5 4 5" xfId="41134"/>
    <cellStyle name="Normal 5 4 5 2" xfId="41135"/>
    <cellStyle name="Normal 5 4 5 3" xfId="41136"/>
    <cellStyle name="Normal 5 4 6" xfId="41137"/>
    <cellStyle name="Normal 5 4 6 2" xfId="41138"/>
    <cellStyle name="Normal 5 4 7" xfId="41139"/>
    <cellStyle name="Normal 5 4 8" xfId="41140"/>
    <cellStyle name="Normal 5 5" xfId="41141"/>
    <cellStyle name="Normal 5 5 2" xfId="41142"/>
    <cellStyle name="Normal 5 5 2 2" xfId="41143"/>
    <cellStyle name="Normal 5 5 2 3" xfId="41144"/>
    <cellStyle name="Normal 5 5 3" xfId="41145"/>
    <cellStyle name="Normal 5 5 3 2" xfId="41146"/>
    <cellStyle name="Normal 5 5 3 3" xfId="41147"/>
    <cellStyle name="Normal 5 5 4" xfId="41148"/>
    <cellStyle name="Normal 5 5 4 2" xfId="41149"/>
    <cellStyle name="Normal 5 5 4 3" xfId="41150"/>
    <cellStyle name="Normal 5 5 5" xfId="41151"/>
    <cellStyle name="Normal 5 5 5 2" xfId="41152"/>
    <cellStyle name="Normal 5 5 5 3" xfId="41153"/>
    <cellStyle name="Normal 5 5 6" xfId="41154"/>
    <cellStyle name="Normal 5 5 6 2" xfId="41155"/>
    <cellStyle name="Normal 5 5 7" xfId="41156"/>
    <cellStyle name="Normal 5 5 8" xfId="41157"/>
    <cellStyle name="Normal 5 6" xfId="41158"/>
    <cellStyle name="Normal 5 6 2" xfId="41159"/>
    <cellStyle name="Normal 5 6 2 2" xfId="41160"/>
    <cellStyle name="Normal 5 6 2 3" xfId="41161"/>
    <cellStyle name="Normal 5 6 3" xfId="41162"/>
    <cellStyle name="Normal 5 6 3 2" xfId="41163"/>
    <cellStyle name="Normal 5 6 3 3" xfId="41164"/>
    <cellStyle name="Normal 5 6 4" xfId="41165"/>
    <cellStyle name="Normal 5 6 4 2" xfId="41166"/>
    <cellStyle name="Normal 5 6 4 3" xfId="41167"/>
    <cellStyle name="Normal 5 6 5" xfId="41168"/>
    <cellStyle name="Normal 5 6 5 2" xfId="41169"/>
    <cellStyle name="Normal 5 6 5 3" xfId="41170"/>
    <cellStyle name="Normal 5 6 6" xfId="41171"/>
    <cellStyle name="Normal 5 6 6 2" xfId="41172"/>
    <cellStyle name="Normal 5 6 7" xfId="41173"/>
    <cellStyle name="Normal 5 6 8" xfId="41174"/>
    <cellStyle name="Normal 5 7" xfId="41175"/>
    <cellStyle name="Normal 5 7 2" xfId="41176"/>
    <cellStyle name="Normal 5 7 2 2" xfId="41177"/>
    <cellStyle name="Normal 5 7 2 3" xfId="41178"/>
    <cellStyle name="Normal 5 7 3" xfId="41179"/>
    <cellStyle name="Normal 5 7 3 2" xfId="41180"/>
    <cellStyle name="Normal 5 7 3 3" xfId="41181"/>
    <cellStyle name="Normal 5 7 4" xfId="41182"/>
    <cellStyle name="Normal 5 7 4 2" xfId="41183"/>
    <cellStyle name="Normal 5 7 4 3" xfId="41184"/>
    <cellStyle name="Normal 5 7 5" xfId="41185"/>
    <cellStyle name="Normal 5 7 5 2" xfId="41186"/>
    <cellStyle name="Normal 5 7 5 3" xfId="41187"/>
    <cellStyle name="Normal 5 7 6" xfId="41188"/>
    <cellStyle name="Normal 5 7 6 2" xfId="41189"/>
    <cellStyle name="Normal 5 7 7" xfId="41190"/>
    <cellStyle name="Normal 5 7 8" xfId="41191"/>
    <cellStyle name="Normal 5 8" xfId="41192"/>
    <cellStyle name="Normal 5 8 2" xfId="41193"/>
    <cellStyle name="Normal 5 8 2 2" xfId="41194"/>
    <cellStyle name="Normal 5 8 2 3" xfId="41195"/>
    <cellStyle name="Normal 5 8 3" xfId="41196"/>
    <cellStyle name="Normal 5 8 3 2" xfId="41197"/>
    <cellStyle name="Normal 5 8 3 3" xfId="41198"/>
    <cellStyle name="Normal 5 8 4" xfId="41199"/>
    <cellStyle name="Normal 5 8 4 2" xfId="41200"/>
    <cellStyle name="Normal 5 8 4 3" xfId="41201"/>
    <cellStyle name="Normal 5 8 5" xfId="41202"/>
    <cellStyle name="Normal 5 8 5 2" xfId="41203"/>
    <cellStyle name="Normal 5 8 5 3" xfId="41204"/>
    <cellStyle name="Normal 5 8 6" xfId="41205"/>
    <cellStyle name="Normal 5 8 6 2" xfId="41206"/>
    <cellStyle name="Normal 5 8 7" xfId="41207"/>
    <cellStyle name="Normal 5 8 8" xfId="41208"/>
    <cellStyle name="Normal 5 9" xfId="41209"/>
    <cellStyle name="Normal 5 9 2" xfId="41210"/>
    <cellStyle name="Normal 5 9 2 2" xfId="41211"/>
    <cellStyle name="Normal 5 9 2 3" xfId="41212"/>
    <cellStyle name="Normal 5 9 3" xfId="41213"/>
    <cellStyle name="Normal 5 9 3 2" xfId="41214"/>
    <cellStyle name="Normal 5 9 3 3" xfId="41215"/>
    <cellStyle name="Normal 5 9 4" xfId="41216"/>
    <cellStyle name="Normal 5 9 4 2" xfId="41217"/>
    <cellStyle name="Normal 5 9 4 3" xfId="41218"/>
    <cellStyle name="Normal 5 9 5" xfId="41219"/>
    <cellStyle name="Normal 5 9 5 2" xfId="41220"/>
    <cellStyle name="Normal 5 9 5 3" xfId="41221"/>
    <cellStyle name="Normal 5 9 6" xfId="41222"/>
    <cellStyle name="Normal 5 9 6 2" xfId="41223"/>
    <cellStyle name="Normal 5 9 7" xfId="41224"/>
    <cellStyle name="Normal 5 9 8" xfId="41225"/>
    <cellStyle name="Normal 6" xfId="41226"/>
    <cellStyle name="Normal 6 10" xfId="41227"/>
    <cellStyle name="Normal 6 11" xfId="41228"/>
    <cellStyle name="Normal 6 12" xfId="41229"/>
    <cellStyle name="Normal 6 13" xfId="41230"/>
    <cellStyle name="Normal 6 14" xfId="41231"/>
    <cellStyle name="Normal 6 15" xfId="41232"/>
    <cellStyle name="Normal 6 16" xfId="41233"/>
    <cellStyle name="Normal 6 17" xfId="41234"/>
    <cellStyle name="Normal 6 18" xfId="41235"/>
    <cellStyle name="Normal 6 19" xfId="41236"/>
    <cellStyle name="Normal 6 2" xfId="41237"/>
    <cellStyle name="Normal 6 20" xfId="41238"/>
    <cellStyle name="Normal 6 20 2" xfId="41239"/>
    <cellStyle name="Normal 6 20 3" xfId="41240"/>
    <cellStyle name="Normal 6 21" xfId="41241"/>
    <cellStyle name="Normal 6 21 2" xfId="41242"/>
    <cellStyle name="Normal 6 21 3" xfId="41243"/>
    <cellStyle name="Normal 6 22" xfId="41244"/>
    <cellStyle name="Normal 6 22 2" xfId="41245"/>
    <cellStyle name="Normal 6 22 3" xfId="41246"/>
    <cellStyle name="Normal 6 23" xfId="41247"/>
    <cellStyle name="Normal 6 23 2" xfId="41248"/>
    <cellStyle name="Normal 6 23 3" xfId="41249"/>
    <cellStyle name="Normal 6 24" xfId="41250"/>
    <cellStyle name="Normal 6 24 2" xfId="41251"/>
    <cellStyle name="Normal 6 25" xfId="41252"/>
    <cellStyle name="Normal 6 26" xfId="41253"/>
    <cellStyle name="Normal 6 3" xfId="41254"/>
    <cellStyle name="Normal 6 4" xfId="41255"/>
    <cellStyle name="Normal 6 5" xfId="41256"/>
    <cellStyle name="Normal 6 6" xfId="41257"/>
    <cellStyle name="Normal 6 7" xfId="41258"/>
    <cellStyle name="Normal 6 8" xfId="41259"/>
    <cellStyle name="Normal 6 9" xfId="41260"/>
    <cellStyle name="Normal 7" xfId="41261"/>
    <cellStyle name="Normal 7 10" xfId="41262"/>
    <cellStyle name="Normal 7 11" xfId="41263"/>
    <cellStyle name="Normal 7 12" xfId="41264"/>
    <cellStyle name="Normal 7 13" xfId="41265"/>
    <cellStyle name="Normal 7 14" xfId="41266"/>
    <cellStyle name="Normal 7 15" xfId="41267"/>
    <cellStyle name="Normal 7 16" xfId="41268"/>
    <cellStyle name="Normal 7 17" xfId="41269"/>
    <cellStyle name="Normal 7 18" xfId="41270"/>
    <cellStyle name="Normal 7 19" xfId="41271"/>
    <cellStyle name="Normal 7 2" xfId="41272"/>
    <cellStyle name="Normal 7 20" xfId="41273"/>
    <cellStyle name="Normal 7 20 2" xfId="41274"/>
    <cellStyle name="Normal 7 20 3" xfId="41275"/>
    <cellStyle name="Normal 7 21" xfId="41276"/>
    <cellStyle name="Normal 7 21 2" xfId="41277"/>
    <cellStyle name="Normal 7 21 3" xfId="41278"/>
    <cellStyle name="Normal 7 22" xfId="41279"/>
    <cellStyle name="Normal 7 22 2" xfId="41280"/>
    <cellStyle name="Normal 7 22 3" xfId="41281"/>
    <cellStyle name="Normal 7 23" xfId="41282"/>
    <cellStyle name="Normal 7 23 2" xfId="41283"/>
    <cellStyle name="Normal 7 23 3" xfId="41284"/>
    <cellStyle name="Normal 7 24" xfId="41285"/>
    <cellStyle name="Normal 7 24 2" xfId="41286"/>
    <cellStyle name="Normal 7 25" xfId="41287"/>
    <cellStyle name="Normal 7 26" xfId="41288"/>
    <cellStyle name="Normal 7 3" xfId="41289"/>
    <cellStyle name="Normal 7 4" xfId="41290"/>
    <cellStyle name="Normal 7 5" xfId="41291"/>
    <cellStyle name="Normal 7 6" xfId="41292"/>
    <cellStyle name="Normal 7 7" xfId="41293"/>
    <cellStyle name="Normal 7 8" xfId="41294"/>
    <cellStyle name="Normal 7 9" xfId="41295"/>
    <cellStyle name="Normal 8" xfId="41296"/>
    <cellStyle name="Normal 8 10" xfId="41297"/>
    <cellStyle name="Normal 8 10 2" xfId="41298"/>
    <cellStyle name="Normal 8 10 2 2" xfId="41299"/>
    <cellStyle name="Normal 8 10 2 3" xfId="41300"/>
    <cellStyle name="Normal 8 10 3" xfId="41301"/>
    <cellStyle name="Normal 8 10 3 2" xfId="41302"/>
    <cellStyle name="Normal 8 10 3 3" xfId="41303"/>
    <cellStyle name="Normal 8 10 4" xfId="41304"/>
    <cellStyle name="Normal 8 10 4 2" xfId="41305"/>
    <cellStyle name="Normal 8 10 4 3" xfId="41306"/>
    <cellStyle name="Normal 8 10 5" xfId="41307"/>
    <cellStyle name="Normal 8 10 5 2" xfId="41308"/>
    <cellStyle name="Normal 8 10 5 3" xfId="41309"/>
    <cellStyle name="Normal 8 10 6" xfId="41310"/>
    <cellStyle name="Normal 8 10 6 2" xfId="41311"/>
    <cellStyle name="Normal 8 10 7" xfId="41312"/>
    <cellStyle name="Normal 8 10 8" xfId="41313"/>
    <cellStyle name="Normal 8 11" xfId="41314"/>
    <cellStyle name="Normal 8 11 2" xfId="41315"/>
    <cellStyle name="Normal 8 11 2 2" xfId="41316"/>
    <cellStyle name="Normal 8 11 2 3" xfId="41317"/>
    <cellStyle name="Normal 8 11 3" xfId="41318"/>
    <cellStyle name="Normal 8 11 3 2" xfId="41319"/>
    <cellStyle name="Normal 8 11 3 3" xfId="41320"/>
    <cellStyle name="Normal 8 11 4" xfId="41321"/>
    <cellStyle name="Normal 8 11 4 2" xfId="41322"/>
    <cellStyle name="Normal 8 11 4 3" xfId="41323"/>
    <cellStyle name="Normal 8 11 5" xfId="41324"/>
    <cellStyle name="Normal 8 11 5 2" xfId="41325"/>
    <cellStyle name="Normal 8 11 5 3" xfId="41326"/>
    <cellStyle name="Normal 8 11 6" xfId="41327"/>
    <cellStyle name="Normal 8 11 6 2" xfId="41328"/>
    <cellStyle name="Normal 8 11 7" xfId="41329"/>
    <cellStyle name="Normal 8 11 8" xfId="41330"/>
    <cellStyle name="Normal 8 12" xfId="41331"/>
    <cellStyle name="Normal 8 12 2" xfId="41332"/>
    <cellStyle name="Normal 8 12 2 2" xfId="41333"/>
    <cellStyle name="Normal 8 12 2 3" xfId="41334"/>
    <cellStyle name="Normal 8 12 3" xfId="41335"/>
    <cellStyle name="Normal 8 12 3 2" xfId="41336"/>
    <cellStyle name="Normal 8 12 3 3" xfId="41337"/>
    <cellStyle name="Normal 8 12 4" xfId="41338"/>
    <cellStyle name="Normal 8 12 4 2" xfId="41339"/>
    <cellStyle name="Normal 8 12 4 3" xfId="41340"/>
    <cellStyle name="Normal 8 12 5" xfId="41341"/>
    <cellStyle name="Normal 8 12 5 2" xfId="41342"/>
    <cellStyle name="Normal 8 12 5 3" xfId="41343"/>
    <cellStyle name="Normal 8 12 6" xfId="41344"/>
    <cellStyle name="Normal 8 12 6 2" xfId="41345"/>
    <cellStyle name="Normal 8 12 7" xfId="41346"/>
    <cellStyle name="Normal 8 12 8" xfId="41347"/>
    <cellStyle name="Normal 8 13" xfId="41348"/>
    <cellStyle name="Normal 8 13 2" xfId="41349"/>
    <cellStyle name="Normal 8 13 2 2" xfId="41350"/>
    <cellStyle name="Normal 8 13 2 3" xfId="41351"/>
    <cellStyle name="Normal 8 13 3" xfId="41352"/>
    <cellStyle name="Normal 8 13 3 2" xfId="41353"/>
    <cellStyle name="Normal 8 13 3 3" xfId="41354"/>
    <cellStyle name="Normal 8 13 4" xfId="41355"/>
    <cellStyle name="Normal 8 13 4 2" xfId="41356"/>
    <cellStyle name="Normal 8 13 4 3" xfId="41357"/>
    <cellStyle name="Normal 8 13 5" xfId="41358"/>
    <cellStyle name="Normal 8 13 5 2" xfId="41359"/>
    <cellStyle name="Normal 8 13 5 3" xfId="41360"/>
    <cellStyle name="Normal 8 13 6" xfId="41361"/>
    <cellStyle name="Normal 8 13 6 2" xfId="41362"/>
    <cellStyle name="Normal 8 13 7" xfId="41363"/>
    <cellStyle name="Normal 8 13 8" xfId="41364"/>
    <cellStyle name="Normal 8 14" xfId="41365"/>
    <cellStyle name="Normal 8 14 2" xfId="41366"/>
    <cellStyle name="Normal 8 14 2 2" xfId="41367"/>
    <cellStyle name="Normal 8 14 2 3" xfId="41368"/>
    <cellStyle name="Normal 8 14 3" xfId="41369"/>
    <cellStyle name="Normal 8 14 3 2" xfId="41370"/>
    <cellStyle name="Normal 8 14 3 3" xfId="41371"/>
    <cellStyle name="Normal 8 14 4" xfId="41372"/>
    <cellStyle name="Normal 8 14 4 2" xfId="41373"/>
    <cellStyle name="Normal 8 14 4 3" xfId="41374"/>
    <cellStyle name="Normal 8 14 5" xfId="41375"/>
    <cellStyle name="Normal 8 14 5 2" xfId="41376"/>
    <cellStyle name="Normal 8 14 5 3" xfId="41377"/>
    <cellStyle name="Normal 8 14 6" xfId="41378"/>
    <cellStyle name="Normal 8 14 6 2" xfId="41379"/>
    <cellStyle name="Normal 8 14 7" xfId="41380"/>
    <cellStyle name="Normal 8 14 8" xfId="41381"/>
    <cellStyle name="Normal 8 15" xfId="41382"/>
    <cellStyle name="Normal 8 15 2" xfId="41383"/>
    <cellStyle name="Normal 8 15 2 2" xfId="41384"/>
    <cellStyle name="Normal 8 15 2 3" xfId="41385"/>
    <cellStyle name="Normal 8 15 3" xfId="41386"/>
    <cellStyle name="Normal 8 15 3 2" xfId="41387"/>
    <cellStyle name="Normal 8 15 3 3" xfId="41388"/>
    <cellStyle name="Normal 8 15 4" xfId="41389"/>
    <cellStyle name="Normal 8 15 4 2" xfId="41390"/>
    <cellStyle name="Normal 8 15 4 3" xfId="41391"/>
    <cellStyle name="Normal 8 15 5" xfId="41392"/>
    <cellStyle name="Normal 8 15 5 2" xfId="41393"/>
    <cellStyle name="Normal 8 15 5 3" xfId="41394"/>
    <cellStyle name="Normal 8 15 6" xfId="41395"/>
    <cellStyle name="Normal 8 15 6 2" xfId="41396"/>
    <cellStyle name="Normal 8 15 7" xfId="41397"/>
    <cellStyle name="Normal 8 15 8" xfId="41398"/>
    <cellStyle name="Normal 8 16" xfId="41399"/>
    <cellStyle name="Normal 8 16 2" xfId="41400"/>
    <cellStyle name="Normal 8 16 2 2" xfId="41401"/>
    <cellStyle name="Normal 8 16 2 3" xfId="41402"/>
    <cellStyle name="Normal 8 16 3" xfId="41403"/>
    <cellStyle name="Normal 8 16 3 2" xfId="41404"/>
    <cellStyle name="Normal 8 16 3 3" xfId="41405"/>
    <cellStyle name="Normal 8 16 4" xfId="41406"/>
    <cellStyle name="Normal 8 16 4 2" xfId="41407"/>
    <cellStyle name="Normal 8 16 4 3" xfId="41408"/>
    <cellStyle name="Normal 8 16 5" xfId="41409"/>
    <cellStyle name="Normal 8 16 5 2" xfId="41410"/>
    <cellStyle name="Normal 8 16 5 3" xfId="41411"/>
    <cellStyle name="Normal 8 16 6" xfId="41412"/>
    <cellStyle name="Normal 8 16 6 2" xfId="41413"/>
    <cellStyle name="Normal 8 16 7" xfId="41414"/>
    <cellStyle name="Normal 8 16 8" xfId="41415"/>
    <cellStyle name="Normal 8 17" xfId="41416"/>
    <cellStyle name="Normal 8 17 2" xfId="41417"/>
    <cellStyle name="Normal 8 17 2 2" xfId="41418"/>
    <cellStyle name="Normal 8 17 2 3" xfId="41419"/>
    <cellStyle name="Normal 8 17 3" xfId="41420"/>
    <cellStyle name="Normal 8 17 3 2" xfId="41421"/>
    <cellStyle name="Normal 8 17 3 3" xfId="41422"/>
    <cellStyle name="Normal 8 17 4" xfId="41423"/>
    <cellStyle name="Normal 8 17 4 2" xfId="41424"/>
    <cellStyle name="Normal 8 17 4 3" xfId="41425"/>
    <cellStyle name="Normal 8 17 5" xfId="41426"/>
    <cellStyle name="Normal 8 17 5 2" xfId="41427"/>
    <cellStyle name="Normal 8 17 5 3" xfId="41428"/>
    <cellStyle name="Normal 8 17 6" xfId="41429"/>
    <cellStyle name="Normal 8 17 6 2" xfId="41430"/>
    <cellStyle name="Normal 8 17 7" xfId="41431"/>
    <cellStyle name="Normal 8 17 8" xfId="41432"/>
    <cellStyle name="Normal 8 18" xfId="41433"/>
    <cellStyle name="Normal 8 18 2" xfId="41434"/>
    <cellStyle name="Normal 8 18 2 2" xfId="41435"/>
    <cellStyle name="Normal 8 18 2 3" xfId="41436"/>
    <cellStyle name="Normal 8 18 3" xfId="41437"/>
    <cellStyle name="Normal 8 18 3 2" xfId="41438"/>
    <cellStyle name="Normal 8 18 3 3" xfId="41439"/>
    <cellStyle name="Normal 8 18 4" xfId="41440"/>
    <cellStyle name="Normal 8 18 4 2" xfId="41441"/>
    <cellStyle name="Normal 8 18 4 3" xfId="41442"/>
    <cellStyle name="Normal 8 18 5" xfId="41443"/>
    <cellStyle name="Normal 8 18 5 2" xfId="41444"/>
    <cellStyle name="Normal 8 18 5 3" xfId="41445"/>
    <cellStyle name="Normal 8 18 6" xfId="41446"/>
    <cellStyle name="Normal 8 18 6 2" xfId="41447"/>
    <cellStyle name="Normal 8 18 7" xfId="41448"/>
    <cellStyle name="Normal 8 18 8" xfId="41449"/>
    <cellStyle name="Normal 8 19" xfId="41450"/>
    <cellStyle name="Normal 8 19 2" xfId="41451"/>
    <cellStyle name="Normal 8 19 2 2" xfId="41452"/>
    <cellStyle name="Normal 8 19 2 3" xfId="41453"/>
    <cellStyle name="Normal 8 19 3" xfId="41454"/>
    <cellStyle name="Normal 8 19 3 2" xfId="41455"/>
    <cellStyle name="Normal 8 19 3 3" xfId="41456"/>
    <cellStyle name="Normal 8 19 4" xfId="41457"/>
    <cellStyle name="Normal 8 19 4 2" xfId="41458"/>
    <cellStyle name="Normal 8 19 4 3" xfId="41459"/>
    <cellStyle name="Normal 8 19 5" xfId="41460"/>
    <cellStyle name="Normal 8 19 5 2" xfId="41461"/>
    <cellStyle name="Normal 8 19 5 3" xfId="41462"/>
    <cellStyle name="Normal 8 19 6" xfId="41463"/>
    <cellStyle name="Normal 8 19 6 2" xfId="41464"/>
    <cellStyle name="Normal 8 19 7" xfId="41465"/>
    <cellStyle name="Normal 8 19 8" xfId="41466"/>
    <cellStyle name="Normal 8 2" xfId="41467"/>
    <cellStyle name="Normal 8 2 2" xfId="41468"/>
    <cellStyle name="Normal 8 2 2 2" xfId="41469"/>
    <cellStyle name="Normal 8 2 2 3" xfId="41470"/>
    <cellStyle name="Normal 8 2 3" xfId="41471"/>
    <cellStyle name="Normal 8 2 3 2" xfId="41472"/>
    <cellStyle name="Normal 8 2 3 3" xfId="41473"/>
    <cellStyle name="Normal 8 2 4" xfId="41474"/>
    <cellStyle name="Normal 8 2 4 2" xfId="41475"/>
    <cellStyle name="Normal 8 2 4 3" xfId="41476"/>
    <cellStyle name="Normal 8 2 5" xfId="41477"/>
    <cellStyle name="Normal 8 2 5 2" xfId="41478"/>
    <cellStyle name="Normal 8 2 5 3" xfId="41479"/>
    <cellStyle name="Normal 8 2 6" xfId="41480"/>
    <cellStyle name="Normal 8 2 6 2" xfId="41481"/>
    <cellStyle name="Normal 8 2 7" xfId="41482"/>
    <cellStyle name="Normal 8 2 8" xfId="41483"/>
    <cellStyle name="Normal 8 20" xfId="41484"/>
    <cellStyle name="Normal 8 20 2" xfId="41485"/>
    <cellStyle name="Normal 8 20 3" xfId="41486"/>
    <cellStyle name="Normal 8 21" xfId="41487"/>
    <cellStyle name="Normal 8 21 2" xfId="41488"/>
    <cellStyle name="Normal 8 21 3" xfId="41489"/>
    <cellStyle name="Normal 8 22" xfId="41490"/>
    <cellStyle name="Normal 8 22 2" xfId="41491"/>
    <cellStyle name="Normal 8 22 3" xfId="41492"/>
    <cellStyle name="Normal 8 23" xfId="41493"/>
    <cellStyle name="Normal 8 23 2" xfId="41494"/>
    <cellStyle name="Normal 8 23 3" xfId="41495"/>
    <cellStyle name="Normal 8 24" xfId="41496"/>
    <cellStyle name="Normal 8 24 2" xfId="41497"/>
    <cellStyle name="Normal 8 25" xfId="41498"/>
    <cellStyle name="Normal 8 26" xfId="41499"/>
    <cellStyle name="Normal 8 3" xfId="41500"/>
    <cellStyle name="Normal 8 3 2" xfId="41501"/>
    <cellStyle name="Normal 8 3 2 2" xfId="41502"/>
    <cellStyle name="Normal 8 3 2 3" xfId="41503"/>
    <cellStyle name="Normal 8 3 3" xfId="41504"/>
    <cellStyle name="Normal 8 3 3 2" xfId="41505"/>
    <cellStyle name="Normal 8 3 3 3" xfId="41506"/>
    <cellStyle name="Normal 8 3 4" xfId="41507"/>
    <cellStyle name="Normal 8 3 4 2" xfId="41508"/>
    <cellStyle name="Normal 8 3 4 3" xfId="41509"/>
    <cellStyle name="Normal 8 3 5" xfId="41510"/>
    <cellStyle name="Normal 8 3 5 2" xfId="41511"/>
    <cellStyle name="Normal 8 3 5 3" xfId="41512"/>
    <cellStyle name="Normal 8 3 6" xfId="41513"/>
    <cellStyle name="Normal 8 3 6 2" xfId="41514"/>
    <cellStyle name="Normal 8 3 7" xfId="41515"/>
    <cellStyle name="Normal 8 3 8" xfId="41516"/>
    <cellStyle name="Normal 8 4" xfId="41517"/>
    <cellStyle name="Normal 8 4 2" xfId="41518"/>
    <cellStyle name="Normal 8 4 2 2" xfId="41519"/>
    <cellStyle name="Normal 8 4 2 3" xfId="41520"/>
    <cellStyle name="Normal 8 4 3" xfId="41521"/>
    <cellStyle name="Normal 8 4 3 2" xfId="41522"/>
    <cellStyle name="Normal 8 4 3 3" xfId="41523"/>
    <cellStyle name="Normal 8 4 4" xfId="41524"/>
    <cellStyle name="Normal 8 4 4 2" xfId="41525"/>
    <cellStyle name="Normal 8 4 4 3" xfId="41526"/>
    <cellStyle name="Normal 8 4 5" xfId="41527"/>
    <cellStyle name="Normal 8 4 5 2" xfId="41528"/>
    <cellStyle name="Normal 8 4 5 3" xfId="41529"/>
    <cellStyle name="Normal 8 4 6" xfId="41530"/>
    <cellStyle name="Normal 8 4 6 2" xfId="41531"/>
    <cellStyle name="Normal 8 4 7" xfId="41532"/>
    <cellStyle name="Normal 8 4 8" xfId="41533"/>
    <cellStyle name="Normal 8 5" xfId="41534"/>
    <cellStyle name="Normal 8 5 2" xfId="41535"/>
    <cellStyle name="Normal 8 5 2 2" xfId="41536"/>
    <cellStyle name="Normal 8 5 2 3" xfId="41537"/>
    <cellStyle name="Normal 8 5 3" xfId="41538"/>
    <cellStyle name="Normal 8 5 3 2" xfId="41539"/>
    <cellStyle name="Normal 8 5 3 3" xfId="41540"/>
    <cellStyle name="Normal 8 5 4" xfId="41541"/>
    <cellStyle name="Normal 8 5 4 2" xfId="41542"/>
    <cellStyle name="Normal 8 5 4 3" xfId="41543"/>
    <cellStyle name="Normal 8 5 5" xfId="41544"/>
    <cellStyle name="Normal 8 5 5 2" xfId="41545"/>
    <cellStyle name="Normal 8 5 5 3" xfId="41546"/>
    <cellStyle name="Normal 8 5 6" xfId="41547"/>
    <cellStyle name="Normal 8 5 6 2" xfId="41548"/>
    <cellStyle name="Normal 8 5 7" xfId="41549"/>
    <cellStyle name="Normal 8 5 8" xfId="41550"/>
    <cellStyle name="Normal 8 6" xfId="41551"/>
    <cellStyle name="Normal 8 6 2" xfId="41552"/>
    <cellStyle name="Normal 8 6 2 2" xfId="41553"/>
    <cellStyle name="Normal 8 6 2 3" xfId="41554"/>
    <cellStyle name="Normal 8 6 3" xfId="41555"/>
    <cellStyle name="Normal 8 6 3 2" xfId="41556"/>
    <cellStyle name="Normal 8 6 3 3" xfId="41557"/>
    <cellStyle name="Normal 8 6 4" xfId="41558"/>
    <cellStyle name="Normal 8 6 4 2" xfId="41559"/>
    <cellStyle name="Normal 8 6 4 3" xfId="41560"/>
    <cellStyle name="Normal 8 6 5" xfId="41561"/>
    <cellStyle name="Normal 8 6 5 2" xfId="41562"/>
    <cellStyle name="Normal 8 6 5 3" xfId="41563"/>
    <cellStyle name="Normal 8 6 6" xfId="41564"/>
    <cellStyle name="Normal 8 6 6 2" xfId="41565"/>
    <cellStyle name="Normal 8 6 7" xfId="41566"/>
    <cellStyle name="Normal 8 6 8" xfId="41567"/>
    <cellStyle name="Normal 8 7" xfId="41568"/>
    <cellStyle name="Normal 8 7 2" xfId="41569"/>
    <cellStyle name="Normal 8 7 2 2" xfId="41570"/>
    <cellStyle name="Normal 8 7 2 3" xfId="41571"/>
    <cellStyle name="Normal 8 7 3" xfId="41572"/>
    <cellStyle name="Normal 8 7 3 2" xfId="41573"/>
    <cellStyle name="Normal 8 7 3 3" xfId="41574"/>
    <cellStyle name="Normal 8 7 4" xfId="41575"/>
    <cellStyle name="Normal 8 7 4 2" xfId="41576"/>
    <cellStyle name="Normal 8 7 4 3" xfId="41577"/>
    <cellStyle name="Normal 8 7 5" xfId="41578"/>
    <cellStyle name="Normal 8 7 5 2" xfId="41579"/>
    <cellStyle name="Normal 8 7 5 3" xfId="41580"/>
    <cellStyle name="Normal 8 7 6" xfId="41581"/>
    <cellStyle name="Normal 8 7 6 2" xfId="41582"/>
    <cellStyle name="Normal 8 7 7" xfId="41583"/>
    <cellStyle name="Normal 8 7 8" xfId="41584"/>
    <cellStyle name="Normal 8 8" xfId="41585"/>
    <cellStyle name="Normal 8 8 2" xfId="41586"/>
    <cellStyle name="Normal 8 8 2 2" xfId="41587"/>
    <cellStyle name="Normal 8 8 2 3" xfId="41588"/>
    <cellStyle name="Normal 8 8 3" xfId="41589"/>
    <cellStyle name="Normal 8 8 3 2" xfId="41590"/>
    <cellStyle name="Normal 8 8 3 3" xfId="41591"/>
    <cellStyle name="Normal 8 8 4" xfId="41592"/>
    <cellStyle name="Normal 8 8 4 2" xfId="41593"/>
    <cellStyle name="Normal 8 8 4 3" xfId="41594"/>
    <cellStyle name="Normal 8 8 5" xfId="41595"/>
    <cellStyle name="Normal 8 8 5 2" xfId="41596"/>
    <cellStyle name="Normal 8 8 5 3" xfId="41597"/>
    <cellStyle name="Normal 8 8 6" xfId="41598"/>
    <cellStyle name="Normal 8 8 6 2" xfId="41599"/>
    <cellStyle name="Normal 8 8 7" xfId="41600"/>
    <cellStyle name="Normal 8 8 8" xfId="41601"/>
    <cellStyle name="Normal 8 9" xfId="41602"/>
    <cellStyle name="Normal 8 9 2" xfId="41603"/>
    <cellStyle name="Normal 8 9 2 2" xfId="41604"/>
    <cellStyle name="Normal 8 9 2 3" xfId="41605"/>
    <cellStyle name="Normal 8 9 3" xfId="41606"/>
    <cellStyle name="Normal 8 9 3 2" xfId="41607"/>
    <cellStyle name="Normal 8 9 3 3" xfId="41608"/>
    <cellStyle name="Normal 8 9 4" xfId="41609"/>
    <cellStyle name="Normal 8 9 4 2" xfId="41610"/>
    <cellStyle name="Normal 8 9 4 3" xfId="41611"/>
    <cellStyle name="Normal 8 9 5" xfId="41612"/>
    <cellStyle name="Normal 8 9 5 2" xfId="41613"/>
    <cellStyle name="Normal 8 9 5 3" xfId="41614"/>
    <cellStyle name="Normal 8 9 6" xfId="41615"/>
    <cellStyle name="Normal 8 9 6 2" xfId="41616"/>
    <cellStyle name="Normal 8 9 7" xfId="41617"/>
    <cellStyle name="Normal 8 9 8" xfId="41618"/>
    <cellStyle name="Normal 9" xfId="41619"/>
    <cellStyle name="Normal 9 2" xfId="41620"/>
    <cellStyle name="Normal 9 3" xfId="41621"/>
    <cellStyle name="Note 10" xfId="41622"/>
    <cellStyle name="Note 10 10" xfId="41623"/>
    <cellStyle name="Note 10 11" xfId="41624"/>
    <cellStyle name="Note 10 2" xfId="41625"/>
    <cellStyle name="Note 10 2 2" xfId="41626"/>
    <cellStyle name="Note 10 2 2 2" xfId="41627"/>
    <cellStyle name="Note 10 2 2 3" xfId="41628"/>
    <cellStyle name="Note 10 2 3" xfId="41629"/>
    <cellStyle name="Note 10 2 3 2" xfId="41630"/>
    <cellStyle name="Note 10 2 3 3" xfId="41631"/>
    <cellStyle name="Note 10 2 4" xfId="41632"/>
    <cellStyle name="Note 10 2 4 2" xfId="41633"/>
    <cellStyle name="Note 10 2 4 3" xfId="41634"/>
    <cellStyle name="Note 10 2 5" xfId="41635"/>
    <cellStyle name="Note 10 2 5 2" xfId="41636"/>
    <cellStyle name="Note 10 2 5 3" xfId="41637"/>
    <cellStyle name="Note 10 2 6" xfId="41638"/>
    <cellStyle name="Note 10 2 6 2" xfId="41639"/>
    <cellStyle name="Note 10 2 7" xfId="41640"/>
    <cellStyle name="Note 10 2 8" xfId="41641"/>
    <cellStyle name="Note 10 3" xfId="41642"/>
    <cellStyle name="Note 10 3 2" xfId="41643"/>
    <cellStyle name="Note 10 3 2 2" xfId="41644"/>
    <cellStyle name="Note 10 3 2 3" xfId="41645"/>
    <cellStyle name="Note 10 3 3" xfId="41646"/>
    <cellStyle name="Note 10 3 3 2" xfId="41647"/>
    <cellStyle name="Note 10 3 3 3" xfId="41648"/>
    <cellStyle name="Note 10 3 4" xfId="41649"/>
    <cellStyle name="Note 10 3 4 2" xfId="41650"/>
    <cellStyle name="Note 10 3 4 3" xfId="41651"/>
    <cellStyle name="Note 10 3 5" xfId="41652"/>
    <cellStyle name="Note 10 3 5 2" xfId="41653"/>
    <cellStyle name="Note 10 3 5 3" xfId="41654"/>
    <cellStyle name="Note 10 3 6" xfId="41655"/>
    <cellStyle name="Note 10 3 6 2" xfId="41656"/>
    <cellStyle name="Note 10 3 7" xfId="41657"/>
    <cellStyle name="Note 10 3 8" xfId="41658"/>
    <cellStyle name="Note 10 4" xfId="41659"/>
    <cellStyle name="Note 10 4 2" xfId="41660"/>
    <cellStyle name="Note 10 4 2 2" xfId="41661"/>
    <cellStyle name="Note 10 4 2 3" xfId="41662"/>
    <cellStyle name="Note 10 4 3" xfId="41663"/>
    <cellStyle name="Note 10 4 3 2" xfId="41664"/>
    <cellStyle name="Note 10 4 3 3" xfId="41665"/>
    <cellStyle name="Note 10 4 4" xfId="41666"/>
    <cellStyle name="Note 10 4 4 2" xfId="41667"/>
    <cellStyle name="Note 10 4 4 3" xfId="41668"/>
    <cellStyle name="Note 10 4 5" xfId="41669"/>
    <cellStyle name="Note 10 4 5 2" xfId="41670"/>
    <cellStyle name="Note 10 4 5 3" xfId="41671"/>
    <cellStyle name="Note 10 4 6" xfId="41672"/>
    <cellStyle name="Note 10 4 6 2" xfId="41673"/>
    <cellStyle name="Note 10 4 7" xfId="41674"/>
    <cellStyle name="Note 10 4 8" xfId="41675"/>
    <cellStyle name="Note 10 5" xfId="41676"/>
    <cellStyle name="Note 10 5 2" xfId="41677"/>
    <cellStyle name="Note 10 5 3" xfId="41678"/>
    <cellStyle name="Note 10 6" xfId="41679"/>
    <cellStyle name="Note 10 6 2" xfId="41680"/>
    <cellStyle name="Note 10 6 3" xfId="41681"/>
    <cellStyle name="Note 10 7" xfId="41682"/>
    <cellStyle name="Note 10 7 2" xfId="41683"/>
    <cellStyle name="Note 10 7 3" xfId="41684"/>
    <cellStyle name="Note 10 8" xfId="41685"/>
    <cellStyle name="Note 10 8 2" xfId="41686"/>
    <cellStyle name="Note 10 8 3" xfId="41687"/>
    <cellStyle name="Note 10 9" xfId="41688"/>
    <cellStyle name="Note 10 9 2" xfId="41689"/>
    <cellStyle name="Note 11" xfId="41690"/>
    <cellStyle name="Note 11 2" xfId="41691"/>
    <cellStyle name="Note 11 3" xfId="41692"/>
    <cellStyle name="Note 12" xfId="41693"/>
    <cellStyle name="Note 12 2" xfId="41694"/>
    <cellStyle name="Note 12 3" xfId="41695"/>
    <cellStyle name="Note 13" xfId="41696"/>
    <cellStyle name="Note 13 2" xfId="41697"/>
    <cellStyle name="Note 13 3" xfId="41698"/>
    <cellStyle name="Note 14" xfId="41699"/>
    <cellStyle name="Note 14 2" xfId="41700"/>
    <cellStyle name="Note 14 3" xfId="41701"/>
    <cellStyle name="Note 15" xfId="41702"/>
    <cellStyle name="Note 15 2" xfId="41703"/>
    <cellStyle name="Note 15 3" xfId="41704"/>
    <cellStyle name="Note 16" xfId="41705"/>
    <cellStyle name="Note 16 2" xfId="41706"/>
    <cellStyle name="Note 16 3" xfId="41707"/>
    <cellStyle name="Note 17" xfId="41708"/>
    <cellStyle name="Note 17 2" xfId="41709"/>
    <cellStyle name="Note 17 3" xfId="41710"/>
    <cellStyle name="Note 18" xfId="41711"/>
    <cellStyle name="Note 18 2" xfId="41712"/>
    <cellStyle name="Note 19" xfId="41713"/>
    <cellStyle name="Note 19 2" xfId="41714"/>
    <cellStyle name="Note 2" xfId="41715"/>
    <cellStyle name="Note 2 10" xfId="41716"/>
    <cellStyle name="Note 2 10 2" xfId="41717"/>
    <cellStyle name="Note 2 10 2 2" xfId="41718"/>
    <cellStyle name="Note 2 10 2 3" xfId="41719"/>
    <cellStyle name="Note 2 10 3" xfId="41720"/>
    <cellStyle name="Note 2 10 3 2" xfId="41721"/>
    <cellStyle name="Note 2 10 3 3" xfId="41722"/>
    <cellStyle name="Note 2 10 4" xfId="41723"/>
    <cellStyle name="Note 2 10 4 2" xfId="41724"/>
    <cellStyle name="Note 2 10 4 3" xfId="41725"/>
    <cellStyle name="Note 2 10 5" xfId="41726"/>
    <cellStyle name="Note 2 10 5 2" xfId="41727"/>
    <cellStyle name="Note 2 10 5 3" xfId="41728"/>
    <cellStyle name="Note 2 10 6" xfId="41729"/>
    <cellStyle name="Note 2 10 6 2" xfId="41730"/>
    <cellStyle name="Note 2 10 7" xfId="41731"/>
    <cellStyle name="Note 2 10 8" xfId="41732"/>
    <cellStyle name="Note 2 11" xfId="41733"/>
    <cellStyle name="Note 2 11 2" xfId="41734"/>
    <cellStyle name="Note 2 11 2 2" xfId="41735"/>
    <cellStyle name="Note 2 11 2 3" xfId="41736"/>
    <cellStyle name="Note 2 11 3" xfId="41737"/>
    <cellStyle name="Note 2 11 3 2" xfId="41738"/>
    <cellStyle name="Note 2 11 3 3" xfId="41739"/>
    <cellStyle name="Note 2 11 4" xfId="41740"/>
    <cellStyle name="Note 2 11 4 2" xfId="41741"/>
    <cellStyle name="Note 2 11 4 3" xfId="41742"/>
    <cellStyle name="Note 2 11 5" xfId="41743"/>
    <cellStyle name="Note 2 11 5 2" xfId="41744"/>
    <cellStyle name="Note 2 11 5 3" xfId="41745"/>
    <cellStyle name="Note 2 11 6" xfId="41746"/>
    <cellStyle name="Note 2 11 6 2" xfId="41747"/>
    <cellStyle name="Note 2 11 7" xfId="41748"/>
    <cellStyle name="Note 2 11 8" xfId="41749"/>
    <cellStyle name="Note 2 12" xfId="41750"/>
    <cellStyle name="Note 2 12 2" xfId="41751"/>
    <cellStyle name="Note 2 12 2 2" xfId="41752"/>
    <cellStyle name="Note 2 12 2 3" xfId="41753"/>
    <cellStyle name="Note 2 12 3" xfId="41754"/>
    <cellStyle name="Note 2 12 3 2" xfId="41755"/>
    <cellStyle name="Note 2 12 3 3" xfId="41756"/>
    <cellStyle name="Note 2 12 4" xfId="41757"/>
    <cellStyle name="Note 2 12 4 2" xfId="41758"/>
    <cellStyle name="Note 2 12 4 3" xfId="41759"/>
    <cellStyle name="Note 2 12 5" xfId="41760"/>
    <cellStyle name="Note 2 12 5 2" xfId="41761"/>
    <cellStyle name="Note 2 12 5 3" xfId="41762"/>
    <cellStyle name="Note 2 12 6" xfId="41763"/>
    <cellStyle name="Note 2 12 6 2" xfId="41764"/>
    <cellStyle name="Note 2 12 7" xfId="41765"/>
    <cellStyle name="Note 2 12 8" xfId="41766"/>
    <cellStyle name="Note 2 13" xfId="41767"/>
    <cellStyle name="Note 2 13 2" xfId="41768"/>
    <cellStyle name="Note 2 13 2 2" xfId="41769"/>
    <cellStyle name="Note 2 13 2 3" xfId="41770"/>
    <cellStyle name="Note 2 13 3" xfId="41771"/>
    <cellStyle name="Note 2 13 3 2" xfId="41772"/>
    <cellStyle name="Note 2 13 3 3" xfId="41773"/>
    <cellStyle name="Note 2 13 4" xfId="41774"/>
    <cellStyle name="Note 2 13 4 2" xfId="41775"/>
    <cellStyle name="Note 2 13 4 3" xfId="41776"/>
    <cellStyle name="Note 2 13 5" xfId="41777"/>
    <cellStyle name="Note 2 13 5 2" xfId="41778"/>
    <cellStyle name="Note 2 13 5 3" xfId="41779"/>
    <cellStyle name="Note 2 13 6" xfId="41780"/>
    <cellStyle name="Note 2 13 6 2" xfId="41781"/>
    <cellStyle name="Note 2 13 7" xfId="41782"/>
    <cellStyle name="Note 2 13 8" xfId="41783"/>
    <cellStyle name="Note 2 14" xfId="41784"/>
    <cellStyle name="Note 2 14 2" xfId="41785"/>
    <cellStyle name="Note 2 14 2 2" xfId="41786"/>
    <cellStyle name="Note 2 14 2 3" xfId="41787"/>
    <cellStyle name="Note 2 14 3" xfId="41788"/>
    <cellStyle name="Note 2 14 3 2" xfId="41789"/>
    <cellStyle name="Note 2 14 3 3" xfId="41790"/>
    <cellStyle name="Note 2 14 4" xfId="41791"/>
    <cellStyle name="Note 2 14 4 2" xfId="41792"/>
    <cellStyle name="Note 2 14 4 3" xfId="41793"/>
    <cellStyle name="Note 2 14 5" xfId="41794"/>
    <cellStyle name="Note 2 14 5 2" xfId="41795"/>
    <cellStyle name="Note 2 14 5 3" xfId="41796"/>
    <cellStyle name="Note 2 14 6" xfId="41797"/>
    <cellStyle name="Note 2 14 6 2" xfId="41798"/>
    <cellStyle name="Note 2 14 7" xfId="41799"/>
    <cellStyle name="Note 2 14 8" xfId="41800"/>
    <cellStyle name="Note 2 15" xfId="41801"/>
    <cellStyle name="Note 2 15 2" xfId="41802"/>
    <cellStyle name="Note 2 15 2 2" xfId="41803"/>
    <cellStyle name="Note 2 15 2 3" xfId="41804"/>
    <cellStyle name="Note 2 15 3" xfId="41805"/>
    <cellStyle name="Note 2 15 3 2" xfId="41806"/>
    <cellStyle name="Note 2 15 3 3" xfId="41807"/>
    <cellStyle name="Note 2 15 4" xfId="41808"/>
    <cellStyle name="Note 2 15 4 2" xfId="41809"/>
    <cellStyle name="Note 2 15 4 3" xfId="41810"/>
    <cellStyle name="Note 2 15 5" xfId="41811"/>
    <cellStyle name="Note 2 15 5 2" xfId="41812"/>
    <cellStyle name="Note 2 15 5 3" xfId="41813"/>
    <cellStyle name="Note 2 15 6" xfId="41814"/>
    <cellStyle name="Note 2 15 6 2" xfId="41815"/>
    <cellStyle name="Note 2 15 7" xfId="41816"/>
    <cellStyle name="Note 2 15 8" xfId="41817"/>
    <cellStyle name="Note 2 16" xfId="41818"/>
    <cellStyle name="Note 2 16 2" xfId="41819"/>
    <cellStyle name="Note 2 16 2 2" xfId="41820"/>
    <cellStyle name="Note 2 16 2 3" xfId="41821"/>
    <cellStyle name="Note 2 16 3" xfId="41822"/>
    <cellStyle name="Note 2 16 3 2" xfId="41823"/>
    <cellStyle name="Note 2 16 3 3" xfId="41824"/>
    <cellStyle name="Note 2 16 4" xfId="41825"/>
    <cellStyle name="Note 2 16 4 2" xfId="41826"/>
    <cellStyle name="Note 2 16 4 3" xfId="41827"/>
    <cellStyle name="Note 2 16 5" xfId="41828"/>
    <cellStyle name="Note 2 16 5 2" xfId="41829"/>
    <cellStyle name="Note 2 16 5 3" xfId="41830"/>
    <cellStyle name="Note 2 16 6" xfId="41831"/>
    <cellStyle name="Note 2 16 6 2" xfId="41832"/>
    <cellStyle name="Note 2 16 7" xfId="41833"/>
    <cellStyle name="Note 2 16 8" xfId="41834"/>
    <cellStyle name="Note 2 17" xfId="41835"/>
    <cellStyle name="Note 2 17 2" xfId="41836"/>
    <cellStyle name="Note 2 17 2 2" xfId="41837"/>
    <cellStyle name="Note 2 17 2 3" xfId="41838"/>
    <cellStyle name="Note 2 17 3" xfId="41839"/>
    <cellStyle name="Note 2 17 3 2" xfId="41840"/>
    <cellStyle name="Note 2 17 3 3" xfId="41841"/>
    <cellStyle name="Note 2 17 4" xfId="41842"/>
    <cellStyle name="Note 2 17 4 2" xfId="41843"/>
    <cellStyle name="Note 2 17 4 3" xfId="41844"/>
    <cellStyle name="Note 2 17 5" xfId="41845"/>
    <cellStyle name="Note 2 17 5 2" xfId="41846"/>
    <cellStyle name="Note 2 17 5 3" xfId="41847"/>
    <cellStyle name="Note 2 17 6" xfId="41848"/>
    <cellStyle name="Note 2 17 6 2" xfId="41849"/>
    <cellStyle name="Note 2 17 7" xfId="41850"/>
    <cellStyle name="Note 2 17 8" xfId="41851"/>
    <cellStyle name="Note 2 18" xfId="41852"/>
    <cellStyle name="Note 2 18 2" xfId="41853"/>
    <cellStyle name="Note 2 18 2 2" xfId="41854"/>
    <cellStyle name="Note 2 18 2 3" xfId="41855"/>
    <cellStyle name="Note 2 18 3" xfId="41856"/>
    <cellStyle name="Note 2 18 3 2" xfId="41857"/>
    <cellStyle name="Note 2 18 3 3" xfId="41858"/>
    <cellStyle name="Note 2 18 4" xfId="41859"/>
    <cellStyle name="Note 2 18 4 2" xfId="41860"/>
    <cellStyle name="Note 2 18 4 3" xfId="41861"/>
    <cellStyle name="Note 2 18 5" xfId="41862"/>
    <cellStyle name="Note 2 18 5 2" xfId="41863"/>
    <cellStyle name="Note 2 18 5 3" xfId="41864"/>
    <cellStyle name="Note 2 18 6" xfId="41865"/>
    <cellStyle name="Note 2 18 6 2" xfId="41866"/>
    <cellStyle name="Note 2 18 7" xfId="41867"/>
    <cellStyle name="Note 2 18 8" xfId="41868"/>
    <cellStyle name="Note 2 19" xfId="41869"/>
    <cellStyle name="Note 2 19 2" xfId="41870"/>
    <cellStyle name="Note 2 19 2 2" xfId="41871"/>
    <cellStyle name="Note 2 19 2 3" xfId="41872"/>
    <cellStyle name="Note 2 19 3" xfId="41873"/>
    <cellStyle name="Note 2 19 3 2" xfId="41874"/>
    <cellStyle name="Note 2 19 3 3" xfId="41875"/>
    <cellStyle name="Note 2 19 4" xfId="41876"/>
    <cellStyle name="Note 2 19 4 2" xfId="41877"/>
    <cellStyle name="Note 2 19 4 3" xfId="41878"/>
    <cellStyle name="Note 2 19 5" xfId="41879"/>
    <cellStyle name="Note 2 19 5 2" xfId="41880"/>
    <cellStyle name="Note 2 19 5 3" xfId="41881"/>
    <cellStyle name="Note 2 19 6" xfId="41882"/>
    <cellStyle name="Note 2 19 6 2" xfId="41883"/>
    <cellStyle name="Note 2 19 7" xfId="41884"/>
    <cellStyle name="Note 2 19 8" xfId="41885"/>
    <cellStyle name="Note 2 2" xfId="41886"/>
    <cellStyle name="Note 2 2 2" xfId="41887"/>
    <cellStyle name="Note 2 2 2 2" xfId="41888"/>
    <cellStyle name="Note 2 2 2 3" xfId="41889"/>
    <cellStyle name="Note 2 2 3" xfId="41890"/>
    <cellStyle name="Note 2 2 3 2" xfId="41891"/>
    <cellStyle name="Note 2 2 3 3" xfId="41892"/>
    <cellStyle name="Note 2 2 4" xfId="41893"/>
    <cellStyle name="Note 2 2 4 2" xfId="41894"/>
    <cellStyle name="Note 2 2 4 3" xfId="41895"/>
    <cellStyle name="Note 2 2 5" xfId="41896"/>
    <cellStyle name="Note 2 2 5 2" xfId="41897"/>
    <cellStyle name="Note 2 2 5 3" xfId="41898"/>
    <cellStyle name="Note 2 2 6" xfId="41899"/>
    <cellStyle name="Note 2 2 6 2" xfId="41900"/>
    <cellStyle name="Note 2 2 7" xfId="41901"/>
    <cellStyle name="Note 2 2 8" xfId="41902"/>
    <cellStyle name="Note 2 20" xfId="41903"/>
    <cellStyle name="Note 2 20 2" xfId="41904"/>
    <cellStyle name="Note 2 20 2 2" xfId="41905"/>
    <cellStyle name="Note 2 20 2 3" xfId="41906"/>
    <cellStyle name="Note 2 20 3" xfId="41907"/>
    <cellStyle name="Note 2 20 3 2" xfId="41908"/>
    <cellStyle name="Note 2 20 3 3" xfId="41909"/>
    <cellStyle name="Note 2 20 4" xfId="41910"/>
    <cellStyle name="Note 2 20 4 2" xfId="41911"/>
    <cellStyle name="Note 2 20 4 3" xfId="41912"/>
    <cellStyle name="Note 2 20 5" xfId="41913"/>
    <cellStyle name="Note 2 20 5 2" xfId="41914"/>
    <cellStyle name="Note 2 20 5 3" xfId="41915"/>
    <cellStyle name="Note 2 20 6" xfId="41916"/>
    <cellStyle name="Note 2 20 6 2" xfId="41917"/>
    <cellStyle name="Note 2 20 7" xfId="41918"/>
    <cellStyle name="Note 2 20 8" xfId="41919"/>
    <cellStyle name="Note 2 21" xfId="41920"/>
    <cellStyle name="Note 2 21 2" xfId="41921"/>
    <cellStyle name="Note 2 21 2 2" xfId="41922"/>
    <cellStyle name="Note 2 21 2 3" xfId="41923"/>
    <cellStyle name="Note 2 21 3" xfId="41924"/>
    <cellStyle name="Note 2 21 3 2" xfId="41925"/>
    <cellStyle name="Note 2 21 3 3" xfId="41926"/>
    <cellStyle name="Note 2 21 4" xfId="41927"/>
    <cellStyle name="Note 2 21 4 2" xfId="41928"/>
    <cellStyle name="Note 2 21 4 3" xfId="41929"/>
    <cellStyle name="Note 2 21 5" xfId="41930"/>
    <cellStyle name="Note 2 21 5 2" xfId="41931"/>
    <cellStyle name="Note 2 21 5 3" xfId="41932"/>
    <cellStyle name="Note 2 21 6" xfId="41933"/>
    <cellStyle name="Note 2 21 6 2" xfId="41934"/>
    <cellStyle name="Note 2 21 7" xfId="41935"/>
    <cellStyle name="Note 2 21 8" xfId="41936"/>
    <cellStyle name="Note 2 22" xfId="41937"/>
    <cellStyle name="Note 2 22 2" xfId="41938"/>
    <cellStyle name="Note 2 22 3" xfId="41939"/>
    <cellStyle name="Note 2 23" xfId="41940"/>
    <cellStyle name="Note 2 23 2" xfId="41941"/>
    <cellStyle name="Note 2 23 3" xfId="41942"/>
    <cellStyle name="Note 2 24" xfId="41943"/>
    <cellStyle name="Note 2 24 2" xfId="41944"/>
    <cellStyle name="Note 2 24 3" xfId="41945"/>
    <cellStyle name="Note 2 25" xfId="41946"/>
    <cellStyle name="Note 2 25 2" xfId="41947"/>
    <cellStyle name="Note 2 25 3" xfId="41948"/>
    <cellStyle name="Note 2 26" xfId="41949"/>
    <cellStyle name="Note 2 26 2" xfId="41950"/>
    <cellStyle name="Note 2 27" xfId="41951"/>
    <cellStyle name="Note 2 28" xfId="41952"/>
    <cellStyle name="Note 2 3" xfId="41953"/>
    <cellStyle name="Note 2 3 2" xfId="41954"/>
    <cellStyle name="Note 2 3 2 2" xfId="41955"/>
    <cellStyle name="Note 2 3 2 3" xfId="41956"/>
    <cellStyle name="Note 2 3 3" xfId="41957"/>
    <cellStyle name="Note 2 3 3 2" xfId="41958"/>
    <cellStyle name="Note 2 3 3 3" xfId="41959"/>
    <cellStyle name="Note 2 3 4" xfId="41960"/>
    <cellStyle name="Note 2 3 4 2" xfId="41961"/>
    <cellStyle name="Note 2 3 4 3" xfId="41962"/>
    <cellStyle name="Note 2 3 5" xfId="41963"/>
    <cellStyle name="Note 2 3 5 2" xfId="41964"/>
    <cellStyle name="Note 2 3 5 3" xfId="41965"/>
    <cellStyle name="Note 2 3 6" xfId="41966"/>
    <cellStyle name="Note 2 3 6 2" xfId="41967"/>
    <cellStyle name="Note 2 3 7" xfId="41968"/>
    <cellStyle name="Note 2 3 8" xfId="41969"/>
    <cellStyle name="Note 2 4" xfId="41970"/>
    <cellStyle name="Note 2 4 2" xfId="41971"/>
    <cellStyle name="Note 2 4 2 2" xfId="41972"/>
    <cellStyle name="Note 2 4 2 3" xfId="41973"/>
    <cellStyle name="Note 2 4 3" xfId="41974"/>
    <cellStyle name="Note 2 4 3 2" xfId="41975"/>
    <cellStyle name="Note 2 4 3 3" xfId="41976"/>
    <cellStyle name="Note 2 4 4" xfId="41977"/>
    <cellStyle name="Note 2 4 4 2" xfId="41978"/>
    <cellStyle name="Note 2 4 4 3" xfId="41979"/>
    <cellStyle name="Note 2 4 5" xfId="41980"/>
    <cellStyle name="Note 2 4 5 2" xfId="41981"/>
    <cellStyle name="Note 2 4 5 3" xfId="41982"/>
    <cellStyle name="Note 2 4 6" xfId="41983"/>
    <cellStyle name="Note 2 4 6 2" xfId="41984"/>
    <cellStyle name="Note 2 4 7" xfId="41985"/>
    <cellStyle name="Note 2 4 8" xfId="41986"/>
    <cellStyle name="Note 2 5" xfId="41987"/>
    <cellStyle name="Note 2 5 2" xfId="41988"/>
    <cellStyle name="Note 2 5 2 2" xfId="41989"/>
    <cellStyle name="Note 2 5 2 3" xfId="41990"/>
    <cellStyle name="Note 2 5 3" xfId="41991"/>
    <cellStyle name="Note 2 5 3 2" xfId="41992"/>
    <cellStyle name="Note 2 5 3 3" xfId="41993"/>
    <cellStyle name="Note 2 5 4" xfId="41994"/>
    <cellStyle name="Note 2 5 4 2" xfId="41995"/>
    <cellStyle name="Note 2 5 4 3" xfId="41996"/>
    <cellStyle name="Note 2 5 5" xfId="41997"/>
    <cellStyle name="Note 2 5 5 2" xfId="41998"/>
    <cellStyle name="Note 2 5 5 3" xfId="41999"/>
    <cellStyle name="Note 2 5 6" xfId="42000"/>
    <cellStyle name="Note 2 5 6 2" xfId="42001"/>
    <cellStyle name="Note 2 5 7" xfId="42002"/>
    <cellStyle name="Note 2 5 8" xfId="42003"/>
    <cellStyle name="Note 2 6" xfId="42004"/>
    <cellStyle name="Note 2 6 2" xfId="42005"/>
    <cellStyle name="Note 2 6 2 2" xfId="42006"/>
    <cellStyle name="Note 2 6 2 3" xfId="42007"/>
    <cellStyle name="Note 2 6 3" xfId="42008"/>
    <cellStyle name="Note 2 6 3 2" xfId="42009"/>
    <cellStyle name="Note 2 6 3 3" xfId="42010"/>
    <cellStyle name="Note 2 6 4" xfId="42011"/>
    <cellStyle name="Note 2 6 4 2" xfId="42012"/>
    <cellStyle name="Note 2 6 4 3" xfId="42013"/>
    <cellStyle name="Note 2 6 5" xfId="42014"/>
    <cellStyle name="Note 2 6 5 2" xfId="42015"/>
    <cellStyle name="Note 2 6 5 3" xfId="42016"/>
    <cellStyle name="Note 2 6 6" xfId="42017"/>
    <cellStyle name="Note 2 6 6 2" xfId="42018"/>
    <cellStyle name="Note 2 6 7" xfId="42019"/>
    <cellStyle name="Note 2 6 8" xfId="42020"/>
    <cellStyle name="Note 2 7" xfId="42021"/>
    <cellStyle name="Note 2 7 2" xfId="42022"/>
    <cellStyle name="Note 2 7 2 2" xfId="42023"/>
    <cellStyle name="Note 2 7 2 3" xfId="42024"/>
    <cellStyle name="Note 2 7 3" xfId="42025"/>
    <cellStyle name="Note 2 7 3 2" xfId="42026"/>
    <cellStyle name="Note 2 7 3 3" xfId="42027"/>
    <cellStyle name="Note 2 7 4" xfId="42028"/>
    <cellStyle name="Note 2 7 4 2" xfId="42029"/>
    <cellStyle name="Note 2 7 4 3" xfId="42030"/>
    <cellStyle name="Note 2 7 5" xfId="42031"/>
    <cellStyle name="Note 2 7 5 2" xfId="42032"/>
    <cellStyle name="Note 2 7 5 3" xfId="42033"/>
    <cellStyle name="Note 2 7 6" xfId="42034"/>
    <cellStyle name="Note 2 7 6 2" xfId="42035"/>
    <cellStyle name="Note 2 7 7" xfId="42036"/>
    <cellStyle name="Note 2 7 8" xfId="42037"/>
    <cellStyle name="Note 2 8" xfId="42038"/>
    <cellStyle name="Note 2 8 2" xfId="42039"/>
    <cellStyle name="Note 2 8 2 2" xfId="42040"/>
    <cellStyle name="Note 2 8 2 3" xfId="42041"/>
    <cellStyle name="Note 2 8 3" xfId="42042"/>
    <cellStyle name="Note 2 8 3 2" xfId="42043"/>
    <cellStyle name="Note 2 8 3 3" xfId="42044"/>
    <cellStyle name="Note 2 8 4" xfId="42045"/>
    <cellStyle name="Note 2 8 4 2" xfId="42046"/>
    <cellStyle name="Note 2 8 4 3" xfId="42047"/>
    <cellStyle name="Note 2 8 5" xfId="42048"/>
    <cellStyle name="Note 2 8 5 2" xfId="42049"/>
    <cellStyle name="Note 2 8 5 3" xfId="42050"/>
    <cellStyle name="Note 2 8 6" xfId="42051"/>
    <cellStyle name="Note 2 8 6 2" xfId="42052"/>
    <cellStyle name="Note 2 8 7" xfId="42053"/>
    <cellStyle name="Note 2 8 8" xfId="42054"/>
    <cellStyle name="Note 2 9" xfId="42055"/>
    <cellStyle name="Note 2 9 2" xfId="42056"/>
    <cellStyle name="Note 2 9 2 2" xfId="42057"/>
    <cellStyle name="Note 2 9 2 3" xfId="42058"/>
    <cellStyle name="Note 2 9 3" xfId="42059"/>
    <cellStyle name="Note 2 9 3 2" xfId="42060"/>
    <cellStyle name="Note 2 9 3 3" xfId="42061"/>
    <cellStyle name="Note 2 9 4" xfId="42062"/>
    <cellStyle name="Note 2 9 4 2" xfId="42063"/>
    <cellStyle name="Note 2 9 4 3" xfId="42064"/>
    <cellStyle name="Note 2 9 5" xfId="42065"/>
    <cellStyle name="Note 2 9 5 2" xfId="42066"/>
    <cellStyle name="Note 2 9 5 3" xfId="42067"/>
    <cellStyle name="Note 2 9 6" xfId="42068"/>
    <cellStyle name="Note 2 9 6 2" xfId="42069"/>
    <cellStyle name="Note 2 9 7" xfId="42070"/>
    <cellStyle name="Note 2 9 8" xfId="42071"/>
    <cellStyle name="Note 20" xfId="42072"/>
    <cellStyle name="Note 20 2" xfId="42073"/>
    <cellStyle name="Note 21" xfId="42074"/>
    <cellStyle name="Note 22" xfId="42075"/>
    <cellStyle name="Note 23" xfId="42076"/>
    <cellStyle name="Note 24" xfId="42077"/>
    <cellStyle name="Note 3" xfId="42078"/>
    <cellStyle name="Note 3 10" xfId="42079"/>
    <cellStyle name="Note 3 10 2" xfId="42080"/>
    <cellStyle name="Note 3 10 2 2" xfId="42081"/>
    <cellStyle name="Note 3 10 2 3" xfId="42082"/>
    <cellStyle name="Note 3 10 3" xfId="42083"/>
    <cellStyle name="Note 3 10 3 2" xfId="42084"/>
    <cellStyle name="Note 3 10 3 3" xfId="42085"/>
    <cellStyle name="Note 3 10 4" xfId="42086"/>
    <cellStyle name="Note 3 10 4 2" xfId="42087"/>
    <cellStyle name="Note 3 10 4 3" xfId="42088"/>
    <cellStyle name="Note 3 10 5" xfId="42089"/>
    <cellStyle name="Note 3 10 5 2" xfId="42090"/>
    <cellStyle name="Note 3 10 5 3" xfId="42091"/>
    <cellStyle name="Note 3 10 6" xfId="42092"/>
    <cellStyle name="Note 3 10 6 2" xfId="42093"/>
    <cellStyle name="Note 3 10 7" xfId="42094"/>
    <cellStyle name="Note 3 10 8" xfId="42095"/>
    <cellStyle name="Note 3 11" xfId="42096"/>
    <cellStyle name="Note 3 11 2" xfId="42097"/>
    <cellStyle name="Note 3 11 2 2" xfId="42098"/>
    <cellStyle name="Note 3 11 2 3" xfId="42099"/>
    <cellStyle name="Note 3 11 3" xfId="42100"/>
    <cellStyle name="Note 3 11 3 2" xfId="42101"/>
    <cellStyle name="Note 3 11 3 3" xfId="42102"/>
    <cellStyle name="Note 3 11 4" xfId="42103"/>
    <cellStyle name="Note 3 11 4 2" xfId="42104"/>
    <cellStyle name="Note 3 11 4 3" xfId="42105"/>
    <cellStyle name="Note 3 11 5" xfId="42106"/>
    <cellStyle name="Note 3 11 5 2" xfId="42107"/>
    <cellStyle name="Note 3 11 5 3" xfId="42108"/>
    <cellStyle name="Note 3 11 6" xfId="42109"/>
    <cellStyle name="Note 3 11 6 2" xfId="42110"/>
    <cellStyle name="Note 3 11 7" xfId="42111"/>
    <cellStyle name="Note 3 11 8" xfId="42112"/>
    <cellStyle name="Note 3 12" xfId="42113"/>
    <cellStyle name="Note 3 12 2" xfId="42114"/>
    <cellStyle name="Note 3 12 2 2" xfId="42115"/>
    <cellStyle name="Note 3 12 2 3" xfId="42116"/>
    <cellStyle name="Note 3 12 3" xfId="42117"/>
    <cellStyle name="Note 3 12 3 2" xfId="42118"/>
    <cellStyle name="Note 3 12 3 3" xfId="42119"/>
    <cellStyle name="Note 3 12 4" xfId="42120"/>
    <cellStyle name="Note 3 12 4 2" xfId="42121"/>
    <cellStyle name="Note 3 12 4 3" xfId="42122"/>
    <cellStyle name="Note 3 12 5" xfId="42123"/>
    <cellStyle name="Note 3 12 5 2" xfId="42124"/>
    <cellStyle name="Note 3 12 5 3" xfId="42125"/>
    <cellStyle name="Note 3 12 6" xfId="42126"/>
    <cellStyle name="Note 3 12 6 2" xfId="42127"/>
    <cellStyle name="Note 3 12 7" xfId="42128"/>
    <cellStyle name="Note 3 12 8" xfId="42129"/>
    <cellStyle name="Note 3 13" xfId="42130"/>
    <cellStyle name="Note 3 13 2" xfId="42131"/>
    <cellStyle name="Note 3 13 2 2" xfId="42132"/>
    <cellStyle name="Note 3 13 2 3" xfId="42133"/>
    <cellStyle name="Note 3 13 3" xfId="42134"/>
    <cellStyle name="Note 3 13 3 2" xfId="42135"/>
    <cellStyle name="Note 3 13 3 3" xfId="42136"/>
    <cellStyle name="Note 3 13 4" xfId="42137"/>
    <cellStyle name="Note 3 13 4 2" xfId="42138"/>
    <cellStyle name="Note 3 13 4 3" xfId="42139"/>
    <cellStyle name="Note 3 13 5" xfId="42140"/>
    <cellStyle name="Note 3 13 5 2" xfId="42141"/>
    <cellStyle name="Note 3 13 5 3" xfId="42142"/>
    <cellStyle name="Note 3 13 6" xfId="42143"/>
    <cellStyle name="Note 3 13 6 2" xfId="42144"/>
    <cellStyle name="Note 3 13 7" xfId="42145"/>
    <cellStyle name="Note 3 13 8" xfId="42146"/>
    <cellStyle name="Note 3 14" xfId="42147"/>
    <cellStyle name="Note 3 14 2" xfId="42148"/>
    <cellStyle name="Note 3 14 2 2" xfId="42149"/>
    <cellStyle name="Note 3 14 2 3" xfId="42150"/>
    <cellStyle name="Note 3 14 3" xfId="42151"/>
    <cellStyle name="Note 3 14 3 2" xfId="42152"/>
    <cellStyle name="Note 3 14 3 3" xfId="42153"/>
    <cellStyle name="Note 3 14 4" xfId="42154"/>
    <cellStyle name="Note 3 14 4 2" xfId="42155"/>
    <cellStyle name="Note 3 14 4 3" xfId="42156"/>
    <cellStyle name="Note 3 14 5" xfId="42157"/>
    <cellStyle name="Note 3 14 5 2" xfId="42158"/>
    <cellStyle name="Note 3 14 5 3" xfId="42159"/>
    <cellStyle name="Note 3 14 6" xfId="42160"/>
    <cellStyle name="Note 3 14 6 2" xfId="42161"/>
    <cellStyle name="Note 3 14 7" xfId="42162"/>
    <cellStyle name="Note 3 14 8" xfId="42163"/>
    <cellStyle name="Note 3 15" xfId="42164"/>
    <cellStyle name="Note 3 15 2" xfId="42165"/>
    <cellStyle name="Note 3 15 2 2" xfId="42166"/>
    <cellStyle name="Note 3 15 2 3" xfId="42167"/>
    <cellStyle name="Note 3 15 3" xfId="42168"/>
    <cellStyle name="Note 3 15 3 2" xfId="42169"/>
    <cellStyle name="Note 3 15 3 3" xfId="42170"/>
    <cellStyle name="Note 3 15 4" xfId="42171"/>
    <cellStyle name="Note 3 15 4 2" xfId="42172"/>
    <cellStyle name="Note 3 15 4 3" xfId="42173"/>
    <cellStyle name="Note 3 15 5" xfId="42174"/>
    <cellStyle name="Note 3 15 5 2" xfId="42175"/>
    <cellStyle name="Note 3 15 5 3" xfId="42176"/>
    <cellStyle name="Note 3 15 6" xfId="42177"/>
    <cellStyle name="Note 3 15 6 2" xfId="42178"/>
    <cellStyle name="Note 3 15 7" xfId="42179"/>
    <cellStyle name="Note 3 15 8" xfId="42180"/>
    <cellStyle name="Note 3 16" xfId="42181"/>
    <cellStyle name="Note 3 16 2" xfId="42182"/>
    <cellStyle name="Note 3 16 2 2" xfId="42183"/>
    <cellStyle name="Note 3 16 2 3" xfId="42184"/>
    <cellStyle name="Note 3 16 3" xfId="42185"/>
    <cellStyle name="Note 3 16 3 2" xfId="42186"/>
    <cellStyle name="Note 3 16 3 3" xfId="42187"/>
    <cellStyle name="Note 3 16 4" xfId="42188"/>
    <cellStyle name="Note 3 16 4 2" xfId="42189"/>
    <cellStyle name="Note 3 16 4 3" xfId="42190"/>
    <cellStyle name="Note 3 16 5" xfId="42191"/>
    <cellStyle name="Note 3 16 5 2" xfId="42192"/>
    <cellStyle name="Note 3 16 5 3" xfId="42193"/>
    <cellStyle name="Note 3 16 6" xfId="42194"/>
    <cellStyle name="Note 3 16 6 2" xfId="42195"/>
    <cellStyle name="Note 3 16 7" xfId="42196"/>
    <cellStyle name="Note 3 16 8" xfId="42197"/>
    <cellStyle name="Note 3 17" xfId="42198"/>
    <cellStyle name="Note 3 17 2" xfId="42199"/>
    <cellStyle name="Note 3 17 2 2" xfId="42200"/>
    <cellStyle name="Note 3 17 2 3" xfId="42201"/>
    <cellStyle name="Note 3 17 3" xfId="42202"/>
    <cellStyle name="Note 3 17 3 2" xfId="42203"/>
    <cellStyle name="Note 3 17 3 3" xfId="42204"/>
    <cellStyle name="Note 3 17 4" xfId="42205"/>
    <cellStyle name="Note 3 17 4 2" xfId="42206"/>
    <cellStyle name="Note 3 17 4 3" xfId="42207"/>
    <cellStyle name="Note 3 17 5" xfId="42208"/>
    <cellStyle name="Note 3 17 5 2" xfId="42209"/>
    <cellStyle name="Note 3 17 5 3" xfId="42210"/>
    <cellStyle name="Note 3 17 6" xfId="42211"/>
    <cellStyle name="Note 3 17 6 2" xfId="42212"/>
    <cellStyle name="Note 3 17 7" xfId="42213"/>
    <cellStyle name="Note 3 17 8" xfId="42214"/>
    <cellStyle name="Note 3 18" xfId="42215"/>
    <cellStyle name="Note 3 18 2" xfId="42216"/>
    <cellStyle name="Note 3 18 2 2" xfId="42217"/>
    <cellStyle name="Note 3 18 2 3" xfId="42218"/>
    <cellStyle name="Note 3 18 3" xfId="42219"/>
    <cellStyle name="Note 3 18 3 2" xfId="42220"/>
    <cellStyle name="Note 3 18 3 3" xfId="42221"/>
    <cellStyle name="Note 3 18 4" xfId="42222"/>
    <cellStyle name="Note 3 18 4 2" xfId="42223"/>
    <cellStyle name="Note 3 18 4 3" xfId="42224"/>
    <cellStyle name="Note 3 18 5" xfId="42225"/>
    <cellStyle name="Note 3 18 5 2" xfId="42226"/>
    <cellStyle name="Note 3 18 5 3" xfId="42227"/>
    <cellStyle name="Note 3 18 6" xfId="42228"/>
    <cellStyle name="Note 3 18 6 2" xfId="42229"/>
    <cellStyle name="Note 3 18 7" xfId="42230"/>
    <cellStyle name="Note 3 18 8" xfId="42231"/>
    <cellStyle name="Note 3 19" xfId="42232"/>
    <cellStyle name="Note 3 19 2" xfId="42233"/>
    <cellStyle name="Note 3 19 2 2" xfId="42234"/>
    <cellStyle name="Note 3 19 2 3" xfId="42235"/>
    <cellStyle name="Note 3 19 3" xfId="42236"/>
    <cellStyle name="Note 3 19 3 2" xfId="42237"/>
    <cellStyle name="Note 3 19 3 3" xfId="42238"/>
    <cellStyle name="Note 3 19 4" xfId="42239"/>
    <cellStyle name="Note 3 19 4 2" xfId="42240"/>
    <cellStyle name="Note 3 19 4 3" xfId="42241"/>
    <cellStyle name="Note 3 19 5" xfId="42242"/>
    <cellStyle name="Note 3 19 5 2" xfId="42243"/>
    <cellStyle name="Note 3 19 5 3" xfId="42244"/>
    <cellStyle name="Note 3 19 6" xfId="42245"/>
    <cellStyle name="Note 3 19 6 2" xfId="42246"/>
    <cellStyle name="Note 3 19 7" xfId="42247"/>
    <cellStyle name="Note 3 19 8" xfId="42248"/>
    <cellStyle name="Note 3 2" xfId="42249"/>
    <cellStyle name="Note 3 2 2" xfId="42250"/>
    <cellStyle name="Note 3 2 2 2" xfId="42251"/>
    <cellStyle name="Note 3 2 2 3" xfId="42252"/>
    <cellStyle name="Note 3 2 3" xfId="42253"/>
    <cellStyle name="Note 3 2 3 2" xfId="42254"/>
    <cellStyle name="Note 3 2 3 3" xfId="42255"/>
    <cellStyle name="Note 3 2 4" xfId="42256"/>
    <cellStyle name="Note 3 2 4 2" xfId="42257"/>
    <cellStyle name="Note 3 2 4 3" xfId="42258"/>
    <cellStyle name="Note 3 2 5" xfId="42259"/>
    <cellStyle name="Note 3 2 5 2" xfId="42260"/>
    <cellStyle name="Note 3 2 5 3" xfId="42261"/>
    <cellStyle name="Note 3 2 6" xfId="42262"/>
    <cellStyle name="Note 3 2 6 2" xfId="42263"/>
    <cellStyle name="Note 3 2 7" xfId="42264"/>
    <cellStyle name="Note 3 2 8" xfId="42265"/>
    <cellStyle name="Note 3 20" xfId="42266"/>
    <cellStyle name="Note 3 20 2" xfId="42267"/>
    <cellStyle name="Note 3 20 2 2" xfId="42268"/>
    <cellStyle name="Note 3 20 2 3" xfId="42269"/>
    <cellStyle name="Note 3 20 3" xfId="42270"/>
    <cellStyle name="Note 3 20 3 2" xfId="42271"/>
    <cellStyle name="Note 3 20 3 3" xfId="42272"/>
    <cellStyle name="Note 3 20 4" xfId="42273"/>
    <cellStyle name="Note 3 20 4 2" xfId="42274"/>
    <cellStyle name="Note 3 20 4 3" xfId="42275"/>
    <cellStyle name="Note 3 20 5" xfId="42276"/>
    <cellStyle name="Note 3 20 5 2" xfId="42277"/>
    <cellStyle name="Note 3 20 5 3" xfId="42278"/>
    <cellStyle name="Note 3 20 6" xfId="42279"/>
    <cellStyle name="Note 3 20 6 2" xfId="42280"/>
    <cellStyle name="Note 3 20 7" xfId="42281"/>
    <cellStyle name="Note 3 20 8" xfId="42282"/>
    <cellStyle name="Note 3 21" xfId="42283"/>
    <cellStyle name="Note 3 21 2" xfId="42284"/>
    <cellStyle name="Note 3 21 2 2" xfId="42285"/>
    <cellStyle name="Note 3 21 2 3" xfId="42286"/>
    <cellStyle name="Note 3 21 3" xfId="42287"/>
    <cellStyle name="Note 3 21 3 2" xfId="42288"/>
    <cellStyle name="Note 3 21 3 3" xfId="42289"/>
    <cellStyle name="Note 3 21 4" xfId="42290"/>
    <cellStyle name="Note 3 21 4 2" xfId="42291"/>
    <cellStyle name="Note 3 21 4 3" xfId="42292"/>
    <cellStyle name="Note 3 21 5" xfId="42293"/>
    <cellStyle name="Note 3 21 5 2" xfId="42294"/>
    <cellStyle name="Note 3 21 5 3" xfId="42295"/>
    <cellStyle name="Note 3 21 6" xfId="42296"/>
    <cellStyle name="Note 3 21 6 2" xfId="42297"/>
    <cellStyle name="Note 3 21 7" xfId="42298"/>
    <cellStyle name="Note 3 21 8" xfId="42299"/>
    <cellStyle name="Note 3 22" xfId="42300"/>
    <cellStyle name="Note 3 22 2" xfId="42301"/>
    <cellStyle name="Note 3 22 3" xfId="42302"/>
    <cellStyle name="Note 3 23" xfId="42303"/>
    <cellStyle name="Note 3 23 2" xfId="42304"/>
    <cellStyle name="Note 3 23 3" xfId="42305"/>
    <cellStyle name="Note 3 24" xfId="42306"/>
    <cellStyle name="Note 3 24 2" xfId="42307"/>
    <cellStyle name="Note 3 24 3" xfId="42308"/>
    <cellStyle name="Note 3 25" xfId="42309"/>
    <cellStyle name="Note 3 25 2" xfId="42310"/>
    <cellStyle name="Note 3 25 3" xfId="42311"/>
    <cellStyle name="Note 3 26" xfId="42312"/>
    <cellStyle name="Note 3 26 2" xfId="42313"/>
    <cellStyle name="Note 3 27" xfId="42314"/>
    <cellStyle name="Note 3 28" xfId="42315"/>
    <cellStyle name="Note 3 3" xfId="42316"/>
    <cellStyle name="Note 3 3 2" xfId="42317"/>
    <cellStyle name="Note 3 3 2 2" xfId="42318"/>
    <cellStyle name="Note 3 3 2 3" xfId="42319"/>
    <cellStyle name="Note 3 3 3" xfId="42320"/>
    <cellStyle name="Note 3 3 3 2" xfId="42321"/>
    <cellStyle name="Note 3 3 3 3" xfId="42322"/>
    <cellStyle name="Note 3 3 4" xfId="42323"/>
    <cellStyle name="Note 3 3 4 2" xfId="42324"/>
    <cellStyle name="Note 3 3 4 3" xfId="42325"/>
    <cellStyle name="Note 3 3 5" xfId="42326"/>
    <cellStyle name="Note 3 3 5 2" xfId="42327"/>
    <cellStyle name="Note 3 3 5 3" xfId="42328"/>
    <cellStyle name="Note 3 3 6" xfId="42329"/>
    <cellStyle name="Note 3 3 6 2" xfId="42330"/>
    <cellStyle name="Note 3 3 7" xfId="42331"/>
    <cellStyle name="Note 3 3 8" xfId="42332"/>
    <cellStyle name="Note 3 4" xfId="42333"/>
    <cellStyle name="Note 3 4 2" xfId="42334"/>
    <cellStyle name="Note 3 4 2 2" xfId="42335"/>
    <cellStyle name="Note 3 4 2 3" xfId="42336"/>
    <cellStyle name="Note 3 4 3" xfId="42337"/>
    <cellStyle name="Note 3 4 3 2" xfId="42338"/>
    <cellStyle name="Note 3 4 3 3" xfId="42339"/>
    <cellStyle name="Note 3 4 4" xfId="42340"/>
    <cellStyle name="Note 3 4 4 2" xfId="42341"/>
    <cellStyle name="Note 3 4 4 3" xfId="42342"/>
    <cellStyle name="Note 3 4 5" xfId="42343"/>
    <cellStyle name="Note 3 4 5 2" xfId="42344"/>
    <cellStyle name="Note 3 4 5 3" xfId="42345"/>
    <cellStyle name="Note 3 4 6" xfId="42346"/>
    <cellStyle name="Note 3 4 6 2" xfId="42347"/>
    <cellStyle name="Note 3 4 7" xfId="42348"/>
    <cellStyle name="Note 3 4 8" xfId="42349"/>
    <cellStyle name="Note 3 5" xfId="42350"/>
    <cellStyle name="Note 3 5 2" xfId="42351"/>
    <cellStyle name="Note 3 5 2 2" xfId="42352"/>
    <cellStyle name="Note 3 5 2 3" xfId="42353"/>
    <cellStyle name="Note 3 5 3" xfId="42354"/>
    <cellStyle name="Note 3 5 3 2" xfId="42355"/>
    <cellStyle name="Note 3 5 3 3" xfId="42356"/>
    <cellStyle name="Note 3 5 4" xfId="42357"/>
    <cellStyle name="Note 3 5 4 2" xfId="42358"/>
    <cellStyle name="Note 3 5 4 3" xfId="42359"/>
    <cellStyle name="Note 3 5 5" xfId="42360"/>
    <cellStyle name="Note 3 5 5 2" xfId="42361"/>
    <cellStyle name="Note 3 5 5 3" xfId="42362"/>
    <cellStyle name="Note 3 5 6" xfId="42363"/>
    <cellStyle name="Note 3 5 6 2" xfId="42364"/>
    <cellStyle name="Note 3 5 7" xfId="42365"/>
    <cellStyle name="Note 3 5 8" xfId="42366"/>
    <cellStyle name="Note 3 6" xfId="42367"/>
    <cellStyle name="Note 3 6 2" xfId="42368"/>
    <cellStyle name="Note 3 6 2 2" xfId="42369"/>
    <cellStyle name="Note 3 6 2 3" xfId="42370"/>
    <cellStyle name="Note 3 6 3" xfId="42371"/>
    <cellStyle name="Note 3 6 3 2" xfId="42372"/>
    <cellStyle name="Note 3 6 3 3" xfId="42373"/>
    <cellStyle name="Note 3 6 4" xfId="42374"/>
    <cellStyle name="Note 3 6 4 2" xfId="42375"/>
    <cellStyle name="Note 3 6 4 3" xfId="42376"/>
    <cellStyle name="Note 3 6 5" xfId="42377"/>
    <cellStyle name="Note 3 6 5 2" xfId="42378"/>
    <cellStyle name="Note 3 6 5 3" xfId="42379"/>
    <cellStyle name="Note 3 6 6" xfId="42380"/>
    <cellStyle name="Note 3 6 6 2" xfId="42381"/>
    <cellStyle name="Note 3 6 7" xfId="42382"/>
    <cellStyle name="Note 3 6 8" xfId="42383"/>
    <cellStyle name="Note 3 7" xfId="42384"/>
    <cellStyle name="Note 3 7 2" xfId="42385"/>
    <cellStyle name="Note 3 7 2 2" xfId="42386"/>
    <cellStyle name="Note 3 7 2 3" xfId="42387"/>
    <cellStyle name="Note 3 7 3" xfId="42388"/>
    <cellStyle name="Note 3 7 3 2" xfId="42389"/>
    <cellStyle name="Note 3 7 3 3" xfId="42390"/>
    <cellStyle name="Note 3 7 4" xfId="42391"/>
    <cellStyle name="Note 3 7 4 2" xfId="42392"/>
    <cellStyle name="Note 3 7 4 3" xfId="42393"/>
    <cellStyle name="Note 3 7 5" xfId="42394"/>
    <cellStyle name="Note 3 7 5 2" xfId="42395"/>
    <cellStyle name="Note 3 7 5 3" xfId="42396"/>
    <cellStyle name="Note 3 7 6" xfId="42397"/>
    <cellStyle name="Note 3 7 6 2" xfId="42398"/>
    <cellStyle name="Note 3 7 7" xfId="42399"/>
    <cellStyle name="Note 3 7 8" xfId="42400"/>
    <cellStyle name="Note 3 8" xfId="42401"/>
    <cellStyle name="Note 3 8 2" xfId="42402"/>
    <cellStyle name="Note 3 8 2 2" xfId="42403"/>
    <cellStyle name="Note 3 8 2 3" xfId="42404"/>
    <cellStyle name="Note 3 8 3" xfId="42405"/>
    <cellStyle name="Note 3 8 3 2" xfId="42406"/>
    <cellStyle name="Note 3 8 3 3" xfId="42407"/>
    <cellStyle name="Note 3 8 4" xfId="42408"/>
    <cellStyle name="Note 3 8 4 2" xfId="42409"/>
    <cellStyle name="Note 3 8 4 3" xfId="42410"/>
    <cellStyle name="Note 3 8 5" xfId="42411"/>
    <cellStyle name="Note 3 8 5 2" xfId="42412"/>
    <cellStyle name="Note 3 8 5 3" xfId="42413"/>
    <cellStyle name="Note 3 8 6" xfId="42414"/>
    <cellStyle name="Note 3 8 6 2" xfId="42415"/>
    <cellStyle name="Note 3 8 7" xfId="42416"/>
    <cellStyle name="Note 3 8 8" xfId="42417"/>
    <cellStyle name="Note 3 9" xfId="42418"/>
    <cellStyle name="Note 3 9 2" xfId="42419"/>
    <cellStyle name="Note 3 9 2 2" xfId="42420"/>
    <cellStyle name="Note 3 9 2 3" xfId="42421"/>
    <cellStyle name="Note 3 9 3" xfId="42422"/>
    <cellStyle name="Note 3 9 3 2" xfId="42423"/>
    <cellStyle name="Note 3 9 3 3" xfId="42424"/>
    <cellStyle name="Note 3 9 4" xfId="42425"/>
    <cellStyle name="Note 3 9 4 2" xfId="42426"/>
    <cellStyle name="Note 3 9 4 3" xfId="42427"/>
    <cellStyle name="Note 3 9 5" xfId="42428"/>
    <cellStyle name="Note 3 9 5 2" xfId="42429"/>
    <cellStyle name="Note 3 9 5 3" xfId="42430"/>
    <cellStyle name="Note 3 9 6" xfId="42431"/>
    <cellStyle name="Note 3 9 6 2" xfId="42432"/>
    <cellStyle name="Note 3 9 7" xfId="42433"/>
    <cellStyle name="Note 3 9 8" xfId="42434"/>
    <cellStyle name="Note 4" xfId="42435"/>
    <cellStyle name="Note 4 10" xfId="42436"/>
    <cellStyle name="Note 4 10 2" xfId="42437"/>
    <cellStyle name="Note 4 10 2 2" xfId="42438"/>
    <cellStyle name="Note 4 10 2 3" xfId="42439"/>
    <cellStyle name="Note 4 10 3" xfId="42440"/>
    <cellStyle name="Note 4 10 3 2" xfId="42441"/>
    <cellStyle name="Note 4 10 3 3" xfId="42442"/>
    <cellStyle name="Note 4 10 4" xfId="42443"/>
    <cellStyle name="Note 4 10 4 2" xfId="42444"/>
    <cellStyle name="Note 4 10 4 3" xfId="42445"/>
    <cellStyle name="Note 4 10 5" xfId="42446"/>
    <cellStyle name="Note 4 10 5 2" xfId="42447"/>
    <cellStyle name="Note 4 10 5 3" xfId="42448"/>
    <cellStyle name="Note 4 10 6" xfId="42449"/>
    <cellStyle name="Note 4 10 6 2" xfId="42450"/>
    <cellStyle name="Note 4 10 7" xfId="42451"/>
    <cellStyle name="Note 4 10 8" xfId="42452"/>
    <cellStyle name="Note 4 11" xfId="42453"/>
    <cellStyle name="Note 4 11 2" xfId="42454"/>
    <cellStyle name="Note 4 11 2 2" xfId="42455"/>
    <cellStyle name="Note 4 11 2 3" xfId="42456"/>
    <cellStyle name="Note 4 11 3" xfId="42457"/>
    <cellStyle name="Note 4 11 3 2" xfId="42458"/>
    <cellStyle name="Note 4 11 3 3" xfId="42459"/>
    <cellStyle name="Note 4 11 4" xfId="42460"/>
    <cellStyle name="Note 4 11 4 2" xfId="42461"/>
    <cellStyle name="Note 4 11 4 3" xfId="42462"/>
    <cellStyle name="Note 4 11 5" xfId="42463"/>
    <cellStyle name="Note 4 11 5 2" xfId="42464"/>
    <cellStyle name="Note 4 11 5 3" xfId="42465"/>
    <cellStyle name="Note 4 11 6" xfId="42466"/>
    <cellStyle name="Note 4 11 6 2" xfId="42467"/>
    <cellStyle name="Note 4 11 7" xfId="42468"/>
    <cellStyle name="Note 4 11 8" xfId="42469"/>
    <cellStyle name="Note 4 12" xfId="42470"/>
    <cellStyle name="Note 4 12 2" xfId="42471"/>
    <cellStyle name="Note 4 12 2 2" xfId="42472"/>
    <cellStyle name="Note 4 12 2 3" xfId="42473"/>
    <cellStyle name="Note 4 12 3" xfId="42474"/>
    <cellStyle name="Note 4 12 3 2" xfId="42475"/>
    <cellStyle name="Note 4 12 3 3" xfId="42476"/>
    <cellStyle name="Note 4 12 4" xfId="42477"/>
    <cellStyle name="Note 4 12 4 2" xfId="42478"/>
    <cellStyle name="Note 4 12 4 3" xfId="42479"/>
    <cellStyle name="Note 4 12 5" xfId="42480"/>
    <cellStyle name="Note 4 12 5 2" xfId="42481"/>
    <cellStyle name="Note 4 12 5 3" xfId="42482"/>
    <cellStyle name="Note 4 12 6" xfId="42483"/>
    <cellStyle name="Note 4 12 6 2" xfId="42484"/>
    <cellStyle name="Note 4 12 7" xfId="42485"/>
    <cellStyle name="Note 4 12 8" xfId="42486"/>
    <cellStyle name="Note 4 13" xfId="42487"/>
    <cellStyle name="Note 4 13 2" xfId="42488"/>
    <cellStyle name="Note 4 13 2 2" xfId="42489"/>
    <cellStyle name="Note 4 13 2 3" xfId="42490"/>
    <cellStyle name="Note 4 13 3" xfId="42491"/>
    <cellStyle name="Note 4 13 3 2" xfId="42492"/>
    <cellStyle name="Note 4 13 3 3" xfId="42493"/>
    <cellStyle name="Note 4 13 4" xfId="42494"/>
    <cellStyle name="Note 4 13 4 2" xfId="42495"/>
    <cellStyle name="Note 4 13 4 3" xfId="42496"/>
    <cellStyle name="Note 4 13 5" xfId="42497"/>
    <cellStyle name="Note 4 13 5 2" xfId="42498"/>
    <cellStyle name="Note 4 13 5 3" xfId="42499"/>
    <cellStyle name="Note 4 13 6" xfId="42500"/>
    <cellStyle name="Note 4 13 6 2" xfId="42501"/>
    <cellStyle name="Note 4 13 7" xfId="42502"/>
    <cellStyle name="Note 4 13 8" xfId="42503"/>
    <cellStyle name="Note 4 14" xfId="42504"/>
    <cellStyle name="Note 4 14 2" xfId="42505"/>
    <cellStyle name="Note 4 14 2 2" xfId="42506"/>
    <cellStyle name="Note 4 14 2 3" xfId="42507"/>
    <cellStyle name="Note 4 14 3" xfId="42508"/>
    <cellStyle name="Note 4 14 3 2" xfId="42509"/>
    <cellStyle name="Note 4 14 3 3" xfId="42510"/>
    <cellStyle name="Note 4 14 4" xfId="42511"/>
    <cellStyle name="Note 4 14 4 2" xfId="42512"/>
    <cellStyle name="Note 4 14 4 3" xfId="42513"/>
    <cellStyle name="Note 4 14 5" xfId="42514"/>
    <cellStyle name="Note 4 14 5 2" xfId="42515"/>
    <cellStyle name="Note 4 14 5 3" xfId="42516"/>
    <cellStyle name="Note 4 14 6" xfId="42517"/>
    <cellStyle name="Note 4 14 6 2" xfId="42518"/>
    <cellStyle name="Note 4 14 7" xfId="42519"/>
    <cellStyle name="Note 4 14 8" xfId="42520"/>
    <cellStyle name="Note 4 15" xfId="42521"/>
    <cellStyle name="Note 4 15 2" xfId="42522"/>
    <cellStyle name="Note 4 15 2 2" xfId="42523"/>
    <cellStyle name="Note 4 15 2 3" xfId="42524"/>
    <cellStyle name="Note 4 15 3" xfId="42525"/>
    <cellStyle name="Note 4 15 3 2" xfId="42526"/>
    <cellStyle name="Note 4 15 3 3" xfId="42527"/>
    <cellStyle name="Note 4 15 4" xfId="42528"/>
    <cellStyle name="Note 4 15 4 2" xfId="42529"/>
    <cellStyle name="Note 4 15 4 3" xfId="42530"/>
    <cellStyle name="Note 4 15 5" xfId="42531"/>
    <cellStyle name="Note 4 15 5 2" xfId="42532"/>
    <cellStyle name="Note 4 15 5 3" xfId="42533"/>
    <cellStyle name="Note 4 15 6" xfId="42534"/>
    <cellStyle name="Note 4 15 6 2" xfId="42535"/>
    <cellStyle name="Note 4 15 7" xfId="42536"/>
    <cellStyle name="Note 4 15 8" xfId="42537"/>
    <cellStyle name="Note 4 16" xfId="42538"/>
    <cellStyle name="Note 4 16 2" xfId="42539"/>
    <cellStyle name="Note 4 16 2 2" xfId="42540"/>
    <cellStyle name="Note 4 16 2 3" xfId="42541"/>
    <cellStyle name="Note 4 16 3" xfId="42542"/>
    <cellStyle name="Note 4 16 3 2" xfId="42543"/>
    <cellStyle name="Note 4 16 3 3" xfId="42544"/>
    <cellStyle name="Note 4 16 4" xfId="42545"/>
    <cellStyle name="Note 4 16 4 2" xfId="42546"/>
    <cellStyle name="Note 4 16 4 3" xfId="42547"/>
    <cellStyle name="Note 4 16 5" xfId="42548"/>
    <cellStyle name="Note 4 16 5 2" xfId="42549"/>
    <cellStyle name="Note 4 16 5 3" xfId="42550"/>
    <cellStyle name="Note 4 16 6" xfId="42551"/>
    <cellStyle name="Note 4 16 6 2" xfId="42552"/>
    <cellStyle name="Note 4 16 7" xfId="42553"/>
    <cellStyle name="Note 4 16 8" xfId="42554"/>
    <cellStyle name="Note 4 17" xfId="42555"/>
    <cellStyle name="Note 4 17 2" xfId="42556"/>
    <cellStyle name="Note 4 17 2 2" xfId="42557"/>
    <cellStyle name="Note 4 17 2 3" xfId="42558"/>
    <cellStyle name="Note 4 17 3" xfId="42559"/>
    <cellStyle name="Note 4 17 3 2" xfId="42560"/>
    <cellStyle name="Note 4 17 3 3" xfId="42561"/>
    <cellStyle name="Note 4 17 4" xfId="42562"/>
    <cellStyle name="Note 4 17 4 2" xfId="42563"/>
    <cellStyle name="Note 4 17 4 3" xfId="42564"/>
    <cellStyle name="Note 4 17 5" xfId="42565"/>
    <cellStyle name="Note 4 17 5 2" xfId="42566"/>
    <cellStyle name="Note 4 17 5 3" xfId="42567"/>
    <cellStyle name="Note 4 17 6" xfId="42568"/>
    <cellStyle name="Note 4 17 6 2" xfId="42569"/>
    <cellStyle name="Note 4 17 7" xfId="42570"/>
    <cellStyle name="Note 4 17 8" xfId="42571"/>
    <cellStyle name="Note 4 18" xfId="42572"/>
    <cellStyle name="Note 4 18 2" xfId="42573"/>
    <cellStyle name="Note 4 18 2 2" xfId="42574"/>
    <cellStyle name="Note 4 18 2 3" xfId="42575"/>
    <cellStyle name="Note 4 18 3" xfId="42576"/>
    <cellStyle name="Note 4 18 3 2" xfId="42577"/>
    <cellStyle name="Note 4 18 3 3" xfId="42578"/>
    <cellStyle name="Note 4 18 4" xfId="42579"/>
    <cellStyle name="Note 4 18 4 2" xfId="42580"/>
    <cellStyle name="Note 4 18 4 3" xfId="42581"/>
    <cellStyle name="Note 4 18 5" xfId="42582"/>
    <cellStyle name="Note 4 18 5 2" xfId="42583"/>
    <cellStyle name="Note 4 18 5 3" xfId="42584"/>
    <cellStyle name="Note 4 18 6" xfId="42585"/>
    <cellStyle name="Note 4 18 6 2" xfId="42586"/>
    <cellStyle name="Note 4 18 7" xfId="42587"/>
    <cellStyle name="Note 4 18 8" xfId="42588"/>
    <cellStyle name="Note 4 19" xfId="42589"/>
    <cellStyle name="Note 4 19 2" xfId="42590"/>
    <cellStyle name="Note 4 19 2 2" xfId="42591"/>
    <cellStyle name="Note 4 19 2 3" xfId="42592"/>
    <cellStyle name="Note 4 19 3" xfId="42593"/>
    <cellStyle name="Note 4 19 3 2" xfId="42594"/>
    <cellStyle name="Note 4 19 3 3" xfId="42595"/>
    <cellStyle name="Note 4 19 4" xfId="42596"/>
    <cellStyle name="Note 4 19 4 2" xfId="42597"/>
    <cellStyle name="Note 4 19 4 3" xfId="42598"/>
    <cellStyle name="Note 4 19 5" xfId="42599"/>
    <cellStyle name="Note 4 19 5 2" xfId="42600"/>
    <cellStyle name="Note 4 19 5 3" xfId="42601"/>
    <cellStyle name="Note 4 19 6" xfId="42602"/>
    <cellStyle name="Note 4 19 6 2" xfId="42603"/>
    <cellStyle name="Note 4 19 7" xfId="42604"/>
    <cellStyle name="Note 4 19 8" xfId="42605"/>
    <cellStyle name="Note 4 2" xfId="42606"/>
    <cellStyle name="Note 4 2 2" xfId="42607"/>
    <cellStyle name="Note 4 2 2 2" xfId="42608"/>
    <cellStyle name="Note 4 2 2 3" xfId="42609"/>
    <cellStyle name="Note 4 2 3" xfId="42610"/>
    <cellStyle name="Note 4 2 3 2" xfId="42611"/>
    <cellStyle name="Note 4 2 3 3" xfId="42612"/>
    <cellStyle name="Note 4 2 4" xfId="42613"/>
    <cellStyle name="Note 4 2 4 2" xfId="42614"/>
    <cellStyle name="Note 4 2 4 3" xfId="42615"/>
    <cellStyle name="Note 4 2 5" xfId="42616"/>
    <cellStyle name="Note 4 2 5 2" xfId="42617"/>
    <cellStyle name="Note 4 2 5 3" xfId="42618"/>
    <cellStyle name="Note 4 2 6" xfId="42619"/>
    <cellStyle name="Note 4 2 6 2" xfId="42620"/>
    <cellStyle name="Note 4 2 7" xfId="42621"/>
    <cellStyle name="Note 4 2 8" xfId="42622"/>
    <cellStyle name="Note 4 20" xfId="42623"/>
    <cellStyle name="Note 4 20 2" xfId="42624"/>
    <cellStyle name="Note 4 20 2 2" xfId="42625"/>
    <cellStyle name="Note 4 20 2 3" xfId="42626"/>
    <cellStyle name="Note 4 20 3" xfId="42627"/>
    <cellStyle name="Note 4 20 3 2" xfId="42628"/>
    <cellStyle name="Note 4 20 3 3" xfId="42629"/>
    <cellStyle name="Note 4 20 4" xfId="42630"/>
    <cellStyle name="Note 4 20 4 2" xfId="42631"/>
    <cellStyle name="Note 4 20 4 3" xfId="42632"/>
    <cellStyle name="Note 4 20 5" xfId="42633"/>
    <cellStyle name="Note 4 20 5 2" xfId="42634"/>
    <cellStyle name="Note 4 20 5 3" xfId="42635"/>
    <cellStyle name="Note 4 20 6" xfId="42636"/>
    <cellStyle name="Note 4 20 6 2" xfId="42637"/>
    <cellStyle name="Note 4 20 7" xfId="42638"/>
    <cellStyle name="Note 4 20 8" xfId="42639"/>
    <cellStyle name="Note 4 21" xfId="42640"/>
    <cellStyle name="Note 4 21 2" xfId="42641"/>
    <cellStyle name="Note 4 21 2 2" xfId="42642"/>
    <cellStyle name="Note 4 21 2 3" xfId="42643"/>
    <cellStyle name="Note 4 21 3" xfId="42644"/>
    <cellStyle name="Note 4 21 3 2" xfId="42645"/>
    <cellStyle name="Note 4 21 3 3" xfId="42646"/>
    <cellStyle name="Note 4 21 4" xfId="42647"/>
    <cellStyle name="Note 4 21 4 2" xfId="42648"/>
    <cellStyle name="Note 4 21 4 3" xfId="42649"/>
    <cellStyle name="Note 4 21 5" xfId="42650"/>
    <cellStyle name="Note 4 21 5 2" xfId="42651"/>
    <cellStyle name="Note 4 21 5 3" xfId="42652"/>
    <cellStyle name="Note 4 21 6" xfId="42653"/>
    <cellStyle name="Note 4 21 6 2" xfId="42654"/>
    <cellStyle name="Note 4 21 7" xfId="42655"/>
    <cellStyle name="Note 4 21 8" xfId="42656"/>
    <cellStyle name="Note 4 22" xfId="42657"/>
    <cellStyle name="Note 4 22 2" xfId="42658"/>
    <cellStyle name="Note 4 22 3" xfId="42659"/>
    <cellStyle name="Note 4 23" xfId="42660"/>
    <cellStyle name="Note 4 23 2" xfId="42661"/>
    <cellStyle name="Note 4 23 3" xfId="42662"/>
    <cellStyle name="Note 4 24" xfId="42663"/>
    <cellStyle name="Note 4 24 2" xfId="42664"/>
    <cellStyle name="Note 4 24 3" xfId="42665"/>
    <cellStyle name="Note 4 25" xfId="42666"/>
    <cellStyle name="Note 4 25 2" xfId="42667"/>
    <cellStyle name="Note 4 25 3" xfId="42668"/>
    <cellStyle name="Note 4 26" xfId="42669"/>
    <cellStyle name="Note 4 26 2" xfId="42670"/>
    <cellStyle name="Note 4 27" xfId="42671"/>
    <cellStyle name="Note 4 28" xfId="42672"/>
    <cellStyle name="Note 4 3" xfId="42673"/>
    <cellStyle name="Note 4 3 2" xfId="42674"/>
    <cellStyle name="Note 4 3 2 2" xfId="42675"/>
    <cellStyle name="Note 4 3 2 3" xfId="42676"/>
    <cellStyle name="Note 4 3 3" xfId="42677"/>
    <cellStyle name="Note 4 3 3 2" xfId="42678"/>
    <cellStyle name="Note 4 3 3 3" xfId="42679"/>
    <cellStyle name="Note 4 3 4" xfId="42680"/>
    <cellStyle name="Note 4 3 4 2" xfId="42681"/>
    <cellStyle name="Note 4 3 4 3" xfId="42682"/>
    <cellStyle name="Note 4 3 5" xfId="42683"/>
    <cellStyle name="Note 4 3 5 2" xfId="42684"/>
    <cellStyle name="Note 4 3 5 3" xfId="42685"/>
    <cellStyle name="Note 4 3 6" xfId="42686"/>
    <cellStyle name="Note 4 3 6 2" xfId="42687"/>
    <cellStyle name="Note 4 3 7" xfId="42688"/>
    <cellStyle name="Note 4 3 8" xfId="42689"/>
    <cellStyle name="Note 4 4" xfId="42690"/>
    <cellStyle name="Note 4 4 2" xfId="42691"/>
    <cellStyle name="Note 4 4 2 2" xfId="42692"/>
    <cellStyle name="Note 4 4 2 3" xfId="42693"/>
    <cellStyle name="Note 4 4 3" xfId="42694"/>
    <cellStyle name="Note 4 4 3 2" xfId="42695"/>
    <cellStyle name="Note 4 4 3 3" xfId="42696"/>
    <cellStyle name="Note 4 4 4" xfId="42697"/>
    <cellStyle name="Note 4 4 4 2" xfId="42698"/>
    <cellStyle name="Note 4 4 4 3" xfId="42699"/>
    <cellStyle name="Note 4 4 5" xfId="42700"/>
    <cellStyle name="Note 4 4 5 2" xfId="42701"/>
    <cellStyle name="Note 4 4 5 3" xfId="42702"/>
    <cellStyle name="Note 4 4 6" xfId="42703"/>
    <cellStyle name="Note 4 4 6 2" xfId="42704"/>
    <cellStyle name="Note 4 4 7" xfId="42705"/>
    <cellStyle name="Note 4 4 8" xfId="42706"/>
    <cellStyle name="Note 4 5" xfId="42707"/>
    <cellStyle name="Note 4 5 2" xfId="42708"/>
    <cellStyle name="Note 4 5 2 2" xfId="42709"/>
    <cellStyle name="Note 4 5 2 3" xfId="42710"/>
    <cellStyle name="Note 4 5 3" xfId="42711"/>
    <cellStyle name="Note 4 5 3 2" xfId="42712"/>
    <cellStyle name="Note 4 5 3 3" xfId="42713"/>
    <cellStyle name="Note 4 5 4" xfId="42714"/>
    <cellStyle name="Note 4 5 4 2" xfId="42715"/>
    <cellStyle name="Note 4 5 4 3" xfId="42716"/>
    <cellStyle name="Note 4 5 5" xfId="42717"/>
    <cellStyle name="Note 4 5 5 2" xfId="42718"/>
    <cellStyle name="Note 4 5 5 3" xfId="42719"/>
    <cellStyle name="Note 4 5 6" xfId="42720"/>
    <cellStyle name="Note 4 5 6 2" xfId="42721"/>
    <cellStyle name="Note 4 5 7" xfId="42722"/>
    <cellStyle name="Note 4 5 8" xfId="42723"/>
    <cellStyle name="Note 4 6" xfId="42724"/>
    <cellStyle name="Note 4 6 2" xfId="42725"/>
    <cellStyle name="Note 4 6 2 2" xfId="42726"/>
    <cellStyle name="Note 4 6 2 3" xfId="42727"/>
    <cellStyle name="Note 4 6 3" xfId="42728"/>
    <cellStyle name="Note 4 6 3 2" xfId="42729"/>
    <cellStyle name="Note 4 6 3 3" xfId="42730"/>
    <cellStyle name="Note 4 6 4" xfId="42731"/>
    <cellStyle name="Note 4 6 4 2" xfId="42732"/>
    <cellStyle name="Note 4 6 4 3" xfId="42733"/>
    <cellStyle name="Note 4 6 5" xfId="42734"/>
    <cellStyle name="Note 4 6 5 2" xfId="42735"/>
    <cellStyle name="Note 4 6 5 3" xfId="42736"/>
    <cellStyle name="Note 4 6 6" xfId="42737"/>
    <cellStyle name="Note 4 6 6 2" xfId="42738"/>
    <cellStyle name="Note 4 6 7" xfId="42739"/>
    <cellStyle name="Note 4 6 8" xfId="42740"/>
    <cellStyle name="Note 4 7" xfId="42741"/>
    <cellStyle name="Note 4 7 2" xfId="42742"/>
    <cellStyle name="Note 4 7 2 2" xfId="42743"/>
    <cellStyle name="Note 4 7 2 3" xfId="42744"/>
    <cellStyle name="Note 4 7 3" xfId="42745"/>
    <cellStyle name="Note 4 7 3 2" xfId="42746"/>
    <cellStyle name="Note 4 7 3 3" xfId="42747"/>
    <cellStyle name="Note 4 7 4" xfId="42748"/>
    <cellStyle name="Note 4 7 4 2" xfId="42749"/>
    <cellStyle name="Note 4 7 4 3" xfId="42750"/>
    <cellStyle name="Note 4 7 5" xfId="42751"/>
    <cellStyle name="Note 4 7 5 2" xfId="42752"/>
    <cellStyle name="Note 4 7 5 3" xfId="42753"/>
    <cellStyle name="Note 4 7 6" xfId="42754"/>
    <cellStyle name="Note 4 7 6 2" xfId="42755"/>
    <cellStyle name="Note 4 7 7" xfId="42756"/>
    <cellStyle name="Note 4 7 8" xfId="42757"/>
    <cellStyle name="Note 4 8" xfId="42758"/>
    <cellStyle name="Note 4 8 2" xfId="42759"/>
    <cellStyle name="Note 4 8 2 2" xfId="42760"/>
    <cellStyle name="Note 4 8 2 3" xfId="42761"/>
    <cellStyle name="Note 4 8 3" xfId="42762"/>
    <cellStyle name="Note 4 8 3 2" xfId="42763"/>
    <cellStyle name="Note 4 8 3 3" xfId="42764"/>
    <cellStyle name="Note 4 8 4" xfId="42765"/>
    <cellStyle name="Note 4 8 4 2" xfId="42766"/>
    <cellStyle name="Note 4 8 4 3" xfId="42767"/>
    <cellStyle name="Note 4 8 5" xfId="42768"/>
    <cellStyle name="Note 4 8 5 2" xfId="42769"/>
    <cellStyle name="Note 4 8 5 3" xfId="42770"/>
    <cellStyle name="Note 4 8 6" xfId="42771"/>
    <cellStyle name="Note 4 8 6 2" xfId="42772"/>
    <cellStyle name="Note 4 8 7" xfId="42773"/>
    <cellStyle name="Note 4 8 8" xfId="42774"/>
    <cellStyle name="Note 4 9" xfId="42775"/>
    <cellStyle name="Note 4 9 2" xfId="42776"/>
    <cellStyle name="Note 4 9 2 2" xfId="42777"/>
    <cellStyle name="Note 4 9 2 3" xfId="42778"/>
    <cellStyle name="Note 4 9 3" xfId="42779"/>
    <cellStyle name="Note 4 9 3 2" xfId="42780"/>
    <cellStyle name="Note 4 9 3 3" xfId="42781"/>
    <cellStyle name="Note 4 9 4" xfId="42782"/>
    <cellStyle name="Note 4 9 4 2" xfId="42783"/>
    <cellStyle name="Note 4 9 4 3" xfId="42784"/>
    <cellStyle name="Note 4 9 5" xfId="42785"/>
    <cellStyle name="Note 4 9 5 2" xfId="42786"/>
    <cellStyle name="Note 4 9 5 3" xfId="42787"/>
    <cellStyle name="Note 4 9 6" xfId="42788"/>
    <cellStyle name="Note 4 9 6 2" xfId="42789"/>
    <cellStyle name="Note 4 9 7" xfId="42790"/>
    <cellStyle name="Note 4 9 8" xfId="42791"/>
    <cellStyle name="Note 5" xfId="42792"/>
    <cellStyle name="Note 5 10" xfId="42793"/>
    <cellStyle name="Note 5 10 2" xfId="42794"/>
    <cellStyle name="Note 5 10 2 2" xfId="42795"/>
    <cellStyle name="Note 5 10 2 3" xfId="42796"/>
    <cellStyle name="Note 5 10 3" xfId="42797"/>
    <cellStyle name="Note 5 10 3 2" xfId="42798"/>
    <cellStyle name="Note 5 10 3 3" xfId="42799"/>
    <cellStyle name="Note 5 10 4" xfId="42800"/>
    <cellStyle name="Note 5 10 4 2" xfId="42801"/>
    <cellStyle name="Note 5 10 4 3" xfId="42802"/>
    <cellStyle name="Note 5 10 5" xfId="42803"/>
    <cellStyle name="Note 5 10 5 2" xfId="42804"/>
    <cellStyle name="Note 5 10 5 3" xfId="42805"/>
    <cellStyle name="Note 5 10 6" xfId="42806"/>
    <cellStyle name="Note 5 10 6 2" xfId="42807"/>
    <cellStyle name="Note 5 10 7" xfId="42808"/>
    <cellStyle name="Note 5 10 8" xfId="42809"/>
    <cellStyle name="Note 5 11" xfId="42810"/>
    <cellStyle name="Note 5 11 2" xfId="42811"/>
    <cellStyle name="Note 5 11 2 2" xfId="42812"/>
    <cellStyle name="Note 5 11 2 3" xfId="42813"/>
    <cellStyle name="Note 5 11 3" xfId="42814"/>
    <cellStyle name="Note 5 11 3 2" xfId="42815"/>
    <cellStyle name="Note 5 11 3 3" xfId="42816"/>
    <cellStyle name="Note 5 11 4" xfId="42817"/>
    <cellStyle name="Note 5 11 4 2" xfId="42818"/>
    <cellStyle name="Note 5 11 4 3" xfId="42819"/>
    <cellStyle name="Note 5 11 5" xfId="42820"/>
    <cellStyle name="Note 5 11 5 2" xfId="42821"/>
    <cellStyle name="Note 5 11 5 3" xfId="42822"/>
    <cellStyle name="Note 5 11 6" xfId="42823"/>
    <cellStyle name="Note 5 11 6 2" xfId="42824"/>
    <cellStyle name="Note 5 11 7" xfId="42825"/>
    <cellStyle name="Note 5 11 8" xfId="42826"/>
    <cellStyle name="Note 5 12" xfId="42827"/>
    <cellStyle name="Note 5 12 2" xfId="42828"/>
    <cellStyle name="Note 5 12 2 2" xfId="42829"/>
    <cellStyle name="Note 5 12 2 3" xfId="42830"/>
    <cellStyle name="Note 5 12 3" xfId="42831"/>
    <cellStyle name="Note 5 12 3 2" xfId="42832"/>
    <cellStyle name="Note 5 12 3 3" xfId="42833"/>
    <cellStyle name="Note 5 12 4" xfId="42834"/>
    <cellStyle name="Note 5 12 4 2" xfId="42835"/>
    <cellStyle name="Note 5 12 4 3" xfId="42836"/>
    <cellStyle name="Note 5 12 5" xfId="42837"/>
    <cellStyle name="Note 5 12 5 2" xfId="42838"/>
    <cellStyle name="Note 5 12 5 3" xfId="42839"/>
    <cellStyle name="Note 5 12 6" xfId="42840"/>
    <cellStyle name="Note 5 12 6 2" xfId="42841"/>
    <cellStyle name="Note 5 12 7" xfId="42842"/>
    <cellStyle name="Note 5 12 8" xfId="42843"/>
    <cellStyle name="Note 5 13" xfId="42844"/>
    <cellStyle name="Note 5 13 2" xfId="42845"/>
    <cellStyle name="Note 5 13 2 2" xfId="42846"/>
    <cellStyle name="Note 5 13 2 3" xfId="42847"/>
    <cellStyle name="Note 5 13 3" xfId="42848"/>
    <cellStyle name="Note 5 13 3 2" xfId="42849"/>
    <cellStyle name="Note 5 13 3 3" xfId="42850"/>
    <cellStyle name="Note 5 13 4" xfId="42851"/>
    <cellStyle name="Note 5 13 4 2" xfId="42852"/>
    <cellStyle name="Note 5 13 4 3" xfId="42853"/>
    <cellStyle name="Note 5 13 5" xfId="42854"/>
    <cellStyle name="Note 5 13 5 2" xfId="42855"/>
    <cellStyle name="Note 5 13 5 3" xfId="42856"/>
    <cellStyle name="Note 5 13 6" xfId="42857"/>
    <cellStyle name="Note 5 13 6 2" xfId="42858"/>
    <cellStyle name="Note 5 13 7" xfId="42859"/>
    <cellStyle name="Note 5 13 8" xfId="42860"/>
    <cellStyle name="Note 5 14" xfId="42861"/>
    <cellStyle name="Note 5 14 2" xfId="42862"/>
    <cellStyle name="Note 5 14 2 2" xfId="42863"/>
    <cellStyle name="Note 5 14 2 3" xfId="42864"/>
    <cellStyle name="Note 5 14 3" xfId="42865"/>
    <cellStyle name="Note 5 14 3 2" xfId="42866"/>
    <cellStyle name="Note 5 14 3 3" xfId="42867"/>
    <cellStyle name="Note 5 14 4" xfId="42868"/>
    <cellStyle name="Note 5 14 4 2" xfId="42869"/>
    <cellStyle name="Note 5 14 4 3" xfId="42870"/>
    <cellStyle name="Note 5 14 5" xfId="42871"/>
    <cellStyle name="Note 5 14 5 2" xfId="42872"/>
    <cellStyle name="Note 5 14 5 3" xfId="42873"/>
    <cellStyle name="Note 5 14 6" xfId="42874"/>
    <cellStyle name="Note 5 14 6 2" xfId="42875"/>
    <cellStyle name="Note 5 14 7" xfId="42876"/>
    <cellStyle name="Note 5 14 8" xfId="42877"/>
    <cellStyle name="Note 5 15" xfId="42878"/>
    <cellStyle name="Note 5 15 2" xfId="42879"/>
    <cellStyle name="Note 5 15 2 2" xfId="42880"/>
    <cellStyle name="Note 5 15 2 3" xfId="42881"/>
    <cellStyle name="Note 5 15 3" xfId="42882"/>
    <cellStyle name="Note 5 15 3 2" xfId="42883"/>
    <cellStyle name="Note 5 15 3 3" xfId="42884"/>
    <cellStyle name="Note 5 15 4" xfId="42885"/>
    <cellStyle name="Note 5 15 4 2" xfId="42886"/>
    <cellStyle name="Note 5 15 4 3" xfId="42887"/>
    <cellStyle name="Note 5 15 5" xfId="42888"/>
    <cellStyle name="Note 5 15 5 2" xfId="42889"/>
    <cellStyle name="Note 5 15 5 3" xfId="42890"/>
    <cellStyle name="Note 5 15 6" xfId="42891"/>
    <cellStyle name="Note 5 15 6 2" xfId="42892"/>
    <cellStyle name="Note 5 15 7" xfId="42893"/>
    <cellStyle name="Note 5 15 8" xfId="42894"/>
    <cellStyle name="Note 5 16" xfId="42895"/>
    <cellStyle name="Note 5 16 2" xfId="42896"/>
    <cellStyle name="Note 5 16 2 2" xfId="42897"/>
    <cellStyle name="Note 5 16 2 3" xfId="42898"/>
    <cellStyle name="Note 5 16 3" xfId="42899"/>
    <cellStyle name="Note 5 16 3 2" xfId="42900"/>
    <cellStyle name="Note 5 16 3 3" xfId="42901"/>
    <cellStyle name="Note 5 16 4" xfId="42902"/>
    <cellStyle name="Note 5 16 4 2" xfId="42903"/>
    <cellStyle name="Note 5 16 4 3" xfId="42904"/>
    <cellStyle name="Note 5 16 5" xfId="42905"/>
    <cellStyle name="Note 5 16 5 2" xfId="42906"/>
    <cellStyle name="Note 5 16 5 3" xfId="42907"/>
    <cellStyle name="Note 5 16 6" xfId="42908"/>
    <cellStyle name="Note 5 16 6 2" xfId="42909"/>
    <cellStyle name="Note 5 16 7" xfId="42910"/>
    <cellStyle name="Note 5 16 8" xfId="42911"/>
    <cellStyle name="Note 5 17" xfId="42912"/>
    <cellStyle name="Note 5 17 2" xfId="42913"/>
    <cellStyle name="Note 5 17 2 2" xfId="42914"/>
    <cellStyle name="Note 5 17 2 3" xfId="42915"/>
    <cellStyle name="Note 5 17 3" xfId="42916"/>
    <cellStyle name="Note 5 17 3 2" xfId="42917"/>
    <cellStyle name="Note 5 17 3 3" xfId="42918"/>
    <cellStyle name="Note 5 17 4" xfId="42919"/>
    <cellStyle name="Note 5 17 4 2" xfId="42920"/>
    <cellStyle name="Note 5 17 4 3" xfId="42921"/>
    <cellStyle name="Note 5 17 5" xfId="42922"/>
    <cellStyle name="Note 5 17 5 2" xfId="42923"/>
    <cellStyle name="Note 5 17 5 3" xfId="42924"/>
    <cellStyle name="Note 5 17 6" xfId="42925"/>
    <cellStyle name="Note 5 17 6 2" xfId="42926"/>
    <cellStyle name="Note 5 17 7" xfId="42927"/>
    <cellStyle name="Note 5 17 8" xfId="42928"/>
    <cellStyle name="Note 5 18" xfId="42929"/>
    <cellStyle name="Note 5 18 2" xfId="42930"/>
    <cellStyle name="Note 5 18 2 2" xfId="42931"/>
    <cellStyle name="Note 5 18 2 3" xfId="42932"/>
    <cellStyle name="Note 5 18 3" xfId="42933"/>
    <cellStyle name="Note 5 18 3 2" xfId="42934"/>
    <cellStyle name="Note 5 18 3 3" xfId="42935"/>
    <cellStyle name="Note 5 18 4" xfId="42936"/>
    <cellStyle name="Note 5 18 4 2" xfId="42937"/>
    <cellStyle name="Note 5 18 4 3" xfId="42938"/>
    <cellStyle name="Note 5 18 5" xfId="42939"/>
    <cellStyle name="Note 5 18 5 2" xfId="42940"/>
    <cellStyle name="Note 5 18 5 3" xfId="42941"/>
    <cellStyle name="Note 5 18 6" xfId="42942"/>
    <cellStyle name="Note 5 18 6 2" xfId="42943"/>
    <cellStyle name="Note 5 18 7" xfId="42944"/>
    <cellStyle name="Note 5 18 8" xfId="42945"/>
    <cellStyle name="Note 5 19" xfId="42946"/>
    <cellStyle name="Note 5 19 2" xfId="42947"/>
    <cellStyle name="Note 5 19 2 2" xfId="42948"/>
    <cellStyle name="Note 5 19 2 3" xfId="42949"/>
    <cellStyle name="Note 5 19 3" xfId="42950"/>
    <cellStyle name="Note 5 19 3 2" xfId="42951"/>
    <cellStyle name="Note 5 19 3 3" xfId="42952"/>
    <cellStyle name="Note 5 19 4" xfId="42953"/>
    <cellStyle name="Note 5 19 4 2" xfId="42954"/>
    <cellStyle name="Note 5 19 4 3" xfId="42955"/>
    <cellStyle name="Note 5 19 5" xfId="42956"/>
    <cellStyle name="Note 5 19 5 2" xfId="42957"/>
    <cellStyle name="Note 5 19 5 3" xfId="42958"/>
    <cellStyle name="Note 5 19 6" xfId="42959"/>
    <cellStyle name="Note 5 19 6 2" xfId="42960"/>
    <cellStyle name="Note 5 19 7" xfId="42961"/>
    <cellStyle name="Note 5 19 8" xfId="42962"/>
    <cellStyle name="Note 5 2" xfId="42963"/>
    <cellStyle name="Note 5 2 2" xfId="42964"/>
    <cellStyle name="Note 5 2 2 2" xfId="42965"/>
    <cellStyle name="Note 5 2 2 3" xfId="42966"/>
    <cellStyle name="Note 5 2 3" xfId="42967"/>
    <cellStyle name="Note 5 2 3 2" xfId="42968"/>
    <cellStyle name="Note 5 2 3 3" xfId="42969"/>
    <cellStyle name="Note 5 2 4" xfId="42970"/>
    <cellStyle name="Note 5 2 4 2" xfId="42971"/>
    <cellStyle name="Note 5 2 4 3" xfId="42972"/>
    <cellStyle name="Note 5 2 5" xfId="42973"/>
    <cellStyle name="Note 5 2 5 2" xfId="42974"/>
    <cellStyle name="Note 5 2 5 3" xfId="42975"/>
    <cellStyle name="Note 5 2 6" xfId="42976"/>
    <cellStyle name="Note 5 2 6 2" xfId="42977"/>
    <cellStyle name="Note 5 2 7" xfId="42978"/>
    <cellStyle name="Note 5 2 8" xfId="42979"/>
    <cellStyle name="Note 5 20" xfId="42980"/>
    <cellStyle name="Note 5 20 2" xfId="42981"/>
    <cellStyle name="Note 5 20 2 2" xfId="42982"/>
    <cellStyle name="Note 5 20 2 3" xfId="42983"/>
    <cellStyle name="Note 5 20 3" xfId="42984"/>
    <cellStyle name="Note 5 20 3 2" xfId="42985"/>
    <cellStyle name="Note 5 20 3 3" xfId="42986"/>
    <cellStyle name="Note 5 20 4" xfId="42987"/>
    <cellStyle name="Note 5 20 4 2" xfId="42988"/>
    <cellStyle name="Note 5 20 4 3" xfId="42989"/>
    <cellStyle name="Note 5 20 5" xfId="42990"/>
    <cellStyle name="Note 5 20 5 2" xfId="42991"/>
    <cellStyle name="Note 5 20 5 3" xfId="42992"/>
    <cellStyle name="Note 5 20 6" xfId="42993"/>
    <cellStyle name="Note 5 20 6 2" xfId="42994"/>
    <cellStyle name="Note 5 20 7" xfId="42995"/>
    <cellStyle name="Note 5 20 8" xfId="42996"/>
    <cellStyle name="Note 5 21" xfId="42997"/>
    <cellStyle name="Note 5 21 2" xfId="42998"/>
    <cellStyle name="Note 5 21 2 2" xfId="42999"/>
    <cellStyle name="Note 5 21 2 3" xfId="43000"/>
    <cellStyle name="Note 5 21 3" xfId="43001"/>
    <cellStyle name="Note 5 21 3 2" xfId="43002"/>
    <cellStyle name="Note 5 21 3 3" xfId="43003"/>
    <cellStyle name="Note 5 21 4" xfId="43004"/>
    <cellStyle name="Note 5 21 4 2" xfId="43005"/>
    <cellStyle name="Note 5 21 4 3" xfId="43006"/>
    <cellStyle name="Note 5 21 5" xfId="43007"/>
    <cellStyle name="Note 5 21 5 2" xfId="43008"/>
    <cellStyle name="Note 5 21 5 3" xfId="43009"/>
    <cellStyle name="Note 5 21 6" xfId="43010"/>
    <cellStyle name="Note 5 21 6 2" xfId="43011"/>
    <cellStyle name="Note 5 21 7" xfId="43012"/>
    <cellStyle name="Note 5 21 8" xfId="43013"/>
    <cellStyle name="Note 5 22" xfId="43014"/>
    <cellStyle name="Note 5 22 2" xfId="43015"/>
    <cellStyle name="Note 5 22 3" xfId="43016"/>
    <cellStyle name="Note 5 23" xfId="43017"/>
    <cellStyle name="Note 5 23 2" xfId="43018"/>
    <cellStyle name="Note 5 23 3" xfId="43019"/>
    <cellStyle name="Note 5 24" xfId="43020"/>
    <cellStyle name="Note 5 24 2" xfId="43021"/>
    <cellStyle name="Note 5 24 3" xfId="43022"/>
    <cellStyle name="Note 5 25" xfId="43023"/>
    <cellStyle name="Note 5 25 2" xfId="43024"/>
    <cellStyle name="Note 5 25 3" xfId="43025"/>
    <cellStyle name="Note 5 26" xfId="43026"/>
    <cellStyle name="Note 5 26 2" xfId="43027"/>
    <cellStyle name="Note 5 27" xfId="43028"/>
    <cellStyle name="Note 5 28" xfId="43029"/>
    <cellStyle name="Note 5 3" xfId="43030"/>
    <cellStyle name="Note 5 3 2" xfId="43031"/>
    <cellStyle name="Note 5 3 2 2" xfId="43032"/>
    <cellStyle name="Note 5 3 2 3" xfId="43033"/>
    <cellStyle name="Note 5 3 3" xfId="43034"/>
    <cellStyle name="Note 5 3 3 2" xfId="43035"/>
    <cellStyle name="Note 5 3 3 3" xfId="43036"/>
    <cellStyle name="Note 5 3 4" xfId="43037"/>
    <cellStyle name="Note 5 3 4 2" xfId="43038"/>
    <cellStyle name="Note 5 3 4 3" xfId="43039"/>
    <cellStyle name="Note 5 3 5" xfId="43040"/>
    <cellStyle name="Note 5 3 5 2" xfId="43041"/>
    <cellStyle name="Note 5 3 5 3" xfId="43042"/>
    <cellStyle name="Note 5 3 6" xfId="43043"/>
    <cellStyle name="Note 5 3 6 2" xfId="43044"/>
    <cellStyle name="Note 5 3 7" xfId="43045"/>
    <cellStyle name="Note 5 3 8" xfId="43046"/>
    <cellStyle name="Note 5 4" xfId="43047"/>
    <cellStyle name="Note 5 4 2" xfId="43048"/>
    <cellStyle name="Note 5 4 2 2" xfId="43049"/>
    <cellStyle name="Note 5 4 2 3" xfId="43050"/>
    <cellStyle name="Note 5 4 3" xfId="43051"/>
    <cellStyle name="Note 5 4 3 2" xfId="43052"/>
    <cellStyle name="Note 5 4 3 3" xfId="43053"/>
    <cellStyle name="Note 5 4 4" xfId="43054"/>
    <cellStyle name="Note 5 4 4 2" xfId="43055"/>
    <cellStyle name="Note 5 4 4 3" xfId="43056"/>
    <cellStyle name="Note 5 4 5" xfId="43057"/>
    <cellStyle name="Note 5 4 5 2" xfId="43058"/>
    <cellStyle name="Note 5 4 5 3" xfId="43059"/>
    <cellStyle name="Note 5 4 6" xfId="43060"/>
    <cellStyle name="Note 5 4 6 2" xfId="43061"/>
    <cellStyle name="Note 5 4 7" xfId="43062"/>
    <cellStyle name="Note 5 4 8" xfId="43063"/>
    <cellStyle name="Note 5 5" xfId="43064"/>
    <cellStyle name="Note 5 5 2" xfId="43065"/>
    <cellStyle name="Note 5 5 2 2" xfId="43066"/>
    <cellStyle name="Note 5 5 2 3" xfId="43067"/>
    <cellStyle name="Note 5 5 3" xfId="43068"/>
    <cellStyle name="Note 5 5 3 2" xfId="43069"/>
    <cellStyle name="Note 5 5 3 3" xfId="43070"/>
    <cellStyle name="Note 5 5 4" xfId="43071"/>
    <cellStyle name="Note 5 5 4 2" xfId="43072"/>
    <cellStyle name="Note 5 5 4 3" xfId="43073"/>
    <cellStyle name="Note 5 5 5" xfId="43074"/>
    <cellStyle name="Note 5 5 5 2" xfId="43075"/>
    <cellStyle name="Note 5 5 5 3" xfId="43076"/>
    <cellStyle name="Note 5 5 6" xfId="43077"/>
    <cellStyle name="Note 5 5 6 2" xfId="43078"/>
    <cellStyle name="Note 5 5 7" xfId="43079"/>
    <cellStyle name="Note 5 5 8" xfId="43080"/>
    <cellStyle name="Note 5 6" xfId="43081"/>
    <cellStyle name="Note 5 6 2" xfId="43082"/>
    <cellStyle name="Note 5 6 2 2" xfId="43083"/>
    <cellStyle name="Note 5 6 2 3" xfId="43084"/>
    <cellStyle name="Note 5 6 3" xfId="43085"/>
    <cellStyle name="Note 5 6 3 2" xfId="43086"/>
    <cellStyle name="Note 5 6 3 3" xfId="43087"/>
    <cellStyle name="Note 5 6 4" xfId="43088"/>
    <cellStyle name="Note 5 6 4 2" xfId="43089"/>
    <cellStyle name="Note 5 6 4 3" xfId="43090"/>
    <cellStyle name="Note 5 6 5" xfId="43091"/>
    <cellStyle name="Note 5 6 5 2" xfId="43092"/>
    <cellStyle name="Note 5 6 5 3" xfId="43093"/>
    <cellStyle name="Note 5 6 6" xfId="43094"/>
    <cellStyle name="Note 5 6 6 2" xfId="43095"/>
    <cellStyle name="Note 5 6 7" xfId="43096"/>
    <cellStyle name="Note 5 6 8" xfId="43097"/>
    <cellStyle name="Note 5 7" xfId="43098"/>
    <cellStyle name="Note 5 7 2" xfId="43099"/>
    <cellStyle name="Note 5 7 2 2" xfId="43100"/>
    <cellStyle name="Note 5 7 2 3" xfId="43101"/>
    <cellStyle name="Note 5 7 3" xfId="43102"/>
    <cellStyle name="Note 5 7 3 2" xfId="43103"/>
    <cellStyle name="Note 5 7 3 3" xfId="43104"/>
    <cellStyle name="Note 5 7 4" xfId="43105"/>
    <cellStyle name="Note 5 7 4 2" xfId="43106"/>
    <cellStyle name="Note 5 7 4 3" xfId="43107"/>
    <cellStyle name="Note 5 7 5" xfId="43108"/>
    <cellStyle name="Note 5 7 5 2" xfId="43109"/>
    <cellStyle name="Note 5 7 5 3" xfId="43110"/>
    <cellStyle name="Note 5 7 6" xfId="43111"/>
    <cellStyle name="Note 5 7 6 2" xfId="43112"/>
    <cellStyle name="Note 5 7 7" xfId="43113"/>
    <cellStyle name="Note 5 7 8" xfId="43114"/>
    <cellStyle name="Note 5 8" xfId="43115"/>
    <cellStyle name="Note 5 8 2" xfId="43116"/>
    <cellStyle name="Note 5 8 2 2" xfId="43117"/>
    <cellStyle name="Note 5 8 2 3" xfId="43118"/>
    <cellStyle name="Note 5 8 3" xfId="43119"/>
    <cellStyle name="Note 5 8 3 2" xfId="43120"/>
    <cellStyle name="Note 5 8 3 3" xfId="43121"/>
    <cellStyle name="Note 5 8 4" xfId="43122"/>
    <cellStyle name="Note 5 8 4 2" xfId="43123"/>
    <cellStyle name="Note 5 8 4 3" xfId="43124"/>
    <cellStyle name="Note 5 8 5" xfId="43125"/>
    <cellStyle name="Note 5 8 5 2" xfId="43126"/>
    <cellStyle name="Note 5 8 5 3" xfId="43127"/>
    <cellStyle name="Note 5 8 6" xfId="43128"/>
    <cellStyle name="Note 5 8 6 2" xfId="43129"/>
    <cellStyle name="Note 5 8 7" xfId="43130"/>
    <cellStyle name="Note 5 8 8" xfId="43131"/>
    <cellStyle name="Note 5 9" xfId="43132"/>
    <cellStyle name="Note 5 9 2" xfId="43133"/>
    <cellStyle name="Note 5 9 2 2" xfId="43134"/>
    <cellStyle name="Note 5 9 2 3" xfId="43135"/>
    <cellStyle name="Note 5 9 3" xfId="43136"/>
    <cellStyle name="Note 5 9 3 2" xfId="43137"/>
    <cellStyle name="Note 5 9 3 3" xfId="43138"/>
    <cellStyle name="Note 5 9 4" xfId="43139"/>
    <cellStyle name="Note 5 9 4 2" xfId="43140"/>
    <cellStyle name="Note 5 9 4 3" xfId="43141"/>
    <cellStyle name="Note 5 9 5" xfId="43142"/>
    <cellStyle name="Note 5 9 5 2" xfId="43143"/>
    <cellStyle name="Note 5 9 5 3" xfId="43144"/>
    <cellStyle name="Note 5 9 6" xfId="43145"/>
    <cellStyle name="Note 5 9 6 2" xfId="43146"/>
    <cellStyle name="Note 5 9 7" xfId="43147"/>
    <cellStyle name="Note 5 9 8" xfId="43148"/>
    <cellStyle name="Note 6" xfId="43149"/>
    <cellStyle name="Note 6 10" xfId="43150"/>
    <cellStyle name="Note 6 10 2" xfId="43151"/>
    <cellStyle name="Note 6 10 2 2" xfId="43152"/>
    <cellStyle name="Note 6 10 2 3" xfId="43153"/>
    <cellStyle name="Note 6 10 3" xfId="43154"/>
    <cellStyle name="Note 6 10 3 2" xfId="43155"/>
    <cellStyle name="Note 6 10 3 3" xfId="43156"/>
    <cellStyle name="Note 6 10 4" xfId="43157"/>
    <cellStyle name="Note 6 10 4 2" xfId="43158"/>
    <cellStyle name="Note 6 10 4 3" xfId="43159"/>
    <cellStyle name="Note 6 10 5" xfId="43160"/>
    <cellStyle name="Note 6 10 5 2" xfId="43161"/>
    <cellStyle name="Note 6 10 5 3" xfId="43162"/>
    <cellStyle name="Note 6 10 6" xfId="43163"/>
    <cellStyle name="Note 6 10 6 2" xfId="43164"/>
    <cellStyle name="Note 6 10 7" xfId="43165"/>
    <cellStyle name="Note 6 10 8" xfId="43166"/>
    <cellStyle name="Note 6 11" xfId="43167"/>
    <cellStyle name="Note 6 11 2" xfId="43168"/>
    <cellStyle name="Note 6 11 2 2" xfId="43169"/>
    <cellStyle name="Note 6 11 2 3" xfId="43170"/>
    <cellStyle name="Note 6 11 3" xfId="43171"/>
    <cellStyle name="Note 6 11 3 2" xfId="43172"/>
    <cellStyle name="Note 6 11 3 3" xfId="43173"/>
    <cellStyle name="Note 6 11 4" xfId="43174"/>
    <cellStyle name="Note 6 11 4 2" xfId="43175"/>
    <cellStyle name="Note 6 11 4 3" xfId="43176"/>
    <cellStyle name="Note 6 11 5" xfId="43177"/>
    <cellStyle name="Note 6 11 5 2" xfId="43178"/>
    <cellStyle name="Note 6 11 5 3" xfId="43179"/>
    <cellStyle name="Note 6 11 6" xfId="43180"/>
    <cellStyle name="Note 6 11 6 2" xfId="43181"/>
    <cellStyle name="Note 6 11 7" xfId="43182"/>
    <cellStyle name="Note 6 11 8" xfId="43183"/>
    <cellStyle name="Note 6 12" xfId="43184"/>
    <cellStyle name="Note 6 12 2" xfId="43185"/>
    <cellStyle name="Note 6 12 2 2" xfId="43186"/>
    <cellStyle name="Note 6 12 2 3" xfId="43187"/>
    <cellStyle name="Note 6 12 3" xfId="43188"/>
    <cellStyle name="Note 6 12 3 2" xfId="43189"/>
    <cellStyle name="Note 6 12 3 3" xfId="43190"/>
    <cellStyle name="Note 6 12 4" xfId="43191"/>
    <cellStyle name="Note 6 12 4 2" xfId="43192"/>
    <cellStyle name="Note 6 12 4 3" xfId="43193"/>
    <cellStyle name="Note 6 12 5" xfId="43194"/>
    <cellStyle name="Note 6 12 5 2" xfId="43195"/>
    <cellStyle name="Note 6 12 5 3" xfId="43196"/>
    <cellStyle name="Note 6 12 6" xfId="43197"/>
    <cellStyle name="Note 6 12 6 2" xfId="43198"/>
    <cellStyle name="Note 6 12 7" xfId="43199"/>
    <cellStyle name="Note 6 12 8" xfId="43200"/>
    <cellStyle name="Note 6 13" xfId="43201"/>
    <cellStyle name="Note 6 13 2" xfId="43202"/>
    <cellStyle name="Note 6 13 2 2" xfId="43203"/>
    <cellStyle name="Note 6 13 2 3" xfId="43204"/>
    <cellStyle name="Note 6 13 3" xfId="43205"/>
    <cellStyle name="Note 6 13 3 2" xfId="43206"/>
    <cellStyle name="Note 6 13 3 3" xfId="43207"/>
    <cellStyle name="Note 6 13 4" xfId="43208"/>
    <cellStyle name="Note 6 13 4 2" xfId="43209"/>
    <cellStyle name="Note 6 13 4 3" xfId="43210"/>
    <cellStyle name="Note 6 13 5" xfId="43211"/>
    <cellStyle name="Note 6 13 5 2" xfId="43212"/>
    <cellStyle name="Note 6 13 5 3" xfId="43213"/>
    <cellStyle name="Note 6 13 6" xfId="43214"/>
    <cellStyle name="Note 6 13 6 2" xfId="43215"/>
    <cellStyle name="Note 6 13 7" xfId="43216"/>
    <cellStyle name="Note 6 13 8" xfId="43217"/>
    <cellStyle name="Note 6 14" xfId="43218"/>
    <cellStyle name="Note 6 14 2" xfId="43219"/>
    <cellStyle name="Note 6 14 2 2" xfId="43220"/>
    <cellStyle name="Note 6 14 2 3" xfId="43221"/>
    <cellStyle name="Note 6 14 3" xfId="43222"/>
    <cellStyle name="Note 6 14 3 2" xfId="43223"/>
    <cellStyle name="Note 6 14 3 3" xfId="43224"/>
    <cellStyle name="Note 6 14 4" xfId="43225"/>
    <cellStyle name="Note 6 14 4 2" xfId="43226"/>
    <cellStyle name="Note 6 14 4 3" xfId="43227"/>
    <cellStyle name="Note 6 14 5" xfId="43228"/>
    <cellStyle name="Note 6 14 5 2" xfId="43229"/>
    <cellStyle name="Note 6 14 5 3" xfId="43230"/>
    <cellStyle name="Note 6 14 6" xfId="43231"/>
    <cellStyle name="Note 6 14 6 2" xfId="43232"/>
    <cellStyle name="Note 6 14 7" xfId="43233"/>
    <cellStyle name="Note 6 14 8" xfId="43234"/>
    <cellStyle name="Note 6 15" xfId="43235"/>
    <cellStyle name="Note 6 15 2" xfId="43236"/>
    <cellStyle name="Note 6 15 2 2" xfId="43237"/>
    <cellStyle name="Note 6 15 2 3" xfId="43238"/>
    <cellStyle name="Note 6 15 3" xfId="43239"/>
    <cellStyle name="Note 6 15 3 2" xfId="43240"/>
    <cellStyle name="Note 6 15 3 3" xfId="43241"/>
    <cellStyle name="Note 6 15 4" xfId="43242"/>
    <cellStyle name="Note 6 15 4 2" xfId="43243"/>
    <cellStyle name="Note 6 15 4 3" xfId="43244"/>
    <cellStyle name="Note 6 15 5" xfId="43245"/>
    <cellStyle name="Note 6 15 5 2" xfId="43246"/>
    <cellStyle name="Note 6 15 5 3" xfId="43247"/>
    <cellStyle name="Note 6 15 6" xfId="43248"/>
    <cellStyle name="Note 6 15 6 2" xfId="43249"/>
    <cellStyle name="Note 6 15 7" xfId="43250"/>
    <cellStyle name="Note 6 15 8" xfId="43251"/>
    <cellStyle name="Note 6 16" xfId="43252"/>
    <cellStyle name="Note 6 16 2" xfId="43253"/>
    <cellStyle name="Note 6 16 2 2" xfId="43254"/>
    <cellStyle name="Note 6 16 2 3" xfId="43255"/>
    <cellStyle name="Note 6 16 3" xfId="43256"/>
    <cellStyle name="Note 6 16 3 2" xfId="43257"/>
    <cellStyle name="Note 6 16 3 3" xfId="43258"/>
    <cellStyle name="Note 6 16 4" xfId="43259"/>
    <cellStyle name="Note 6 16 4 2" xfId="43260"/>
    <cellStyle name="Note 6 16 4 3" xfId="43261"/>
    <cellStyle name="Note 6 16 5" xfId="43262"/>
    <cellStyle name="Note 6 16 5 2" xfId="43263"/>
    <cellStyle name="Note 6 16 5 3" xfId="43264"/>
    <cellStyle name="Note 6 16 6" xfId="43265"/>
    <cellStyle name="Note 6 16 6 2" xfId="43266"/>
    <cellStyle name="Note 6 16 7" xfId="43267"/>
    <cellStyle name="Note 6 16 8" xfId="43268"/>
    <cellStyle name="Note 6 17" xfId="43269"/>
    <cellStyle name="Note 6 17 2" xfId="43270"/>
    <cellStyle name="Note 6 17 2 2" xfId="43271"/>
    <cellStyle name="Note 6 17 2 3" xfId="43272"/>
    <cellStyle name="Note 6 17 3" xfId="43273"/>
    <cellStyle name="Note 6 17 3 2" xfId="43274"/>
    <cellStyle name="Note 6 17 3 3" xfId="43275"/>
    <cellStyle name="Note 6 17 4" xfId="43276"/>
    <cellStyle name="Note 6 17 4 2" xfId="43277"/>
    <cellStyle name="Note 6 17 4 3" xfId="43278"/>
    <cellStyle name="Note 6 17 5" xfId="43279"/>
    <cellStyle name="Note 6 17 5 2" xfId="43280"/>
    <cellStyle name="Note 6 17 5 3" xfId="43281"/>
    <cellStyle name="Note 6 17 6" xfId="43282"/>
    <cellStyle name="Note 6 17 6 2" xfId="43283"/>
    <cellStyle name="Note 6 17 7" xfId="43284"/>
    <cellStyle name="Note 6 17 8" xfId="43285"/>
    <cellStyle name="Note 6 18" xfId="43286"/>
    <cellStyle name="Note 6 18 2" xfId="43287"/>
    <cellStyle name="Note 6 18 2 2" xfId="43288"/>
    <cellStyle name="Note 6 18 2 3" xfId="43289"/>
    <cellStyle name="Note 6 18 3" xfId="43290"/>
    <cellStyle name="Note 6 18 3 2" xfId="43291"/>
    <cellStyle name="Note 6 18 3 3" xfId="43292"/>
    <cellStyle name="Note 6 18 4" xfId="43293"/>
    <cellStyle name="Note 6 18 4 2" xfId="43294"/>
    <cellStyle name="Note 6 18 4 3" xfId="43295"/>
    <cellStyle name="Note 6 18 5" xfId="43296"/>
    <cellStyle name="Note 6 18 5 2" xfId="43297"/>
    <cellStyle name="Note 6 18 5 3" xfId="43298"/>
    <cellStyle name="Note 6 18 6" xfId="43299"/>
    <cellStyle name="Note 6 18 6 2" xfId="43300"/>
    <cellStyle name="Note 6 18 7" xfId="43301"/>
    <cellStyle name="Note 6 18 8" xfId="43302"/>
    <cellStyle name="Note 6 19" xfId="43303"/>
    <cellStyle name="Note 6 19 2" xfId="43304"/>
    <cellStyle name="Note 6 19 2 2" xfId="43305"/>
    <cellStyle name="Note 6 19 2 3" xfId="43306"/>
    <cellStyle name="Note 6 19 3" xfId="43307"/>
    <cellStyle name="Note 6 19 3 2" xfId="43308"/>
    <cellStyle name="Note 6 19 3 3" xfId="43309"/>
    <cellStyle name="Note 6 19 4" xfId="43310"/>
    <cellStyle name="Note 6 19 4 2" xfId="43311"/>
    <cellStyle name="Note 6 19 4 3" xfId="43312"/>
    <cellStyle name="Note 6 19 5" xfId="43313"/>
    <cellStyle name="Note 6 19 5 2" xfId="43314"/>
    <cellStyle name="Note 6 19 5 3" xfId="43315"/>
    <cellStyle name="Note 6 19 6" xfId="43316"/>
    <cellStyle name="Note 6 19 6 2" xfId="43317"/>
    <cellStyle name="Note 6 19 7" xfId="43318"/>
    <cellStyle name="Note 6 19 8" xfId="43319"/>
    <cellStyle name="Note 6 2" xfId="43320"/>
    <cellStyle name="Note 6 2 2" xfId="43321"/>
    <cellStyle name="Note 6 2 2 2" xfId="43322"/>
    <cellStyle name="Note 6 2 2 3" xfId="43323"/>
    <cellStyle name="Note 6 2 3" xfId="43324"/>
    <cellStyle name="Note 6 2 3 2" xfId="43325"/>
    <cellStyle name="Note 6 2 3 3" xfId="43326"/>
    <cellStyle name="Note 6 2 4" xfId="43327"/>
    <cellStyle name="Note 6 2 4 2" xfId="43328"/>
    <cellStyle name="Note 6 2 4 3" xfId="43329"/>
    <cellStyle name="Note 6 2 5" xfId="43330"/>
    <cellStyle name="Note 6 2 5 2" xfId="43331"/>
    <cellStyle name="Note 6 2 5 3" xfId="43332"/>
    <cellStyle name="Note 6 2 6" xfId="43333"/>
    <cellStyle name="Note 6 2 6 2" xfId="43334"/>
    <cellStyle name="Note 6 2 7" xfId="43335"/>
    <cellStyle name="Note 6 2 8" xfId="43336"/>
    <cellStyle name="Note 6 20" xfId="43337"/>
    <cellStyle name="Note 6 20 2" xfId="43338"/>
    <cellStyle name="Note 6 20 2 2" xfId="43339"/>
    <cellStyle name="Note 6 20 2 3" xfId="43340"/>
    <cellStyle name="Note 6 20 3" xfId="43341"/>
    <cellStyle name="Note 6 20 3 2" xfId="43342"/>
    <cellStyle name="Note 6 20 3 3" xfId="43343"/>
    <cellStyle name="Note 6 20 4" xfId="43344"/>
    <cellStyle name="Note 6 20 4 2" xfId="43345"/>
    <cellStyle name="Note 6 20 4 3" xfId="43346"/>
    <cellStyle name="Note 6 20 5" xfId="43347"/>
    <cellStyle name="Note 6 20 5 2" xfId="43348"/>
    <cellStyle name="Note 6 20 5 3" xfId="43349"/>
    <cellStyle name="Note 6 20 6" xfId="43350"/>
    <cellStyle name="Note 6 20 6 2" xfId="43351"/>
    <cellStyle name="Note 6 20 7" xfId="43352"/>
    <cellStyle name="Note 6 20 8" xfId="43353"/>
    <cellStyle name="Note 6 21" xfId="43354"/>
    <cellStyle name="Note 6 21 2" xfId="43355"/>
    <cellStyle name="Note 6 21 2 2" xfId="43356"/>
    <cellStyle name="Note 6 21 2 3" xfId="43357"/>
    <cellStyle name="Note 6 21 3" xfId="43358"/>
    <cellStyle name="Note 6 21 3 2" xfId="43359"/>
    <cellStyle name="Note 6 21 3 3" xfId="43360"/>
    <cellStyle name="Note 6 21 4" xfId="43361"/>
    <cellStyle name="Note 6 21 4 2" xfId="43362"/>
    <cellStyle name="Note 6 21 4 3" xfId="43363"/>
    <cellStyle name="Note 6 21 5" xfId="43364"/>
    <cellStyle name="Note 6 21 5 2" xfId="43365"/>
    <cellStyle name="Note 6 21 5 3" xfId="43366"/>
    <cellStyle name="Note 6 21 6" xfId="43367"/>
    <cellStyle name="Note 6 21 6 2" xfId="43368"/>
    <cellStyle name="Note 6 21 7" xfId="43369"/>
    <cellStyle name="Note 6 21 8" xfId="43370"/>
    <cellStyle name="Note 6 22" xfId="43371"/>
    <cellStyle name="Note 6 22 2" xfId="43372"/>
    <cellStyle name="Note 6 22 3" xfId="43373"/>
    <cellStyle name="Note 6 23" xfId="43374"/>
    <cellStyle name="Note 6 23 2" xfId="43375"/>
    <cellStyle name="Note 6 23 3" xfId="43376"/>
    <cellStyle name="Note 6 24" xfId="43377"/>
    <cellStyle name="Note 6 24 2" xfId="43378"/>
    <cellStyle name="Note 6 24 3" xfId="43379"/>
    <cellStyle name="Note 6 25" xfId="43380"/>
    <cellStyle name="Note 6 25 2" xfId="43381"/>
    <cellStyle name="Note 6 25 3" xfId="43382"/>
    <cellStyle name="Note 6 26" xfId="43383"/>
    <cellStyle name="Note 6 26 2" xfId="43384"/>
    <cellStyle name="Note 6 27" xfId="43385"/>
    <cellStyle name="Note 6 28" xfId="43386"/>
    <cellStyle name="Note 6 3" xfId="43387"/>
    <cellStyle name="Note 6 3 2" xfId="43388"/>
    <cellStyle name="Note 6 3 2 2" xfId="43389"/>
    <cellStyle name="Note 6 3 2 3" xfId="43390"/>
    <cellStyle name="Note 6 3 3" xfId="43391"/>
    <cellStyle name="Note 6 3 3 2" xfId="43392"/>
    <cellStyle name="Note 6 3 3 3" xfId="43393"/>
    <cellStyle name="Note 6 3 4" xfId="43394"/>
    <cellStyle name="Note 6 3 4 2" xfId="43395"/>
    <cellStyle name="Note 6 3 4 3" xfId="43396"/>
    <cellStyle name="Note 6 3 5" xfId="43397"/>
    <cellStyle name="Note 6 3 5 2" xfId="43398"/>
    <cellStyle name="Note 6 3 5 3" xfId="43399"/>
    <cellStyle name="Note 6 3 6" xfId="43400"/>
    <cellStyle name="Note 6 3 6 2" xfId="43401"/>
    <cellStyle name="Note 6 3 7" xfId="43402"/>
    <cellStyle name="Note 6 3 8" xfId="43403"/>
    <cellStyle name="Note 6 4" xfId="43404"/>
    <cellStyle name="Note 6 4 2" xfId="43405"/>
    <cellStyle name="Note 6 4 2 2" xfId="43406"/>
    <cellStyle name="Note 6 4 2 3" xfId="43407"/>
    <cellStyle name="Note 6 4 3" xfId="43408"/>
    <cellStyle name="Note 6 4 3 2" xfId="43409"/>
    <cellStyle name="Note 6 4 3 3" xfId="43410"/>
    <cellStyle name="Note 6 4 4" xfId="43411"/>
    <cellStyle name="Note 6 4 4 2" xfId="43412"/>
    <cellStyle name="Note 6 4 4 3" xfId="43413"/>
    <cellStyle name="Note 6 4 5" xfId="43414"/>
    <cellStyle name="Note 6 4 5 2" xfId="43415"/>
    <cellStyle name="Note 6 4 5 3" xfId="43416"/>
    <cellStyle name="Note 6 4 6" xfId="43417"/>
    <cellStyle name="Note 6 4 6 2" xfId="43418"/>
    <cellStyle name="Note 6 4 7" xfId="43419"/>
    <cellStyle name="Note 6 4 8" xfId="43420"/>
    <cellStyle name="Note 6 5" xfId="43421"/>
    <cellStyle name="Note 6 5 2" xfId="43422"/>
    <cellStyle name="Note 6 5 2 2" xfId="43423"/>
    <cellStyle name="Note 6 5 2 3" xfId="43424"/>
    <cellStyle name="Note 6 5 3" xfId="43425"/>
    <cellStyle name="Note 6 5 3 2" xfId="43426"/>
    <cellStyle name="Note 6 5 3 3" xfId="43427"/>
    <cellStyle name="Note 6 5 4" xfId="43428"/>
    <cellStyle name="Note 6 5 4 2" xfId="43429"/>
    <cellStyle name="Note 6 5 4 3" xfId="43430"/>
    <cellStyle name="Note 6 5 5" xfId="43431"/>
    <cellStyle name="Note 6 5 5 2" xfId="43432"/>
    <cellStyle name="Note 6 5 5 3" xfId="43433"/>
    <cellStyle name="Note 6 5 6" xfId="43434"/>
    <cellStyle name="Note 6 5 6 2" xfId="43435"/>
    <cellStyle name="Note 6 5 7" xfId="43436"/>
    <cellStyle name="Note 6 5 8" xfId="43437"/>
    <cellStyle name="Note 6 6" xfId="43438"/>
    <cellStyle name="Note 6 6 2" xfId="43439"/>
    <cellStyle name="Note 6 6 2 2" xfId="43440"/>
    <cellStyle name="Note 6 6 2 3" xfId="43441"/>
    <cellStyle name="Note 6 6 3" xfId="43442"/>
    <cellStyle name="Note 6 6 3 2" xfId="43443"/>
    <cellStyle name="Note 6 6 3 3" xfId="43444"/>
    <cellStyle name="Note 6 6 4" xfId="43445"/>
    <cellStyle name="Note 6 6 4 2" xfId="43446"/>
    <cellStyle name="Note 6 6 4 3" xfId="43447"/>
    <cellStyle name="Note 6 6 5" xfId="43448"/>
    <cellStyle name="Note 6 6 5 2" xfId="43449"/>
    <cellStyle name="Note 6 6 5 3" xfId="43450"/>
    <cellStyle name="Note 6 6 6" xfId="43451"/>
    <cellStyle name="Note 6 6 6 2" xfId="43452"/>
    <cellStyle name="Note 6 6 7" xfId="43453"/>
    <cellStyle name="Note 6 6 8" xfId="43454"/>
    <cellStyle name="Note 6 7" xfId="43455"/>
    <cellStyle name="Note 6 7 2" xfId="43456"/>
    <cellStyle name="Note 6 7 2 2" xfId="43457"/>
    <cellStyle name="Note 6 7 2 3" xfId="43458"/>
    <cellStyle name="Note 6 7 3" xfId="43459"/>
    <cellStyle name="Note 6 7 3 2" xfId="43460"/>
    <cellStyle name="Note 6 7 3 3" xfId="43461"/>
    <cellStyle name="Note 6 7 4" xfId="43462"/>
    <cellStyle name="Note 6 7 4 2" xfId="43463"/>
    <cellStyle name="Note 6 7 4 3" xfId="43464"/>
    <cellStyle name="Note 6 7 5" xfId="43465"/>
    <cellStyle name="Note 6 7 5 2" xfId="43466"/>
    <cellStyle name="Note 6 7 5 3" xfId="43467"/>
    <cellStyle name="Note 6 7 6" xfId="43468"/>
    <cellStyle name="Note 6 7 6 2" xfId="43469"/>
    <cellStyle name="Note 6 7 7" xfId="43470"/>
    <cellStyle name="Note 6 7 8" xfId="43471"/>
    <cellStyle name="Note 6 8" xfId="43472"/>
    <cellStyle name="Note 6 8 2" xfId="43473"/>
    <cellStyle name="Note 6 8 2 2" xfId="43474"/>
    <cellStyle name="Note 6 8 2 3" xfId="43475"/>
    <cellStyle name="Note 6 8 3" xfId="43476"/>
    <cellStyle name="Note 6 8 3 2" xfId="43477"/>
    <cellStyle name="Note 6 8 3 3" xfId="43478"/>
    <cellStyle name="Note 6 8 4" xfId="43479"/>
    <cellStyle name="Note 6 8 4 2" xfId="43480"/>
    <cellStyle name="Note 6 8 4 3" xfId="43481"/>
    <cellStyle name="Note 6 8 5" xfId="43482"/>
    <cellStyle name="Note 6 8 5 2" xfId="43483"/>
    <cellStyle name="Note 6 8 5 3" xfId="43484"/>
    <cellStyle name="Note 6 8 6" xfId="43485"/>
    <cellStyle name="Note 6 8 6 2" xfId="43486"/>
    <cellStyle name="Note 6 8 7" xfId="43487"/>
    <cellStyle name="Note 6 8 8" xfId="43488"/>
    <cellStyle name="Note 6 9" xfId="43489"/>
    <cellStyle name="Note 6 9 2" xfId="43490"/>
    <cellStyle name="Note 6 9 2 2" xfId="43491"/>
    <cellStyle name="Note 6 9 2 3" xfId="43492"/>
    <cellStyle name="Note 6 9 3" xfId="43493"/>
    <cellStyle name="Note 6 9 3 2" xfId="43494"/>
    <cellStyle name="Note 6 9 3 3" xfId="43495"/>
    <cellStyle name="Note 6 9 4" xfId="43496"/>
    <cellStyle name="Note 6 9 4 2" xfId="43497"/>
    <cellStyle name="Note 6 9 4 3" xfId="43498"/>
    <cellStyle name="Note 6 9 5" xfId="43499"/>
    <cellStyle name="Note 6 9 5 2" xfId="43500"/>
    <cellStyle name="Note 6 9 5 3" xfId="43501"/>
    <cellStyle name="Note 6 9 6" xfId="43502"/>
    <cellStyle name="Note 6 9 6 2" xfId="43503"/>
    <cellStyle name="Note 6 9 7" xfId="43504"/>
    <cellStyle name="Note 6 9 8" xfId="43505"/>
    <cellStyle name="Note 7" xfId="43506"/>
    <cellStyle name="Note 7 10" xfId="43507"/>
    <cellStyle name="Note 7 10 2" xfId="43508"/>
    <cellStyle name="Note 7 10 2 2" xfId="43509"/>
    <cellStyle name="Note 7 10 2 3" xfId="43510"/>
    <cellStyle name="Note 7 10 3" xfId="43511"/>
    <cellStyle name="Note 7 10 3 2" xfId="43512"/>
    <cellStyle name="Note 7 10 3 3" xfId="43513"/>
    <cellStyle name="Note 7 10 4" xfId="43514"/>
    <cellStyle name="Note 7 10 4 2" xfId="43515"/>
    <cellStyle name="Note 7 10 4 3" xfId="43516"/>
    <cellStyle name="Note 7 10 5" xfId="43517"/>
    <cellStyle name="Note 7 10 5 2" xfId="43518"/>
    <cellStyle name="Note 7 10 5 3" xfId="43519"/>
    <cellStyle name="Note 7 10 6" xfId="43520"/>
    <cellStyle name="Note 7 10 6 2" xfId="43521"/>
    <cellStyle name="Note 7 10 7" xfId="43522"/>
    <cellStyle name="Note 7 10 8" xfId="43523"/>
    <cellStyle name="Note 7 11" xfId="43524"/>
    <cellStyle name="Note 7 11 2" xfId="43525"/>
    <cellStyle name="Note 7 11 2 2" xfId="43526"/>
    <cellStyle name="Note 7 11 2 3" xfId="43527"/>
    <cellStyle name="Note 7 11 3" xfId="43528"/>
    <cellStyle name="Note 7 11 3 2" xfId="43529"/>
    <cellStyle name="Note 7 11 3 3" xfId="43530"/>
    <cellStyle name="Note 7 11 4" xfId="43531"/>
    <cellStyle name="Note 7 11 4 2" xfId="43532"/>
    <cellStyle name="Note 7 11 4 3" xfId="43533"/>
    <cellStyle name="Note 7 11 5" xfId="43534"/>
    <cellStyle name="Note 7 11 5 2" xfId="43535"/>
    <cellStyle name="Note 7 11 5 3" xfId="43536"/>
    <cellStyle name="Note 7 11 6" xfId="43537"/>
    <cellStyle name="Note 7 11 6 2" xfId="43538"/>
    <cellStyle name="Note 7 11 7" xfId="43539"/>
    <cellStyle name="Note 7 11 8" xfId="43540"/>
    <cellStyle name="Note 7 12" xfId="43541"/>
    <cellStyle name="Note 7 12 2" xfId="43542"/>
    <cellStyle name="Note 7 12 2 2" xfId="43543"/>
    <cellStyle name="Note 7 12 2 3" xfId="43544"/>
    <cellStyle name="Note 7 12 3" xfId="43545"/>
    <cellStyle name="Note 7 12 3 2" xfId="43546"/>
    <cellStyle name="Note 7 12 3 3" xfId="43547"/>
    <cellStyle name="Note 7 12 4" xfId="43548"/>
    <cellStyle name="Note 7 12 4 2" xfId="43549"/>
    <cellStyle name="Note 7 12 4 3" xfId="43550"/>
    <cellStyle name="Note 7 12 5" xfId="43551"/>
    <cellStyle name="Note 7 12 5 2" xfId="43552"/>
    <cellStyle name="Note 7 12 5 3" xfId="43553"/>
    <cellStyle name="Note 7 12 6" xfId="43554"/>
    <cellStyle name="Note 7 12 6 2" xfId="43555"/>
    <cellStyle name="Note 7 12 7" xfId="43556"/>
    <cellStyle name="Note 7 12 8" xfId="43557"/>
    <cellStyle name="Note 7 13" xfId="43558"/>
    <cellStyle name="Note 7 13 2" xfId="43559"/>
    <cellStyle name="Note 7 13 2 2" xfId="43560"/>
    <cellStyle name="Note 7 13 2 3" xfId="43561"/>
    <cellStyle name="Note 7 13 3" xfId="43562"/>
    <cellStyle name="Note 7 13 3 2" xfId="43563"/>
    <cellStyle name="Note 7 13 3 3" xfId="43564"/>
    <cellStyle name="Note 7 13 4" xfId="43565"/>
    <cellStyle name="Note 7 13 4 2" xfId="43566"/>
    <cellStyle name="Note 7 13 4 3" xfId="43567"/>
    <cellStyle name="Note 7 13 5" xfId="43568"/>
    <cellStyle name="Note 7 13 5 2" xfId="43569"/>
    <cellStyle name="Note 7 13 5 3" xfId="43570"/>
    <cellStyle name="Note 7 13 6" xfId="43571"/>
    <cellStyle name="Note 7 13 6 2" xfId="43572"/>
    <cellStyle name="Note 7 13 7" xfId="43573"/>
    <cellStyle name="Note 7 13 8" xfId="43574"/>
    <cellStyle name="Note 7 14" xfId="43575"/>
    <cellStyle name="Note 7 14 2" xfId="43576"/>
    <cellStyle name="Note 7 14 2 2" xfId="43577"/>
    <cellStyle name="Note 7 14 2 3" xfId="43578"/>
    <cellStyle name="Note 7 14 3" xfId="43579"/>
    <cellStyle name="Note 7 14 3 2" xfId="43580"/>
    <cellStyle name="Note 7 14 3 3" xfId="43581"/>
    <cellStyle name="Note 7 14 4" xfId="43582"/>
    <cellStyle name="Note 7 14 4 2" xfId="43583"/>
    <cellStyle name="Note 7 14 4 3" xfId="43584"/>
    <cellStyle name="Note 7 14 5" xfId="43585"/>
    <cellStyle name="Note 7 14 5 2" xfId="43586"/>
    <cellStyle name="Note 7 14 5 3" xfId="43587"/>
    <cellStyle name="Note 7 14 6" xfId="43588"/>
    <cellStyle name="Note 7 14 6 2" xfId="43589"/>
    <cellStyle name="Note 7 14 7" xfId="43590"/>
    <cellStyle name="Note 7 14 8" xfId="43591"/>
    <cellStyle name="Note 7 15" xfId="43592"/>
    <cellStyle name="Note 7 15 2" xfId="43593"/>
    <cellStyle name="Note 7 15 2 2" xfId="43594"/>
    <cellStyle name="Note 7 15 2 3" xfId="43595"/>
    <cellStyle name="Note 7 15 3" xfId="43596"/>
    <cellStyle name="Note 7 15 3 2" xfId="43597"/>
    <cellStyle name="Note 7 15 3 3" xfId="43598"/>
    <cellStyle name="Note 7 15 4" xfId="43599"/>
    <cellStyle name="Note 7 15 4 2" xfId="43600"/>
    <cellStyle name="Note 7 15 4 3" xfId="43601"/>
    <cellStyle name="Note 7 15 5" xfId="43602"/>
    <cellStyle name="Note 7 15 5 2" xfId="43603"/>
    <cellStyle name="Note 7 15 5 3" xfId="43604"/>
    <cellStyle name="Note 7 15 6" xfId="43605"/>
    <cellStyle name="Note 7 15 6 2" xfId="43606"/>
    <cellStyle name="Note 7 15 7" xfId="43607"/>
    <cellStyle name="Note 7 15 8" xfId="43608"/>
    <cellStyle name="Note 7 16" xfId="43609"/>
    <cellStyle name="Note 7 16 2" xfId="43610"/>
    <cellStyle name="Note 7 16 2 2" xfId="43611"/>
    <cellStyle name="Note 7 16 2 3" xfId="43612"/>
    <cellStyle name="Note 7 16 3" xfId="43613"/>
    <cellStyle name="Note 7 16 3 2" xfId="43614"/>
    <cellStyle name="Note 7 16 3 3" xfId="43615"/>
    <cellStyle name="Note 7 16 4" xfId="43616"/>
    <cellStyle name="Note 7 16 4 2" xfId="43617"/>
    <cellStyle name="Note 7 16 4 3" xfId="43618"/>
    <cellStyle name="Note 7 16 5" xfId="43619"/>
    <cellStyle name="Note 7 16 5 2" xfId="43620"/>
    <cellStyle name="Note 7 16 5 3" xfId="43621"/>
    <cellStyle name="Note 7 16 6" xfId="43622"/>
    <cellStyle name="Note 7 16 6 2" xfId="43623"/>
    <cellStyle name="Note 7 16 7" xfId="43624"/>
    <cellStyle name="Note 7 16 8" xfId="43625"/>
    <cellStyle name="Note 7 17" xfId="43626"/>
    <cellStyle name="Note 7 17 2" xfId="43627"/>
    <cellStyle name="Note 7 17 2 2" xfId="43628"/>
    <cellStyle name="Note 7 17 2 3" xfId="43629"/>
    <cellStyle name="Note 7 17 3" xfId="43630"/>
    <cellStyle name="Note 7 17 3 2" xfId="43631"/>
    <cellStyle name="Note 7 17 3 3" xfId="43632"/>
    <cellStyle name="Note 7 17 4" xfId="43633"/>
    <cellStyle name="Note 7 17 4 2" xfId="43634"/>
    <cellStyle name="Note 7 17 4 3" xfId="43635"/>
    <cellStyle name="Note 7 17 5" xfId="43636"/>
    <cellStyle name="Note 7 17 5 2" xfId="43637"/>
    <cellStyle name="Note 7 17 5 3" xfId="43638"/>
    <cellStyle name="Note 7 17 6" xfId="43639"/>
    <cellStyle name="Note 7 17 6 2" xfId="43640"/>
    <cellStyle name="Note 7 17 7" xfId="43641"/>
    <cellStyle name="Note 7 17 8" xfId="43642"/>
    <cellStyle name="Note 7 18" xfId="43643"/>
    <cellStyle name="Note 7 18 2" xfId="43644"/>
    <cellStyle name="Note 7 18 2 2" xfId="43645"/>
    <cellStyle name="Note 7 18 2 3" xfId="43646"/>
    <cellStyle name="Note 7 18 3" xfId="43647"/>
    <cellStyle name="Note 7 18 3 2" xfId="43648"/>
    <cellStyle name="Note 7 18 3 3" xfId="43649"/>
    <cellStyle name="Note 7 18 4" xfId="43650"/>
    <cellStyle name="Note 7 18 4 2" xfId="43651"/>
    <cellStyle name="Note 7 18 4 3" xfId="43652"/>
    <cellStyle name="Note 7 18 5" xfId="43653"/>
    <cellStyle name="Note 7 18 5 2" xfId="43654"/>
    <cellStyle name="Note 7 18 5 3" xfId="43655"/>
    <cellStyle name="Note 7 18 6" xfId="43656"/>
    <cellStyle name="Note 7 18 6 2" xfId="43657"/>
    <cellStyle name="Note 7 18 7" xfId="43658"/>
    <cellStyle name="Note 7 18 8" xfId="43659"/>
    <cellStyle name="Note 7 19" xfId="43660"/>
    <cellStyle name="Note 7 19 2" xfId="43661"/>
    <cellStyle name="Note 7 19 2 2" xfId="43662"/>
    <cellStyle name="Note 7 19 2 3" xfId="43663"/>
    <cellStyle name="Note 7 19 3" xfId="43664"/>
    <cellStyle name="Note 7 19 3 2" xfId="43665"/>
    <cellStyle name="Note 7 19 3 3" xfId="43666"/>
    <cellStyle name="Note 7 19 4" xfId="43667"/>
    <cellStyle name="Note 7 19 4 2" xfId="43668"/>
    <cellStyle name="Note 7 19 4 3" xfId="43669"/>
    <cellStyle name="Note 7 19 5" xfId="43670"/>
    <cellStyle name="Note 7 19 5 2" xfId="43671"/>
    <cellStyle name="Note 7 19 5 3" xfId="43672"/>
    <cellStyle name="Note 7 19 6" xfId="43673"/>
    <cellStyle name="Note 7 19 6 2" xfId="43674"/>
    <cellStyle name="Note 7 19 7" xfId="43675"/>
    <cellStyle name="Note 7 19 8" xfId="43676"/>
    <cellStyle name="Note 7 2" xfId="43677"/>
    <cellStyle name="Note 7 2 2" xfId="43678"/>
    <cellStyle name="Note 7 2 2 2" xfId="43679"/>
    <cellStyle name="Note 7 2 2 3" xfId="43680"/>
    <cellStyle name="Note 7 2 3" xfId="43681"/>
    <cellStyle name="Note 7 2 3 2" xfId="43682"/>
    <cellStyle name="Note 7 2 3 3" xfId="43683"/>
    <cellStyle name="Note 7 2 4" xfId="43684"/>
    <cellStyle name="Note 7 2 4 2" xfId="43685"/>
    <cellStyle name="Note 7 2 4 3" xfId="43686"/>
    <cellStyle name="Note 7 2 5" xfId="43687"/>
    <cellStyle name="Note 7 2 5 2" xfId="43688"/>
    <cellStyle name="Note 7 2 5 3" xfId="43689"/>
    <cellStyle name="Note 7 2 6" xfId="43690"/>
    <cellStyle name="Note 7 2 6 2" xfId="43691"/>
    <cellStyle name="Note 7 2 7" xfId="43692"/>
    <cellStyle name="Note 7 2 8" xfId="43693"/>
    <cellStyle name="Note 7 20" xfId="43694"/>
    <cellStyle name="Note 7 20 2" xfId="43695"/>
    <cellStyle name="Note 7 20 2 2" xfId="43696"/>
    <cellStyle name="Note 7 20 2 3" xfId="43697"/>
    <cellStyle name="Note 7 20 3" xfId="43698"/>
    <cellStyle name="Note 7 20 3 2" xfId="43699"/>
    <cellStyle name="Note 7 20 3 3" xfId="43700"/>
    <cellStyle name="Note 7 20 4" xfId="43701"/>
    <cellStyle name="Note 7 20 4 2" xfId="43702"/>
    <cellStyle name="Note 7 20 4 3" xfId="43703"/>
    <cellStyle name="Note 7 20 5" xfId="43704"/>
    <cellStyle name="Note 7 20 5 2" xfId="43705"/>
    <cellStyle name="Note 7 20 5 3" xfId="43706"/>
    <cellStyle name="Note 7 20 6" xfId="43707"/>
    <cellStyle name="Note 7 20 6 2" xfId="43708"/>
    <cellStyle name="Note 7 20 7" xfId="43709"/>
    <cellStyle name="Note 7 20 8" xfId="43710"/>
    <cellStyle name="Note 7 21" xfId="43711"/>
    <cellStyle name="Note 7 21 2" xfId="43712"/>
    <cellStyle name="Note 7 21 2 2" xfId="43713"/>
    <cellStyle name="Note 7 21 2 3" xfId="43714"/>
    <cellStyle name="Note 7 21 3" xfId="43715"/>
    <cellStyle name="Note 7 21 3 2" xfId="43716"/>
    <cellStyle name="Note 7 21 3 3" xfId="43717"/>
    <cellStyle name="Note 7 21 4" xfId="43718"/>
    <cellStyle name="Note 7 21 4 2" xfId="43719"/>
    <cellStyle name="Note 7 21 4 3" xfId="43720"/>
    <cellStyle name="Note 7 21 5" xfId="43721"/>
    <cellStyle name="Note 7 21 5 2" xfId="43722"/>
    <cellStyle name="Note 7 21 5 3" xfId="43723"/>
    <cellStyle name="Note 7 21 6" xfId="43724"/>
    <cellStyle name="Note 7 21 6 2" xfId="43725"/>
    <cellStyle name="Note 7 21 7" xfId="43726"/>
    <cellStyle name="Note 7 21 8" xfId="43727"/>
    <cellStyle name="Note 7 22" xfId="43728"/>
    <cellStyle name="Note 7 22 2" xfId="43729"/>
    <cellStyle name="Note 7 22 3" xfId="43730"/>
    <cellStyle name="Note 7 23" xfId="43731"/>
    <cellStyle name="Note 7 23 2" xfId="43732"/>
    <cellStyle name="Note 7 23 3" xfId="43733"/>
    <cellStyle name="Note 7 24" xfId="43734"/>
    <cellStyle name="Note 7 24 2" xfId="43735"/>
    <cellStyle name="Note 7 24 3" xfId="43736"/>
    <cellStyle name="Note 7 25" xfId="43737"/>
    <cellStyle name="Note 7 25 2" xfId="43738"/>
    <cellStyle name="Note 7 25 3" xfId="43739"/>
    <cellStyle name="Note 7 26" xfId="43740"/>
    <cellStyle name="Note 7 26 2" xfId="43741"/>
    <cellStyle name="Note 7 27" xfId="43742"/>
    <cellStyle name="Note 7 28" xfId="43743"/>
    <cellStyle name="Note 7 3" xfId="43744"/>
    <cellStyle name="Note 7 3 2" xfId="43745"/>
    <cellStyle name="Note 7 3 2 2" xfId="43746"/>
    <cellStyle name="Note 7 3 2 3" xfId="43747"/>
    <cellStyle name="Note 7 3 3" xfId="43748"/>
    <cellStyle name="Note 7 3 3 2" xfId="43749"/>
    <cellStyle name="Note 7 3 3 3" xfId="43750"/>
    <cellStyle name="Note 7 3 4" xfId="43751"/>
    <cellStyle name="Note 7 3 4 2" xfId="43752"/>
    <cellStyle name="Note 7 3 4 3" xfId="43753"/>
    <cellStyle name="Note 7 3 5" xfId="43754"/>
    <cellStyle name="Note 7 3 5 2" xfId="43755"/>
    <cellStyle name="Note 7 3 5 3" xfId="43756"/>
    <cellStyle name="Note 7 3 6" xfId="43757"/>
    <cellStyle name="Note 7 3 6 2" xfId="43758"/>
    <cellStyle name="Note 7 3 7" xfId="43759"/>
    <cellStyle name="Note 7 3 8" xfId="43760"/>
    <cellStyle name="Note 7 4" xfId="43761"/>
    <cellStyle name="Note 7 4 2" xfId="43762"/>
    <cellStyle name="Note 7 4 2 2" xfId="43763"/>
    <cellStyle name="Note 7 4 2 3" xfId="43764"/>
    <cellStyle name="Note 7 4 3" xfId="43765"/>
    <cellStyle name="Note 7 4 3 2" xfId="43766"/>
    <cellStyle name="Note 7 4 3 3" xfId="43767"/>
    <cellStyle name="Note 7 4 4" xfId="43768"/>
    <cellStyle name="Note 7 4 4 2" xfId="43769"/>
    <cellStyle name="Note 7 4 4 3" xfId="43770"/>
    <cellStyle name="Note 7 4 5" xfId="43771"/>
    <cellStyle name="Note 7 4 5 2" xfId="43772"/>
    <cellStyle name="Note 7 4 5 3" xfId="43773"/>
    <cellStyle name="Note 7 4 6" xfId="43774"/>
    <cellStyle name="Note 7 4 6 2" xfId="43775"/>
    <cellStyle name="Note 7 4 7" xfId="43776"/>
    <cellStyle name="Note 7 4 8" xfId="43777"/>
    <cellStyle name="Note 7 5" xfId="43778"/>
    <cellStyle name="Note 7 5 2" xfId="43779"/>
    <cellStyle name="Note 7 5 2 2" xfId="43780"/>
    <cellStyle name="Note 7 5 2 3" xfId="43781"/>
    <cellStyle name="Note 7 5 3" xfId="43782"/>
    <cellStyle name="Note 7 5 3 2" xfId="43783"/>
    <cellStyle name="Note 7 5 3 3" xfId="43784"/>
    <cellStyle name="Note 7 5 4" xfId="43785"/>
    <cellStyle name="Note 7 5 4 2" xfId="43786"/>
    <cellStyle name="Note 7 5 4 3" xfId="43787"/>
    <cellStyle name="Note 7 5 5" xfId="43788"/>
    <cellStyle name="Note 7 5 5 2" xfId="43789"/>
    <cellStyle name="Note 7 5 5 3" xfId="43790"/>
    <cellStyle name="Note 7 5 6" xfId="43791"/>
    <cellStyle name="Note 7 5 6 2" xfId="43792"/>
    <cellStyle name="Note 7 5 7" xfId="43793"/>
    <cellStyle name="Note 7 5 8" xfId="43794"/>
    <cellStyle name="Note 7 6" xfId="43795"/>
    <cellStyle name="Note 7 6 2" xfId="43796"/>
    <cellStyle name="Note 7 6 2 2" xfId="43797"/>
    <cellStyle name="Note 7 6 2 3" xfId="43798"/>
    <cellStyle name="Note 7 6 3" xfId="43799"/>
    <cellStyle name="Note 7 6 3 2" xfId="43800"/>
    <cellStyle name="Note 7 6 3 3" xfId="43801"/>
    <cellStyle name="Note 7 6 4" xfId="43802"/>
    <cellStyle name="Note 7 6 4 2" xfId="43803"/>
    <cellStyle name="Note 7 6 4 3" xfId="43804"/>
    <cellStyle name="Note 7 6 5" xfId="43805"/>
    <cellStyle name="Note 7 6 5 2" xfId="43806"/>
    <cellStyle name="Note 7 6 5 3" xfId="43807"/>
    <cellStyle name="Note 7 6 6" xfId="43808"/>
    <cellStyle name="Note 7 6 6 2" xfId="43809"/>
    <cellStyle name="Note 7 6 7" xfId="43810"/>
    <cellStyle name="Note 7 6 8" xfId="43811"/>
    <cellStyle name="Note 7 7" xfId="43812"/>
    <cellStyle name="Note 7 7 2" xfId="43813"/>
    <cellStyle name="Note 7 7 2 2" xfId="43814"/>
    <cellStyle name="Note 7 7 2 3" xfId="43815"/>
    <cellStyle name="Note 7 7 3" xfId="43816"/>
    <cellStyle name="Note 7 7 3 2" xfId="43817"/>
    <cellStyle name="Note 7 7 3 3" xfId="43818"/>
    <cellStyle name="Note 7 7 4" xfId="43819"/>
    <cellStyle name="Note 7 7 4 2" xfId="43820"/>
    <cellStyle name="Note 7 7 4 3" xfId="43821"/>
    <cellStyle name="Note 7 7 5" xfId="43822"/>
    <cellStyle name="Note 7 7 5 2" xfId="43823"/>
    <cellStyle name="Note 7 7 5 3" xfId="43824"/>
    <cellStyle name="Note 7 7 6" xfId="43825"/>
    <cellStyle name="Note 7 7 6 2" xfId="43826"/>
    <cellStyle name="Note 7 7 7" xfId="43827"/>
    <cellStyle name="Note 7 7 8" xfId="43828"/>
    <cellStyle name="Note 7 8" xfId="43829"/>
    <cellStyle name="Note 7 8 2" xfId="43830"/>
    <cellStyle name="Note 7 8 2 2" xfId="43831"/>
    <cellStyle name="Note 7 8 2 3" xfId="43832"/>
    <cellStyle name="Note 7 8 3" xfId="43833"/>
    <cellStyle name="Note 7 8 3 2" xfId="43834"/>
    <cellStyle name="Note 7 8 3 3" xfId="43835"/>
    <cellStyle name="Note 7 8 4" xfId="43836"/>
    <cellStyle name="Note 7 8 4 2" xfId="43837"/>
    <cellStyle name="Note 7 8 4 3" xfId="43838"/>
    <cellStyle name="Note 7 8 5" xfId="43839"/>
    <cellStyle name="Note 7 8 5 2" xfId="43840"/>
    <cellStyle name="Note 7 8 5 3" xfId="43841"/>
    <cellStyle name="Note 7 8 6" xfId="43842"/>
    <cellStyle name="Note 7 8 6 2" xfId="43843"/>
    <cellStyle name="Note 7 8 7" xfId="43844"/>
    <cellStyle name="Note 7 8 8" xfId="43845"/>
    <cellStyle name="Note 7 9" xfId="43846"/>
    <cellStyle name="Note 7 9 2" xfId="43847"/>
    <cellStyle name="Note 7 9 2 2" xfId="43848"/>
    <cellStyle name="Note 7 9 2 3" xfId="43849"/>
    <cellStyle name="Note 7 9 3" xfId="43850"/>
    <cellStyle name="Note 7 9 3 2" xfId="43851"/>
    <cellStyle name="Note 7 9 3 3" xfId="43852"/>
    <cellStyle name="Note 7 9 4" xfId="43853"/>
    <cellStyle name="Note 7 9 4 2" xfId="43854"/>
    <cellStyle name="Note 7 9 4 3" xfId="43855"/>
    <cellStyle name="Note 7 9 5" xfId="43856"/>
    <cellStyle name="Note 7 9 5 2" xfId="43857"/>
    <cellStyle name="Note 7 9 5 3" xfId="43858"/>
    <cellStyle name="Note 7 9 6" xfId="43859"/>
    <cellStyle name="Note 7 9 6 2" xfId="43860"/>
    <cellStyle name="Note 7 9 7" xfId="43861"/>
    <cellStyle name="Note 7 9 8" xfId="43862"/>
    <cellStyle name="Note 8" xfId="43863"/>
    <cellStyle name="Note 8 10" xfId="43864"/>
    <cellStyle name="Note 8 10 2" xfId="43865"/>
    <cellStyle name="Note 8 10 2 2" xfId="43866"/>
    <cellStyle name="Note 8 10 2 3" xfId="43867"/>
    <cellStyle name="Note 8 10 3" xfId="43868"/>
    <cellStyle name="Note 8 10 3 2" xfId="43869"/>
    <cellStyle name="Note 8 10 3 3" xfId="43870"/>
    <cellStyle name="Note 8 10 4" xfId="43871"/>
    <cellStyle name="Note 8 10 4 2" xfId="43872"/>
    <cellStyle name="Note 8 10 4 3" xfId="43873"/>
    <cellStyle name="Note 8 10 5" xfId="43874"/>
    <cellStyle name="Note 8 10 5 2" xfId="43875"/>
    <cellStyle name="Note 8 10 5 3" xfId="43876"/>
    <cellStyle name="Note 8 10 6" xfId="43877"/>
    <cellStyle name="Note 8 10 6 2" xfId="43878"/>
    <cellStyle name="Note 8 10 7" xfId="43879"/>
    <cellStyle name="Note 8 10 8" xfId="43880"/>
    <cellStyle name="Note 8 11" xfId="43881"/>
    <cellStyle name="Note 8 11 2" xfId="43882"/>
    <cellStyle name="Note 8 11 2 2" xfId="43883"/>
    <cellStyle name="Note 8 11 2 3" xfId="43884"/>
    <cellStyle name="Note 8 11 3" xfId="43885"/>
    <cellStyle name="Note 8 11 3 2" xfId="43886"/>
    <cellStyle name="Note 8 11 3 3" xfId="43887"/>
    <cellStyle name="Note 8 11 4" xfId="43888"/>
    <cellStyle name="Note 8 11 4 2" xfId="43889"/>
    <cellStyle name="Note 8 11 4 3" xfId="43890"/>
    <cellStyle name="Note 8 11 5" xfId="43891"/>
    <cellStyle name="Note 8 11 5 2" xfId="43892"/>
    <cellStyle name="Note 8 11 5 3" xfId="43893"/>
    <cellStyle name="Note 8 11 6" xfId="43894"/>
    <cellStyle name="Note 8 11 6 2" xfId="43895"/>
    <cellStyle name="Note 8 11 7" xfId="43896"/>
    <cellStyle name="Note 8 11 8" xfId="43897"/>
    <cellStyle name="Note 8 12" xfId="43898"/>
    <cellStyle name="Note 8 12 2" xfId="43899"/>
    <cellStyle name="Note 8 12 2 2" xfId="43900"/>
    <cellStyle name="Note 8 12 2 3" xfId="43901"/>
    <cellStyle name="Note 8 12 3" xfId="43902"/>
    <cellStyle name="Note 8 12 3 2" xfId="43903"/>
    <cellStyle name="Note 8 12 3 3" xfId="43904"/>
    <cellStyle name="Note 8 12 4" xfId="43905"/>
    <cellStyle name="Note 8 12 4 2" xfId="43906"/>
    <cellStyle name="Note 8 12 4 3" xfId="43907"/>
    <cellStyle name="Note 8 12 5" xfId="43908"/>
    <cellStyle name="Note 8 12 5 2" xfId="43909"/>
    <cellStyle name="Note 8 12 5 3" xfId="43910"/>
    <cellStyle name="Note 8 12 6" xfId="43911"/>
    <cellStyle name="Note 8 12 6 2" xfId="43912"/>
    <cellStyle name="Note 8 12 7" xfId="43913"/>
    <cellStyle name="Note 8 12 8" xfId="43914"/>
    <cellStyle name="Note 8 13" xfId="43915"/>
    <cellStyle name="Note 8 13 2" xfId="43916"/>
    <cellStyle name="Note 8 13 2 2" xfId="43917"/>
    <cellStyle name="Note 8 13 2 3" xfId="43918"/>
    <cellStyle name="Note 8 13 3" xfId="43919"/>
    <cellStyle name="Note 8 13 3 2" xfId="43920"/>
    <cellStyle name="Note 8 13 3 3" xfId="43921"/>
    <cellStyle name="Note 8 13 4" xfId="43922"/>
    <cellStyle name="Note 8 13 4 2" xfId="43923"/>
    <cellStyle name="Note 8 13 4 3" xfId="43924"/>
    <cellStyle name="Note 8 13 5" xfId="43925"/>
    <cellStyle name="Note 8 13 5 2" xfId="43926"/>
    <cellStyle name="Note 8 13 5 3" xfId="43927"/>
    <cellStyle name="Note 8 13 6" xfId="43928"/>
    <cellStyle name="Note 8 13 6 2" xfId="43929"/>
    <cellStyle name="Note 8 13 7" xfId="43930"/>
    <cellStyle name="Note 8 13 8" xfId="43931"/>
    <cellStyle name="Note 8 14" xfId="43932"/>
    <cellStyle name="Note 8 14 2" xfId="43933"/>
    <cellStyle name="Note 8 14 2 2" xfId="43934"/>
    <cellStyle name="Note 8 14 2 3" xfId="43935"/>
    <cellStyle name="Note 8 14 3" xfId="43936"/>
    <cellStyle name="Note 8 14 3 2" xfId="43937"/>
    <cellStyle name="Note 8 14 3 3" xfId="43938"/>
    <cellStyle name="Note 8 14 4" xfId="43939"/>
    <cellStyle name="Note 8 14 4 2" xfId="43940"/>
    <cellStyle name="Note 8 14 4 3" xfId="43941"/>
    <cellStyle name="Note 8 14 5" xfId="43942"/>
    <cellStyle name="Note 8 14 5 2" xfId="43943"/>
    <cellStyle name="Note 8 14 5 3" xfId="43944"/>
    <cellStyle name="Note 8 14 6" xfId="43945"/>
    <cellStyle name="Note 8 14 6 2" xfId="43946"/>
    <cellStyle name="Note 8 14 7" xfId="43947"/>
    <cellStyle name="Note 8 14 8" xfId="43948"/>
    <cellStyle name="Note 8 15" xfId="43949"/>
    <cellStyle name="Note 8 15 2" xfId="43950"/>
    <cellStyle name="Note 8 15 2 2" xfId="43951"/>
    <cellStyle name="Note 8 15 2 3" xfId="43952"/>
    <cellStyle name="Note 8 15 3" xfId="43953"/>
    <cellStyle name="Note 8 15 3 2" xfId="43954"/>
    <cellStyle name="Note 8 15 3 3" xfId="43955"/>
    <cellStyle name="Note 8 15 4" xfId="43956"/>
    <cellStyle name="Note 8 15 4 2" xfId="43957"/>
    <cellStyle name="Note 8 15 4 3" xfId="43958"/>
    <cellStyle name="Note 8 15 5" xfId="43959"/>
    <cellStyle name="Note 8 15 5 2" xfId="43960"/>
    <cellStyle name="Note 8 15 5 3" xfId="43961"/>
    <cellStyle name="Note 8 15 6" xfId="43962"/>
    <cellStyle name="Note 8 15 6 2" xfId="43963"/>
    <cellStyle name="Note 8 15 7" xfId="43964"/>
    <cellStyle name="Note 8 15 8" xfId="43965"/>
    <cellStyle name="Note 8 16" xfId="43966"/>
    <cellStyle name="Note 8 16 2" xfId="43967"/>
    <cellStyle name="Note 8 16 2 2" xfId="43968"/>
    <cellStyle name="Note 8 16 2 3" xfId="43969"/>
    <cellStyle name="Note 8 16 3" xfId="43970"/>
    <cellStyle name="Note 8 16 3 2" xfId="43971"/>
    <cellStyle name="Note 8 16 3 3" xfId="43972"/>
    <cellStyle name="Note 8 16 4" xfId="43973"/>
    <cellStyle name="Note 8 16 4 2" xfId="43974"/>
    <cellStyle name="Note 8 16 4 3" xfId="43975"/>
    <cellStyle name="Note 8 16 5" xfId="43976"/>
    <cellStyle name="Note 8 16 5 2" xfId="43977"/>
    <cellStyle name="Note 8 16 5 3" xfId="43978"/>
    <cellStyle name="Note 8 16 6" xfId="43979"/>
    <cellStyle name="Note 8 16 6 2" xfId="43980"/>
    <cellStyle name="Note 8 16 7" xfId="43981"/>
    <cellStyle name="Note 8 16 8" xfId="43982"/>
    <cellStyle name="Note 8 17" xfId="43983"/>
    <cellStyle name="Note 8 17 2" xfId="43984"/>
    <cellStyle name="Note 8 17 2 2" xfId="43985"/>
    <cellStyle name="Note 8 17 2 3" xfId="43986"/>
    <cellStyle name="Note 8 17 3" xfId="43987"/>
    <cellStyle name="Note 8 17 3 2" xfId="43988"/>
    <cellStyle name="Note 8 17 3 3" xfId="43989"/>
    <cellStyle name="Note 8 17 4" xfId="43990"/>
    <cellStyle name="Note 8 17 4 2" xfId="43991"/>
    <cellStyle name="Note 8 17 4 3" xfId="43992"/>
    <cellStyle name="Note 8 17 5" xfId="43993"/>
    <cellStyle name="Note 8 17 5 2" xfId="43994"/>
    <cellStyle name="Note 8 17 5 3" xfId="43995"/>
    <cellStyle name="Note 8 17 6" xfId="43996"/>
    <cellStyle name="Note 8 17 6 2" xfId="43997"/>
    <cellStyle name="Note 8 17 7" xfId="43998"/>
    <cellStyle name="Note 8 17 8" xfId="43999"/>
    <cellStyle name="Note 8 18" xfId="44000"/>
    <cellStyle name="Note 8 18 2" xfId="44001"/>
    <cellStyle name="Note 8 18 2 2" xfId="44002"/>
    <cellStyle name="Note 8 18 2 3" xfId="44003"/>
    <cellStyle name="Note 8 18 3" xfId="44004"/>
    <cellStyle name="Note 8 18 3 2" xfId="44005"/>
    <cellStyle name="Note 8 18 3 3" xfId="44006"/>
    <cellStyle name="Note 8 18 4" xfId="44007"/>
    <cellStyle name="Note 8 18 4 2" xfId="44008"/>
    <cellStyle name="Note 8 18 4 3" xfId="44009"/>
    <cellStyle name="Note 8 18 5" xfId="44010"/>
    <cellStyle name="Note 8 18 5 2" xfId="44011"/>
    <cellStyle name="Note 8 18 5 3" xfId="44012"/>
    <cellStyle name="Note 8 18 6" xfId="44013"/>
    <cellStyle name="Note 8 18 6 2" xfId="44014"/>
    <cellStyle name="Note 8 18 7" xfId="44015"/>
    <cellStyle name="Note 8 18 8" xfId="44016"/>
    <cellStyle name="Note 8 19" xfId="44017"/>
    <cellStyle name="Note 8 19 2" xfId="44018"/>
    <cellStyle name="Note 8 19 2 2" xfId="44019"/>
    <cellStyle name="Note 8 19 2 3" xfId="44020"/>
    <cellStyle name="Note 8 19 3" xfId="44021"/>
    <cellStyle name="Note 8 19 3 2" xfId="44022"/>
    <cellStyle name="Note 8 19 3 3" xfId="44023"/>
    <cellStyle name="Note 8 19 4" xfId="44024"/>
    <cellStyle name="Note 8 19 4 2" xfId="44025"/>
    <cellStyle name="Note 8 19 4 3" xfId="44026"/>
    <cellStyle name="Note 8 19 5" xfId="44027"/>
    <cellStyle name="Note 8 19 5 2" xfId="44028"/>
    <cellStyle name="Note 8 19 5 3" xfId="44029"/>
    <cellStyle name="Note 8 19 6" xfId="44030"/>
    <cellStyle name="Note 8 19 6 2" xfId="44031"/>
    <cellStyle name="Note 8 19 7" xfId="44032"/>
    <cellStyle name="Note 8 19 8" xfId="44033"/>
    <cellStyle name="Note 8 2" xfId="44034"/>
    <cellStyle name="Note 8 2 2" xfId="44035"/>
    <cellStyle name="Note 8 2 2 2" xfId="44036"/>
    <cellStyle name="Note 8 2 2 3" xfId="44037"/>
    <cellStyle name="Note 8 2 3" xfId="44038"/>
    <cellStyle name="Note 8 2 3 2" xfId="44039"/>
    <cellStyle name="Note 8 2 3 3" xfId="44040"/>
    <cellStyle name="Note 8 2 4" xfId="44041"/>
    <cellStyle name="Note 8 2 4 2" xfId="44042"/>
    <cellStyle name="Note 8 2 4 3" xfId="44043"/>
    <cellStyle name="Note 8 2 5" xfId="44044"/>
    <cellStyle name="Note 8 2 5 2" xfId="44045"/>
    <cellStyle name="Note 8 2 5 3" xfId="44046"/>
    <cellStyle name="Note 8 2 6" xfId="44047"/>
    <cellStyle name="Note 8 2 6 2" xfId="44048"/>
    <cellStyle name="Note 8 2 7" xfId="44049"/>
    <cellStyle name="Note 8 2 8" xfId="44050"/>
    <cellStyle name="Note 8 20" xfId="44051"/>
    <cellStyle name="Note 8 20 2" xfId="44052"/>
    <cellStyle name="Note 8 20 2 2" xfId="44053"/>
    <cellStyle name="Note 8 20 2 3" xfId="44054"/>
    <cellStyle name="Note 8 20 3" xfId="44055"/>
    <cellStyle name="Note 8 20 3 2" xfId="44056"/>
    <cellStyle name="Note 8 20 3 3" xfId="44057"/>
    <cellStyle name="Note 8 20 4" xfId="44058"/>
    <cellStyle name="Note 8 20 4 2" xfId="44059"/>
    <cellStyle name="Note 8 20 4 3" xfId="44060"/>
    <cellStyle name="Note 8 20 5" xfId="44061"/>
    <cellStyle name="Note 8 20 5 2" xfId="44062"/>
    <cellStyle name="Note 8 20 5 3" xfId="44063"/>
    <cellStyle name="Note 8 20 6" xfId="44064"/>
    <cellStyle name="Note 8 20 6 2" xfId="44065"/>
    <cellStyle name="Note 8 20 7" xfId="44066"/>
    <cellStyle name="Note 8 20 8" xfId="44067"/>
    <cellStyle name="Note 8 21" xfId="44068"/>
    <cellStyle name="Note 8 21 2" xfId="44069"/>
    <cellStyle name="Note 8 21 2 2" xfId="44070"/>
    <cellStyle name="Note 8 21 2 3" xfId="44071"/>
    <cellStyle name="Note 8 21 3" xfId="44072"/>
    <cellStyle name="Note 8 21 3 2" xfId="44073"/>
    <cellStyle name="Note 8 21 3 3" xfId="44074"/>
    <cellStyle name="Note 8 21 4" xfId="44075"/>
    <cellStyle name="Note 8 21 4 2" xfId="44076"/>
    <cellStyle name="Note 8 21 4 3" xfId="44077"/>
    <cellStyle name="Note 8 21 5" xfId="44078"/>
    <cellStyle name="Note 8 21 5 2" xfId="44079"/>
    <cellStyle name="Note 8 21 5 3" xfId="44080"/>
    <cellStyle name="Note 8 21 6" xfId="44081"/>
    <cellStyle name="Note 8 21 6 2" xfId="44082"/>
    <cellStyle name="Note 8 21 7" xfId="44083"/>
    <cellStyle name="Note 8 21 8" xfId="44084"/>
    <cellStyle name="Note 8 22" xfId="44085"/>
    <cellStyle name="Note 8 22 2" xfId="44086"/>
    <cellStyle name="Note 8 22 3" xfId="44087"/>
    <cellStyle name="Note 8 23" xfId="44088"/>
    <cellStyle name="Note 8 23 2" xfId="44089"/>
    <cellStyle name="Note 8 23 3" xfId="44090"/>
    <cellStyle name="Note 8 24" xfId="44091"/>
    <cellStyle name="Note 8 24 2" xfId="44092"/>
    <cellStyle name="Note 8 24 3" xfId="44093"/>
    <cellStyle name="Note 8 25" xfId="44094"/>
    <cellStyle name="Note 8 25 2" xfId="44095"/>
    <cellStyle name="Note 8 25 3" xfId="44096"/>
    <cellStyle name="Note 8 26" xfId="44097"/>
    <cellStyle name="Note 8 26 2" xfId="44098"/>
    <cellStyle name="Note 8 27" xfId="44099"/>
    <cellStyle name="Note 8 28" xfId="44100"/>
    <cellStyle name="Note 8 3" xfId="44101"/>
    <cellStyle name="Note 8 3 2" xfId="44102"/>
    <cellStyle name="Note 8 3 2 2" xfId="44103"/>
    <cellStyle name="Note 8 3 2 3" xfId="44104"/>
    <cellStyle name="Note 8 3 3" xfId="44105"/>
    <cellStyle name="Note 8 3 3 2" xfId="44106"/>
    <cellStyle name="Note 8 3 3 3" xfId="44107"/>
    <cellStyle name="Note 8 3 4" xfId="44108"/>
    <cellStyle name="Note 8 3 4 2" xfId="44109"/>
    <cellStyle name="Note 8 3 4 3" xfId="44110"/>
    <cellStyle name="Note 8 3 5" xfId="44111"/>
    <cellStyle name="Note 8 3 5 2" xfId="44112"/>
    <cellStyle name="Note 8 3 5 3" xfId="44113"/>
    <cellStyle name="Note 8 3 6" xfId="44114"/>
    <cellStyle name="Note 8 3 6 2" xfId="44115"/>
    <cellStyle name="Note 8 3 7" xfId="44116"/>
    <cellStyle name="Note 8 3 8" xfId="44117"/>
    <cellStyle name="Note 8 4" xfId="44118"/>
    <cellStyle name="Note 8 4 2" xfId="44119"/>
    <cellStyle name="Note 8 4 2 2" xfId="44120"/>
    <cellStyle name="Note 8 4 2 3" xfId="44121"/>
    <cellStyle name="Note 8 4 3" xfId="44122"/>
    <cellStyle name="Note 8 4 3 2" xfId="44123"/>
    <cellStyle name="Note 8 4 3 3" xfId="44124"/>
    <cellStyle name="Note 8 4 4" xfId="44125"/>
    <cellStyle name="Note 8 4 4 2" xfId="44126"/>
    <cellStyle name="Note 8 4 4 3" xfId="44127"/>
    <cellStyle name="Note 8 4 5" xfId="44128"/>
    <cellStyle name="Note 8 4 5 2" xfId="44129"/>
    <cellStyle name="Note 8 4 5 3" xfId="44130"/>
    <cellStyle name="Note 8 4 6" xfId="44131"/>
    <cellStyle name="Note 8 4 6 2" xfId="44132"/>
    <cellStyle name="Note 8 4 7" xfId="44133"/>
    <cellStyle name="Note 8 4 8" xfId="44134"/>
    <cellStyle name="Note 8 5" xfId="44135"/>
    <cellStyle name="Note 8 5 2" xfId="44136"/>
    <cellStyle name="Note 8 5 2 2" xfId="44137"/>
    <cellStyle name="Note 8 5 2 3" xfId="44138"/>
    <cellStyle name="Note 8 5 3" xfId="44139"/>
    <cellStyle name="Note 8 5 3 2" xfId="44140"/>
    <cellStyle name="Note 8 5 3 3" xfId="44141"/>
    <cellStyle name="Note 8 5 4" xfId="44142"/>
    <cellStyle name="Note 8 5 4 2" xfId="44143"/>
    <cellStyle name="Note 8 5 4 3" xfId="44144"/>
    <cellStyle name="Note 8 5 5" xfId="44145"/>
    <cellStyle name="Note 8 5 5 2" xfId="44146"/>
    <cellStyle name="Note 8 5 5 3" xfId="44147"/>
    <cellStyle name="Note 8 5 6" xfId="44148"/>
    <cellStyle name="Note 8 5 6 2" xfId="44149"/>
    <cellStyle name="Note 8 5 7" xfId="44150"/>
    <cellStyle name="Note 8 5 8" xfId="44151"/>
    <cellStyle name="Note 8 6" xfId="44152"/>
    <cellStyle name="Note 8 6 2" xfId="44153"/>
    <cellStyle name="Note 8 6 2 2" xfId="44154"/>
    <cellStyle name="Note 8 6 2 3" xfId="44155"/>
    <cellStyle name="Note 8 6 3" xfId="44156"/>
    <cellStyle name="Note 8 6 3 2" xfId="44157"/>
    <cellStyle name="Note 8 6 3 3" xfId="44158"/>
    <cellStyle name="Note 8 6 4" xfId="44159"/>
    <cellStyle name="Note 8 6 4 2" xfId="44160"/>
    <cellStyle name="Note 8 6 4 3" xfId="44161"/>
    <cellStyle name="Note 8 6 5" xfId="44162"/>
    <cellStyle name="Note 8 6 5 2" xfId="44163"/>
    <cellStyle name="Note 8 6 5 3" xfId="44164"/>
    <cellStyle name="Note 8 6 6" xfId="44165"/>
    <cellStyle name="Note 8 6 6 2" xfId="44166"/>
    <cellStyle name="Note 8 6 7" xfId="44167"/>
    <cellStyle name="Note 8 6 8" xfId="44168"/>
    <cellStyle name="Note 8 7" xfId="44169"/>
    <cellStyle name="Note 8 7 2" xfId="44170"/>
    <cellStyle name="Note 8 7 2 2" xfId="44171"/>
    <cellStyle name="Note 8 7 2 3" xfId="44172"/>
    <cellStyle name="Note 8 7 3" xfId="44173"/>
    <cellStyle name="Note 8 7 3 2" xfId="44174"/>
    <cellStyle name="Note 8 7 3 3" xfId="44175"/>
    <cellStyle name="Note 8 7 4" xfId="44176"/>
    <cellStyle name="Note 8 7 4 2" xfId="44177"/>
    <cellStyle name="Note 8 7 4 3" xfId="44178"/>
    <cellStyle name="Note 8 7 5" xfId="44179"/>
    <cellStyle name="Note 8 7 5 2" xfId="44180"/>
    <cellStyle name="Note 8 7 5 3" xfId="44181"/>
    <cellStyle name="Note 8 7 6" xfId="44182"/>
    <cellStyle name="Note 8 7 6 2" xfId="44183"/>
    <cellStyle name="Note 8 7 7" xfId="44184"/>
    <cellStyle name="Note 8 7 8" xfId="44185"/>
    <cellStyle name="Note 8 8" xfId="44186"/>
    <cellStyle name="Note 8 8 2" xfId="44187"/>
    <cellStyle name="Note 8 8 2 2" xfId="44188"/>
    <cellStyle name="Note 8 8 2 3" xfId="44189"/>
    <cellStyle name="Note 8 8 3" xfId="44190"/>
    <cellStyle name="Note 8 8 3 2" xfId="44191"/>
    <cellStyle name="Note 8 8 3 3" xfId="44192"/>
    <cellStyle name="Note 8 8 4" xfId="44193"/>
    <cellStyle name="Note 8 8 4 2" xfId="44194"/>
    <cellStyle name="Note 8 8 4 3" xfId="44195"/>
    <cellStyle name="Note 8 8 5" xfId="44196"/>
    <cellStyle name="Note 8 8 5 2" xfId="44197"/>
    <cellStyle name="Note 8 8 5 3" xfId="44198"/>
    <cellStyle name="Note 8 8 6" xfId="44199"/>
    <cellStyle name="Note 8 8 6 2" xfId="44200"/>
    <cellStyle name="Note 8 8 7" xfId="44201"/>
    <cellStyle name="Note 8 8 8" xfId="44202"/>
    <cellStyle name="Note 8 9" xfId="44203"/>
    <cellStyle name="Note 8 9 2" xfId="44204"/>
    <cellStyle name="Note 8 9 2 2" xfId="44205"/>
    <cellStyle name="Note 8 9 2 3" xfId="44206"/>
    <cellStyle name="Note 8 9 3" xfId="44207"/>
    <cellStyle name="Note 8 9 3 2" xfId="44208"/>
    <cellStyle name="Note 8 9 3 3" xfId="44209"/>
    <cellStyle name="Note 8 9 4" xfId="44210"/>
    <cellStyle name="Note 8 9 4 2" xfId="44211"/>
    <cellStyle name="Note 8 9 4 3" xfId="44212"/>
    <cellStyle name="Note 8 9 5" xfId="44213"/>
    <cellStyle name="Note 8 9 5 2" xfId="44214"/>
    <cellStyle name="Note 8 9 5 3" xfId="44215"/>
    <cellStyle name="Note 8 9 6" xfId="44216"/>
    <cellStyle name="Note 8 9 6 2" xfId="44217"/>
    <cellStyle name="Note 8 9 7" xfId="44218"/>
    <cellStyle name="Note 8 9 8" xfId="44219"/>
    <cellStyle name="Note 9" xfId="44220"/>
    <cellStyle name="Note 9 10" xfId="44221"/>
    <cellStyle name="Note 9 10 2" xfId="44222"/>
    <cellStyle name="Note 9 10 2 2" xfId="44223"/>
    <cellStyle name="Note 9 10 2 3" xfId="44224"/>
    <cellStyle name="Note 9 10 3" xfId="44225"/>
    <cellStyle name="Note 9 10 3 2" xfId="44226"/>
    <cellStyle name="Note 9 10 3 3" xfId="44227"/>
    <cellStyle name="Note 9 10 4" xfId="44228"/>
    <cellStyle name="Note 9 10 4 2" xfId="44229"/>
    <cellStyle name="Note 9 10 4 3" xfId="44230"/>
    <cellStyle name="Note 9 10 5" xfId="44231"/>
    <cellStyle name="Note 9 10 5 2" xfId="44232"/>
    <cellStyle name="Note 9 10 5 3" xfId="44233"/>
    <cellStyle name="Note 9 10 6" xfId="44234"/>
    <cellStyle name="Note 9 10 6 2" xfId="44235"/>
    <cellStyle name="Note 9 10 7" xfId="44236"/>
    <cellStyle name="Note 9 10 8" xfId="44237"/>
    <cellStyle name="Note 9 11" xfId="44238"/>
    <cellStyle name="Note 9 11 2" xfId="44239"/>
    <cellStyle name="Note 9 11 2 2" xfId="44240"/>
    <cellStyle name="Note 9 11 2 3" xfId="44241"/>
    <cellStyle name="Note 9 11 3" xfId="44242"/>
    <cellStyle name="Note 9 11 3 2" xfId="44243"/>
    <cellStyle name="Note 9 11 3 3" xfId="44244"/>
    <cellStyle name="Note 9 11 4" xfId="44245"/>
    <cellStyle name="Note 9 11 4 2" xfId="44246"/>
    <cellStyle name="Note 9 11 4 3" xfId="44247"/>
    <cellStyle name="Note 9 11 5" xfId="44248"/>
    <cellStyle name="Note 9 11 5 2" xfId="44249"/>
    <cellStyle name="Note 9 11 5 3" xfId="44250"/>
    <cellStyle name="Note 9 11 6" xfId="44251"/>
    <cellStyle name="Note 9 11 6 2" xfId="44252"/>
    <cellStyle name="Note 9 11 7" xfId="44253"/>
    <cellStyle name="Note 9 11 8" xfId="44254"/>
    <cellStyle name="Note 9 12" xfId="44255"/>
    <cellStyle name="Note 9 12 2" xfId="44256"/>
    <cellStyle name="Note 9 12 2 2" xfId="44257"/>
    <cellStyle name="Note 9 12 2 3" xfId="44258"/>
    <cellStyle name="Note 9 12 3" xfId="44259"/>
    <cellStyle name="Note 9 12 3 2" xfId="44260"/>
    <cellStyle name="Note 9 12 3 3" xfId="44261"/>
    <cellStyle name="Note 9 12 4" xfId="44262"/>
    <cellStyle name="Note 9 12 4 2" xfId="44263"/>
    <cellStyle name="Note 9 12 4 3" xfId="44264"/>
    <cellStyle name="Note 9 12 5" xfId="44265"/>
    <cellStyle name="Note 9 12 5 2" xfId="44266"/>
    <cellStyle name="Note 9 12 5 3" xfId="44267"/>
    <cellStyle name="Note 9 12 6" xfId="44268"/>
    <cellStyle name="Note 9 12 6 2" xfId="44269"/>
    <cellStyle name="Note 9 12 7" xfId="44270"/>
    <cellStyle name="Note 9 12 8" xfId="44271"/>
    <cellStyle name="Note 9 13" xfId="44272"/>
    <cellStyle name="Note 9 13 2" xfId="44273"/>
    <cellStyle name="Note 9 13 2 2" xfId="44274"/>
    <cellStyle name="Note 9 13 2 3" xfId="44275"/>
    <cellStyle name="Note 9 13 3" xfId="44276"/>
    <cellStyle name="Note 9 13 3 2" xfId="44277"/>
    <cellStyle name="Note 9 13 3 3" xfId="44278"/>
    <cellStyle name="Note 9 13 4" xfId="44279"/>
    <cellStyle name="Note 9 13 4 2" xfId="44280"/>
    <cellStyle name="Note 9 13 4 3" xfId="44281"/>
    <cellStyle name="Note 9 13 5" xfId="44282"/>
    <cellStyle name="Note 9 13 5 2" xfId="44283"/>
    <cellStyle name="Note 9 13 5 3" xfId="44284"/>
    <cellStyle name="Note 9 13 6" xfId="44285"/>
    <cellStyle name="Note 9 13 6 2" xfId="44286"/>
    <cellStyle name="Note 9 13 7" xfId="44287"/>
    <cellStyle name="Note 9 13 8" xfId="44288"/>
    <cellStyle name="Note 9 14" xfId="44289"/>
    <cellStyle name="Note 9 14 2" xfId="44290"/>
    <cellStyle name="Note 9 14 2 2" xfId="44291"/>
    <cellStyle name="Note 9 14 2 3" xfId="44292"/>
    <cellStyle name="Note 9 14 3" xfId="44293"/>
    <cellStyle name="Note 9 14 3 2" xfId="44294"/>
    <cellStyle name="Note 9 14 3 3" xfId="44295"/>
    <cellStyle name="Note 9 14 4" xfId="44296"/>
    <cellStyle name="Note 9 14 4 2" xfId="44297"/>
    <cellStyle name="Note 9 14 4 3" xfId="44298"/>
    <cellStyle name="Note 9 14 5" xfId="44299"/>
    <cellStyle name="Note 9 14 5 2" xfId="44300"/>
    <cellStyle name="Note 9 14 5 3" xfId="44301"/>
    <cellStyle name="Note 9 14 6" xfId="44302"/>
    <cellStyle name="Note 9 14 6 2" xfId="44303"/>
    <cellStyle name="Note 9 14 7" xfId="44304"/>
    <cellStyle name="Note 9 14 8" xfId="44305"/>
    <cellStyle name="Note 9 15" xfId="44306"/>
    <cellStyle name="Note 9 15 2" xfId="44307"/>
    <cellStyle name="Note 9 15 2 2" xfId="44308"/>
    <cellStyle name="Note 9 15 2 3" xfId="44309"/>
    <cellStyle name="Note 9 15 3" xfId="44310"/>
    <cellStyle name="Note 9 15 3 2" xfId="44311"/>
    <cellStyle name="Note 9 15 3 3" xfId="44312"/>
    <cellStyle name="Note 9 15 4" xfId="44313"/>
    <cellStyle name="Note 9 15 4 2" xfId="44314"/>
    <cellStyle name="Note 9 15 4 3" xfId="44315"/>
    <cellStyle name="Note 9 15 5" xfId="44316"/>
    <cellStyle name="Note 9 15 5 2" xfId="44317"/>
    <cellStyle name="Note 9 15 5 3" xfId="44318"/>
    <cellStyle name="Note 9 15 6" xfId="44319"/>
    <cellStyle name="Note 9 15 6 2" xfId="44320"/>
    <cellStyle name="Note 9 15 7" xfId="44321"/>
    <cellStyle name="Note 9 15 8" xfId="44322"/>
    <cellStyle name="Note 9 16" xfId="44323"/>
    <cellStyle name="Note 9 16 2" xfId="44324"/>
    <cellStyle name="Note 9 16 2 2" xfId="44325"/>
    <cellStyle name="Note 9 16 2 3" xfId="44326"/>
    <cellStyle name="Note 9 16 3" xfId="44327"/>
    <cellStyle name="Note 9 16 3 2" xfId="44328"/>
    <cellStyle name="Note 9 16 3 3" xfId="44329"/>
    <cellStyle name="Note 9 16 4" xfId="44330"/>
    <cellStyle name="Note 9 16 4 2" xfId="44331"/>
    <cellStyle name="Note 9 16 4 3" xfId="44332"/>
    <cellStyle name="Note 9 16 5" xfId="44333"/>
    <cellStyle name="Note 9 16 5 2" xfId="44334"/>
    <cellStyle name="Note 9 16 5 3" xfId="44335"/>
    <cellStyle name="Note 9 16 6" xfId="44336"/>
    <cellStyle name="Note 9 16 6 2" xfId="44337"/>
    <cellStyle name="Note 9 16 7" xfId="44338"/>
    <cellStyle name="Note 9 16 8" xfId="44339"/>
    <cellStyle name="Note 9 17" xfId="44340"/>
    <cellStyle name="Note 9 17 2" xfId="44341"/>
    <cellStyle name="Note 9 17 2 2" xfId="44342"/>
    <cellStyle name="Note 9 17 2 3" xfId="44343"/>
    <cellStyle name="Note 9 17 3" xfId="44344"/>
    <cellStyle name="Note 9 17 3 2" xfId="44345"/>
    <cellStyle name="Note 9 17 3 3" xfId="44346"/>
    <cellStyle name="Note 9 17 4" xfId="44347"/>
    <cellStyle name="Note 9 17 4 2" xfId="44348"/>
    <cellStyle name="Note 9 17 4 3" xfId="44349"/>
    <cellStyle name="Note 9 17 5" xfId="44350"/>
    <cellStyle name="Note 9 17 5 2" xfId="44351"/>
    <cellStyle name="Note 9 17 5 3" xfId="44352"/>
    <cellStyle name="Note 9 17 6" xfId="44353"/>
    <cellStyle name="Note 9 17 6 2" xfId="44354"/>
    <cellStyle name="Note 9 17 7" xfId="44355"/>
    <cellStyle name="Note 9 17 8" xfId="44356"/>
    <cellStyle name="Note 9 18" xfId="44357"/>
    <cellStyle name="Note 9 18 2" xfId="44358"/>
    <cellStyle name="Note 9 18 2 2" xfId="44359"/>
    <cellStyle name="Note 9 18 2 3" xfId="44360"/>
    <cellStyle name="Note 9 18 3" xfId="44361"/>
    <cellStyle name="Note 9 18 3 2" xfId="44362"/>
    <cellStyle name="Note 9 18 3 3" xfId="44363"/>
    <cellStyle name="Note 9 18 4" xfId="44364"/>
    <cellStyle name="Note 9 18 4 2" xfId="44365"/>
    <cellStyle name="Note 9 18 4 3" xfId="44366"/>
    <cellStyle name="Note 9 18 5" xfId="44367"/>
    <cellStyle name="Note 9 18 5 2" xfId="44368"/>
    <cellStyle name="Note 9 18 5 3" xfId="44369"/>
    <cellStyle name="Note 9 18 6" xfId="44370"/>
    <cellStyle name="Note 9 18 6 2" xfId="44371"/>
    <cellStyle name="Note 9 18 7" xfId="44372"/>
    <cellStyle name="Note 9 18 8" xfId="44373"/>
    <cellStyle name="Note 9 19" xfId="44374"/>
    <cellStyle name="Note 9 19 2" xfId="44375"/>
    <cellStyle name="Note 9 19 2 2" xfId="44376"/>
    <cellStyle name="Note 9 19 2 3" xfId="44377"/>
    <cellStyle name="Note 9 19 3" xfId="44378"/>
    <cellStyle name="Note 9 19 3 2" xfId="44379"/>
    <cellStyle name="Note 9 19 3 3" xfId="44380"/>
    <cellStyle name="Note 9 19 4" xfId="44381"/>
    <cellStyle name="Note 9 19 4 2" xfId="44382"/>
    <cellStyle name="Note 9 19 4 3" xfId="44383"/>
    <cellStyle name="Note 9 19 5" xfId="44384"/>
    <cellStyle name="Note 9 19 5 2" xfId="44385"/>
    <cellStyle name="Note 9 19 5 3" xfId="44386"/>
    <cellStyle name="Note 9 19 6" xfId="44387"/>
    <cellStyle name="Note 9 19 6 2" xfId="44388"/>
    <cellStyle name="Note 9 19 7" xfId="44389"/>
    <cellStyle name="Note 9 19 8" xfId="44390"/>
    <cellStyle name="Note 9 2" xfId="44391"/>
    <cellStyle name="Note 9 2 2" xfId="44392"/>
    <cellStyle name="Note 9 2 2 2" xfId="44393"/>
    <cellStyle name="Note 9 2 2 3" xfId="44394"/>
    <cellStyle name="Note 9 2 3" xfId="44395"/>
    <cellStyle name="Note 9 2 3 2" xfId="44396"/>
    <cellStyle name="Note 9 2 3 3" xfId="44397"/>
    <cellStyle name="Note 9 2 4" xfId="44398"/>
    <cellStyle name="Note 9 2 4 2" xfId="44399"/>
    <cellStyle name="Note 9 2 4 3" xfId="44400"/>
    <cellStyle name="Note 9 2 5" xfId="44401"/>
    <cellStyle name="Note 9 2 5 2" xfId="44402"/>
    <cellStyle name="Note 9 2 5 3" xfId="44403"/>
    <cellStyle name="Note 9 2 6" xfId="44404"/>
    <cellStyle name="Note 9 2 6 2" xfId="44405"/>
    <cellStyle name="Note 9 2 7" xfId="44406"/>
    <cellStyle name="Note 9 2 8" xfId="44407"/>
    <cellStyle name="Note 9 20" xfId="44408"/>
    <cellStyle name="Note 9 20 2" xfId="44409"/>
    <cellStyle name="Note 9 20 2 2" xfId="44410"/>
    <cellStyle name="Note 9 20 2 3" xfId="44411"/>
    <cellStyle name="Note 9 20 3" xfId="44412"/>
    <cellStyle name="Note 9 20 3 2" xfId="44413"/>
    <cellStyle name="Note 9 20 3 3" xfId="44414"/>
    <cellStyle name="Note 9 20 4" xfId="44415"/>
    <cellStyle name="Note 9 20 4 2" xfId="44416"/>
    <cellStyle name="Note 9 20 4 3" xfId="44417"/>
    <cellStyle name="Note 9 20 5" xfId="44418"/>
    <cellStyle name="Note 9 20 5 2" xfId="44419"/>
    <cellStyle name="Note 9 20 5 3" xfId="44420"/>
    <cellStyle name="Note 9 20 6" xfId="44421"/>
    <cellStyle name="Note 9 20 6 2" xfId="44422"/>
    <cellStyle name="Note 9 20 7" xfId="44423"/>
    <cellStyle name="Note 9 20 8" xfId="44424"/>
    <cellStyle name="Note 9 21" xfId="44425"/>
    <cellStyle name="Note 9 21 2" xfId="44426"/>
    <cellStyle name="Note 9 21 2 2" xfId="44427"/>
    <cellStyle name="Note 9 21 2 3" xfId="44428"/>
    <cellStyle name="Note 9 21 3" xfId="44429"/>
    <cellStyle name="Note 9 21 3 2" xfId="44430"/>
    <cellStyle name="Note 9 21 3 3" xfId="44431"/>
    <cellStyle name="Note 9 21 4" xfId="44432"/>
    <cellStyle name="Note 9 21 4 2" xfId="44433"/>
    <cellStyle name="Note 9 21 4 3" xfId="44434"/>
    <cellStyle name="Note 9 21 5" xfId="44435"/>
    <cellStyle name="Note 9 21 5 2" xfId="44436"/>
    <cellStyle name="Note 9 21 5 3" xfId="44437"/>
    <cellStyle name="Note 9 21 6" xfId="44438"/>
    <cellStyle name="Note 9 21 6 2" xfId="44439"/>
    <cellStyle name="Note 9 21 7" xfId="44440"/>
    <cellStyle name="Note 9 21 8" xfId="44441"/>
    <cellStyle name="Note 9 22" xfId="44442"/>
    <cellStyle name="Note 9 22 2" xfId="44443"/>
    <cellStyle name="Note 9 22 3" xfId="44444"/>
    <cellStyle name="Note 9 23" xfId="44445"/>
    <cellStyle name="Note 9 23 2" xfId="44446"/>
    <cellStyle name="Note 9 23 3" xfId="44447"/>
    <cellStyle name="Note 9 24" xfId="44448"/>
    <cellStyle name="Note 9 24 2" xfId="44449"/>
    <cellStyle name="Note 9 24 3" xfId="44450"/>
    <cellStyle name="Note 9 25" xfId="44451"/>
    <cellStyle name="Note 9 25 2" xfId="44452"/>
    <cellStyle name="Note 9 25 3" xfId="44453"/>
    <cellStyle name="Note 9 26" xfId="44454"/>
    <cellStyle name="Note 9 26 2" xfId="44455"/>
    <cellStyle name="Note 9 27" xfId="44456"/>
    <cellStyle name="Note 9 28" xfId="44457"/>
    <cellStyle name="Note 9 3" xfId="44458"/>
    <cellStyle name="Note 9 3 2" xfId="44459"/>
    <cellStyle name="Note 9 3 2 2" xfId="44460"/>
    <cellStyle name="Note 9 3 2 3" xfId="44461"/>
    <cellStyle name="Note 9 3 3" xfId="44462"/>
    <cellStyle name="Note 9 3 3 2" xfId="44463"/>
    <cellStyle name="Note 9 3 3 3" xfId="44464"/>
    <cellStyle name="Note 9 3 4" xfId="44465"/>
    <cellStyle name="Note 9 3 4 2" xfId="44466"/>
    <cellStyle name="Note 9 3 4 3" xfId="44467"/>
    <cellStyle name="Note 9 3 5" xfId="44468"/>
    <cellStyle name="Note 9 3 5 2" xfId="44469"/>
    <cellStyle name="Note 9 3 5 3" xfId="44470"/>
    <cellStyle name="Note 9 3 6" xfId="44471"/>
    <cellStyle name="Note 9 3 6 2" xfId="44472"/>
    <cellStyle name="Note 9 3 7" xfId="44473"/>
    <cellStyle name="Note 9 3 8" xfId="44474"/>
    <cellStyle name="Note 9 4" xfId="44475"/>
    <cellStyle name="Note 9 4 2" xfId="44476"/>
    <cellStyle name="Note 9 4 2 2" xfId="44477"/>
    <cellStyle name="Note 9 4 2 3" xfId="44478"/>
    <cellStyle name="Note 9 4 3" xfId="44479"/>
    <cellStyle name="Note 9 4 3 2" xfId="44480"/>
    <cellStyle name="Note 9 4 3 3" xfId="44481"/>
    <cellStyle name="Note 9 4 4" xfId="44482"/>
    <cellStyle name="Note 9 4 4 2" xfId="44483"/>
    <cellStyle name="Note 9 4 4 3" xfId="44484"/>
    <cellStyle name="Note 9 4 5" xfId="44485"/>
    <cellStyle name="Note 9 4 5 2" xfId="44486"/>
    <cellStyle name="Note 9 4 5 3" xfId="44487"/>
    <cellStyle name="Note 9 4 6" xfId="44488"/>
    <cellStyle name="Note 9 4 6 2" xfId="44489"/>
    <cellStyle name="Note 9 4 7" xfId="44490"/>
    <cellStyle name="Note 9 4 8" xfId="44491"/>
    <cellStyle name="Note 9 5" xfId="44492"/>
    <cellStyle name="Note 9 5 2" xfId="44493"/>
    <cellStyle name="Note 9 5 2 2" xfId="44494"/>
    <cellStyle name="Note 9 5 2 3" xfId="44495"/>
    <cellStyle name="Note 9 5 3" xfId="44496"/>
    <cellStyle name="Note 9 5 3 2" xfId="44497"/>
    <cellStyle name="Note 9 5 3 3" xfId="44498"/>
    <cellStyle name="Note 9 5 4" xfId="44499"/>
    <cellStyle name="Note 9 5 4 2" xfId="44500"/>
    <cellStyle name="Note 9 5 4 3" xfId="44501"/>
    <cellStyle name="Note 9 5 5" xfId="44502"/>
    <cellStyle name="Note 9 5 5 2" xfId="44503"/>
    <cellStyle name="Note 9 5 5 3" xfId="44504"/>
    <cellStyle name="Note 9 5 6" xfId="44505"/>
    <cellStyle name="Note 9 5 6 2" xfId="44506"/>
    <cellStyle name="Note 9 5 7" xfId="44507"/>
    <cellStyle name="Note 9 5 8" xfId="44508"/>
    <cellStyle name="Note 9 6" xfId="44509"/>
    <cellStyle name="Note 9 6 2" xfId="44510"/>
    <cellStyle name="Note 9 6 2 2" xfId="44511"/>
    <cellStyle name="Note 9 6 2 3" xfId="44512"/>
    <cellStyle name="Note 9 6 3" xfId="44513"/>
    <cellStyle name="Note 9 6 3 2" xfId="44514"/>
    <cellStyle name="Note 9 6 3 3" xfId="44515"/>
    <cellStyle name="Note 9 6 4" xfId="44516"/>
    <cellStyle name="Note 9 6 4 2" xfId="44517"/>
    <cellStyle name="Note 9 6 4 3" xfId="44518"/>
    <cellStyle name="Note 9 6 5" xfId="44519"/>
    <cellStyle name="Note 9 6 5 2" xfId="44520"/>
    <cellStyle name="Note 9 6 5 3" xfId="44521"/>
    <cellStyle name="Note 9 6 6" xfId="44522"/>
    <cellStyle name="Note 9 6 6 2" xfId="44523"/>
    <cellStyle name="Note 9 6 7" xfId="44524"/>
    <cellStyle name="Note 9 6 8" xfId="44525"/>
    <cellStyle name="Note 9 7" xfId="44526"/>
    <cellStyle name="Note 9 7 2" xfId="44527"/>
    <cellStyle name="Note 9 7 2 2" xfId="44528"/>
    <cellStyle name="Note 9 7 2 3" xfId="44529"/>
    <cellStyle name="Note 9 7 3" xfId="44530"/>
    <cellStyle name="Note 9 7 3 2" xfId="44531"/>
    <cellStyle name="Note 9 7 3 3" xfId="44532"/>
    <cellStyle name="Note 9 7 4" xfId="44533"/>
    <cellStyle name="Note 9 7 4 2" xfId="44534"/>
    <cellStyle name="Note 9 7 4 3" xfId="44535"/>
    <cellStyle name="Note 9 7 5" xfId="44536"/>
    <cellStyle name="Note 9 7 5 2" xfId="44537"/>
    <cellStyle name="Note 9 7 5 3" xfId="44538"/>
    <cellStyle name="Note 9 7 6" xfId="44539"/>
    <cellStyle name="Note 9 7 6 2" xfId="44540"/>
    <cellStyle name="Note 9 7 7" xfId="44541"/>
    <cellStyle name="Note 9 7 8" xfId="44542"/>
    <cellStyle name="Note 9 8" xfId="44543"/>
    <cellStyle name="Note 9 8 2" xfId="44544"/>
    <cellStyle name="Note 9 8 2 2" xfId="44545"/>
    <cellStyle name="Note 9 8 2 3" xfId="44546"/>
    <cellStyle name="Note 9 8 3" xfId="44547"/>
    <cellStyle name="Note 9 8 3 2" xfId="44548"/>
    <cellStyle name="Note 9 8 3 3" xfId="44549"/>
    <cellStyle name="Note 9 8 4" xfId="44550"/>
    <cellStyle name="Note 9 8 4 2" xfId="44551"/>
    <cellStyle name="Note 9 8 4 3" xfId="44552"/>
    <cellStyle name="Note 9 8 5" xfId="44553"/>
    <cellStyle name="Note 9 8 5 2" xfId="44554"/>
    <cellStyle name="Note 9 8 5 3" xfId="44555"/>
    <cellStyle name="Note 9 8 6" xfId="44556"/>
    <cellStyle name="Note 9 8 6 2" xfId="44557"/>
    <cellStyle name="Note 9 8 7" xfId="44558"/>
    <cellStyle name="Note 9 8 8" xfId="44559"/>
    <cellStyle name="Note 9 9" xfId="44560"/>
    <cellStyle name="Note 9 9 2" xfId="44561"/>
    <cellStyle name="Note 9 9 2 2" xfId="44562"/>
    <cellStyle name="Note 9 9 2 3" xfId="44563"/>
    <cellStyle name="Note 9 9 3" xfId="44564"/>
    <cellStyle name="Note 9 9 3 2" xfId="44565"/>
    <cellStyle name="Note 9 9 3 3" xfId="44566"/>
    <cellStyle name="Note 9 9 4" xfId="44567"/>
    <cellStyle name="Note 9 9 4 2" xfId="44568"/>
    <cellStyle name="Note 9 9 4 3" xfId="44569"/>
    <cellStyle name="Note 9 9 5" xfId="44570"/>
    <cellStyle name="Note 9 9 5 2" xfId="44571"/>
    <cellStyle name="Note 9 9 5 3" xfId="44572"/>
    <cellStyle name="Note 9 9 6" xfId="44573"/>
    <cellStyle name="Note 9 9 6 2" xfId="44574"/>
    <cellStyle name="Note 9 9 7" xfId="44575"/>
    <cellStyle name="Note 9 9 8" xfId="44576"/>
    <cellStyle name="Percent" xfId="8" builtinId="5"/>
    <cellStyle name="Percent (0)" xfId="9"/>
    <cellStyle name="Percent 10" xfId="44577"/>
    <cellStyle name="Percent 11" xfId="44578"/>
    <cellStyle name="Percent 12" xfId="44579"/>
    <cellStyle name="Percent 13" xfId="44580"/>
    <cellStyle name="Percent 2" xfId="10"/>
    <cellStyle name="Percent 2 10" xfId="44582"/>
    <cellStyle name="Percent 2 11" xfId="44583"/>
    <cellStyle name="Percent 2 12" xfId="44584"/>
    <cellStyle name="Percent 2 13" xfId="44585"/>
    <cellStyle name="Percent 2 14" xfId="44586"/>
    <cellStyle name="Percent 2 15" xfId="44587"/>
    <cellStyle name="Percent 2 16" xfId="44588"/>
    <cellStyle name="Percent 2 17" xfId="44589"/>
    <cellStyle name="Percent 2 18" xfId="44590"/>
    <cellStyle name="Percent 2 19" xfId="44591"/>
    <cellStyle name="Percent 2 2" xfId="44592"/>
    <cellStyle name="Percent 2 20" xfId="44593"/>
    <cellStyle name="Percent 2 21" xfId="44594"/>
    <cellStyle name="Percent 2 22" xfId="44581"/>
    <cellStyle name="Percent 2 3" xfId="44595"/>
    <cellStyle name="Percent 2 4" xfId="44596"/>
    <cellStyle name="Percent 2 5" xfId="44597"/>
    <cellStyle name="Percent 2 6" xfId="44598"/>
    <cellStyle name="Percent 2 7" xfId="44599"/>
    <cellStyle name="Percent 2 8" xfId="44600"/>
    <cellStyle name="Percent 2 9" xfId="44601"/>
    <cellStyle name="Percent 3" xfId="11"/>
    <cellStyle name="Percent 3 2" xfId="44603"/>
    <cellStyle name="Percent 3 3" xfId="44604"/>
    <cellStyle name="Percent 3 4" xfId="44605"/>
    <cellStyle name="Percent 3 5" xfId="44602"/>
    <cellStyle name="Percent 4" xfId="44606"/>
    <cellStyle name="Percent 4 2" xfId="44607"/>
    <cellStyle name="Percent 4 3" xfId="44608"/>
    <cellStyle name="Percent 4 4" xfId="44609"/>
    <cellStyle name="Percent 5" xfId="44610"/>
    <cellStyle name="Percent 6" xfId="44611"/>
    <cellStyle name="Percent 7" xfId="44612"/>
    <cellStyle name="Percent 8" xfId="44613"/>
    <cellStyle name="Percent 9" xfId="44614"/>
    <cellStyle name="PSChar" xfId="12"/>
    <cellStyle name="PSChar 2" xfId="44615"/>
    <cellStyle name="PSDate" xfId="13"/>
    <cellStyle name="PSDec" xfId="14"/>
    <cellStyle name="PSHeading" xfId="15"/>
    <cellStyle name="PSInt" xfId="16"/>
    <cellStyle name="PSSpacer" xfId="17"/>
    <cellStyle name="RHB" xfId="44616"/>
    <cellStyle name="robyn" xfId="18"/>
    <cellStyle name="robyn 2" xfId="44617"/>
    <cellStyle name="robyn 3" xfId="44618"/>
    <cellStyle name="robyn 4" xfId="44619"/>
    <cellStyle name="robyn_MORCMBSD_1" xfId="44620"/>
    <cellStyle name="Style 1" xfId="19"/>
    <cellStyle name="STYLE1" xfId="44621"/>
    <cellStyle name="STYLE2" xfId="44622"/>
    <cellStyle name="STYLE3" xfId="44623"/>
    <cellStyle name="STYLE4" xfId="44624"/>
    <cellStyle name="STYLE5" xfId="44625"/>
    <cellStyle name="STYLE6" xfId="44626"/>
    <cellStyle name="Tickmark" xfId="2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a168\complian\federal\fpc\acct\2000\00_pbc\pbcqtr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ov%20GFF%20Database%20(FL)\Database\Nov%20GFF%20FL%20Database%20-%20Version%203%20with%20smoothed%20reg%20capac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R"/>
      <sheetName val="236 Reconciliation (2)"/>
      <sheetName val="236 Reconciliation"/>
      <sheetName val="Provision"/>
    </sheetNames>
    <sheetDataSet>
      <sheetData sheetId="0" refreshError="1"/>
      <sheetData sheetId="1" refreshError="1"/>
      <sheetData sheetId="2">
        <row r="68">
          <cell r="A68" t="str">
            <v>Florida Power Corporation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Tracking"/>
      <sheetName val="Analysis - Value Summary"/>
      <sheetName val="Analysis - Sensitivities"/>
      <sheetName val="Analysis - Capacity $"/>
      <sheetName val="Analysis - Capacity $kwm"/>
      <sheetName val="Port Value - Cust Summ"/>
      <sheetName val="Port Value - Annual"/>
      <sheetName val="Port Value - Monthly"/>
      <sheetName val="Customer Info"/>
      <sheetName val="MW &amp; MWh"/>
      <sheetName val="Capacity ECC"/>
      <sheetName val="Fuel by LF"/>
      <sheetName val="VOM by LF"/>
      <sheetName val="Emissions by LF"/>
      <sheetName val="Credit"/>
      <sheetName val="FERC Cap. &amp; Energy"/>
      <sheetName val="Negotiated Capacity Revenue"/>
      <sheetName val="Negotiated Fuel Revenue"/>
      <sheetName val="Negotiated VOM Revenue"/>
      <sheetName val="Retail Capacity Impact"/>
      <sheetName val="Retail Energy Impact"/>
      <sheetName val="Fuel Revenue by Contract"/>
      <sheetName val="CR-1 tariff"/>
      <sheetName val="Docum - Interrelationships"/>
      <sheetName val="Docum - Named Ranges"/>
      <sheetName val="Docum - General"/>
    </sheetNames>
    <sheetDataSet>
      <sheetData sheetId="0"/>
      <sheetData sheetId="1"/>
      <sheetData sheetId="2"/>
      <sheetData sheetId="3"/>
      <sheetData sheetId="4"/>
      <sheetData sheetId="5"/>
      <sheetData sheetId="6"/>
      <sheetData sheetId="7">
        <row r="7">
          <cell r="B7">
            <v>8.1563040000000003E-2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topLeftCell="A4" workbookViewId="0">
      <selection activeCell="I31" sqref="I31"/>
    </sheetView>
  </sheetViews>
  <sheetFormatPr defaultRowHeight="12.75" x14ac:dyDescent="0.2"/>
  <cols>
    <col min="2" max="2" width="2.7109375" customWidth="1"/>
    <col min="3" max="3" width="39.7109375" customWidth="1"/>
    <col min="4" max="4" width="17.7109375" customWidth="1"/>
    <col min="5" max="8" width="3.7109375" customWidth="1"/>
    <col min="9" max="9" width="14.7109375" customWidth="1"/>
    <col min="10" max="10" width="3.7109375" customWidth="1"/>
  </cols>
  <sheetData>
    <row r="1" spans="1:16" ht="15.75" x14ac:dyDescent="0.25">
      <c r="A1" s="35"/>
      <c r="B1" s="35"/>
      <c r="C1" s="35"/>
      <c r="D1" s="35"/>
      <c r="E1" s="35"/>
      <c r="F1" s="35"/>
      <c r="G1" s="35"/>
      <c r="H1" s="291" t="s">
        <v>567</v>
      </c>
      <c r="I1" s="291"/>
      <c r="J1" s="291"/>
    </row>
    <row r="2" spans="1:16" ht="15.75" x14ac:dyDescent="0.25">
      <c r="A2" s="35"/>
      <c r="B2" s="35"/>
      <c r="C2" s="35"/>
      <c r="D2" s="35"/>
      <c r="E2" s="35"/>
      <c r="F2" s="35"/>
      <c r="G2" s="35"/>
      <c r="H2" s="292" t="s">
        <v>260</v>
      </c>
      <c r="I2" s="292"/>
      <c r="J2" s="293"/>
    </row>
    <row r="3" spans="1:16" ht="15" x14ac:dyDescent="0.25">
      <c r="A3" s="36"/>
      <c r="B3" s="36"/>
      <c r="C3" s="36"/>
      <c r="D3" s="36"/>
      <c r="E3" s="36"/>
      <c r="F3" s="36"/>
      <c r="G3" s="36"/>
      <c r="H3" s="294" t="str">
        <f>FF1_Year</f>
        <v>Year Ending 12/31/2016</v>
      </c>
      <c r="I3" s="294"/>
      <c r="J3" s="294"/>
    </row>
    <row r="4" spans="1:16" ht="15" x14ac:dyDescent="0.25">
      <c r="A4" s="36"/>
      <c r="B4" s="36"/>
      <c r="C4" s="36"/>
      <c r="D4" s="36"/>
      <c r="E4" s="36"/>
      <c r="F4" s="36"/>
      <c r="G4" s="36"/>
      <c r="H4" s="36"/>
      <c r="I4" s="36"/>
      <c r="J4" s="36"/>
    </row>
    <row r="5" spans="1:16" ht="15" x14ac:dyDescent="0.2">
      <c r="A5" s="297" t="s">
        <v>560</v>
      </c>
      <c r="B5" s="297"/>
      <c r="C5" s="297"/>
      <c r="D5" s="297"/>
      <c r="E5" s="297"/>
      <c r="F5" s="297"/>
      <c r="G5" s="297"/>
      <c r="H5" s="297"/>
      <c r="I5" s="297"/>
      <c r="J5" s="297"/>
    </row>
    <row r="6" spans="1:16" ht="15" x14ac:dyDescent="0.2">
      <c r="A6" s="297" t="s">
        <v>159</v>
      </c>
      <c r="B6" s="297"/>
      <c r="C6" s="297"/>
      <c r="D6" s="297"/>
      <c r="E6" s="297"/>
      <c r="F6" s="297"/>
      <c r="G6" s="297"/>
      <c r="H6" s="297"/>
      <c r="I6" s="297"/>
      <c r="J6" s="297"/>
    </row>
    <row r="7" spans="1:16" ht="15" x14ac:dyDescent="0.2">
      <c r="A7" s="47"/>
      <c r="B7" s="47"/>
      <c r="C7" s="47"/>
      <c r="D7" s="47"/>
      <c r="E7" s="47"/>
      <c r="F7" s="47"/>
      <c r="G7" s="47"/>
      <c r="H7" s="47"/>
      <c r="I7" s="47"/>
      <c r="J7" s="47"/>
    </row>
    <row r="8" spans="1:16" ht="15" x14ac:dyDescent="0.2">
      <c r="A8" s="297" t="s">
        <v>158</v>
      </c>
      <c r="B8" s="297"/>
      <c r="C8" s="297"/>
      <c r="D8" s="297"/>
      <c r="E8" s="297"/>
      <c r="F8" s="297"/>
      <c r="G8" s="297"/>
      <c r="H8" s="297"/>
      <c r="I8" s="297"/>
      <c r="J8" s="297"/>
    </row>
    <row r="9" spans="1:16" ht="15" x14ac:dyDescent="0.2">
      <c r="A9" s="47"/>
      <c r="B9" s="47"/>
      <c r="C9" s="47"/>
      <c r="D9" s="47"/>
      <c r="E9" s="47"/>
      <c r="F9" s="47"/>
      <c r="G9" s="47"/>
      <c r="H9" s="47"/>
      <c r="I9" s="47"/>
      <c r="J9" s="47"/>
    </row>
    <row r="10" spans="1:16" ht="15" x14ac:dyDescent="0.25">
      <c r="A10" s="37"/>
      <c r="B10" s="36"/>
      <c r="C10" s="36"/>
      <c r="D10" s="36"/>
      <c r="E10" s="36"/>
      <c r="F10" s="36"/>
      <c r="G10" s="36"/>
      <c r="H10" s="36"/>
      <c r="I10" s="36"/>
      <c r="J10" s="36"/>
    </row>
    <row r="11" spans="1:16" ht="30" x14ac:dyDescent="0.25">
      <c r="A11" s="47" t="s">
        <v>51</v>
      </c>
      <c r="B11" s="48"/>
      <c r="C11" s="49"/>
      <c r="D11" s="47" t="s">
        <v>29</v>
      </c>
      <c r="E11" s="47"/>
      <c r="F11" s="47"/>
      <c r="G11" s="47"/>
      <c r="H11" s="47"/>
      <c r="I11" s="75" t="s">
        <v>54</v>
      </c>
      <c r="J11" s="76"/>
    </row>
    <row r="12" spans="1:16" ht="15" x14ac:dyDescent="0.25">
      <c r="A12" s="37"/>
      <c r="B12" s="36"/>
      <c r="C12" s="36"/>
      <c r="D12" s="36"/>
      <c r="E12" s="36"/>
      <c r="F12" s="36"/>
      <c r="G12" s="36"/>
      <c r="H12" s="36"/>
      <c r="I12" s="36"/>
      <c r="J12" s="36"/>
    </row>
    <row r="13" spans="1:16" ht="15" x14ac:dyDescent="0.25">
      <c r="A13" s="37">
        <v>1</v>
      </c>
      <c r="B13" s="40" t="s">
        <v>568</v>
      </c>
      <c r="C13" s="36"/>
      <c r="D13" s="37" t="str">
        <f>"Page 3, Line "&amp;'DEP - 2 - Page 3 Rev Reqt'!A63</f>
        <v>Page 3, Line 33</v>
      </c>
      <c r="E13" s="36"/>
      <c r="F13" s="36"/>
      <c r="G13" s="36"/>
      <c r="H13" s="36"/>
      <c r="I13" s="38">
        <f>'DEP - 2 - Page 3 Rev Reqt'!K63</f>
        <v>221435656.85791349</v>
      </c>
      <c r="J13" s="36"/>
      <c r="K13" s="5"/>
      <c r="L13" s="5"/>
      <c r="M13" s="5"/>
      <c r="N13" s="5"/>
      <c r="O13" s="5"/>
      <c r="P13" s="5"/>
    </row>
    <row r="14" spans="1:16" ht="15" x14ac:dyDescent="0.25">
      <c r="A14" s="39"/>
      <c r="B14" s="40"/>
      <c r="C14" s="36"/>
      <c r="D14" s="37"/>
      <c r="E14" s="37"/>
      <c r="F14" s="37"/>
      <c r="G14" s="37"/>
      <c r="H14" s="36"/>
      <c r="I14" s="36"/>
      <c r="J14" s="36"/>
    </row>
    <row r="15" spans="1:16" ht="15" x14ac:dyDescent="0.25">
      <c r="A15" s="36"/>
      <c r="B15" s="40" t="s">
        <v>144</v>
      </c>
      <c r="C15" s="36"/>
      <c r="D15" s="37"/>
      <c r="E15" s="37"/>
      <c r="F15" s="37"/>
      <c r="G15" s="37"/>
      <c r="H15" s="41"/>
      <c r="I15" s="38"/>
      <c r="J15" s="36"/>
    </row>
    <row r="16" spans="1:16" ht="15" x14ac:dyDescent="0.25">
      <c r="A16" s="37">
        <v>2</v>
      </c>
      <c r="B16" s="40"/>
      <c r="C16" s="36" t="s">
        <v>211</v>
      </c>
      <c r="D16" s="106" t="s">
        <v>569</v>
      </c>
      <c r="E16" s="37"/>
      <c r="F16" s="37"/>
      <c r="G16" s="37"/>
      <c r="H16" s="41"/>
      <c r="I16" s="38">
        <f>'DEP - 3 p 1 Acct 454 Detail'!$H49</f>
        <v>7231571.9154471885</v>
      </c>
      <c r="J16" s="36"/>
      <c r="L16" s="35"/>
    </row>
    <row r="17" spans="1:10" ht="15" x14ac:dyDescent="0.25">
      <c r="A17" s="37">
        <v>3</v>
      </c>
      <c r="B17" s="40"/>
      <c r="C17" s="36" t="s">
        <v>469</v>
      </c>
      <c r="D17" s="106" t="s">
        <v>570</v>
      </c>
      <c r="E17" s="37"/>
      <c r="F17" s="37"/>
      <c r="G17" s="37"/>
      <c r="H17" s="41"/>
      <c r="I17" s="38">
        <f>'DEP - 3 - P 2 456.1 Rev Credits'!$G62</f>
        <v>6497724</v>
      </c>
      <c r="J17" s="36"/>
    </row>
    <row r="18" spans="1:10" ht="15.75" thickBot="1" x14ac:dyDescent="0.3">
      <c r="A18" s="37">
        <v>4</v>
      </c>
      <c r="B18" s="40"/>
      <c r="C18" s="36" t="s">
        <v>317</v>
      </c>
      <c r="D18" s="106" t="s">
        <v>571</v>
      </c>
      <c r="E18" s="37"/>
      <c r="F18" s="37"/>
      <c r="G18" s="37"/>
      <c r="H18" s="41"/>
      <c r="I18" s="38">
        <f>'DEP - 3 p 3 Other 456 Detail'!H28</f>
        <v>33060.416830536298</v>
      </c>
      <c r="J18" s="36"/>
    </row>
    <row r="19" spans="1:10" ht="15" customHeight="1" thickTop="1" x14ac:dyDescent="0.25">
      <c r="A19" s="37">
        <f>A18+1</f>
        <v>5</v>
      </c>
      <c r="B19" s="40" t="s">
        <v>138</v>
      </c>
      <c r="C19" s="36"/>
      <c r="D19" s="37"/>
      <c r="E19" s="37"/>
      <c r="F19" s="37"/>
      <c r="G19" s="37"/>
      <c r="H19" s="41"/>
      <c r="I19" s="42">
        <f>SUM(I15:I18)</f>
        <v>13762356.332277725</v>
      </c>
      <c r="J19" s="36"/>
    </row>
    <row r="20" spans="1:10" ht="15" x14ac:dyDescent="0.25">
      <c r="A20" s="37"/>
      <c r="B20" s="40"/>
      <c r="C20" s="36"/>
      <c r="D20" s="37"/>
      <c r="E20" s="37"/>
      <c r="F20" s="37"/>
      <c r="G20" s="37"/>
      <c r="H20" s="36"/>
      <c r="I20" s="36"/>
      <c r="J20" s="36"/>
    </row>
    <row r="21" spans="1:10" ht="15" x14ac:dyDescent="0.25">
      <c r="A21" s="37">
        <f>A19+1</f>
        <v>6</v>
      </c>
      <c r="B21" s="40" t="s">
        <v>330</v>
      </c>
      <c r="C21" s="36"/>
      <c r="D21" s="106" t="s">
        <v>572</v>
      </c>
      <c r="E21" s="37"/>
      <c r="F21" s="37"/>
      <c r="G21" s="37"/>
      <c r="H21" s="36"/>
      <c r="I21" s="38">
        <f>'DEP - 5 p 1 Anson'!E44+'DEP - 5 p 2 Richmond'!E43</f>
        <v>0</v>
      </c>
      <c r="J21" s="36"/>
    </row>
    <row r="22" spans="1:10" ht="15" x14ac:dyDescent="0.25">
      <c r="A22" s="37"/>
      <c r="B22" s="40"/>
      <c r="C22" s="36"/>
      <c r="D22" s="37"/>
      <c r="E22" s="37"/>
      <c r="F22" s="37"/>
      <c r="G22" s="37"/>
      <c r="H22" s="36"/>
      <c r="I22" s="36"/>
      <c r="J22" s="36"/>
    </row>
    <row r="23" spans="1:10" ht="15" x14ac:dyDescent="0.25">
      <c r="A23" s="37">
        <f>A21+1</f>
        <v>7</v>
      </c>
      <c r="B23" s="40" t="s">
        <v>331</v>
      </c>
      <c r="C23" s="36"/>
      <c r="D23" s="37"/>
      <c r="E23" s="37"/>
      <c r="F23" s="37"/>
      <c r="G23" s="37"/>
      <c r="H23" s="36"/>
      <c r="I23" s="38">
        <f>'DEP - 6  - p1 FF1 Inputs '!J48</f>
        <v>2705124</v>
      </c>
      <c r="J23" s="36"/>
    </row>
    <row r="24" spans="1:10" ht="15" x14ac:dyDescent="0.25">
      <c r="A24" s="37"/>
      <c r="B24" s="40"/>
      <c r="C24" s="36"/>
      <c r="D24" s="37"/>
      <c r="E24" s="37"/>
      <c r="F24" s="37"/>
      <c r="G24" s="37"/>
      <c r="H24" s="36"/>
      <c r="I24" s="36"/>
      <c r="J24" s="36"/>
    </row>
    <row r="25" spans="1:10" ht="15" x14ac:dyDescent="0.25">
      <c r="A25" s="37">
        <f>A23+1</f>
        <v>8</v>
      </c>
      <c r="B25" s="40" t="s">
        <v>467</v>
      </c>
      <c r="C25" s="36"/>
      <c r="D25" s="37"/>
      <c r="E25" s="37"/>
      <c r="F25" s="37"/>
      <c r="G25" s="37"/>
      <c r="H25" s="36"/>
      <c r="I25" s="38">
        <f>I13-I19+I21+I23</f>
        <v>210378424.52563578</v>
      </c>
      <c r="J25" s="36"/>
    </row>
    <row r="26" spans="1:10" ht="15" x14ac:dyDescent="0.25">
      <c r="A26" s="37"/>
      <c r="B26" s="40"/>
      <c r="C26" s="36"/>
      <c r="D26" s="37"/>
      <c r="E26" s="37"/>
      <c r="F26" s="37"/>
      <c r="G26" s="37"/>
      <c r="H26" s="36"/>
      <c r="I26" s="36"/>
      <c r="J26" s="36"/>
    </row>
    <row r="27" spans="1:10" ht="30" customHeight="1" x14ac:dyDescent="0.25">
      <c r="A27" s="77">
        <f>A25+1</f>
        <v>9</v>
      </c>
      <c r="B27" s="295" t="s">
        <v>205</v>
      </c>
      <c r="C27" s="296"/>
      <c r="D27" s="77" t="str">
        <f>"p.5, line "&amp;'DEP - 2 - Page 5 GridSouth'!B19&amp;" Total"</f>
        <v>p.5, line 5 Total</v>
      </c>
      <c r="E27" s="77"/>
      <c r="F27" s="77"/>
      <c r="G27" s="77"/>
      <c r="H27" s="49"/>
      <c r="I27" s="78">
        <f>'DEP - 2 - Page 5 GridSouth'!F19</f>
        <v>140732</v>
      </c>
      <c r="J27" s="36"/>
    </row>
    <row r="28" spans="1:10" ht="15" x14ac:dyDescent="0.25">
      <c r="A28" s="37"/>
      <c r="B28" s="40"/>
      <c r="C28" s="36"/>
      <c r="D28" s="37"/>
      <c r="E28" s="37"/>
      <c r="F28" s="37"/>
      <c r="G28" s="37"/>
      <c r="H28" s="36"/>
      <c r="I28" s="36"/>
      <c r="J28" s="36"/>
    </row>
    <row r="29" spans="1:10" ht="15" x14ac:dyDescent="0.25">
      <c r="A29" s="37">
        <f>A27+1</f>
        <v>10</v>
      </c>
      <c r="B29" s="40" t="s">
        <v>146</v>
      </c>
      <c r="C29" s="36"/>
      <c r="D29" s="37" t="str">
        <f>"Line "&amp;A25&amp;" / Line "&amp;A27</f>
        <v>Line 8 / Line 9</v>
      </c>
      <c r="E29" s="37"/>
      <c r="F29" s="37"/>
      <c r="G29" s="37"/>
      <c r="H29" s="36"/>
      <c r="I29" s="38">
        <f>I25/I27</f>
        <v>1494.8869093428345</v>
      </c>
      <c r="J29" s="36"/>
    </row>
    <row r="30" spans="1:10" ht="15.75" thickBot="1" x14ac:dyDescent="0.3">
      <c r="A30" s="37">
        <f>A29+1</f>
        <v>11</v>
      </c>
      <c r="B30" s="40" t="s">
        <v>12</v>
      </c>
      <c r="C30" s="36"/>
      <c r="D30" s="37" t="str">
        <f>"Page 5, Line "&amp;'DEP - 2 - Page 5 GridSouth'!B31</f>
        <v>Page 5, Line 11</v>
      </c>
      <c r="E30" s="37"/>
      <c r="F30" s="37"/>
      <c r="G30" s="37"/>
      <c r="H30" s="36"/>
      <c r="I30" s="38">
        <f>'DEP - 2 - Page 5 GridSouth'!K31</f>
        <v>0</v>
      </c>
      <c r="J30" s="36"/>
    </row>
    <row r="31" spans="1:10" ht="15.75" thickTop="1" x14ac:dyDescent="0.25">
      <c r="A31" s="37">
        <f>A30+1</f>
        <v>12</v>
      </c>
      <c r="B31" s="40" t="s">
        <v>190</v>
      </c>
      <c r="C31" s="36"/>
      <c r="D31" s="37" t="str">
        <f>"Line "&amp;A29&amp;" + Line "&amp;A30</f>
        <v>Line 10 + Line 11</v>
      </c>
      <c r="E31" s="37"/>
      <c r="F31" s="37"/>
      <c r="G31" s="37"/>
      <c r="H31" s="41"/>
      <c r="I31" s="42">
        <f>I29+I30</f>
        <v>1494.8869093428345</v>
      </c>
      <c r="J31" s="36"/>
    </row>
    <row r="32" spans="1:10" ht="15" x14ac:dyDescent="0.25">
      <c r="A32" s="37"/>
      <c r="B32" s="40"/>
      <c r="C32" s="36"/>
      <c r="D32" s="37"/>
      <c r="E32" s="37"/>
      <c r="F32" s="37"/>
      <c r="G32" s="37"/>
      <c r="H32" s="36"/>
      <c r="I32" s="38"/>
      <c r="J32" s="36"/>
    </row>
    <row r="33" spans="1:10" ht="25.5" customHeight="1" x14ac:dyDescent="0.25">
      <c r="A33" s="77">
        <f>A31+1</f>
        <v>13</v>
      </c>
      <c r="B33" s="295" t="s">
        <v>145</v>
      </c>
      <c r="C33" s="296"/>
      <c r="D33" s="77" t="str">
        <f>"Line "&amp;A31&amp;" * 12"</f>
        <v>Line 12 * 12</v>
      </c>
      <c r="E33" s="77"/>
      <c r="F33" s="77"/>
      <c r="G33" s="77"/>
      <c r="H33" s="49"/>
      <c r="I33" s="78">
        <f>I31*12</f>
        <v>17938.642912114014</v>
      </c>
      <c r="J33" s="36"/>
    </row>
    <row r="34" spans="1:10" ht="15" x14ac:dyDescent="0.25">
      <c r="A34" s="37"/>
      <c r="B34" s="40"/>
      <c r="C34" s="36"/>
      <c r="D34" s="37"/>
      <c r="E34" s="37"/>
      <c r="F34" s="37"/>
      <c r="G34" s="37"/>
      <c r="H34" s="36"/>
      <c r="I34" s="38"/>
      <c r="J34" s="36"/>
    </row>
    <row r="35" spans="1:10" ht="15" x14ac:dyDescent="0.25">
      <c r="A35" s="37">
        <f>+A33+1</f>
        <v>14</v>
      </c>
      <c r="B35" s="40" t="s">
        <v>189</v>
      </c>
      <c r="C35" s="36"/>
      <c r="D35" s="37" t="str">
        <f>"Line "&amp;A33&amp;" / 52 weeks"</f>
        <v>Line 13 / 52 weeks</v>
      </c>
      <c r="E35" s="37"/>
      <c r="F35" s="37"/>
      <c r="G35" s="37"/>
      <c r="H35" s="36"/>
      <c r="I35" s="79">
        <f>I33/52</f>
        <v>344.97390215603872</v>
      </c>
      <c r="J35" s="36"/>
    </row>
    <row r="36" spans="1:10" ht="15" x14ac:dyDescent="0.25">
      <c r="A36" s="37"/>
      <c r="B36" s="40"/>
      <c r="C36" s="36"/>
      <c r="D36" s="36"/>
      <c r="E36" s="36"/>
      <c r="F36" s="36"/>
      <c r="G36" s="36"/>
      <c r="H36" s="36"/>
      <c r="I36" s="79"/>
      <c r="J36" s="36"/>
    </row>
    <row r="37" spans="1:10" ht="15" x14ac:dyDescent="0.25">
      <c r="A37" s="37"/>
      <c r="B37" s="40" t="s">
        <v>188</v>
      </c>
      <c r="C37" s="36"/>
      <c r="D37" s="36"/>
      <c r="E37" s="36"/>
      <c r="F37" s="36"/>
      <c r="G37" s="36"/>
      <c r="H37" s="36"/>
      <c r="I37" s="79"/>
      <c r="J37" s="36"/>
    </row>
    <row r="38" spans="1:10" ht="12.75" customHeight="1" x14ac:dyDescent="0.25">
      <c r="A38" s="77">
        <f>A35+1</f>
        <v>15</v>
      </c>
      <c r="B38" s="47"/>
      <c r="C38" s="80" t="s">
        <v>139</v>
      </c>
      <c r="D38" s="37" t="str">
        <f>"Line "&amp;A35&amp;" / 5 days"</f>
        <v>Line 14 / 5 days</v>
      </c>
      <c r="E38" s="77"/>
      <c r="F38" s="77"/>
      <c r="G38" s="77"/>
      <c r="H38" s="49"/>
      <c r="I38" s="81">
        <f>I35/5</f>
        <v>68.994780431207744</v>
      </c>
      <c r="J38" s="36"/>
    </row>
    <row r="39" spans="1:10" ht="15" x14ac:dyDescent="0.25">
      <c r="A39" s="37">
        <f>A38+1</f>
        <v>16</v>
      </c>
      <c r="B39" s="40"/>
      <c r="C39" s="36" t="s">
        <v>140</v>
      </c>
      <c r="D39" s="37" t="str">
        <f>"Line "&amp;A35&amp;" / 7 days"</f>
        <v>Line 14 / 7 days</v>
      </c>
      <c r="E39" s="77"/>
      <c r="F39" s="77"/>
      <c r="G39" s="77"/>
      <c r="H39" s="49"/>
      <c r="I39" s="81">
        <f>I35/7</f>
        <v>49.281986022291242</v>
      </c>
      <c r="J39" s="36"/>
    </row>
    <row r="40" spans="1:10" ht="15" x14ac:dyDescent="0.25">
      <c r="A40" s="36"/>
      <c r="B40" s="40"/>
      <c r="C40" s="36"/>
      <c r="D40" s="36"/>
      <c r="E40" s="36"/>
      <c r="F40" s="36"/>
      <c r="G40" s="36"/>
      <c r="H40" s="36"/>
      <c r="I40" s="79"/>
      <c r="J40" s="36"/>
    </row>
    <row r="41" spans="1:10" ht="15" x14ac:dyDescent="0.25">
      <c r="A41" s="36"/>
      <c r="B41" s="40" t="s">
        <v>143</v>
      </c>
      <c r="C41" s="36"/>
      <c r="D41" s="36"/>
      <c r="E41" s="36"/>
      <c r="F41" s="36"/>
      <c r="G41" s="36"/>
      <c r="H41" s="36"/>
      <c r="I41" s="79"/>
      <c r="J41" s="36"/>
    </row>
    <row r="42" spans="1:10" ht="15" x14ac:dyDescent="0.25">
      <c r="A42" s="77">
        <f>A39+1</f>
        <v>17</v>
      </c>
      <c r="B42" s="47"/>
      <c r="C42" s="80" t="s">
        <v>141</v>
      </c>
      <c r="D42" s="37" t="str">
        <f>"Line "&amp;A38&amp;" / 16 hrs"</f>
        <v>Line 15 / 16 hrs</v>
      </c>
      <c r="E42" s="77"/>
      <c r="F42" s="77"/>
      <c r="G42" s="77"/>
      <c r="H42" s="49"/>
      <c r="I42" s="81">
        <f>I38/16</f>
        <v>4.312173776950484</v>
      </c>
      <c r="J42" s="36"/>
    </row>
    <row r="43" spans="1:10" ht="15" x14ac:dyDescent="0.25">
      <c r="A43" s="37">
        <f>A42+1</f>
        <v>18</v>
      </c>
      <c r="B43" s="40"/>
      <c r="C43" s="36" t="s">
        <v>142</v>
      </c>
      <c r="D43" s="37" t="str">
        <f>"Line "&amp;A39&amp;" / 24 hrs"</f>
        <v>Line 16 / 24 hrs</v>
      </c>
      <c r="E43" s="77"/>
      <c r="F43" s="77"/>
      <c r="G43" s="77"/>
      <c r="H43" s="49"/>
      <c r="I43" s="81">
        <f>I39/24</f>
        <v>2.053416084262135</v>
      </c>
      <c r="J43" s="36"/>
    </row>
    <row r="44" spans="1:10" x14ac:dyDescent="0.2">
      <c r="B44" s="3"/>
      <c r="I44" s="5"/>
    </row>
    <row r="45" spans="1:10" x14ac:dyDescent="0.2">
      <c r="B45" s="3"/>
      <c r="I45" s="5"/>
    </row>
    <row r="46" spans="1:10" x14ac:dyDescent="0.2">
      <c r="B46" s="3"/>
      <c r="I46" s="5"/>
    </row>
    <row r="47" spans="1:10" x14ac:dyDescent="0.2">
      <c r="B47" s="3"/>
      <c r="I47" s="5"/>
    </row>
    <row r="48" spans="1:10" x14ac:dyDescent="0.2">
      <c r="B48" s="3"/>
      <c r="I48" s="5"/>
    </row>
    <row r="49" spans="2:9" x14ac:dyDescent="0.2">
      <c r="B49" s="3"/>
      <c r="I49" s="5"/>
    </row>
    <row r="50" spans="2:9" x14ac:dyDescent="0.2">
      <c r="B50" s="3"/>
      <c r="I50" s="5"/>
    </row>
    <row r="51" spans="2:9" x14ac:dyDescent="0.2">
      <c r="B51" s="3"/>
      <c r="I51" s="5"/>
    </row>
    <row r="52" spans="2:9" x14ac:dyDescent="0.2">
      <c r="B52" s="3"/>
      <c r="I52" s="5"/>
    </row>
    <row r="53" spans="2:9" x14ac:dyDescent="0.2">
      <c r="B53" s="3"/>
      <c r="I53" s="5"/>
    </row>
    <row r="54" spans="2:9" x14ac:dyDescent="0.2">
      <c r="B54" s="3"/>
      <c r="I54" s="5"/>
    </row>
    <row r="55" spans="2:9" x14ac:dyDescent="0.2">
      <c r="B55" s="3"/>
    </row>
    <row r="56" spans="2:9" x14ac:dyDescent="0.2">
      <c r="B56" s="3"/>
    </row>
    <row r="57" spans="2:9" x14ac:dyDescent="0.2">
      <c r="B57" s="3"/>
    </row>
    <row r="58" spans="2:9" x14ac:dyDescent="0.2">
      <c r="B58" s="3"/>
    </row>
    <row r="59" spans="2:9" x14ac:dyDescent="0.2">
      <c r="B59" s="3"/>
    </row>
    <row r="60" spans="2:9" x14ac:dyDescent="0.2">
      <c r="B60" s="3"/>
    </row>
    <row r="61" spans="2:9" x14ac:dyDescent="0.2">
      <c r="B61" s="3"/>
    </row>
  </sheetData>
  <mergeCells count="8">
    <mergeCell ref="H1:J1"/>
    <mergeCell ref="H2:J2"/>
    <mergeCell ref="H3:J3"/>
    <mergeCell ref="B33:C33"/>
    <mergeCell ref="B27:C27"/>
    <mergeCell ref="A5:J5"/>
    <mergeCell ref="A6:J6"/>
    <mergeCell ref="A8:J8"/>
  </mergeCells>
  <phoneticPr fontId="0" type="noConversion"/>
  <pageMargins left="0.75" right="0.75" top="1" bottom="1" header="0.5" footer="0.5"/>
  <pageSetup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71"/>
  <sheetViews>
    <sheetView topLeftCell="A23" workbookViewId="0">
      <selection activeCell="H65" sqref="H65"/>
    </sheetView>
  </sheetViews>
  <sheetFormatPr defaultRowHeight="12.75" x14ac:dyDescent="0.2"/>
  <cols>
    <col min="1" max="2" width="5.7109375" style="5" customWidth="1"/>
    <col min="3" max="7" width="13.7109375" style="5" customWidth="1"/>
    <col min="8" max="8" width="14" style="5" customWidth="1"/>
    <col min="9" max="9" width="16.7109375" style="5" customWidth="1"/>
    <col min="10" max="10" width="5.7109375" style="5" customWidth="1"/>
    <col min="11" max="11" width="9.7109375" style="5" bestFit="1" customWidth="1"/>
    <col min="12" max="16384" width="9.140625" style="5"/>
  </cols>
  <sheetData>
    <row r="1" spans="1:10" ht="15.75" x14ac:dyDescent="0.25">
      <c r="A1" s="36"/>
      <c r="B1" s="36"/>
      <c r="C1" s="36"/>
      <c r="D1" s="36"/>
      <c r="E1" s="36"/>
      <c r="F1" s="36"/>
      <c r="G1" s="36"/>
      <c r="H1" s="36"/>
      <c r="I1" s="301" t="s">
        <v>582</v>
      </c>
      <c r="J1" s="301"/>
    </row>
    <row r="2" spans="1:10" ht="15.75" x14ac:dyDescent="0.25">
      <c r="A2" s="36"/>
      <c r="B2" s="36"/>
      <c r="C2" s="36"/>
      <c r="D2" s="36"/>
      <c r="E2" s="36"/>
      <c r="F2" s="36"/>
      <c r="G2" s="36"/>
      <c r="H2" s="36"/>
      <c r="I2" s="155" t="s">
        <v>321</v>
      </c>
      <c r="J2" s="155"/>
    </row>
    <row r="3" spans="1:10" ht="15" x14ac:dyDescent="0.25">
      <c r="A3" s="36"/>
      <c r="B3" s="36"/>
      <c r="C3" s="36"/>
      <c r="D3" s="36"/>
      <c r="E3" s="36"/>
      <c r="F3" s="36"/>
      <c r="G3" s="36"/>
      <c r="H3" s="36"/>
      <c r="I3" s="294" t="str">
        <f>FF1_Year</f>
        <v>Year Ending 12/31/2016</v>
      </c>
      <c r="J3" s="294"/>
    </row>
    <row r="4" spans="1:10" ht="15" x14ac:dyDescent="0.25">
      <c r="A4" s="36"/>
      <c r="B4" s="36"/>
      <c r="C4" s="36"/>
      <c r="D4" s="36"/>
      <c r="E4" s="36"/>
      <c r="F4" s="36"/>
      <c r="G4" s="36"/>
      <c r="H4" s="36"/>
      <c r="I4" s="36"/>
      <c r="J4" s="36"/>
    </row>
    <row r="5" spans="1:10" ht="15" x14ac:dyDescent="0.2">
      <c r="A5" s="297" t="s">
        <v>560</v>
      </c>
      <c r="B5" s="297"/>
      <c r="C5" s="297"/>
      <c r="D5" s="297"/>
      <c r="E5" s="297"/>
      <c r="F5" s="297"/>
      <c r="G5" s="297"/>
      <c r="H5" s="297"/>
      <c r="I5" s="297"/>
      <c r="J5" s="297"/>
    </row>
    <row r="6" spans="1:10" ht="15" x14ac:dyDescent="0.2">
      <c r="A6" s="153"/>
      <c r="B6" s="153"/>
      <c r="C6" s="153"/>
      <c r="D6" s="153"/>
      <c r="E6" s="153"/>
      <c r="F6" s="153"/>
      <c r="G6" s="153"/>
      <c r="H6" s="153"/>
      <c r="I6" s="153"/>
      <c r="J6" s="153"/>
    </row>
    <row r="7" spans="1:10" ht="15" x14ac:dyDescent="0.2">
      <c r="A7" s="315" t="s">
        <v>338</v>
      </c>
      <c r="B7" s="315"/>
      <c r="C7" s="315"/>
      <c r="D7" s="315"/>
      <c r="E7" s="315"/>
      <c r="F7" s="315"/>
      <c r="G7" s="315"/>
      <c r="H7" s="315"/>
      <c r="I7" s="315"/>
      <c r="J7" s="315"/>
    </row>
    <row r="8" spans="1:10" ht="15" x14ac:dyDescent="0.25">
      <c r="A8" s="36"/>
      <c r="B8" s="58"/>
      <c r="C8" s="58"/>
      <c r="D8" s="58"/>
      <c r="E8" s="58"/>
      <c r="F8" s="58"/>
      <c r="G8" s="58"/>
      <c r="H8" s="58"/>
      <c r="I8" s="58"/>
      <c r="J8" s="58"/>
    </row>
    <row r="9" spans="1:10" ht="15" x14ac:dyDescent="0.25">
      <c r="A9" s="36"/>
      <c r="B9" s="55"/>
      <c r="C9" s="55"/>
      <c r="D9" s="56"/>
      <c r="E9" s="57"/>
      <c r="F9" s="55"/>
      <c r="G9" s="55"/>
      <c r="H9" s="55"/>
      <c r="I9" s="55"/>
      <c r="J9" s="58"/>
    </row>
    <row r="10" spans="1:10" ht="15" x14ac:dyDescent="0.2">
      <c r="A10" s="319" t="s">
        <v>351</v>
      </c>
      <c r="B10" s="315"/>
      <c r="C10" s="315"/>
      <c r="D10" s="315"/>
      <c r="E10" s="315"/>
      <c r="F10" s="315"/>
      <c r="G10" s="315"/>
      <c r="H10" s="315"/>
      <c r="I10" s="315"/>
      <c r="J10" s="315"/>
    </row>
    <row r="11" spans="1:10" ht="15" x14ac:dyDescent="0.2">
      <c r="A11" s="156"/>
      <c r="B11" s="77"/>
      <c r="C11" s="77"/>
      <c r="D11" s="77"/>
      <c r="E11" s="77"/>
      <c r="F11" s="77"/>
      <c r="G11" s="77"/>
      <c r="H11" s="77"/>
      <c r="I11" s="77"/>
      <c r="J11" s="77"/>
    </row>
    <row r="12" spans="1:10" ht="15" x14ac:dyDescent="0.25">
      <c r="A12" s="36"/>
      <c r="B12" s="58"/>
      <c r="C12" s="58"/>
      <c r="D12" s="56"/>
      <c r="E12" s="56"/>
      <c r="F12" s="59"/>
      <c r="G12" s="58"/>
      <c r="H12" s="58"/>
      <c r="I12" s="58"/>
      <c r="J12" s="58"/>
    </row>
    <row r="13" spans="1:10" ht="15" x14ac:dyDescent="0.25">
      <c r="A13" s="36"/>
      <c r="B13" s="58"/>
      <c r="C13" s="60" t="s">
        <v>465</v>
      </c>
      <c r="D13" s="61"/>
      <c r="E13" s="61"/>
      <c r="F13" s="62"/>
      <c r="G13" s="62"/>
      <c r="H13" s="62"/>
      <c r="I13" s="62"/>
      <c r="J13" s="58"/>
    </row>
    <row r="14" spans="1:10" ht="15" x14ac:dyDescent="0.25">
      <c r="A14" s="36"/>
      <c r="B14" s="63"/>
      <c r="C14" s="64"/>
      <c r="D14" s="65"/>
      <c r="E14" s="65"/>
      <c r="F14" s="64"/>
      <c r="G14" s="64"/>
      <c r="H14" s="64"/>
      <c r="I14" s="64"/>
      <c r="J14" s="36"/>
    </row>
    <row r="15" spans="1:10" ht="15" x14ac:dyDescent="0.25">
      <c r="A15" s="36"/>
      <c r="B15" s="63"/>
      <c r="C15" s="64"/>
      <c r="D15" s="65"/>
      <c r="E15" s="66" t="s">
        <v>341</v>
      </c>
      <c r="F15" s="66" t="s">
        <v>343</v>
      </c>
      <c r="G15" s="66" t="s">
        <v>52</v>
      </c>
      <c r="H15" s="66"/>
      <c r="I15" s="62"/>
      <c r="J15" s="36"/>
    </row>
    <row r="16" spans="1:10" ht="15" x14ac:dyDescent="0.25">
      <c r="A16" s="36"/>
      <c r="B16" s="58"/>
      <c r="C16" s="67"/>
      <c r="D16" s="67"/>
      <c r="E16" s="66" t="s">
        <v>276</v>
      </c>
      <c r="F16" s="66" t="s">
        <v>9</v>
      </c>
      <c r="G16" s="66" t="s">
        <v>345</v>
      </c>
      <c r="H16" s="66"/>
      <c r="I16" s="62"/>
      <c r="J16" s="36"/>
    </row>
    <row r="17" spans="1:11" ht="15" x14ac:dyDescent="0.25">
      <c r="A17" s="36"/>
      <c r="B17" s="58"/>
      <c r="C17" s="67"/>
      <c r="D17" s="67"/>
      <c r="E17" s="67"/>
      <c r="F17" s="67"/>
      <c r="G17" s="67"/>
      <c r="H17" s="67"/>
      <c r="I17" s="67"/>
      <c r="J17" s="36"/>
    </row>
    <row r="18" spans="1:11" ht="15" x14ac:dyDescent="0.25">
      <c r="A18" s="36"/>
      <c r="B18" s="58"/>
      <c r="C18" s="67" t="s">
        <v>466</v>
      </c>
      <c r="D18" s="67"/>
      <c r="E18" s="68">
        <v>0</v>
      </c>
      <c r="F18" s="68">
        <v>0</v>
      </c>
      <c r="G18" s="68">
        <v>0</v>
      </c>
      <c r="H18" s="36"/>
      <c r="I18" s="69"/>
      <c r="J18" s="36"/>
    </row>
    <row r="19" spans="1:11" ht="15" x14ac:dyDescent="0.25">
      <c r="A19" s="36"/>
      <c r="B19" s="58"/>
      <c r="C19" s="67"/>
      <c r="D19" s="67"/>
      <c r="E19" s="70"/>
      <c r="F19" s="70"/>
      <c r="G19" s="70"/>
      <c r="H19" s="68"/>
      <c r="I19" s="68"/>
      <c r="J19" s="36"/>
    </row>
    <row r="20" spans="1:11" ht="15" hidden="1" x14ac:dyDescent="0.25">
      <c r="A20" s="36"/>
      <c r="B20" s="40"/>
      <c r="C20" s="67"/>
      <c r="D20" s="67"/>
      <c r="E20" s="68"/>
      <c r="F20" s="68"/>
      <c r="G20" s="68"/>
      <c r="H20" s="68"/>
      <c r="I20" s="68"/>
      <c r="J20" s="36"/>
    </row>
    <row r="21" spans="1:11" ht="15" x14ac:dyDescent="0.25">
      <c r="A21" s="36"/>
      <c r="B21" s="36"/>
      <c r="C21" s="71" t="s">
        <v>339</v>
      </c>
      <c r="D21" s="71"/>
      <c r="E21" s="72">
        <v>0</v>
      </c>
      <c r="F21" s="72">
        <v>0</v>
      </c>
      <c r="G21" s="73"/>
      <c r="H21" s="73"/>
      <c r="I21" s="73"/>
      <c r="J21" s="36"/>
    </row>
    <row r="22" spans="1:11" ht="15" hidden="1" x14ac:dyDescent="0.25">
      <c r="A22" s="36"/>
      <c r="B22" s="36"/>
      <c r="C22" s="71"/>
      <c r="D22" s="71"/>
      <c r="E22" s="72"/>
      <c r="F22" s="72"/>
      <c r="G22" s="73"/>
      <c r="H22" s="73"/>
      <c r="I22" s="73"/>
      <c r="J22" s="36"/>
    </row>
    <row r="23" spans="1:11" ht="15" x14ac:dyDescent="0.25">
      <c r="A23" s="36"/>
      <c r="B23" s="36"/>
      <c r="C23" s="71"/>
      <c r="D23" s="71"/>
      <c r="E23" s="73"/>
      <c r="F23" s="73"/>
      <c r="G23" s="73"/>
      <c r="H23" s="73"/>
      <c r="I23" s="73"/>
      <c r="J23" s="36"/>
    </row>
    <row r="24" spans="1:11" ht="15" x14ac:dyDescent="0.25">
      <c r="A24" s="36"/>
      <c r="B24" s="36"/>
      <c r="C24" s="74" t="s">
        <v>340</v>
      </c>
      <c r="D24" s="71"/>
      <c r="E24" s="73"/>
      <c r="F24" s="73"/>
      <c r="G24" s="73"/>
      <c r="H24" s="73"/>
      <c r="I24" s="73"/>
      <c r="J24" s="36"/>
    </row>
    <row r="25" spans="1:11" ht="18" customHeight="1" x14ac:dyDescent="0.25">
      <c r="A25" s="36"/>
      <c r="B25" s="188"/>
      <c r="C25" s="71"/>
      <c r="D25" s="189"/>
      <c r="E25" s="36"/>
      <c r="F25" s="316" t="s">
        <v>355</v>
      </c>
      <c r="G25" s="317"/>
      <c r="H25" s="318"/>
      <c r="I25" s="189"/>
      <c r="J25" s="154"/>
    </row>
    <row r="26" spans="1:11" ht="6" customHeight="1" x14ac:dyDescent="0.25">
      <c r="A26" s="36"/>
      <c r="B26" s="188"/>
      <c r="C26" s="71"/>
      <c r="D26" s="36"/>
      <c r="E26" s="36"/>
      <c r="F26" s="190"/>
      <c r="G26" s="76"/>
      <c r="H26" s="76"/>
      <c r="I26" s="189"/>
      <c r="J26" s="154"/>
    </row>
    <row r="27" spans="1:11" ht="15" x14ac:dyDescent="0.25">
      <c r="A27" s="36"/>
      <c r="B27" s="36"/>
      <c r="C27" s="71"/>
      <c r="D27" s="189" t="s">
        <v>347</v>
      </c>
      <c r="E27" s="189" t="s">
        <v>24</v>
      </c>
      <c r="F27" s="189" t="s">
        <v>284</v>
      </c>
      <c r="G27" s="189" t="s">
        <v>341</v>
      </c>
      <c r="H27" s="189" t="s">
        <v>343</v>
      </c>
      <c r="I27" s="189" t="s">
        <v>344</v>
      </c>
      <c r="J27" s="154"/>
    </row>
    <row r="28" spans="1:11" ht="15" x14ac:dyDescent="0.25">
      <c r="A28" s="36"/>
      <c r="B28" s="36"/>
      <c r="C28" s="36"/>
      <c r="D28" s="189" t="s">
        <v>346</v>
      </c>
      <c r="E28" s="189" t="s">
        <v>10</v>
      </c>
      <c r="F28" s="154" t="s">
        <v>9</v>
      </c>
      <c r="G28" s="154" t="s">
        <v>342</v>
      </c>
      <c r="H28" s="154" t="s">
        <v>9</v>
      </c>
      <c r="I28" s="154" t="s">
        <v>350</v>
      </c>
      <c r="J28" s="154"/>
    </row>
    <row r="29" spans="1:11" ht="6" customHeight="1" x14ac:dyDescent="0.25">
      <c r="A29" s="36"/>
      <c r="B29" s="36"/>
      <c r="C29" s="36"/>
      <c r="D29" s="36"/>
      <c r="E29" s="36"/>
      <c r="F29" s="36"/>
      <c r="G29" s="36"/>
      <c r="H29" s="36"/>
      <c r="I29" s="36"/>
      <c r="J29" s="36"/>
    </row>
    <row r="30" spans="1:11" ht="15" hidden="1" x14ac:dyDescent="0.25">
      <c r="A30" s="36"/>
      <c r="B30" s="36"/>
      <c r="C30" s="36"/>
      <c r="D30" s="191">
        <v>40544</v>
      </c>
      <c r="E30" s="105">
        <v>0</v>
      </c>
      <c r="F30" s="105">
        <v>0</v>
      </c>
      <c r="G30" s="105">
        <f>($E30-$F30)*E$21</f>
        <v>0</v>
      </c>
      <c r="H30" s="105">
        <f t="shared" ref="H30" si="0">($E30-$F30)*F$21</f>
        <v>0</v>
      </c>
      <c r="I30" s="105">
        <f>G18-SUM(G30:H30)</f>
        <v>0</v>
      </c>
      <c r="J30" s="36"/>
      <c r="K30" s="192"/>
    </row>
    <row r="31" spans="1:11" ht="15" hidden="1" x14ac:dyDescent="0.25">
      <c r="A31" s="36"/>
      <c r="B31" s="36"/>
      <c r="C31" s="36"/>
      <c r="D31" s="191">
        <v>40575</v>
      </c>
      <c r="E31" s="105">
        <v>0</v>
      </c>
      <c r="F31" s="105">
        <v>0</v>
      </c>
      <c r="G31" s="105">
        <f t="shared" ref="G31:G41" si="1">($E31-$F31)*E$21</f>
        <v>0</v>
      </c>
      <c r="H31" s="105">
        <f t="shared" ref="H31:H41" si="2">($E31-$F31)*F$21</f>
        <v>0</v>
      </c>
      <c r="I31" s="105">
        <f t="shared" ref="I31:I41" si="3">G19-SUM(G31:H31)</f>
        <v>0</v>
      </c>
      <c r="J31" s="36"/>
      <c r="K31" s="192"/>
    </row>
    <row r="32" spans="1:11" ht="15" hidden="1" x14ac:dyDescent="0.25">
      <c r="A32" s="36"/>
      <c r="B32" s="36"/>
      <c r="C32" s="36"/>
      <c r="D32" s="191">
        <v>40603</v>
      </c>
      <c r="E32" s="105">
        <v>0</v>
      </c>
      <c r="F32" s="105">
        <v>0</v>
      </c>
      <c r="G32" s="105">
        <f t="shared" si="1"/>
        <v>0</v>
      </c>
      <c r="H32" s="105">
        <f t="shared" si="2"/>
        <v>0</v>
      </c>
      <c r="I32" s="105">
        <f t="shared" si="3"/>
        <v>0</v>
      </c>
      <c r="J32" s="36"/>
      <c r="K32" s="192"/>
    </row>
    <row r="33" spans="1:11" ht="15" hidden="1" x14ac:dyDescent="0.25">
      <c r="A33" s="36"/>
      <c r="B33" s="36"/>
      <c r="C33" s="36"/>
      <c r="D33" s="191">
        <v>40634</v>
      </c>
      <c r="E33" s="105">
        <v>0</v>
      </c>
      <c r="F33" s="105">
        <v>0</v>
      </c>
      <c r="G33" s="105">
        <f t="shared" si="1"/>
        <v>0</v>
      </c>
      <c r="H33" s="105">
        <f t="shared" si="2"/>
        <v>0</v>
      </c>
      <c r="I33" s="105">
        <f t="shared" si="3"/>
        <v>0</v>
      </c>
      <c r="J33" s="36"/>
      <c r="K33" s="192"/>
    </row>
    <row r="34" spans="1:11" ht="15" hidden="1" x14ac:dyDescent="0.25">
      <c r="A34" s="36"/>
      <c r="B34" s="36"/>
      <c r="C34" s="36"/>
      <c r="D34" s="191">
        <v>40664</v>
      </c>
      <c r="E34" s="105">
        <v>0</v>
      </c>
      <c r="F34" s="105">
        <v>0</v>
      </c>
      <c r="G34" s="105">
        <f t="shared" si="1"/>
        <v>0</v>
      </c>
      <c r="H34" s="105">
        <f t="shared" si="2"/>
        <v>0</v>
      </c>
      <c r="I34" s="105">
        <f t="shared" si="3"/>
        <v>0</v>
      </c>
      <c r="J34" s="36"/>
      <c r="K34" s="192"/>
    </row>
    <row r="35" spans="1:11" ht="15" hidden="1" x14ac:dyDescent="0.25">
      <c r="A35" s="36"/>
      <c r="B35" s="36"/>
      <c r="C35" s="36"/>
      <c r="D35" s="191">
        <v>40695</v>
      </c>
      <c r="E35" s="105">
        <v>0</v>
      </c>
      <c r="F35" s="105">
        <v>0</v>
      </c>
      <c r="G35" s="105">
        <f t="shared" si="1"/>
        <v>0</v>
      </c>
      <c r="H35" s="105">
        <f t="shared" si="2"/>
        <v>0</v>
      </c>
      <c r="I35" s="105">
        <f t="shared" si="3"/>
        <v>0</v>
      </c>
      <c r="J35" s="36"/>
      <c r="K35" s="192"/>
    </row>
    <row r="36" spans="1:11" ht="15" hidden="1" x14ac:dyDescent="0.25">
      <c r="A36" s="36"/>
      <c r="B36" s="36"/>
      <c r="C36" s="36"/>
      <c r="D36" s="191">
        <v>40725</v>
      </c>
      <c r="E36" s="105">
        <v>0</v>
      </c>
      <c r="F36" s="105">
        <v>0</v>
      </c>
      <c r="G36" s="105">
        <f t="shared" si="1"/>
        <v>0</v>
      </c>
      <c r="H36" s="105">
        <f t="shared" si="2"/>
        <v>0</v>
      </c>
      <c r="I36" s="105">
        <f t="shared" si="3"/>
        <v>0</v>
      </c>
      <c r="J36" s="36"/>
      <c r="K36" s="192"/>
    </row>
    <row r="37" spans="1:11" ht="15" hidden="1" x14ac:dyDescent="0.25">
      <c r="A37" s="36"/>
      <c r="B37" s="36"/>
      <c r="C37" s="36"/>
      <c r="D37" s="191">
        <v>40756</v>
      </c>
      <c r="E37" s="105">
        <v>0</v>
      </c>
      <c r="F37" s="105">
        <v>0</v>
      </c>
      <c r="G37" s="105">
        <f t="shared" si="1"/>
        <v>0</v>
      </c>
      <c r="H37" s="105">
        <f t="shared" si="2"/>
        <v>0</v>
      </c>
      <c r="I37" s="105">
        <f t="shared" si="3"/>
        <v>0</v>
      </c>
      <c r="J37" s="36"/>
      <c r="K37" s="192"/>
    </row>
    <row r="38" spans="1:11" ht="15" hidden="1" x14ac:dyDescent="0.25">
      <c r="A38" s="36"/>
      <c r="B38" s="36"/>
      <c r="C38" s="36"/>
      <c r="D38" s="191">
        <v>40787</v>
      </c>
      <c r="E38" s="105">
        <v>0</v>
      </c>
      <c r="F38" s="105">
        <v>0</v>
      </c>
      <c r="G38" s="105">
        <f t="shared" si="1"/>
        <v>0</v>
      </c>
      <c r="H38" s="105">
        <f t="shared" si="2"/>
        <v>0</v>
      </c>
      <c r="I38" s="105">
        <f t="shared" si="3"/>
        <v>0</v>
      </c>
      <c r="J38" s="36"/>
      <c r="K38" s="192"/>
    </row>
    <row r="39" spans="1:11" ht="15" hidden="1" x14ac:dyDescent="0.25">
      <c r="A39" s="36"/>
      <c r="B39" s="36"/>
      <c r="C39" s="36"/>
      <c r="D39" s="191">
        <v>40817</v>
      </c>
      <c r="E39" s="105">
        <v>0</v>
      </c>
      <c r="F39" s="105">
        <v>0</v>
      </c>
      <c r="G39" s="105">
        <f t="shared" si="1"/>
        <v>0</v>
      </c>
      <c r="H39" s="105">
        <f t="shared" si="2"/>
        <v>0</v>
      </c>
      <c r="I39" s="105">
        <v>0</v>
      </c>
      <c r="J39" s="36"/>
      <c r="K39" s="192"/>
    </row>
    <row r="40" spans="1:11" ht="15" hidden="1" x14ac:dyDescent="0.25">
      <c r="A40" s="36"/>
      <c r="B40" s="36"/>
      <c r="C40" s="36"/>
      <c r="D40" s="191">
        <v>40848</v>
      </c>
      <c r="E40" s="105">
        <v>0</v>
      </c>
      <c r="F40" s="105">
        <v>0</v>
      </c>
      <c r="G40" s="105">
        <f t="shared" si="1"/>
        <v>0</v>
      </c>
      <c r="H40" s="105">
        <f t="shared" si="2"/>
        <v>0</v>
      </c>
      <c r="I40" s="105">
        <v>0</v>
      </c>
      <c r="J40" s="36"/>
      <c r="K40" s="192"/>
    </row>
    <row r="41" spans="1:11" ht="15" hidden="1" x14ac:dyDescent="0.25">
      <c r="A41" s="36"/>
      <c r="B41" s="36"/>
      <c r="C41" s="36"/>
      <c r="D41" s="191">
        <v>40878</v>
      </c>
      <c r="E41" s="105">
        <v>0</v>
      </c>
      <c r="F41" s="105">
        <v>0</v>
      </c>
      <c r="G41" s="105">
        <f t="shared" si="1"/>
        <v>0</v>
      </c>
      <c r="H41" s="105">
        <f t="shared" si="2"/>
        <v>0</v>
      </c>
      <c r="I41" s="105">
        <f t="shared" si="3"/>
        <v>0</v>
      </c>
      <c r="J41" s="36"/>
      <c r="K41" s="192"/>
    </row>
    <row r="42" spans="1:11" ht="15" hidden="1" x14ac:dyDescent="0.25">
      <c r="A42" s="36"/>
      <c r="B42" s="36"/>
      <c r="C42" s="36"/>
      <c r="D42" s="36" t="s">
        <v>52</v>
      </c>
      <c r="E42" s="105">
        <f>SUM(E30:E41)</f>
        <v>0</v>
      </c>
      <c r="F42" s="105">
        <f>SUM(F30:F41)</f>
        <v>0</v>
      </c>
      <c r="G42" s="105">
        <f>SUM(G30:G41)</f>
        <v>0</v>
      </c>
      <c r="H42" s="105">
        <f>SUM(H30:H41)</f>
        <v>0</v>
      </c>
      <c r="I42" s="105"/>
      <c r="J42" s="36"/>
    </row>
    <row r="43" spans="1:11" ht="15" hidden="1" x14ac:dyDescent="0.25">
      <c r="A43" s="36"/>
      <c r="B43" s="36"/>
      <c r="C43" s="36"/>
      <c r="D43" s="36"/>
      <c r="E43" s="36"/>
      <c r="F43" s="36"/>
      <c r="G43" s="36"/>
      <c r="H43" s="36"/>
      <c r="I43" s="105"/>
      <c r="J43" s="36"/>
      <c r="K43" s="192"/>
    </row>
    <row r="44" spans="1:11" ht="15" hidden="1" x14ac:dyDescent="0.25">
      <c r="A44" s="36"/>
      <c r="B44" s="36"/>
      <c r="C44" s="89" t="s">
        <v>349</v>
      </c>
      <c r="D44" s="36"/>
      <c r="E44" s="105">
        <f>F44+H44</f>
        <v>0</v>
      </c>
      <c r="F44" s="105">
        <f>SUM(F30:F41)</f>
        <v>0</v>
      </c>
      <c r="G44" s="36"/>
      <c r="H44" s="105">
        <f>SUM(H30:H41)</f>
        <v>0</v>
      </c>
      <c r="I44" s="36"/>
      <c r="J44" s="36"/>
    </row>
    <row r="45" spans="1:11" ht="15" x14ac:dyDescent="0.25">
      <c r="A45" s="36"/>
      <c r="B45" s="36"/>
      <c r="C45" s="36"/>
      <c r="D45" s="36"/>
      <c r="E45" s="36"/>
      <c r="F45" s="36"/>
      <c r="G45" s="36"/>
      <c r="H45" s="36"/>
      <c r="I45" s="36"/>
      <c r="J45" s="36"/>
    </row>
    <row r="46" spans="1:11" ht="15" x14ac:dyDescent="0.25">
      <c r="A46" s="36"/>
      <c r="B46" s="36"/>
      <c r="C46" s="36" t="s">
        <v>348</v>
      </c>
      <c r="D46" s="36"/>
      <c r="E46" s="105"/>
      <c r="F46" s="105"/>
      <c r="G46" s="105">
        <f>E21*I41</f>
        <v>0</v>
      </c>
      <c r="H46" s="105">
        <f>F21*I41</f>
        <v>0</v>
      </c>
      <c r="I46" s="105">
        <f>SUM(G46:H46)</f>
        <v>0</v>
      </c>
      <c r="J46" s="36"/>
    </row>
    <row r="47" spans="1:11" ht="15" x14ac:dyDescent="0.25">
      <c r="A47" s="36"/>
      <c r="B47" s="36"/>
      <c r="C47" s="36"/>
      <c r="D47" s="36"/>
      <c r="E47" s="36"/>
      <c r="F47" s="36"/>
      <c r="G47" s="36"/>
      <c r="H47" s="36"/>
      <c r="I47" s="36"/>
      <c r="J47" s="36"/>
    </row>
    <row r="48" spans="1:11" ht="15" hidden="1" x14ac:dyDescent="0.25">
      <c r="A48" s="36"/>
      <c r="B48" s="36"/>
      <c r="C48" s="36"/>
      <c r="D48" s="36"/>
      <c r="E48" s="36"/>
      <c r="F48" s="36"/>
      <c r="G48" s="36"/>
      <c r="H48" s="36"/>
      <c r="I48" s="36"/>
      <c r="J48" s="36"/>
    </row>
    <row r="49" spans="1:10" ht="15" x14ac:dyDescent="0.25">
      <c r="A49" s="36"/>
      <c r="B49" s="36"/>
      <c r="C49" s="36"/>
      <c r="D49" s="36"/>
      <c r="E49" s="36"/>
      <c r="F49" s="36"/>
      <c r="G49" s="36"/>
      <c r="H49" s="36"/>
      <c r="I49" s="36"/>
      <c r="J49" s="36"/>
    </row>
    <row r="50" spans="1:10" ht="15" x14ac:dyDescent="0.25">
      <c r="A50" s="36"/>
      <c r="B50" s="36"/>
      <c r="C50" s="40" t="s">
        <v>516</v>
      </c>
      <c r="D50" s="36"/>
      <c r="E50" s="36"/>
      <c r="F50" s="36"/>
      <c r="G50" s="36"/>
      <c r="H50" s="36"/>
      <c r="I50" s="36"/>
      <c r="J50" s="36"/>
    </row>
    <row r="51" spans="1:10" ht="15" x14ac:dyDescent="0.25">
      <c r="A51" s="36"/>
      <c r="B51" s="89"/>
      <c r="C51" s="36"/>
      <c r="D51" s="154"/>
      <c r="E51" s="154"/>
      <c r="F51" s="154"/>
      <c r="G51" s="154"/>
      <c r="H51" s="154"/>
      <c r="I51" s="154" t="s">
        <v>360</v>
      </c>
      <c r="J51" s="36"/>
    </row>
    <row r="52" spans="1:10" ht="15" x14ac:dyDescent="0.25">
      <c r="A52" s="36"/>
      <c r="B52" s="36"/>
      <c r="C52" s="36"/>
      <c r="D52" s="39" t="s">
        <v>197</v>
      </c>
      <c r="E52" s="39" t="s">
        <v>198</v>
      </c>
      <c r="F52" s="39" t="s">
        <v>199</v>
      </c>
      <c r="G52" s="154" t="s">
        <v>359</v>
      </c>
      <c r="H52" s="117" t="s">
        <v>610</v>
      </c>
      <c r="I52" s="82">
        <v>411779</v>
      </c>
      <c r="J52" s="36"/>
    </row>
    <row r="53" spans="1:10" ht="6" customHeight="1" x14ac:dyDescent="0.25">
      <c r="A53" s="36"/>
      <c r="B53" s="36"/>
      <c r="C53" s="36"/>
      <c r="D53" s="36"/>
      <c r="E53" s="36"/>
      <c r="F53" s="36"/>
      <c r="G53" s="36"/>
      <c r="H53" s="36"/>
      <c r="I53" s="36"/>
      <c r="J53" s="36"/>
    </row>
    <row r="54" spans="1:10" ht="15" x14ac:dyDescent="0.25">
      <c r="A54" s="36"/>
      <c r="B54" s="36"/>
      <c r="C54" s="36"/>
      <c r="D54" s="154"/>
      <c r="E54" s="154"/>
      <c r="F54" s="154"/>
      <c r="G54" s="154" t="s">
        <v>363</v>
      </c>
      <c r="H54" s="154" t="s">
        <v>365</v>
      </c>
      <c r="I54" s="154" t="s">
        <v>366</v>
      </c>
      <c r="J54" s="36"/>
    </row>
    <row r="55" spans="1:10" ht="15" x14ac:dyDescent="0.25">
      <c r="A55" s="36"/>
      <c r="B55" s="36"/>
      <c r="C55" s="36"/>
      <c r="D55" s="154" t="s">
        <v>358</v>
      </c>
      <c r="E55" s="154" t="s">
        <v>361</v>
      </c>
      <c r="F55" s="154" t="s">
        <v>362</v>
      </c>
      <c r="G55" s="154" t="s">
        <v>364</v>
      </c>
      <c r="H55" s="193" t="str">
        <f>+RIGHT(I3,10)</f>
        <v>12/31/2016</v>
      </c>
      <c r="I55" s="154" t="s">
        <v>367</v>
      </c>
      <c r="J55" s="36"/>
    </row>
    <row r="56" spans="1:10" ht="6" customHeight="1" x14ac:dyDescent="0.25">
      <c r="A56" s="36"/>
      <c r="B56" s="36"/>
      <c r="C56" s="36"/>
      <c r="D56" s="36"/>
      <c r="E56" s="36"/>
      <c r="F56" s="36"/>
      <c r="G56" s="36"/>
      <c r="H56" s="36"/>
      <c r="I56" s="36"/>
      <c r="J56" s="36"/>
    </row>
    <row r="57" spans="1:10" ht="15" x14ac:dyDescent="0.25">
      <c r="A57" s="36"/>
      <c r="B57" s="36"/>
      <c r="C57" s="36"/>
      <c r="D57" s="154">
        <v>352</v>
      </c>
      <c r="E57" s="194">
        <v>8.6945686159747071E-2</v>
      </c>
      <c r="F57" s="194">
        <v>1.72E-2</v>
      </c>
      <c r="G57" s="154"/>
      <c r="H57" s="154"/>
      <c r="I57" s="154"/>
      <c r="J57" s="36"/>
    </row>
    <row r="58" spans="1:10" ht="15" x14ac:dyDescent="0.25">
      <c r="A58" s="36"/>
      <c r="B58" s="36"/>
      <c r="C58" s="36"/>
      <c r="D58" s="154">
        <v>353</v>
      </c>
      <c r="E58" s="194">
        <v>0.846804412406991</v>
      </c>
      <c r="F58" s="194">
        <v>1.7100000000000001E-2</v>
      </c>
      <c r="G58" s="154"/>
      <c r="H58" s="154"/>
      <c r="I58" s="154"/>
      <c r="J58" s="36"/>
    </row>
    <row r="59" spans="1:10" ht="15" x14ac:dyDescent="0.25">
      <c r="A59" s="36"/>
      <c r="B59" s="36"/>
      <c r="C59" s="36"/>
      <c r="D59" s="154">
        <v>354</v>
      </c>
      <c r="E59" s="194">
        <v>2.8999344247510441E-3</v>
      </c>
      <c r="F59" s="194">
        <v>1.43E-2</v>
      </c>
      <c r="G59" s="154"/>
      <c r="H59" s="154"/>
      <c r="I59" s="154"/>
      <c r="J59" s="36"/>
    </row>
    <row r="60" spans="1:10" ht="15" x14ac:dyDescent="0.25">
      <c r="A60" s="36"/>
      <c r="B60" s="36"/>
      <c r="C60" s="36"/>
      <c r="D60" s="154">
        <v>355</v>
      </c>
      <c r="E60" s="194">
        <v>2.6928672460158218E-2</v>
      </c>
      <c r="F60" s="194">
        <v>5.1299999999999998E-2</v>
      </c>
      <c r="G60" s="154"/>
      <c r="H60" s="154"/>
      <c r="I60" s="154"/>
      <c r="J60" s="36"/>
    </row>
    <row r="61" spans="1:10" ht="15" x14ac:dyDescent="0.25">
      <c r="A61" s="36"/>
      <c r="B61" s="36"/>
      <c r="C61" s="36"/>
      <c r="D61" s="154">
        <v>356</v>
      </c>
      <c r="E61" s="194">
        <v>3.6421294548352773E-2</v>
      </c>
      <c r="F61" s="195">
        <v>3.3099999999999997E-2</v>
      </c>
      <c r="G61" s="154"/>
      <c r="H61" s="154"/>
      <c r="I61" s="154"/>
      <c r="J61" s="36"/>
    </row>
    <row r="62" spans="1:10" ht="15" x14ac:dyDescent="0.25">
      <c r="A62" s="36"/>
      <c r="B62" s="36"/>
      <c r="C62" s="36"/>
      <c r="D62" s="154"/>
      <c r="E62" s="154"/>
      <c r="F62" s="194">
        <f>SUMPRODUCT(E57:E61,F57:F61)</f>
        <v>1.8604276063137727E-2</v>
      </c>
      <c r="G62" s="196">
        <f>12/F62</f>
        <v>645.01300449828545</v>
      </c>
      <c r="H62" s="118">
        <f>60.5/G62</f>
        <v>9.3796558484986053E-2</v>
      </c>
      <c r="I62" s="197">
        <f>(1-H62)*I52</f>
        <v>373155.54694361094</v>
      </c>
      <c r="J62" s="36"/>
    </row>
    <row r="64" spans="1:10" ht="15" x14ac:dyDescent="0.25">
      <c r="C64" s="40" t="s">
        <v>517</v>
      </c>
      <c r="H64" s="154" t="s">
        <v>518</v>
      </c>
    </row>
    <row r="65" spans="4:9" ht="15" x14ac:dyDescent="0.25">
      <c r="H65" s="198" t="s">
        <v>788</v>
      </c>
    </row>
    <row r="66" spans="4:9" ht="15" x14ac:dyDescent="0.25">
      <c r="D66" s="154">
        <v>352</v>
      </c>
      <c r="E66" s="194">
        <v>8.6945686159747071E-2</v>
      </c>
      <c r="F66" s="194">
        <v>1.7600000000000001E-2</v>
      </c>
    </row>
    <row r="67" spans="4:9" ht="15" x14ac:dyDescent="0.25">
      <c r="D67" s="154">
        <v>353</v>
      </c>
      <c r="E67" s="194">
        <v>0.846804412406991</v>
      </c>
      <c r="F67" s="194">
        <v>1.8800000000000001E-2</v>
      </c>
    </row>
    <row r="68" spans="4:9" ht="15" x14ac:dyDescent="0.25">
      <c r="D68" s="154">
        <v>354</v>
      </c>
      <c r="E68" s="194">
        <v>2.8999344247510441E-3</v>
      </c>
      <c r="F68" s="194">
        <v>1.1599999999999999E-2</v>
      </c>
    </row>
    <row r="69" spans="4:9" ht="15" x14ac:dyDescent="0.25">
      <c r="D69" s="154">
        <v>355</v>
      </c>
      <c r="E69" s="194">
        <v>2.6928672460158218E-2</v>
      </c>
      <c r="F69" s="194">
        <v>1.95E-2</v>
      </c>
    </row>
    <row r="70" spans="4:9" ht="15" x14ac:dyDescent="0.25">
      <c r="D70" s="154">
        <v>356</v>
      </c>
      <c r="E70" s="194">
        <v>3.6421294548352773E-2</v>
      </c>
      <c r="F70" s="195">
        <v>1.2200000000000001E-2</v>
      </c>
    </row>
    <row r="71" spans="4:9" ht="15" x14ac:dyDescent="0.25">
      <c r="F71" s="194">
        <f>SUMPRODUCT(E66:E70,F66:F70)</f>
        <v>1.8453255175453081E-2</v>
      </c>
      <c r="H71" s="199">
        <f>F71*4.5</f>
        <v>8.3039648289538859E-2</v>
      </c>
      <c r="I71" s="197">
        <f>(1-H62-H71)*I52</f>
        <v>338961.56361059292</v>
      </c>
    </row>
  </sheetData>
  <mergeCells count="6">
    <mergeCell ref="F25:H25"/>
    <mergeCell ref="A10:J10"/>
    <mergeCell ref="I1:J1"/>
    <mergeCell ref="I3:J3"/>
    <mergeCell ref="A5:J5"/>
    <mergeCell ref="A7:J7"/>
  </mergeCells>
  <phoneticPr fontId="0" type="noConversion"/>
  <printOptions horizontalCentered="1"/>
  <pageMargins left="0.5" right="0.5" top="0.75" bottom="0.5" header="0.5" footer="0.5"/>
  <pageSetup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8"/>
  <sheetViews>
    <sheetView topLeftCell="A19" workbookViewId="0">
      <selection activeCell="Q66" sqref="Q66"/>
    </sheetView>
  </sheetViews>
  <sheetFormatPr defaultRowHeight="12.75" x14ac:dyDescent="0.2"/>
  <cols>
    <col min="1" max="2" width="5.7109375" style="5" customWidth="1"/>
    <col min="3" max="7" width="13.7109375" style="5" customWidth="1"/>
    <col min="8" max="8" width="14" style="5" customWidth="1"/>
    <col min="9" max="9" width="16.7109375" style="5" customWidth="1"/>
    <col min="10" max="10" width="5.7109375" style="5" customWidth="1"/>
    <col min="11" max="11" width="9.7109375" style="5" bestFit="1" customWidth="1"/>
    <col min="12" max="16384" width="9.140625" style="5"/>
  </cols>
  <sheetData>
    <row r="1" spans="1:10" ht="15.75" x14ac:dyDescent="0.25">
      <c r="A1" s="36"/>
      <c r="B1" s="36"/>
      <c r="C1" s="36"/>
      <c r="D1" s="36"/>
      <c r="E1" s="36"/>
      <c r="F1" s="36"/>
      <c r="G1" s="36"/>
      <c r="H1" s="36"/>
      <c r="I1" s="301" t="s">
        <v>582</v>
      </c>
      <c r="J1" s="301"/>
    </row>
    <row r="2" spans="1:10" ht="15.75" x14ac:dyDescent="0.25">
      <c r="A2" s="36"/>
      <c r="B2" s="36"/>
      <c r="C2" s="36"/>
      <c r="D2" s="36"/>
      <c r="E2" s="36"/>
      <c r="F2" s="36"/>
      <c r="G2" s="36"/>
      <c r="H2" s="36"/>
      <c r="I2" s="155" t="s">
        <v>322</v>
      </c>
      <c r="J2" s="155"/>
    </row>
    <row r="3" spans="1:10" ht="15" x14ac:dyDescent="0.25">
      <c r="A3" s="36"/>
      <c r="B3" s="36"/>
      <c r="C3" s="36"/>
      <c r="D3" s="36"/>
      <c r="E3" s="36"/>
      <c r="F3" s="36"/>
      <c r="G3" s="36"/>
      <c r="H3" s="36"/>
      <c r="I3" s="294" t="str">
        <f>FF1_Year</f>
        <v>Year Ending 12/31/2016</v>
      </c>
      <c r="J3" s="294"/>
    </row>
    <row r="4" spans="1:10" ht="15" x14ac:dyDescent="0.25">
      <c r="A4" s="36"/>
      <c r="B4" s="36"/>
      <c r="C4" s="36"/>
      <c r="D4" s="36"/>
      <c r="E4" s="36"/>
      <c r="F4" s="36"/>
      <c r="G4" s="36"/>
      <c r="H4" s="36"/>
      <c r="I4" s="36"/>
      <c r="J4" s="36"/>
    </row>
    <row r="5" spans="1:10" ht="15" x14ac:dyDescent="0.2">
      <c r="A5" s="297" t="s">
        <v>560</v>
      </c>
      <c r="B5" s="297"/>
      <c r="C5" s="297"/>
      <c r="D5" s="297"/>
      <c r="E5" s="297"/>
      <c r="F5" s="297"/>
      <c r="G5" s="297"/>
      <c r="H5" s="297"/>
      <c r="I5" s="297"/>
      <c r="J5" s="297"/>
    </row>
    <row r="6" spans="1:10" ht="15" x14ac:dyDescent="0.2">
      <c r="A6" s="153"/>
      <c r="B6" s="153"/>
      <c r="C6" s="153"/>
      <c r="D6" s="153"/>
      <c r="E6" s="153"/>
      <c r="F6" s="153"/>
      <c r="G6" s="153"/>
      <c r="H6" s="153"/>
      <c r="I6" s="153"/>
      <c r="J6" s="153"/>
    </row>
    <row r="7" spans="1:10" ht="15" x14ac:dyDescent="0.2">
      <c r="A7" s="315" t="s">
        <v>338</v>
      </c>
      <c r="B7" s="315"/>
      <c r="C7" s="315"/>
      <c r="D7" s="315"/>
      <c r="E7" s="315"/>
      <c r="F7" s="315"/>
      <c r="G7" s="315"/>
      <c r="H7" s="315"/>
      <c r="I7" s="315"/>
      <c r="J7" s="315"/>
    </row>
    <row r="8" spans="1:10" ht="15" x14ac:dyDescent="0.25">
      <c r="A8" s="36"/>
      <c r="B8" s="58"/>
      <c r="C8" s="58"/>
      <c r="D8" s="58"/>
      <c r="E8" s="58"/>
      <c r="F8" s="58"/>
      <c r="G8" s="58"/>
      <c r="H8" s="58"/>
      <c r="I8" s="58"/>
      <c r="J8" s="58"/>
    </row>
    <row r="9" spans="1:10" ht="15" x14ac:dyDescent="0.25">
      <c r="A9" s="36"/>
      <c r="B9" s="55"/>
      <c r="C9" s="55"/>
      <c r="D9" s="56"/>
      <c r="E9" s="57"/>
      <c r="F9" s="55"/>
      <c r="G9" s="55"/>
      <c r="H9" s="55"/>
      <c r="I9" s="55"/>
      <c r="J9" s="58"/>
    </row>
    <row r="10" spans="1:10" ht="15" x14ac:dyDescent="0.2">
      <c r="A10" s="319" t="s">
        <v>352</v>
      </c>
      <c r="B10" s="315"/>
      <c r="C10" s="315"/>
      <c r="D10" s="315"/>
      <c r="E10" s="315"/>
      <c r="F10" s="315"/>
      <c r="G10" s="315"/>
      <c r="H10" s="315"/>
      <c r="I10" s="315"/>
      <c r="J10" s="315"/>
    </row>
    <row r="11" spans="1:10" ht="15" x14ac:dyDescent="0.2">
      <c r="A11" s="156"/>
      <c r="B11" s="77"/>
      <c r="C11" s="77"/>
      <c r="D11" s="77"/>
      <c r="E11" s="77"/>
      <c r="F11" s="77"/>
      <c r="G11" s="77"/>
      <c r="H11" s="77"/>
      <c r="I11" s="77"/>
      <c r="J11" s="77"/>
    </row>
    <row r="12" spans="1:10" ht="15" x14ac:dyDescent="0.25">
      <c r="A12" s="36"/>
      <c r="B12" s="58"/>
      <c r="C12" s="58"/>
      <c r="D12" s="56"/>
      <c r="E12" s="56"/>
      <c r="F12" s="59"/>
      <c r="G12" s="58"/>
      <c r="H12" s="58"/>
      <c r="I12" s="58"/>
      <c r="J12" s="58"/>
    </row>
    <row r="13" spans="1:10" ht="15" x14ac:dyDescent="0.25">
      <c r="A13" s="36"/>
      <c r="B13" s="58"/>
      <c r="C13" s="60" t="s">
        <v>465</v>
      </c>
      <c r="D13" s="61"/>
      <c r="E13" s="61"/>
      <c r="F13" s="62"/>
      <c r="G13" s="62"/>
      <c r="H13" s="62"/>
      <c r="I13" s="62"/>
      <c r="J13" s="58"/>
    </row>
    <row r="14" spans="1:10" ht="15" x14ac:dyDescent="0.25">
      <c r="A14" s="36"/>
      <c r="B14" s="63"/>
      <c r="C14" s="64"/>
      <c r="D14" s="65"/>
      <c r="E14" s="65"/>
      <c r="F14" s="64"/>
      <c r="G14" s="64"/>
      <c r="H14" s="64"/>
      <c r="I14" s="64"/>
      <c r="J14" s="36"/>
    </row>
    <row r="15" spans="1:10" ht="15" x14ac:dyDescent="0.25">
      <c r="A15" s="36"/>
      <c r="B15" s="63"/>
      <c r="C15" s="64"/>
      <c r="D15" s="65"/>
      <c r="E15" s="66" t="s">
        <v>341</v>
      </c>
      <c r="F15" s="66" t="s">
        <v>343</v>
      </c>
      <c r="G15" s="66" t="s">
        <v>52</v>
      </c>
      <c r="H15" s="66"/>
      <c r="I15" s="62"/>
      <c r="J15" s="36"/>
    </row>
    <row r="16" spans="1:10" ht="15" x14ac:dyDescent="0.25">
      <c r="A16" s="36"/>
      <c r="B16" s="58"/>
      <c r="C16" s="67"/>
      <c r="D16" s="67"/>
      <c r="E16" s="66" t="s">
        <v>276</v>
      </c>
      <c r="F16" s="66" t="s">
        <v>9</v>
      </c>
      <c r="G16" s="66" t="s">
        <v>345</v>
      </c>
      <c r="H16" s="66"/>
      <c r="I16" s="62"/>
      <c r="J16" s="36"/>
    </row>
    <row r="17" spans="1:11" ht="15" x14ac:dyDescent="0.25">
      <c r="A17" s="36"/>
      <c r="B17" s="58"/>
      <c r="C17" s="67"/>
      <c r="D17" s="67"/>
      <c r="E17" s="67"/>
      <c r="F17" s="67"/>
      <c r="G17" s="67"/>
      <c r="H17" s="67"/>
      <c r="I17" s="67"/>
      <c r="J17" s="36"/>
    </row>
    <row r="18" spans="1:11" ht="15" x14ac:dyDescent="0.25">
      <c r="A18" s="36"/>
      <c r="B18" s="58"/>
      <c r="C18" s="67" t="s">
        <v>466</v>
      </c>
      <c r="D18" s="67"/>
      <c r="E18" s="68">
        <v>0</v>
      </c>
      <c r="F18" s="68">
        <v>0</v>
      </c>
      <c r="G18" s="68">
        <v>0</v>
      </c>
      <c r="H18" s="36"/>
      <c r="I18" s="69"/>
      <c r="J18" s="36"/>
    </row>
    <row r="19" spans="1:11" ht="15" x14ac:dyDescent="0.25">
      <c r="A19" s="36"/>
      <c r="B19" s="40"/>
      <c r="C19" s="67"/>
      <c r="D19" s="67"/>
      <c r="E19" s="68"/>
      <c r="F19" s="68"/>
      <c r="G19" s="68"/>
      <c r="H19" s="68"/>
      <c r="I19" s="68"/>
      <c r="J19" s="36"/>
    </row>
    <row r="20" spans="1:11" ht="15" x14ac:dyDescent="0.25">
      <c r="A20" s="36"/>
      <c r="B20" s="36"/>
      <c r="C20" s="71" t="s">
        <v>339</v>
      </c>
      <c r="D20" s="71"/>
      <c r="E20" s="72">
        <v>0</v>
      </c>
      <c r="F20" s="72">
        <v>0</v>
      </c>
      <c r="G20" s="73"/>
      <c r="H20" s="73"/>
      <c r="I20" s="73"/>
      <c r="J20" s="36"/>
    </row>
    <row r="21" spans="1:11" ht="15" x14ac:dyDescent="0.25">
      <c r="A21" s="36"/>
      <c r="B21" s="36"/>
      <c r="C21" s="71"/>
      <c r="D21" s="71"/>
      <c r="E21" s="72"/>
      <c r="F21" s="72"/>
      <c r="G21" s="73"/>
      <c r="H21" s="73"/>
      <c r="I21" s="73"/>
      <c r="J21" s="36"/>
    </row>
    <row r="22" spans="1:11" ht="15" hidden="1" x14ac:dyDescent="0.25">
      <c r="A22" s="36"/>
      <c r="B22" s="36"/>
      <c r="C22" s="71"/>
      <c r="D22" s="71"/>
      <c r="E22" s="73"/>
      <c r="F22" s="73"/>
      <c r="G22" s="73"/>
      <c r="H22" s="73"/>
      <c r="I22" s="73"/>
      <c r="J22" s="36"/>
    </row>
    <row r="23" spans="1:11" ht="15" x14ac:dyDescent="0.25">
      <c r="A23" s="36"/>
      <c r="B23" s="36"/>
      <c r="C23" s="74" t="s">
        <v>340</v>
      </c>
      <c r="D23" s="71"/>
      <c r="E23" s="73"/>
      <c r="F23" s="73"/>
      <c r="G23" s="73"/>
      <c r="H23" s="73"/>
      <c r="I23" s="73"/>
      <c r="J23" s="36"/>
    </row>
    <row r="24" spans="1:11" ht="18" customHeight="1" x14ac:dyDescent="0.25">
      <c r="A24" s="36"/>
      <c r="B24" s="188"/>
      <c r="C24" s="71"/>
      <c r="D24" s="189"/>
      <c r="E24" s="36"/>
      <c r="F24" s="316" t="s">
        <v>354</v>
      </c>
      <c r="G24" s="317"/>
      <c r="H24" s="318"/>
      <c r="I24" s="189"/>
      <c r="J24" s="154"/>
    </row>
    <row r="25" spans="1:11" ht="6" customHeight="1" x14ac:dyDescent="0.25">
      <c r="A25" s="36"/>
      <c r="B25" s="188"/>
      <c r="C25" s="71"/>
      <c r="D25" s="36"/>
      <c r="E25" s="36"/>
      <c r="F25" s="190"/>
      <c r="G25" s="76"/>
      <c r="H25" s="76"/>
      <c r="I25" s="189"/>
      <c r="J25" s="154"/>
    </row>
    <row r="26" spans="1:11" ht="15" x14ac:dyDescent="0.25">
      <c r="A26" s="36"/>
      <c r="B26" s="36"/>
      <c r="C26" s="71"/>
      <c r="D26" s="189" t="s">
        <v>347</v>
      </c>
      <c r="E26" s="189" t="s">
        <v>24</v>
      </c>
      <c r="F26" s="189" t="s">
        <v>284</v>
      </c>
      <c r="G26" s="189" t="s">
        <v>341</v>
      </c>
      <c r="H26" s="189" t="s">
        <v>343</v>
      </c>
      <c r="I26" s="189" t="s">
        <v>344</v>
      </c>
      <c r="J26" s="154"/>
    </row>
    <row r="27" spans="1:11" ht="15" x14ac:dyDescent="0.25">
      <c r="A27" s="36"/>
      <c r="B27" s="36"/>
      <c r="C27" s="36"/>
      <c r="D27" s="189" t="s">
        <v>346</v>
      </c>
      <c r="E27" s="189" t="s">
        <v>10</v>
      </c>
      <c r="F27" s="154" t="s">
        <v>9</v>
      </c>
      <c r="G27" s="154" t="s">
        <v>342</v>
      </c>
      <c r="H27" s="154" t="s">
        <v>9</v>
      </c>
      <c r="I27" s="154" t="s">
        <v>350</v>
      </c>
      <c r="J27" s="154"/>
    </row>
    <row r="28" spans="1:11" ht="6" hidden="1" customHeight="1" x14ac:dyDescent="0.25">
      <c r="A28" s="36"/>
      <c r="B28" s="36"/>
      <c r="C28" s="36"/>
      <c r="D28" s="36"/>
      <c r="E28" s="36"/>
      <c r="F28" s="36"/>
      <c r="G28" s="36"/>
      <c r="H28" s="36"/>
      <c r="I28" s="36"/>
      <c r="J28" s="36"/>
    </row>
    <row r="29" spans="1:11" ht="15" hidden="1" x14ac:dyDescent="0.25">
      <c r="A29" s="36"/>
      <c r="B29" s="36"/>
      <c r="C29" s="36"/>
      <c r="D29" s="191">
        <v>40909</v>
      </c>
      <c r="E29" s="105">
        <v>0</v>
      </c>
      <c r="F29" s="105">
        <v>0</v>
      </c>
      <c r="G29" s="200">
        <v>0</v>
      </c>
      <c r="H29" s="200">
        <v>0</v>
      </c>
      <c r="I29" s="105">
        <v>0</v>
      </c>
      <c r="J29" s="36"/>
      <c r="K29" s="192"/>
    </row>
    <row r="30" spans="1:11" ht="15" hidden="1" x14ac:dyDescent="0.25">
      <c r="A30" s="36"/>
      <c r="B30" s="36"/>
      <c r="C30" s="36"/>
      <c r="D30" s="191">
        <v>40940</v>
      </c>
      <c r="E30" s="105">
        <v>0</v>
      </c>
      <c r="F30" s="105">
        <v>0</v>
      </c>
      <c r="G30" s="200">
        <v>0</v>
      </c>
      <c r="H30" s="200">
        <v>0</v>
      </c>
      <c r="I30" s="105">
        <f>I29-SUM(G30:H30)</f>
        <v>0</v>
      </c>
      <c r="J30" s="36"/>
      <c r="K30" s="192"/>
    </row>
    <row r="31" spans="1:11" ht="15" hidden="1" x14ac:dyDescent="0.25">
      <c r="A31" s="36"/>
      <c r="B31" s="36"/>
      <c r="C31" s="36"/>
      <c r="D31" s="191">
        <v>40969</v>
      </c>
      <c r="E31" s="105">
        <v>0</v>
      </c>
      <c r="F31" s="105">
        <v>0</v>
      </c>
      <c r="G31" s="200">
        <v>0</v>
      </c>
      <c r="H31" s="200">
        <v>0</v>
      </c>
      <c r="I31" s="105">
        <f t="shared" ref="I31:I40" si="0">I30-SUM(G31:H31)</f>
        <v>0</v>
      </c>
      <c r="J31" s="36"/>
      <c r="K31" s="192"/>
    </row>
    <row r="32" spans="1:11" ht="15" hidden="1" x14ac:dyDescent="0.25">
      <c r="A32" s="36"/>
      <c r="B32" s="36"/>
      <c r="C32" s="36"/>
      <c r="D32" s="191">
        <v>41000</v>
      </c>
      <c r="E32" s="105">
        <v>0</v>
      </c>
      <c r="F32" s="105">
        <v>0</v>
      </c>
      <c r="G32" s="200">
        <v>0</v>
      </c>
      <c r="H32" s="200">
        <v>0</v>
      </c>
      <c r="I32" s="105">
        <f t="shared" si="0"/>
        <v>0</v>
      </c>
      <c r="J32" s="36"/>
      <c r="K32" s="192"/>
    </row>
    <row r="33" spans="1:11" ht="15" hidden="1" x14ac:dyDescent="0.25">
      <c r="A33" s="36"/>
      <c r="B33" s="36"/>
      <c r="C33" s="36"/>
      <c r="D33" s="191">
        <v>41030</v>
      </c>
      <c r="E33" s="105">
        <v>0</v>
      </c>
      <c r="F33" s="105">
        <v>0</v>
      </c>
      <c r="G33" s="200">
        <v>0</v>
      </c>
      <c r="H33" s="200">
        <v>0</v>
      </c>
      <c r="I33" s="105">
        <f t="shared" si="0"/>
        <v>0</v>
      </c>
      <c r="J33" s="36"/>
      <c r="K33" s="192"/>
    </row>
    <row r="34" spans="1:11" ht="15" hidden="1" x14ac:dyDescent="0.25">
      <c r="A34" s="36"/>
      <c r="B34" s="36"/>
      <c r="C34" s="36"/>
      <c r="D34" s="191">
        <v>41061</v>
      </c>
      <c r="E34" s="105">
        <v>0</v>
      </c>
      <c r="F34" s="105">
        <v>0</v>
      </c>
      <c r="G34" s="200">
        <v>0</v>
      </c>
      <c r="H34" s="200">
        <v>0</v>
      </c>
      <c r="I34" s="105">
        <f t="shared" si="0"/>
        <v>0</v>
      </c>
      <c r="J34" s="36"/>
      <c r="K34" s="192"/>
    </row>
    <row r="35" spans="1:11" ht="15" hidden="1" x14ac:dyDescent="0.25">
      <c r="A35" s="36"/>
      <c r="B35" s="36"/>
      <c r="C35" s="36"/>
      <c r="D35" s="191">
        <v>41091</v>
      </c>
      <c r="E35" s="105">
        <v>0</v>
      </c>
      <c r="F35" s="105">
        <v>0</v>
      </c>
      <c r="G35" s="200">
        <v>0</v>
      </c>
      <c r="H35" s="200">
        <v>0</v>
      </c>
      <c r="I35" s="105">
        <f t="shared" si="0"/>
        <v>0</v>
      </c>
      <c r="J35" s="36"/>
      <c r="K35" s="192"/>
    </row>
    <row r="36" spans="1:11" ht="15" hidden="1" x14ac:dyDescent="0.25">
      <c r="A36" s="36"/>
      <c r="B36" s="36"/>
      <c r="C36" s="36"/>
      <c r="D36" s="191">
        <v>41122</v>
      </c>
      <c r="E36" s="105">
        <v>0</v>
      </c>
      <c r="F36" s="105">
        <v>0</v>
      </c>
      <c r="G36" s="200">
        <v>0</v>
      </c>
      <c r="H36" s="200">
        <v>0</v>
      </c>
      <c r="I36" s="105">
        <f t="shared" si="0"/>
        <v>0</v>
      </c>
      <c r="J36" s="36"/>
      <c r="K36" s="192"/>
    </row>
    <row r="37" spans="1:11" ht="15" hidden="1" x14ac:dyDescent="0.25">
      <c r="A37" s="36"/>
      <c r="B37" s="36"/>
      <c r="C37" s="36"/>
      <c r="D37" s="191">
        <v>41153</v>
      </c>
      <c r="E37" s="105">
        <v>0</v>
      </c>
      <c r="F37" s="105">
        <v>0</v>
      </c>
      <c r="G37" s="200">
        <v>0</v>
      </c>
      <c r="H37" s="200">
        <v>0</v>
      </c>
      <c r="I37" s="105">
        <f t="shared" si="0"/>
        <v>0</v>
      </c>
      <c r="J37" s="36"/>
      <c r="K37" s="192"/>
    </row>
    <row r="38" spans="1:11" ht="15" hidden="1" x14ac:dyDescent="0.25">
      <c r="A38" s="36"/>
      <c r="B38" s="36"/>
      <c r="C38" s="36"/>
      <c r="D38" s="191">
        <v>41183</v>
      </c>
      <c r="E38" s="105">
        <v>0</v>
      </c>
      <c r="F38" s="105">
        <v>0</v>
      </c>
      <c r="G38" s="200">
        <v>0</v>
      </c>
      <c r="H38" s="200">
        <v>0</v>
      </c>
      <c r="I38" s="105">
        <f t="shared" si="0"/>
        <v>0</v>
      </c>
      <c r="J38" s="36"/>
      <c r="K38" s="192"/>
    </row>
    <row r="39" spans="1:11" ht="15" hidden="1" x14ac:dyDescent="0.25">
      <c r="A39" s="36"/>
      <c r="B39" s="36"/>
      <c r="C39" s="36"/>
      <c r="D39" s="191">
        <v>41214</v>
      </c>
      <c r="E39" s="105">
        <v>0</v>
      </c>
      <c r="F39" s="105">
        <v>0</v>
      </c>
      <c r="G39" s="200">
        <v>0</v>
      </c>
      <c r="H39" s="200">
        <v>0</v>
      </c>
      <c r="I39" s="105">
        <f t="shared" si="0"/>
        <v>0</v>
      </c>
      <c r="J39" s="36"/>
      <c r="K39" s="192"/>
    </row>
    <row r="40" spans="1:11" ht="15" hidden="1" x14ac:dyDescent="0.25">
      <c r="A40" s="36"/>
      <c r="B40" s="36"/>
      <c r="C40" s="36"/>
      <c r="D40" s="201">
        <v>41244</v>
      </c>
      <c r="E40" s="202">
        <v>0</v>
      </c>
      <c r="F40" s="202">
        <v>0</v>
      </c>
      <c r="G40" s="202">
        <v>0</v>
      </c>
      <c r="H40" s="202">
        <v>0</v>
      </c>
      <c r="I40" s="202">
        <f t="shared" si="0"/>
        <v>0</v>
      </c>
      <c r="J40" s="36"/>
      <c r="K40" s="192"/>
    </row>
    <row r="41" spans="1:11" ht="15" hidden="1" x14ac:dyDescent="0.25">
      <c r="A41" s="36"/>
      <c r="B41" s="36"/>
      <c r="C41" s="36"/>
      <c r="D41" s="36" t="s">
        <v>52</v>
      </c>
      <c r="E41" s="105">
        <f>SUM(E29:E40)</f>
        <v>0</v>
      </c>
      <c r="F41" s="105">
        <f>SUM(F29:F40)</f>
        <v>0</v>
      </c>
      <c r="G41" s="105">
        <f>SUM(G29:G40)</f>
        <v>0</v>
      </c>
      <c r="H41" s="105">
        <f>SUM(H29:H40)</f>
        <v>0</v>
      </c>
      <c r="I41" s="105"/>
      <c r="J41" s="36"/>
    </row>
    <row r="42" spans="1:11" ht="15" x14ac:dyDescent="0.25">
      <c r="A42" s="36"/>
      <c r="B42" s="36"/>
      <c r="C42" s="36"/>
      <c r="D42" s="36"/>
      <c r="E42" s="36"/>
      <c r="F42" s="36"/>
      <c r="G42" s="36"/>
      <c r="H42" s="36"/>
      <c r="I42" s="105"/>
      <c r="J42" s="36"/>
      <c r="K42" s="192"/>
    </row>
    <row r="43" spans="1:11" ht="15" x14ac:dyDescent="0.25">
      <c r="A43" s="36"/>
      <c r="B43" s="36"/>
      <c r="C43" s="89" t="s">
        <v>349</v>
      </c>
      <c r="D43" s="36"/>
      <c r="E43" s="105">
        <f>F43+H43</f>
        <v>0</v>
      </c>
      <c r="F43" s="105">
        <f>F41</f>
        <v>0</v>
      </c>
      <c r="G43" s="36"/>
      <c r="H43" s="105">
        <f>H41</f>
        <v>0</v>
      </c>
      <c r="I43" s="36"/>
      <c r="J43" s="36"/>
    </row>
    <row r="44" spans="1:11" ht="15" x14ac:dyDescent="0.25">
      <c r="A44" s="36"/>
      <c r="B44" s="36"/>
      <c r="C44" s="36"/>
      <c r="D44" s="36"/>
      <c r="E44" s="36"/>
      <c r="F44" s="36"/>
      <c r="G44" s="36"/>
      <c r="H44" s="36"/>
      <c r="I44" s="36"/>
      <c r="J44" s="36"/>
    </row>
    <row r="45" spans="1:11" ht="15" x14ac:dyDescent="0.25">
      <c r="A45" s="36"/>
      <c r="B45" s="36"/>
      <c r="C45" s="36" t="s">
        <v>348</v>
      </c>
      <c r="D45" s="36"/>
      <c r="E45" s="105"/>
      <c r="F45" s="105"/>
      <c r="G45" s="105">
        <v>0</v>
      </c>
      <c r="H45" s="105">
        <v>0</v>
      </c>
      <c r="I45" s="105">
        <v>0</v>
      </c>
      <c r="J45" s="36"/>
      <c r="K45" s="203"/>
    </row>
    <row r="46" spans="1:11" ht="15" x14ac:dyDescent="0.25">
      <c r="A46" s="36"/>
      <c r="B46" s="36"/>
      <c r="C46" s="36"/>
      <c r="D46" s="36"/>
      <c r="E46" s="36"/>
      <c r="F46" s="36"/>
      <c r="G46" s="36"/>
      <c r="H46" s="36"/>
      <c r="I46" s="36"/>
      <c r="J46" s="36"/>
    </row>
    <row r="47" spans="1:11" ht="15" hidden="1" x14ac:dyDescent="0.25">
      <c r="A47" s="36"/>
      <c r="B47" s="36"/>
      <c r="C47" s="36"/>
      <c r="D47" s="36"/>
      <c r="E47" s="36"/>
      <c r="F47" s="36"/>
      <c r="G47" s="36"/>
      <c r="H47" s="36"/>
      <c r="I47" s="36"/>
      <c r="J47" s="36"/>
    </row>
    <row r="48" spans="1:11" ht="15" x14ac:dyDescent="0.25">
      <c r="A48" s="36"/>
      <c r="B48" s="36"/>
      <c r="C48" s="36"/>
      <c r="D48" s="36"/>
      <c r="E48" s="36"/>
      <c r="F48" s="36"/>
      <c r="G48" s="36"/>
      <c r="H48" s="36"/>
      <c r="I48" s="36"/>
      <c r="J48" s="36"/>
    </row>
    <row r="49" spans="1:10" ht="15" x14ac:dyDescent="0.25">
      <c r="A49" s="36"/>
      <c r="B49" s="36"/>
      <c r="C49" s="40" t="s">
        <v>516</v>
      </c>
      <c r="D49" s="36"/>
      <c r="E49" s="36"/>
      <c r="F49" s="36"/>
      <c r="G49" s="36"/>
      <c r="H49" s="36"/>
      <c r="I49" s="36"/>
      <c r="J49" s="36"/>
    </row>
    <row r="50" spans="1:10" ht="15" x14ac:dyDescent="0.25">
      <c r="A50" s="36"/>
      <c r="B50" s="36"/>
      <c r="C50" s="36"/>
      <c r="D50" s="154"/>
      <c r="E50" s="154"/>
      <c r="F50" s="154"/>
      <c r="G50" s="154"/>
      <c r="H50" s="154"/>
      <c r="I50" s="154" t="s">
        <v>360</v>
      </c>
      <c r="J50" s="36"/>
    </row>
    <row r="51" spans="1:10" ht="15" x14ac:dyDescent="0.25">
      <c r="A51" s="36"/>
      <c r="B51" s="36"/>
      <c r="C51" s="36"/>
      <c r="D51" s="39" t="s">
        <v>197</v>
      </c>
      <c r="E51" s="39" t="s">
        <v>198</v>
      </c>
      <c r="F51" s="39" t="s">
        <v>199</v>
      </c>
      <c r="G51" s="154" t="s">
        <v>359</v>
      </c>
      <c r="H51" s="117" t="s">
        <v>611</v>
      </c>
      <c r="I51" s="82">
        <v>1081205</v>
      </c>
      <c r="J51" s="36"/>
    </row>
    <row r="52" spans="1:10" ht="6" customHeight="1" x14ac:dyDescent="0.25">
      <c r="A52" s="36"/>
      <c r="B52" s="36"/>
      <c r="C52" s="36"/>
      <c r="D52" s="36"/>
      <c r="E52" s="36"/>
      <c r="F52" s="36"/>
      <c r="G52" s="36"/>
      <c r="H52" s="36"/>
      <c r="I52" s="36"/>
      <c r="J52" s="36"/>
    </row>
    <row r="53" spans="1:10" ht="15" x14ac:dyDescent="0.25">
      <c r="A53" s="36"/>
      <c r="B53" s="36"/>
      <c r="C53" s="36"/>
      <c r="D53" s="154"/>
      <c r="E53" s="154"/>
      <c r="F53" s="154"/>
      <c r="G53" s="154" t="s">
        <v>363</v>
      </c>
      <c r="H53" s="154" t="s">
        <v>365</v>
      </c>
      <c r="I53" s="154" t="s">
        <v>366</v>
      </c>
      <c r="J53" s="36"/>
    </row>
    <row r="54" spans="1:10" ht="15" x14ac:dyDescent="0.25">
      <c r="A54" s="36"/>
      <c r="B54" s="36"/>
      <c r="C54" s="36"/>
      <c r="D54" s="154" t="s">
        <v>358</v>
      </c>
      <c r="E54" s="154" t="s">
        <v>361</v>
      </c>
      <c r="F54" s="154" t="s">
        <v>362</v>
      </c>
      <c r="G54" s="154" t="s">
        <v>364</v>
      </c>
      <c r="H54" s="193" t="str">
        <f>RIGHT(I3,10)</f>
        <v>12/31/2016</v>
      </c>
      <c r="I54" s="154" t="s">
        <v>367</v>
      </c>
      <c r="J54" s="36"/>
    </row>
    <row r="55" spans="1:10" ht="6" customHeight="1" x14ac:dyDescent="0.25">
      <c r="A55" s="36"/>
      <c r="B55" s="36"/>
      <c r="C55" s="36"/>
      <c r="D55" s="36"/>
      <c r="E55" s="36"/>
      <c r="F55" s="36"/>
      <c r="G55" s="36"/>
      <c r="H55" s="36"/>
      <c r="I55" s="36"/>
      <c r="J55" s="36"/>
    </row>
    <row r="56" spans="1:10" ht="15" x14ac:dyDescent="0.25">
      <c r="A56" s="36"/>
      <c r="B56" s="36"/>
      <c r="C56" s="36"/>
      <c r="D56" s="154">
        <v>352</v>
      </c>
      <c r="E56" s="194">
        <v>5.2226157630735216E-2</v>
      </c>
      <c r="F56" s="194">
        <v>1.72E-2</v>
      </c>
      <c r="G56" s="154"/>
      <c r="H56" s="154"/>
      <c r="I56" s="154"/>
      <c r="J56" s="36"/>
    </row>
    <row r="57" spans="1:10" ht="15" x14ac:dyDescent="0.25">
      <c r="A57" s="36"/>
      <c r="B57" s="36"/>
      <c r="C57" s="36"/>
      <c r="D57" s="154">
        <v>353</v>
      </c>
      <c r="E57" s="194">
        <v>0.37759996219195063</v>
      </c>
      <c r="F57" s="194">
        <v>1.7100000000000001E-2</v>
      </c>
      <c r="G57" s="154"/>
      <c r="H57" s="154"/>
      <c r="I57" s="154"/>
      <c r="J57" s="36"/>
    </row>
    <row r="58" spans="1:10" ht="15" x14ac:dyDescent="0.25">
      <c r="A58" s="36"/>
      <c r="B58" s="36"/>
      <c r="C58" s="36"/>
      <c r="D58" s="154">
        <v>355</v>
      </c>
      <c r="E58" s="194">
        <v>0.18557461858815213</v>
      </c>
      <c r="F58" s="194">
        <v>5.1299999999999998E-2</v>
      </c>
      <c r="G58" s="154"/>
      <c r="H58" s="154"/>
      <c r="I58" s="154"/>
      <c r="J58" s="36"/>
    </row>
    <row r="59" spans="1:10" ht="15" x14ac:dyDescent="0.25">
      <c r="A59" s="36"/>
      <c r="B59" s="36"/>
      <c r="C59" s="36"/>
      <c r="D59" s="154">
        <v>356</v>
      </c>
      <c r="E59" s="194">
        <v>0.38459926158916169</v>
      </c>
      <c r="F59" s="195">
        <v>3.3099999999999997E-2</v>
      </c>
      <c r="G59" s="154"/>
      <c r="H59" s="154"/>
      <c r="I59" s="154"/>
      <c r="J59" s="36"/>
    </row>
    <row r="60" spans="1:10" ht="15" x14ac:dyDescent="0.25">
      <c r="A60" s="36"/>
      <c r="B60" s="36"/>
      <c r="C60" s="36"/>
      <c r="D60" s="154"/>
      <c r="E60" s="154"/>
      <c r="F60" s="194">
        <f>SUMPRODUCT(E56:E59,F56:F59)</f>
        <v>2.9605462756904458E-2</v>
      </c>
      <c r="G60" s="196">
        <f>12/F60</f>
        <v>405.3306005899675</v>
      </c>
      <c r="H60" s="118">
        <f>54.5/G60</f>
        <v>0.13445814335427442</v>
      </c>
      <c r="I60" s="197">
        <f>(1-H60)*I51</f>
        <v>935828.1831146417</v>
      </c>
      <c r="J60" s="36"/>
    </row>
    <row r="61" spans="1:10" x14ac:dyDescent="0.2">
      <c r="B61" s="204"/>
    </row>
    <row r="62" spans="1:10" ht="15" x14ac:dyDescent="0.25">
      <c r="B62" s="204"/>
      <c r="C62" s="40" t="s">
        <v>517</v>
      </c>
      <c r="H62" s="154" t="s">
        <v>518</v>
      </c>
    </row>
    <row r="63" spans="1:10" ht="15" x14ac:dyDescent="0.25">
      <c r="H63" s="198" t="s">
        <v>788</v>
      </c>
    </row>
    <row r="64" spans="1:10" ht="15" x14ac:dyDescent="0.25">
      <c r="D64" s="154">
        <v>352</v>
      </c>
      <c r="E64" s="194">
        <v>5.2226157630735216E-2</v>
      </c>
      <c r="F64" s="194">
        <v>1.7600000000000001E-2</v>
      </c>
    </row>
    <row r="65" spans="4:9" ht="15" x14ac:dyDescent="0.25">
      <c r="D65" s="154">
        <v>353</v>
      </c>
      <c r="E65" s="194">
        <v>0.37759996219195063</v>
      </c>
      <c r="F65" s="194">
        <v>1.8800000000000001E-2</v>
      </c>
    </row>
    <row r="66" spans="4:9" ht="15" x14ac:dyDescent="0.25">
      <c r="D66" s="154">
        <v>355</v>
      </c>
      <c r="E66" s="194">
        <v>0.18557461858815213</v>
      </c>
      <c r="F66" s="194">
        <v>1.95E-2</v>
      </c>
    </row>
    <row r="67" spans="4:9" ht="15" x14ac:dyDescent="0.25">
      <c r="D67" s="154">
        <v>356</v>
      </c>
      <c r="E67" s="194">
        <v>0.38459926158916169</v>
      </c>
      <c r="F67" s="195">
        <v>1.2200000000000001E-2</v>
      </c>
    </row>
    <row r="68" spans="4:9" ht="15" x14ac:dyDescent="0.25">
      <c r="F68" s="194">
        <f>SUMPRODUCT(E64:E67,F64:F67)</f>
        <v>1.6328875717366353E-2</v>
      </c>
      <c r="H68" s="199">
        <f>F68*4.5</f>
        <v>7.3479940728148591E-2</v>
      </c>
      <c r="I68" s="197">
        <f>(1-H60-H68)*I51</f>
        <v>856381.3037996639</v>
      </c>
    </row>
  </sheetData>
  <mergeCells count="6">
    <mergeCell ref="A10:J10"/>
    <mergeCell ref="F24:H24"/>
    <mergeCell ref="I1:J1"/>
    <mergeCell ref="I3:J3"/>
    <mergeCell ref="A5:J5"/>
    <mergeCell ref="A7:J7"/>
  </mergeCells>
  <phoneticPr fontId="27" type="noConversion"/>
  <printOptions horizontalCentered="1"/>
  <pageMargins left="0.5" right="0.5" top="0.75" bottom="0.5" header="0.5" footer="0.5"/>
  <pageSetup scale="83"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G44"/>
  <sheetViews>
    <sheetView topLeftCell="A31" zoomScaleNormal="100" workbookViewId="0">
      <selection activeCell="B48" sqref="B48"/>
    </sheetView>
  </sheetViews>
  <sheetFormatPr defaultRowHeight="12.75" x14ac:dyDescent="0.2"/>
  <cols>
    <col min="1" max="1" width="5.7109375" style="5" customWidth="1"/>
    <col min="2" max="2" width="36.5703125" style="5" customWidth="1"/>
    <col min="3" max="3" width="5.7109375" style="5" customWidth="1"/>
    <col min="4" max="4" width="16.7109375" style="192" customWidth="1"/>
    <col min="5" max="5" width="4.7109375" style="5" customWidth="1"/>
    <col min="6" max="6" width="16.7109375" style="5" customWidth="1"/>
    <col min="7" max="7" width="5.7109375" style="5" customWidth="1"/>
    <col min="8" max="11" width="9.140625" style="5"/>
    <col min="12" max="13" width="43.42578125" style="5" customWidth="1"/>
    <col min="14" max="16384" width="9.140625" style="5"/>
  </cols>
  <sheetData>
    <row r="1" spans="1:7" ht="15.75" x14ac:dyDescent="0.25">
      <c r="A1" s="36"/>
      <c r="B1" s="36"/>
      <c r="C1" s="36"/>
      <c r="D1" s="38"/>
      <c r="E1" s="36"/>
      <c r="F1" s="301" t="s">
        <v>582</v>
      </c>
      <c r="G1" s="301"/>
    </row>
    <row r="2" spans="1:7" ht="15.75" x14ac:dyDescent="0.25">
      <c r="A2" s="36"/>
      <c r="B2" s="36"/>
      <c r="C2" s="36"/>
      <c r="D2" s="38"/>
      <c r="E2" s="36"/>
      <c r="F2" s="155" t="s">
        <v>323</v>
      </c>
      <c r="G2" s="155"/>
    </row>
    <row r="3" spans="1:7" ht="15" x14ac:dyDescent="0.25">
      <c r="A3" s="36"/>
      <c r="B3" s="36"/>
      <c r="C3" s="36"/>
      <c r="D3" s="38"/>
      <c r="E3" s="36"/>
      <c r="F3" s="294" t="str">
        <f>FF1_Year</f>
        <v>Year Ending 12/31/2016</v>
      </c>
      <c r="G3" s="294"/>
    </row>
    <row r="4" spans="1:7" ht="15" x14ac:dyDescent="0.25">
      <c r="A4" s="36"/>
      <c r="B4" s="36"/>
      <c r="C4" s="36"/>
      <c r="D4" s="38"/>
      <c r="E4" s="36"/>
      <c r="F4" s="36"/>
      <c r="G4" s="36"/>
    </row>
    <row r="5" spans="1:7" ht="15" x14ac:dyDescent="0.2">
      <c r="A5" s="297" t="s">
        <v>560</v>
      </c>
      <c r="B5" s="297"/>
      <c r="C5" s="297"/>
      <c r="D5" s="297"/>
      <c r="E5" s="297"/>
      <c r="F5" s="297"/>
      <c r="G5" s="297"/>
    </row>
    <row r="6" spans="1:7" ht="15" x14ac:dyDescent="0.2">
      <c r="A6" s="153"/>
      <c r="B6" s="153"/>
      <c r="C6" s="153"/>
      <c r="D6" s="236"/>
      <c r="E6" s="153"/>
      <c r="F6" s="153"/>
      <c r="G6" s="153"/>
    </row>
    <row r="7" spans="1:7" ht="17.25" x14ac:dyDescent="0.2">
      <c r="A7" s="315" t="s">
        <v>450</v>
      </c>
      <c r="B7" s="315"/>
      <c r="C7" s="315"/>
      <c r="D7" s="315"/>
      <c r="E7" s="315"/>
      <c r="F7" s="315"/>
      <c r="G7" s="315"/>
    </row>
    <row r="8" spans="1:7" ht="15" x14ac:dyDescent="0.2">
      <c r="A8" s="315" t="s">
        <v>217</v>
      </c>
      <c r="B8" s="315"/>
      <c r="C8" s="315"/>
      <c r="D8" s="315"/>
      <c r="E8" s="315"/>
      <c r="F8" s="315"/>
      <c r="G8" s="315"/>
    </row>
    <row r="9" spans="1:7" ht="15" x14ac:dyDescent="0.25">
      <c r="A9" s="36"/>
      <c r="B9" s="58"/>
      <c r="C9" s="58"/>
      <c r="D9" s="38"/>
      <c r="E9" s="58"/>
      <c r="F9" s="58"/>
      <c r="G9" s="58"/>
    </row>
    <row r="10" spans="1:7" ht="15" x14ac:dyDescent="0.25">
      <c r="A10" s="36"/>
      <c r="B10" s="58"/>
      <c r="C10" s="112"/>
      <c r="D10" s="66"/>
      <c r="E10" s="112"/>
      <c r="F10" s="111"/>
      <c r="G10" s="58"/>
    </row>
    <row r="11" spans="1:7" ht="15" x14ac:dyDescent="0.25">
      <c r="A11" s="36"/>
      <c r="B11" s="63" t="s">
        <v>2</v>
      </c>
      <c r="C11" s="112"/>
      <c r="D11" s="237" t="s">
        <v>218</v>
      </c>
      <c r="E11" s="205"/>
      <c r="F11" s="205"/>
      <c r="G11" s="36"/>
    </row>
    <row r="12" spans="1:7" ht="40.5" customHeight="1" x14ac:dyDescent="0.25">
      <c r="A12" s="36"/>
      <c r="B12" s="58"/>
      <c r="C12" s="110"/>
      <c r="D12" s="43"/>
      <c r="E12" s="43"/>
      <c r="F12" s="112"/>
      <c r="G12" s="36"/>
    </row>
    <row r="13" spans="1:7" ht="21" customHeight="1" x14ac:dyDescent="0.25">
      <c r="A13" s="36"/>
      <c r="B13" s="58" t="s">
        <v>487</v>
      </c>
      <c r="C13" s="110"/>
      <c r="D13" s="68">
        <v>1185910.5603735982</v>
      </c>
      <c r="E13" s="43"/>
      <c r="F13" s="66"/>
      <c r="G13" s="36"/>
    </row>
    <row r="14" spans="1:7" ht="21" customHeight="1" x14ac:dyDescent="0.25">
      <c r="A14" s="36"/>
      <c r="B14" s="58" t="s">
        <v>3</v>
      </c>
      <c r="C14" s="110"/>
      <c r="D14" s="68">
        <v>134659.0587262318</v>
      </c>
      <c r="E14" s="43"/>
      <c r="F14" s="66"/>
      <c r="G14" s="36"/>
    </row>
    <row r="15" spans="1:7" ht="21" customHeight="1" x14ac:dyDescent="0.25">
      <c r="A15" s="36"/>
      <c r="B15" s="58" t="s">
        <v>4</v>
      </c>
      <c r="C15" s="111"/>
      <c r="D15" s="68">
        <v>539659.5866387065</v>
      </c>
      <c r="E15" s="43"/>
      <c r="F15" s="66"/>
      <c r="G15" s="36"/>
    </row>
    <row r="16" spans="1:7" ht="21" customHeight="1" x14ac:dyDescent="0.25">
      <c r="A16" s="36"/>
      <c r="B16" s="58" t="s">
        <v>5</v>
      </c>
      <c r="C16" s="111"/>
      <c r="D16" s="68">
        <v>1805628.6271388151</v>
      </c>
      <c r="E16" s="43"/>
      <c r="F16" s="66"/>
      <c r="G16" s="36"/>
    </row>
    <row r="17" spans="1:7" ht="21" customHeight="1" x14ac:dyDescent="0.25">
      <c r="A17" s="36"/>
      <c r="B17" s="58" t="s">
        <v>7</v>
      </c>
      <c r="C17" s="111"/>
      <c r="D17" s="68">
        <v>398309</v>
      </c>
      <c r="E17" s="43"/>
      <c r="F17" s="66"/>
      <c r="G17" s="36"/>
    </row>
    <row r="18" spans="1:7" ht="21" customHeight="1" x14ac:dyDescent="0.25">
      <c r="A18" s="36"/>
      <c r="B18" s="58" t="s">
        <v>8</v>
      </c>
      <c r="C18" s="111"/>
      <c r="D18" s="68">
        <v>320595.15999999997</v>
      </c>
      <c r="E18" s="43"/>
      <c r="F18" s="66"/>
      <c r="G18" s="36"/>
    </row>
    <row r="19" spans="1:7" ht="17.25" x14ac:dyDescent="0.25">
      <c r="A19" s="36"/>
      <c r="B19" s="58" t="s">
        <v>562</v>
      </c>
      <c r="C19" s="58"/>
      <c r="D19" s="38">
        <f>4976289+10564261</f>
        <v>15540550</v>
      </c>
      <c r="E19" s="43"/>
      <c r="F19" s="112"/>
      <c r="G19" s="36"/>
    </row>
    <row r="20" spans="1:7" ht="17.25" x14ac:dyDescent="0.25">
      <c r="A20" s="36"/>
      <c r="B20" s="58" t="s">
        <v>513</v>
      </c>
      <c r="C20" s="58"/>
      <c r="D20" s="38">
        <f>22067621</f>
        <v>22067621</v>
      </c>
      <c r="E20" s="43"/>
      <c r="F20" s="112"/>
      <c r="G20" s="36"/>
    </row>
    <row r="21" spans="1:7" ht="15" x14ac:dyDescent="0.25">
      <c r="A21" s="36"/>
      <c r="B21" s="58" t="s">
        <v>602</v>
      </c>
      <c r="C21" s="58"/>
      <c r="D21" s="38">
        <f>182734+5275428</f>
        <v>5458162</v>
      </c>
      <c r="E21" s="43"/>
      <c r="F21" s="112"/>
      <c r="G21" s="36"/>
    </row>
    <row r="22" spans="1:7" ht="15" x14ac:dyDescent="0.25">
      <c r="A22" s="36"/>
      <c r="B22" s="58" t="s">
        <v>601</v>
      </c>
      <c r="C22" s="58"/>
      <c r="D22" s="38">
        <f>28652</f>
        <v>28652</v>
      </c>
      <c r="E22" s="43"/>
    </row>
    <row r="23" spans="1:7" ht="30" x14ac:dyDescent="0.25">
      <c r="A23" s="36"/>
      <c r="B23" s="116" t="s">
        <v>612</v>
      </c>
      <c r="C23" s="58"/>
      <c r="D23" s="38">
        <v>28097</v>
      </c>
      <c r="E23" s="43"/>
    </row>
    <row r="24" spans="1:7" ht="45" x14ac:dyDescent="0.25">
      <c r="A24" s="36"/>
      <c r="B24" s="116" t="s">
        <v>613</v>
      </c>
      <c r="C24" s="58"/>
      <c r="D24" s="38">
        <v>1170795</v>
      </c>
      <c r="E24" s="43"/>
    </row>
    <row r="25" spans="1:7" ht="60" x14ac:dyDescent="0.25">
      <c r="A25" s="36"/>
      <c r="B25" s="116" t="s">
        <v>725</v>
      </c>
      <c r="C25" s="58"/>
      <c r="D25" s="38">
        <f>-484542.22+666714.86</f>
        <v>182172.64</v>
      </c>
      <c r="E25" s="43"/>
    </row>
    <row r="26" spans="1:7" ht="45" x14ac:dyDescent="0.25">
      <c r="A26" s="36"/>
      <c r="B26" s="116" t="s">
        <v>726</v>
      </c>
      <c r="C26" s="58"/>
      <c r="D26" s="38">
        <v>45992.94</v>
      </c>
      <c r="E26" s="43"/>
    </row>
    <row r="27" spans="1:7" ht="60" x14ac:dyDescent="0.25">
      <c r="A27" s="36"/>
      <c r="B27" s="116" t="s">
        <v>727</v>
      </c>
      <c r="C27" s="58"/>
      <c r="D27" s="38">
        <v>12215.98</v>
      </c>
      <c r="E27" s="43"/>
    </row>
    <row r="28" spans="1:7" ht="45" x14ac:dyDescent="0.25">
      <c r="A28" s="36"/>
      <c r="B28" s="116" t="s">
        <v>728</v>
      </c>
      <c r="C28" s="58"/>
      <c r="D28" s="38">
        <v>45858.42</v>
      </c>
      <c r="E28" s="43"/>
    </row>
    <row r="29" spans="1:7" ht="45" x14ac:dyDescent="0.25">
      <c r="A29" s="36"/>
      <c r="B29" s="116" t="s">
        <v>729</v>
      </c>
      <c r="C29" s="58"/>
      <c r="D29" s="38">
        <v>33247.79</v>
      </c>
      <c r="E29" s="43"/>
    </row>
    <row r="30" spans="1:7" ht="45" x14ac:dyDescent="0.25">
      <c r="A30" s="36"/>
      <c r="B30" s="116" t="s">
        <v>730</v>
      </c>
      <c r="C30" s="58"/>
      <c r="D30" s="38">
        <v>225231.35999999999</v>
      </c>
      <c r="E30" s="43"/>
    </row>
    <row r="31" spans="1:7" ht="60" x14ac:dyDescent="0.25">
      <c r="A31" s="36"/>
      <c r="B31" s="116" t="s">
        <v>731</v>
      </c>
      <c r="C31" s="58"/>
      <c r="D31" s="38">
        <v>1754.38</v>
      </c>
      <c r="E31" s="43"/>
    </row>
    <row r="32" spans="1:7" ht="60" x14ac:dyDescent="0.25">
      <c r="A32" s="36"/>
      <c r="B32" s="116" t="s">
        <v>732</v>
      </c>
      <c r="C32" s="58"/>
      <c r="D32" s="38">
        <v>46824.79</v>
      </c>
      <c r="E32" s="43"/>
    </row>
    <row r="33" spans="1:7" ht="45" x14ac:dyDescent="0.25">
      <c r="A33" s="36"/>
      <c r="B33" s="116" t="s">
        <v>733</v>
      </c>
      <c r="C33" s="58"/>
      <c r="D33" s="38">
        <v>32185.91</v>
      </c>
      <c r="E33" s="43"/>
    </row>
    <row r="34" spans="1:7" ht="45" x14ac:dyDescent="0.25">
      <c r="A34" s="36"/>
      <c r="B34" s="116" t="s">
        <v>734</v>
      </c>
      <c r="C34" s="58"/>
      <c r="D34" s="38">
        <v>1194548.6100000001</v>
      </c>
      <c r="E34" s="43"/>
    </row>
    <row r="35" spans="1:7" ht="45" x14ac:dyDescent="0.25">
      <c r="A35" s="36"/>
      <c r="B35" s="116" t="s">
        <v>735</v>
      </c>
      <c r="C35" s="58"/>
      <c r="D35" s="38">
        <v>1284707</v>
      </c>
      <c r="E35" s="43"/>
    </row>
    <row r="36" spans="1:7" ht="45" x14ac:dyDescent="0.25">
      <c r="A36" s="36"/>
      <c r="B36" s="116" t="s">
        <v>736</v>
      </c>
      <c r="C36" s="58"/>
      <c r="D36" s="38">
        <v>1699130.08</v>
      </c>
      <c r="E36" s="43"/>
    </row>
    <row r="37" spans="1:7" ht="15" x14ac:dyDescent="0.25">
      <c r="A37" s="36"/>
      <c r="B37" s="116"/>
      <c r="C37" s="58"/>
      <c r="D37" s="38"/>
      <c r="E37" s="43"/>
    </row>
    <row r="38" spans="1:7" ht="15" x14ac:dyDescent="0.25">
      <c r="A38" s="36"/>
      <c r="B38" s="58"/>
      <c r="C38" s="111"/>
      <c r="D38" s="43"/>
      <c r="E38" s="43"/>
      <c r="F38" s="112"/>
      <c r="G38" s="36"/>
    </row>
    <row r="39" spans="1:7" ht="15" x14ac:dyDescent="0.25">
      <c r="A39" s="36"/>
      <c r="B39" s="40" t="s">
        <v>6</v>
      </c>
      <c r="C39" s="206"/>
      <c r="D39" s="38">
        <f>SUM(D13:D36)</f>
        <v>53482508.89287734</v>
      </c>
      <c r="E39" s="66"/>
      <c r="F39" s="66"/>
      <c r="G39" s="36"/>
    </row>
    <row r="40" spans="1:7" ht="15" x14ac:dyDescent="0.25">
      <c r="A40" s="36"/>
      <c r="B40" s="36"/>
      <c r="C40" s="206"/>
      <c r="D40" s="43"/>
      <c r="E40" s="206"/>
      <c r="F40" s="206"/>
      <c r="G40" s="36"/>
    </row>
    <row r="41" spans="1:7" ht="15" x14ac:dyDescent="0.25">
      <c r="A41" s="36"/>
      <c r="B41" s="36"/>
      <c r="C41" s="206"/>
      <c r="D41" s="43"/>
      <c r="E41" s="206"/>
      <c r="F41" s="206"/>
      <c r="G41" s="36"/>
    </row>
    <row r="42" spans="1:7" ht="15" x14ac:dyDescent="0.25">
      <c r="A42" s="36"/>
      <c r="B42" s="36"/>
      <c r="C42" s="206"/>
      <c r="D42" s="43"/>
      <c r="E42" s="206"/>
      <c r="F42" s="206"/>
      <c r="G42" s="36"/>
    </row>
    <row r="43" spans="1:7" ht="17.25" x14ac:dyDescent="0.25">
      <c r="A43" s="36"/>
      <c r="B43" s="188" t="s">
        <v>583</v>
      </c>
      <c r="C43" s="206"/>
      <c r="D43" s="43"/>
      <c r="E43" s="206"/>
      <c r="F43" s="206"/>
      <c r="G43" s="36"/>
    </row>
    <row r="44" spans="1:7" ht="15" x14ac:dyDescent="0.25">
      <c r="B44" s="36"/>
      <c r="C44" s="207"/>
      <c r="D44" s="238"/>
      <c r="E44" s="207"/>
      <c r="F44" s="207"/>
    </row>
  </sheetData>
  <mergeCells count="5">
    <mergeCell ref="A8:G8"/>
    <mergeCell ref="F1:G1"/>
    <mergeCell ref="F3:G3"/>
    <mergeCell ref="A5:G5"/>
    <mergeCell ref="A7:G7"/>
  </mergeCells>
  <phoneticPr fontId="0" type="noConversion"/>
  <printOptions horizontalCentered="1"/>
  <pageMargins left="0.5" right="0.5" top="0.75" bottom="0.5" header="0.5" footer="0.5"/>
  <pageSetup scale="54"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W69"/>
  <sheetViews>
    <sheetView zoomScale="80" zoomScaleNormal="80" workbookViewId="0">
      <pane ySplit="9" topLeftCell="A58" activePane="bottomLeft" state="frozen"/>
      <selection activeCell="N20" sqref="N20"/>
      <selection pane="bottomLeft" activeCell="H64" sqref="H64"/>
    </sheetView>
  </sheetViews>
  <sheetFormatPr defaultRowHeight="12.75" x14ac:dyDescent="0.2"/>
  <cols>
    <col min="1" max="4" width="9.140625" style="134"/>
    <col min="5" max="5" width="37.42578125" style="134" bestFit="1" customWidth="1"/>
    <col min="6" max="6" width="11.7109375" style="134" customWidth="1"/>
    <col min="7" max="7" width="3.7109375" style="134" customWidth="1"/>
    <col min="8" max="8" width="15.85546875" style="134" customWidth="1"/>
    <col min="9" max="9" width="15.140625" style="134" bestFit="1" customWidth="1"/>
    <col min="10" max="10" width="15.5703125" style="134" bestFit="1" customWidth="1"/>
    <col min="11" max="11" width="5.7109375" style="134" customWidth="1"/>
    <col min="12" max="12" width="26.5703125" style="285" customWidth="1"/>
    <col min="13" max="13" width="23.42578125" style="134" customWidth="1"/>
    <col min="14" max="14" width="13.5703125" style="134" customWidth="1"/>
    <col min="15" max="15" width="13.5703125" style="134" bestFit="1" customWidth="1"/>
    <col min="16" max="16" width="12.5703125" style="134" bestFit="1" customWidth="1"/>
    <col min="17" max="22" width="9.140625" style="134"/>
    <col min="23" max="23" width="27.42578125" style="134" customWidth="1"/>
    <col min="24" max="16384" width="9.140625" style="134"/>
  </cols>
  <sheetData>
    <row r="1" spans="1:16" ht="15.75" x14ac:dyDescent="0.25">
      <c r="A1" s="208" t="s">
        <v>765</v>
      </c>
      <c r="B1" s="132"/>
      <c r="C1" s="132"/>
      <c r="D1" s="132"/>
      <c r="E1" s="132"/>
      <c r="F1" s="132"/>
      <c r="G1" s="132"/>
      <c r="H1" s="132"/>
      <c r="I1" s="132"/>
      <c r="J1" s="132"/>
      <c r="K1" s="209" t="s">
        <v>584</v>
      </c>
      <c r="L1" s="243"/>
    </row>
    <row r="2" spans="1:16" ht="15.75" x14ac:dyDescent="0.25">
      <c r="A2" s="132"/>
      <c r="B2" s="132"/>
      <c r="C2" s="132"/>
      <c r="D2" s="132"/>
      <c r="E2" s="132"/>
      <c r="F2" s="132"/>
      <c r="G2" s="132"/>
      <c r="H2" s="132"/>
      <c r="I2" s="132"/>
      <c r="J2" s="132"/>
      <c r="K2" s="209" t="s">
        <v>436</v>
      </c>
      <c r="L2" s="243"/>
    </row>
    <row r="3" spans="1:16" ht="15" x14ac:dyDescent="0.25">
      <c r="A3" s="132"/>
      <c r="B3" s="132"/>
      <c r="C3" s="132"/>
      <c r="D3" s="132"/>
      <c r="E3" s="132"/>
      <c r="F3" s="132"/>
      <c r="G3" s="132"/>
      <c r="H3" s="132"/>
      <c r="I3" s="132"/>
      <c r="J3" s="132"/>
      <c r="K3" s="320" t="s">
        <v>764</v>
      </c>
      <c r="L3" s="320"/>
    </row>
    <row r="4" spans="1:16" ht="15" x14ac:dyDescent="0.25">
      <c r="A4" s="132"/>
      <c r="B4" s="132"/>
      <c r="C4" s="132"/>
      <c r="D4" s="132"/>
      <c r="E4" s="132"/>
      <c r="F4" s="132"/>
      <c r="G4" s="132"/>
      <c r="H4" s="132"/>
      <c r="I4" s="132"/>
      <c r="J4" s="132"/>
      <c r="K4" s="132"/>
      <c r="L4" s="243"/>
    </row>
    <row r="5" spans="1:16" ht="15" x14ac:dyDescent="0.2">
      <c r="A5" s="321" t="s">
        <v>560</v>
      </c>
      <c r="B5" s="321"/>
      <c r="C5" s="321"/>
      <c r="D5" s="321"/>
      <c r="E5" s="321"/>
      <c r="F5" s="321"/>
      <c r="G5" s="321"/>
      <c r="H5" s="321"/>
      <c r="I5" s="321"/>
      <c r="J5" s="321"/>
      <c r="K5" s="321"/>
      <c r="L5" s="321"/>
    </row>
    <row r="6" spans="1:16" ht="15" x14ac:dyDescent="0.2">
      <c r="A6" s="322" t="s">
        <v>196</v>
      </c>
      <c r="B6" s="322"/>
      <c r="C6" s="322"/>
      <c r="D6" s="322"/>
      <c r="E6" s="322"/>
      <c r="F6" s="322"/>
      <c r="G6" s="322"/>
      <c r="H6" s="322"/>
      <c r="I6" s="322"/>
      <c r="J6" s="322"/>
      <c r="K6" s="322"/>
      <c r="L6" s="322"/>
    </row>
    <row r="7" spans="1:16" ht="15" x14ac:dyDescent="0.25">
      <c r="A7" s="132"/>
      <c r="B7" s="132"/>
      <c r="C7" s="132"/>
      <c r="D7" s="132"/>
      <c r="E7" s="132"/>
      <c r="F7" s="132"/>
      <c r="G7" s="132"/>
      <c r="H7" s="132"/>
      <c r="I7" s="132"/>
      <c r="J7" s="132"/>
      <c r="K7" s="132"/>
      <c r="L7" s="243"/>
    </row>
    <row r="8" spans="1:16" ht="15" x14ac:dyDescent="0.25">
      <c r="A8" s="132"/>
      <c r="B8" s="132"/>
      <c r="C8" s="132"/>
      <c r="D8" s="132"/>
      <c r="E8" s="132"/>
      <c r="F8" s="132"/>
      <c r="G8" s="132"/>
      <c r="H8" s="132"/>
      <c r="I8" s="132"/>
      <c r="J8" s="132"/>
      <c r="K8" s="132"/>
      <c r="L8" s="243"/>
    </row>
    <row r="9" spans="1:16" ht="15" x14ac:dyDescent="0.25">
      <c r="A9" s="132"/>
      <c r="B9" s="210" t="s">
        <v>25</v>
      </c>
      <c r="C9" s="210" t="s">
        <v>26</v>
      </c>
      <c r="D9" s="210" t="s">
        <v>27</v>
      </c>
      <c r="E9" s="210" t="s">
        <v>28</v>
      </c>
      <c r="F9" s="210" t="s">
        <v>29</v>
      </c>
      <c r="G9" s="130"/>
      <c r="H9" s="130" t="s">
        <v>480</v>
      </c>
      <c r="I9" s="130" t="s">
        <v>481</v>
      </c>
      <c r="J9" s="130" t="s">
        <v>175</v>
      </c>
      <c r="K9" s="132"/>
      <c r="L9" s="243" t="s">
        <v>482</v>
      </c>
    </row>
    <row r="10" spans="1:16" ht="6" customHeight="1" x14ac:dyDescent="0.25">
      <c r="A10" s="132"/>
      <c r="B10" s="131"/>
      <c r="C10" s="131"/>
      <c r="D10" s="131"/>
      <c r="E10" s="132"/>
      <c r="F10" s="132"/>
      <c r="G10" s="132"/>
      <c r="H10" s="132"/>
      <c r="I10" s="132"/>
      <c r="J10" s="132"/>
      <c r="K10" s="132"/>
      <c r="L10" s="243"/>
    </row>
    <row r="11" spans="1:16" ht="15" x14ac:dyDescent="0.25">
      <c r="A11" s="132"/>
      <c r="B11" s="131">
        <v>111</v>
      </c>
      <c r="C11" s="131">
        <v>57</v>
      </c>
      <c r="D11" s="131" t="s">
        <v>37</v>
      </c>
      <c r="E11" s="132" t="s">
        <v>70</v>
      </c>
      <c r="F11" s="131" t="str">
        <f>FIXED(B11,0)&amp;"."&amp;FIXED(C11,0)&amp;"."&amp;D11</f>
        <v>111.57.c</v>
      </c>
      <c r="G11" s="133"/>
      <c r="H11" s="135">
        <v>44574206</v>
      </c>
      <c r="I11" s="242">
        <f>-('DEP - 6  - p1 FF1 Inputs '!$N$19)</f>
        <v>-41573367</v>
      </c>
      <c r="J11" s="133">
        <f>H11+I11</f>
        <v>3000839</v>
      </c>
      <c r="K11" s="143"/>
      <c r="L11" s="243"/>
      <c r="N11" s="276" t="s">
        <v>766</v>
      </c>
      <c r="P11" s="276"/>
    </row>
    <row r="12" spans="1:16" ht="15" x14ac:dyDescent="0.25">
      <c r="A12" s="132"/>
      <c r="B12" s="131">
        <v>111</v>
      </c>
      <c r="C12" s="131">
        <v>81</v>
      </c>
      <c r="D12" s="131" t="s">
        <v>37</v>
      </c>
      <c r="E12" s="132" t="s">
        <v>192</v>
      </c>
      <c r="F12" s="131" t="str">
        <f t="shared" ref="F12:F20" si="0">B12&amp;"."&amp;C12&amp;"."&amp;D12</f>
        <v>111.81.c</v>
      </c>
      <c r="G12" s="133"/>
      <c r="H12" s="135">
        <v>6643127</v>
      </c>
      <c r="I12" s="135"/>
      <c r="J12" s="133">
        <f t="shared" ref="J12:J27" si="1">H12+I12</f>
        <v>6643127</v>
      </c>
      <c r="K12" s="132"/>
      <c r="L12" s="243"/>
      <c r="N12" s="277"/>
      <c r="O12" s="278"/>
    </row>
    <row r="13" spans="1:16" ht="15" x14ac:dyDescent="0.25">
      <c r="A13" s="132"/>
      <c r="B13" s="131">
        <v>112</v>
      </c>
      <c r="C13" s="131">
        <v>3</v>
      </c>
      <c r="D13" s="131" t="s">
        <v>37</v>
      </c>
      <c r="E13" s="132" t="s">
        <v>191</v>
      </c>
      <c r="F13" s="131" t="str">
        <f t="shared" si="0"/>
        <v>112.3.c</v>
      </c>
      <c r="G13" s="133"/>
      <c r="H13" s="135">
        <v>0</v>
      </c>
      <c r="I13" s="135"/>
      <c r="J13" s="133">
        <f t="shared" si="1"/>
        <v>0</v>
      </c>
      <c r="K13" s="132"/>
      <c r="L13" s="243"/>
      <c r="N13" s="277"/>
      <c r="O13" s="278"/>
    </row>
    <row r="14" spans="1:16" ht="15" x14ac:dyDescent="0.25">
      <c r="A14" s="132"/>
      <c r="B14" s="131">
        <v>112</v>
      </c>
      <c r="C14" s="131">
        <v>12</v>
      </c>
      <c r="D14" s="131" t="s">
        <v>37</v>
      </c>
      <c r="E14" s="132" t="s">
        <v>193</v>
      </c>
      <c r="F14" s="131" t="str">
        <f t="shared" si="0"/>
        <v>112.12.c</v>
      </c>
      <c r="G14" s="133"/>
      <c r="H14" s="279">
        <v>-286334903</v>
      </c>
      <c r="I14" s="135"/>
      <c r="J14" s="133">
        <f t="shared" si="1"/>
        <v>-286334903</v>
      </c>
      <c r="K14" s="132"/>
      <c r="L14" s="243"/>
      <c r="N14" s="280">
        <v>41007603</v>
      </c>
      <c r="O14" s="278" t="s">
        <v>723</v>
      </c>
    </row>
    <row r="15" spans="1:16" ht="15" x14ac:dyDescent="0.25">
      <c r="A15" s="132"/>
      <c r="B15" s="131">
        <v>112</v>
      </c>
      <c r="C15" s="131">
        <v>16</v>
      </c>
      <c r="D15" s="131" t="s">
        <v>37</v>
      </c>
      <c r="E15" s="132" t="s">
        <v>194</v>
      </c>
      <c r="F15" s="131" t="str">
        <f t="shared" si="0"/>
        <v>112.16.c</v>
      </c>
      <c r="G15" s="133"/>
      <c r="H15" s="279">
        <v>7358242824</v>
      </c>
      <c r="I15" s="135"/>
      <c r="J15" s="133">
        <f t="shared" si="1"/>
        <v>7358242824</v>
      </c>
      <c r="K15" s="132"/>
      <c r="L15" s="243"/>
      <c r="N15" s="277"/>
      <c r="O15" s="278"/>
    </row>
    <row r="16" spans="1:16" ht="15" x14ac:dyDescent="0.25">
      <c r="A16" s="132"/>
      <c r="B16" s="131">
        <v>112</v>
      </c>
      <c r="C16" s="131">
        <v>24</v>
      </c>
      <c r="D16" s="131" t="s">
        <v>37</v>
      </c>
      <c r="E16" s="132" t="s">
        <v>103</v>
      </c>
      <c r="F16" s="131" t="str">
        <f t="shared" si="0"/>
        <v>112.24.c</v>
      </c>
      <c r="G16" s="133"/>
      <c r="H16" s="279">
        <v>6907044592</v>
      </c>
      <c r="I16" s="135"/>
      <c r="J16" s="133">
        <f t="shared" si="1"/>
        <v>6907044592</v>
      </c>
      <c r="K16" s="132"/>
      <c r="L16" s="243"/>
      <c r="N16" s="280">
        <v>565764</v>
      </c>
      <c r="O16" s="278" t="s">
        <v>724</v>
      </c>
    </row>
    <row r="17" spans="1:23" ht="15" x14ac:dyDescent="0.25">
      <c r="A17" s="132"/>
      <c r="B17" s="131">
        <v>112</v>
      </c>
      <c r="C17" s="131">
        <v>28</v>
      </c>
      <c r="D17" s="131" t="s">
        <v>37</v>
      </c>
      <c r="E17" s="132" t="s">
        <v>300</v>
      </c>
      <c r="F17" s="131" t="str">
        <f t="shared" si="0"/>
        <v>112.28.c</v>
      </c>
      <c r="G17" s="133"/>
      <c r="H17" s="135">
        <v>8664132</v>
      </c>
      <c r="I17" s="135"/>
      <c r="J17" s="133">
        <f t="shared" si="1"/>
        <v>8664132</v>
      </c>
      <c r="K17" s="132"/>
      <c r="L17" s="243"/>
      <c r="N17" s="277"/>
      <c r="O17" s="278"/>
    </row>
    <row r="18" spans="1:23" ht="15" x14ac:dyDescent="0.25">
      <c r="A18" s="132"/>
      <c r="B18" s="131">
        <v>112</v>
      </c>
      <c r="C18" s="131">
        <v>29</v>
      </c>
      <c r="D18" s="131" t="s">
        <v>37</v>
      </c>
      <c r="E18" s="132" t="s">
        <v>301</v>
      </c>
      <c r="F18" s="131" t="str">
        <f t="shared" si="0"/>
        <v>112.29.c</v>
      </c>
      <c r="G18" s="133"/>
      <c r="H18" s="135">
        <v>232000482</v>
      </c>
      <c r="I18" s="135"/>
      <c r="J18" s="133">
        <f t="shared" si="1"/>
        <v>232000482</v>
      </c>
      <c r="K18" s="132"/>
      <c r="L18" s="243"/>
      <c r="N18" s="277"/>
      <c r="O18" s="278"/>
    </row>
    <row r="19" spans="1:23" ht="15" x14ac:dyDescent="0.25">
      <c r="A19" s="132"/>
      <c r="B19" s="131">
        <v>112</v>
      </c>
      <c r="C19" s="131">
        <v>30</v>
      </c>
      <c r="D19" s="131" t="s">
        <v>37</v>
      </c>
      <c r="E19" s="132" t="s">
        <v>302</v>
      </c>
      <c r="F19" s="131" t="str">
        <f t="shared" si="0"/>
        <v>112.30.c</v>
      </c>
      <c r="G19" s="133"/>
      <c r="H19" s="135">
        <v>21985322</v>
      </c>
      <c r="I19" s="135"/>
      <c r="J19" s="133">
        <f t="shared" si="1"/>
        <v>21985322</v>
      </c>
      <c r="K19" s="132"/>
      <c r="L19" s="243"/>
      <c r="N19" s="281">
        <f>SUM(N12:N18)</f>
        <v>41573367</v>
      </c>
      <c r="O19" s="276" t="s">
        <v>646</v>
      </c>
    </row>
    <row r="20" spans="1:23" ht="15" x14ac:dyDescent="0.25">
      <c r="A20" s="132"/>
      <c r="B20" s="131">
        <v>113</v>
      </c>
      <c r="C20" s="131">
        <v>61</v>
      </c>
      <c r="D20" s="131" t="s">
        <v>37</v>
      </c>
      <c r="E20" s="132" t="s">
        <v>195</v>
      </c>
      <c r="F20" s="131" t="str">
        <f t="shared" si="0"/>
        <v>113.61.c</v>
      </c>
      <c r="G20" s="133"/>
      <c r="H20" s="135">
        <v>0</v>
      </c>
      <c r="I20" s="135"/>
      <c r="J20" s="133">
        <f t="shared" si="1"/>
        <v>0</v>
      </c>
      <c r="K20" s="132"/>
      <c r="L20" s="243"/>
      <c r="O20" s="135"/>
    </row>
    <row r="21" spans="1:23" ht="15" x14ac:dyDescent="0.25">
      <c r="A21" s="132"/>
      <c r="B21" s="131">
        <v>117</v>
      </c>
      <c r="C21" s="131" t="s">
        <v>492</v>
      </c>
      <c r="D21" s="131" t="s">
        <v>37</v>
      </c>
      <c r="E21" s="132" t="s">
        <v>101</v>
      </c>
      <c r="F21" s="131" t="str">
        <f>FIXED(B21,0)&amp;"."&amp;C21&amp;"."&amp;D21</f>
        <v>117.62-66.c</v>
      </c>
      <c r="G21" s="133"/>
      <c r="H21" s="135">
        <f>264245568+5159109+1073351</f>
        <v>270478028</v>
      </c>
      <c r="I21" s="135">
        <v>-932714</v>
      </c>
      <c r="J21" s="133">
        <f t="shared" si="1"/>
        <v>269545314</v>
      </c>
      <c r="K21" s="132"/>
      <c r="L21" s="243"/>
      <c r="O21" s="135"/>
    </row>
    <row r="22" spans="1:23" ht="15" x14ac:dyDescent="0.25">
      <c r="A22" s="132"/>
      <c r="B22" s="131">
        <v>118</v>
      </c>
      <c r="C22" s="131">
        <v>29</v>
      </c>
      <c r="D22" s="131" t="s">
        <v>37</v>
      </c>
      <c r="E22" s="132" t="s">
        <v>102</v>
      </c>
      <c r="F22" s="131" t="str">
        <f>FIXED(B22,0)&amp;"."&amp;C22&amp;"."&amp;D22</f>
        <v>118.29.c</v>
      </c>
      <c r="G22" s="133"/>
      <c r="H22" s="135">
        <v>0</v>
      </c>
      <c r="I22" s="135"/>
      <c r="J22" s="133">
        <f t="shared" si="1"/>
        <v>0</v>
      </c>
      <c r="K22" s="132"/>
      <c r="O22" s="135"/>
    </row>
    <row r="23" spans="1:23" ht="15" x14ac:dyDescent="0.25">
      <c r="A23" s="132"/>
      <c r="B23" s="131">
        <v>200</v>
      </c>
      <c r="C23" s="131">
        <v>21</v>
      </c>
      <c r="D23" s="131" t="s">
        <v>37</v>
      </c>
      <c r="E23" s="132" t="s">
        <v>170</v>
      </c>
      <c r="F23" s="131" t="str">
        <f t="shared" ref="F23:F33" si="2">FIXED(B23,0)&amp;"."&amp;FIXED(C23,0)&amp;"."&amp;D23</f>
        <v>200.21.c</v>
      </c>
      <c r="G23" s="133"/>
      <c r="H23" s="135">
        <v>272863816</v>
      </c>
      <c r="I23" s="135">
        <f>-18371622.04+18371622.04</f>
        <v>0</v>
      </c>
      <c r="J23" s="133">
        <f t="shared" si="1"/>
        <v>272863816</v>
      </c>
      <c r="K23" s="132"/>
      <c r="L23" s="286"/>
      <c r="M23" s="131"/>
      <c r="Q23" s="211"/>
      <c r="W23" s="240"/>
    </row>
    <row r="24" spans="1:23" ht="15" x14ac:dyDescent="0.25">
      <c r="A24" s="132"/>
      <c r="B24" s="131">
        <v>205</v>
      </c>
      <c r="C24" s="270">
        <v>5</v>
      </c>
      <c r="D24" s="270" t="s">
        <v>39</v>
      </c>
      <c r="E24" s="136" t="s">
        <v>166</v>
      </c>
      <c r="F24" s="270" t="str">
        <f t="shared" si="2"/>
        <v>205.5.g</v>
      </c>
      <c r="G24" s="137"/>
      <c r="H24" s="147">
        <v>408346327</v>
      </c>
      <c r="I24" s="147">
        <f>-64789069.85+64789069.85</f>
        <v>0</v>
      </c>
      <c r="J24" s="137">
        <f t="shared" si="1"/>
        <v>408346327</v>
      </c>
      <c r="K24" s="136"/>
      <c r="L24" s="286"/>
      <c r="M24" s="131"/>
      <c r="Q24" s="211"/>
      <c r="W24" s="240"/>
    </row>
    <row r="25" spans="1:23" ht="30" x14ac:dyDescent="0.25">
      <c r="A25" s="132"/>
      <c r="B25" s="131">
        <v>205</v>
      </c>
      <c r="C25" s="131">
        <v>46</v>
      </c>
      <c r="D25" s="131" t="s">
        <v>39</v>
      </c>
      <c r="E25" s="132" t="s">
        <v>208</v>
      </c>
      <c r="F25" s="131" t="str">
        <f t="shared" si="2"/>
        <v>205.46.g</v>
      </c>
      <c r="G25" s="133"/>
      <c r="H25" s="135">
        <v>16719991305</v>
      </c>
      <c r="I25" s="135">
        <f>-1917620.9-110728879-826525595-876137782-536917-15015891</f>
        <v>-1830862684.9000001</v>
      </c>
      <c r="J25" s="133">
        <f t="shared" si="1"/>
        <v>14889128620.1</v>
      </c>
      <c r="K25" s="132"/>
      <c r="L25" s="287" t="s">
        <v>773</v>
      </c>
      <c r="M25" s="211" t="s">
        <v>616</v>
      </c>
    </row>
    <row r="26" spans="1:23" ht="96.75" customHeight="1" x14ac:dyDescent="0.25">
      <c r="A26" s="132"/>
      <c r="B26" s="131">
        <v>207</v>
      </c>
      <c r="C26" s="131">
        <v>58</v>
      </c>
      <c r="D26" s="131" t="s">
        <v>39</v>
      </c>
      <c r="E26" s="132" t="s">
        <v>167</v>
      </c>
      <c r="F26" s="131" t="str">
        <f t="shared" si="2"/>
        <v>207.58.g</v>
      </c>
      <c r="G26" s="133"/>
      <c r="H26" s="135">
        <v>2482661395</v>
      </c>
      <c r="I26" s="135">
        <f>-41435105-18688795.66-206661.32</f>
        <v>-60330561.979999997</v>
      </c>
      <c r="J26" s="133">
        <f t="shared" si="1"/>
        <v>2422330833.02</v>
      </c>
      <c r="K26" s="132"/>
      <c r="L26" s="287" t="s">
        <v>802</v>
      </c>
      <c r="Q26" s="212"/>
      <c r="W26" s="240"/>
    </row>
    <row r="27" spans="1:23" ht="45" x14ac:dyDescent="0.25">
      <c r="A27" s="132"/>
      <c r="B27" s="131">
        <v>207</v>
      </c>
      <c r="C27" s="131">
        <v>75</v>
      </c>
      <c r="D27" s="131" t="s">
        <v>39</v>
      </c>
      <c r="E27" s="132" t="s">
        <v>168</v>
      </c>
      <c r="F27" s="131" t="str">
        <f t="shared" si="2"/>
        <v>207.75.g</v>
      </c>
      <c r="G27" s="133"/>
      <c r="H27" s="135">
        <v>5886275167</v>
      </c>
      <c r="I27" s="135">
        <f>206661.32</f>
        <v>206661.32</v>
      </c>
      <c r="J27" s="133">
        <f t="shared" si="1"/>
        <v>5886481828.3199997</v>
      </c>
      <c r="K27" s="132"/>
      <c r="L27" s="287" t="s">
        <v>614</v>
      </c>
      <c r="M27" s="131"/>
      <c r="O27" s="213" t="s">
        <v>628</v>
      </c>
      <c r="P27" s="213" t="s">
        <v>629</v>
      </c>
      <c r="Q27" s="214"/>
      <c r="W27" s="240"/>
    </row>
    <row r="28" spans="1:23" ht="30" x14ac:dyDescent="0.25">
      <c r="A28" s="132"/>
      <c r="B28" s="131">
        <v>207</v>
      </c>
      <c r="C28" s="131">
        <v>99</v>
      </c>
      <c r="D28" s="131" t="s">
        <v>39</v>
      </c>
      <c r="E28" s="132" t="s">
        <v>169</v>
      </c>
      <c r="F28" s="131" t="str">
        <f t="shared" si="2"/>
        <v>207.99.g</v>
      </c>
      <c r="G28" s="133"/>
      <c r="H28" s="135">
        <v>626321872</v>
      </c>
      <c r="I28" s="135">
        <f>-10582306.62-2717588</f>
        <v>-13299894.619999999</v>
      </c>
      <c r="J28" s="133">
        <f t="shared" ref="J28:J47" si="3">H28+I28</f>
        <v>613021977.38</v>
      </c>
      <c r="K28" s="132"/>
      <c r="L28" s="287" t="s">
        <v>773</v>
      </c>
      <c r="M28" s="211" t="s">
        <v>617</v>
      </c>
      <c r="O28" s="133">
        <v>6</v>
      </c>
      <c r="P28" s="133">
        <v>4456348</v>
      </c>
      <c r="Q28" s="134" t="s">
        <v>621</v>
      </c>
    </row>
    <row r="29" spans="1:23" ht="36.75" customHeight="1" x14ac:dyDescent="0.25">
      <c r="A29" s="132"/>
      <c r="B29" s="131">
        <v>214</v>
      </c>
      <c r="C29" s="131">
        <v>47</v>
      </c>
      <c r="D29" s="131" t="s">
        <v>40</v>
      </c>
      <c r="E29" s="132" t="s">
        <v>36</v>
      </c>
      <c r="F29" s="131" t="str">
        <f t="shared" si="2"/>
        <v>214.47.d</v>
      </c>
      <c r="G29" s="133"/>
      <c r="H29" s="242">
        <f>'DEP - 6  - p1 FF1 Inputs '!$P$39</f>
        <v>10125808</v>
      </c>
      <c r="I29" s="135"/>
      <c r="J29" s="133">
        <f t="shared" si="3"/>
        <v>10125808</v>
      </c>
      <c r="K29" s="132"/>
      <c r="L29" s="287"/>
      <c r="O29" s="133">
        <v>4</v>
      </c>
      <c r="P29" s="133">
        <v>2178967</v>
      </c>
      <c r="Q29" s="133" t="s">
        <v>620</v>
      </c>
      <c r="R29" s="132"/>
    </row>
    <row r="30" spans="1:23" ht="15" x14ac:dyDescent="0.25">
      <c r="A30" s="132"/>
      <c r="B30" s="131">
        <v>219</v>
      </c>
      <c r="C30" s="131" t="s">
        <v>220</v>
      </c>
      <c r="D30" s="138" t="s">
        <v>37</v>
      </c>
      <c r="E30" s="132" t="s">
        <v>171</v>
      </c>
      <c r="F30" s="131" t="str">
        <f>B30&amp;"."&amp;C30&amp;"."&amp;D30</f>
        <v>219.20-24.c</v>
      </c>
      <c r="G30" s="133"/>
      <c r="H30" s="135">
        <f>2036423159+4495659346+43464365+586202197</f>
        <v>7161749067</v>
      </c>
      <c r="I30" s="133"/>
      <c r="J30" s="133">
        <f t="shared" si="3"/>
        <v>7161749067</v>
      </c>
      <c r="K30" s="132"/>
      <c r="L30" s="243"/>
      <c r="O30" s="133">
        <v>5</v>
      </c>
      <c r="P30" s="133">
        <v>440594</v>
      </c>
      <c r="Q30" s="133" t="s">
        <v>623</v>
      </c>
    </row>
    <row r="31" spans="1:23" ht="120" x14ac:dyDescent="0.25">
      <c r="A31" s="132"/>
      <c r="B31" s="131">
        <v>219</v>
      </c>
      <c r="C31" s="131">
        <v>25</v>
      </c>
      <c r="D31" s="138" t="s">
        <v>37</v>
      </c>
      <c r="E31" s="132" t="s">
        <v>172</v>
      </c>
      <c r="F31" s="131" t="str">
        <f t="shared" si="2"/>
        <v>219.25.c</v>
      </c>
      <c r="G31" s="133"/>
      <c r="H31" s="135">
        <v>789438236</v>
      </c>
      <c r="I31" s="133">
        <f>-2061323-7408.35+1200000</f>
        <v>-868731.35000000009</v>
      </c>
      <c r="J31" s="133">
        <f t="shared" si="3"/>
        <v>788569504.64999998</v>
      </c>
      <c r="K31" s="132"/>
      <c r="L31" s="287" t="s">
        <v>803</v>
      </c>
      <c r="O31" s="133">
        <v>2</v>
      </c>
      <c r="P31" s="133">
        <v>416389</v>
      </c>
      <c r="Q31" s="212" t="s">
        <v>622</v>
      </c>
      <c r="W31" s="240"/>
    </row>
    <row r="32" spans="1:23" ht="45" x14ac:dyDescent="0.25">
      <c r="A32" s="132"/>
      <c r="B32" s="131">
        <v>219</v>
      </c>
      <c r="C32" s="131">
        <v>26</v>
      </c>
      <c r="D32" s="138" t="s">
        <v>37</v>
      </c>
      <c r="E32" s="132" t="s">
        <v>173</v>
      </c>
      <c r="F32" s="131" t="str">
        <f t="shared" si="2"/>
        <v>219.26.c</v>
      </c>
      <c r="G32" s="133"/>
      <c r="H32" s="135">
        <v>2899918382</v>
      </c>
      <c r="I32" s="133">
        <f>7408.35</f>
        <v>7408.35</v>
      </c>
      <c r="J32" s="133">
        <f t="shared" si="3"/>
        <v>2899925790.3499999</v>
      </c>
      <c r="K32" s="132"/>
      <c r="L32" s="287" t="s">
        <v>615</v>
      </c>
      <c r="O32" s="133">
        <v>3</v>
      </c>
      <c r="P32" s="133">
        <v>381007</v>
      </c>
      <c r="Q32" s="133" t="s">
        <v>624</v>
      </c>
      <c r="W32" s="240"/>
    </row>
    <row r="33" spans="1:22" ht="15" x14ac:dyDescent="0.25">
      <c r="A33" s="132"/>
      <c r="B33" s="131">
        <v>219</v>
      </c>
      <c r="C33" s="131">
        <v>28</v>
      </c>
      <c r="D33" s="138" t="s">
        <v>37</v>
      </c>
      <c r="E33" s="132" t="s">
        <v>174</v>
      </c>
      <c r="F33" s="131" t="str">
        <f t="shared" si="2"/>
        <v>219.28.c</v>
      </c>
      <c r="G33" s="133"/>
      <c r="H33" s="135">
        <v>237116467</v>
      </c>
      <c r="I33" s="133"/>
      <c r="J33" s="133">
        <f t="shared" si="3"/>
        <v>237116467</v>
      </c>
      <c r="K33" s="132"/>
      <c r="L33" s="243"/>
      <c r="O33" s="133"/>
      <c r="P33" s="133"/>
      <c r="Q33" s="133"/>
      <c r="R33" s="133"/>
      <c r="S33" s="133"/>
      <c r="T33" s="133"/>
      <c r="U33" s="133"/>
      <c r="V33" s="133"/>
    </row>
    <row r="34" spans="1:22" ht="15" x14ac:dyDescent="0.25">
      <c r="A34" s="132"/>
      <c r="B34" s="131">
        <v>227</v>
      </c>
      <c r="C34" s="131">
        <v>8</v>
      </c>
      <c r="D34" s="131" t="s">
        <v>37</v>
      </c>
      <c r="E34" s="132" t="s">
        <v>96</v>
      </c>
      <c r="F34" s="131" t="str">
        <f>FIXED(B34,0)&amp;"."&amp;FIXED(C34,0)&amp;"."&amp;D34</f>
        <v>227.8.c</v>
      </c>
      <c r="G34" s="133"/>
      <c r="H34" s="135">
        <v>31858004</v>
      </c>
      <c r="I34" s="135"/>
      <c r="J34" s="133">
        <f t="shared" si="3"/>
        <v>31858004</v>
      </c>
      <c r="K34" s="132"/>
      <c r="L34" s="243"/>
      <c r="M34" s="139"/>
      <c r="O34" s="133" t="s">
        <v>605</v>
      </c>
      <c r="P34" s="282">
        <v>40837</v>
      </c>
      <c r="Q34" s="283" t="s">
        <v>767</v>
      </c>
    </row>
    <row r="35" spans="1:22" ht="15" x14ac:dyDescent="0.25">
      <c r="A35" s="132"/>
      <c r="B35" s="131">
        <v>227</v>
      </c>
      <c r="C35" s="140">
        <v>16</v>
      </c>
      <c r="D35" s="131" t="s">
        <v>37</v>
      </c>
      <c r="E35" s="132" t="s">
        <v>97</v>
      </c>
      <c r="F35" s="131" t="str">
        <f>FIXED(B35,0)&amp;"."&amp;FIXED(C35,0)&amp;"."&amp;D35</f>
        <v>227.16.c</v>
      </c>
      <c r="G35" s="133"/>
      <c r="H35" s="135">
        <v>32787942</v>
      </c>
      <c r="I35" s="141"/>
      <c r="J35" s="133">
        <f t="shared" si="3"/>
        <v>32787942</v>
      </c>
      <c r="K35" s="132"/>
      <c r="L35" s="243"/>
      <c r="O35" s="133" t="s">
        <v>605</v>
      </c>
      <c r="P35" s="282">
        <v>97777</v>
      </c>
      <c r="Q35" s="283" t="s">
        <v>768</v>
      </c>
    </row>
    <row r="36" spans="1:22" ht="15" x14ac:dyDescent="0.25">
      <c r="A36" s="132"/>
      <c r="B36" s="131">
        <v>232</v>
      </c>
      <c r="C36" s="140">
        <v>3</v>
      </c>
      <c r="D36" s="131" t="s">
        <v>64</v>
      </c>
      <c r="E36" s="132" t="s">
        <v>303</v>
      </c>
      <c r="F36" s="131" t="str">
        <f>FIXED(B36,0)&amp;"."&amp;FIXED(C36,0)&amp;"."&amp;D36</f>
        <v>232.3.f</v>
      </c>
      <c r="G36" s="133"/>
      <c r="H36" s="135">
        <v>423206985</v>
      </c>
      <c r="I36" s="133"/>
      <c r="J36" s="133">
        <f t="shared" si="3"/>
        <v>423206985</v>
      </c>
      <c r="K36" s="132"/>
      <c r="L36" s="243"/>
      <c r="O36" s="133">
        <v>12</v>
      </c>
      <c r="P36" s="282">
        <v>991126</v>
      </c>
      <c r="Q36" s="284" t="s">
        <v>769</v>
      </c>
    </row>
    <row r="37" spans="1:22" ht="15" x14ac:dyDescent="0.25">
      <c r="A37" s="132"/>
      <c r="B37" s="131">
        <v>234</v>
      </c>
      <c r="C37" s="131">
        <v>8</v>
      </c>
      <c r="D37" s="131" t="s">
        <v>37</v>
      </c>
      <c r="E37" s="132" t="s">
        <v>48</v>
      </c>
      <c r="F37" s="131" t="str">
        <f>FIXED(B37,0)&amp;"."&amp;FIXED(C37,0)&amp;"."&amp;D37</f>
        <v>234.8.c</v>
      </c>
      <c r="G37" s="133"/>
      <c r="H37" s="135">
        <v>2083860008</v>
      </c>
      <c r="I37" s="135"/>
      <c r="J37" s="133">
        <f t="shared" si="3"/>
        <v>2083860008</v>
      </c>
      <c r="K37" s="132"/>
      <c r="L37" s="243"/>
      <c r="O37" s="133">
        <v>13</v>
      </c>
      <c r="P37" s="282">
        <v>1122763</v>
      </c>
      <c r="Q37" s="284" t="s">
        <v>770</v>
      </c>
    </row>
    <row r="38" spans="1:22" ht="94.5" customHeight="1" x14ac:dyDescent="0.25">
      <c r="A38" s="132"/>
      <c r="B38" s="131">
        <v>263</v>
      </c>
      <c r="C38" s="131" t="s">
        <v>707</v>
      </c>
      <c r="D38" s="131" t="s">
        <v>128</v>
      </c>
      <c r="E38" s="132" t="s">
        <v>502</v>
      </c>
      <c r="F38" s="131" t="str">
        <f t="shared" ref="F38:F41" si="4">B38&amp;"."&amp;C38&amp;"."&amp;D38</f>
        <v>263.3 &amp; 5.i</v>
      </c>
      <c r="G38" s="133"/>
      <c r="H38" s="135">
        <f>870633+41234412</f>
        <v>42105045</v>
      </c>
      <c r="I38" s="133">
        <f>-25149.1-4000</f>
        <v>-29149.1</v>
      </c>
      <c r="J38" s="133">
        <f t="shared" si="3"/>
        <v>42075895.899999999</v>
      </c>
      <c r="K38" s="132"/>
      <c r="L38" s="287" t="s">
        <v>775</v>
      </c>
      <c r="M38" s="132"/>
      <c r="O38" s="133"/>
      <c r="P38" s="133"/>
      <c r="Q38" s="284"/>
      <c r="R38" s="211"/>
    </row>
    <row r="39" spans="1:22" ht="15" x14ac:dyDescent="0.25">
      <c r="A39" s="132"/>
      <c r="B39" s="131">
        <v>263</v>
      </c>
      <c r="C39" s="131">
        <v>4</v>
      </c>
      <c r="D39" s="131" t="s">
        <v>128</v>
      </c>
      <c r="E39" s="132" t="s">
        <v>164</v>
      </c>
      <c r="F39" s="131" t="str">
        <f t="shared" si="4"/>
        <v>263.4.i</v>
      </c>
      <c r="G39" s="133"/>
      <c r="H39" s="135">
        <v>71366</v>
      </c>
      <c r="I39" s="133"/>
      <c r="J39" s="133">
        <f t="shared" si="3"/>
        <v>71366</v>
      </c>
      <c r="K39" s="132"/>
      <c r="L39" s="243"/>
      <c r="O39" s="133" t="s">
        <v>627</v>
      </c>
      <c r="P39" s="133">
        <f>SUM(P28:P38)</f>
        <v>10125808</v>
      </c>
    </row>
    <row r="40" spans="1:22" ht="45" x14ac:dyDescent="0.25">
      <c r="A40" s="132"/>
      <c r="B40" s="131">
        <v>263</v>
      </c>
      <c r="C40" s="140" t="s">
        <v>771</v>
      </c>
      <c r="D40" s="131" t="s">
        <v>128</v>
      </c>
      <c r="E40" s="132" t="s">
        <v>221</v>
      </c>
      <c r="F40" s="131" t="str">
        <f t="shared" si="4"/>
        <v>263.10&amp;19.i</v>
      </c>
      <c r="G40" s="133"/>
      <c r="H40" s="135">
        <f>59353511+33580761</f>
        <v>92934272</v>
      </c>
      <c r="I40" s="245">
        <v>-76000</v>
      </c>
      <c r="J40" s="133">
        <f t="shared" si="3"/>
        <v>92858272</v>
      </c>
      <c r="K40" s="132"/>
      <c r="L40" s="287" t="s">
        <v>763</v>
      </c>
      <c r="O40" s="133" t="s">
        <v>625</v>
      </c>
      <c r="P40" s="133"/>
    </row>
    <row r="41" spans="1:22" ht="15" x14ac:dyDescent="0.25">
      <c r="A41" s="132"/>
      <c r="B41" s="131">
        <v>263</v>
      </c>
      <c r="C41" s="140" t="s">
        <v>772</v>
      </c>
      <c r="D41" s="131" t="s">
        <v>128</v>
      </c>
      <c r="E41" s="132" t="s">
        <v>163</v>
      </c>
      <c r="F41" s="131" t="str">
        <f t="shared" si="4"/>
        <v>263.12&amp;21.i</v>
      </c>
      <c r="G41" s="133"/>
      <c r="H41" s="135">
        <f>333859+96682</f>
        <v>430541</v>
      </c>
      <c r="I41" s="133"/>
      <c r="J41" s="133">
        <f t="shared" si="3"/>
        <v>430541</v>
      </c>
      <c r="K41" s="132"/>
      <c r="L41" s="287"/>
      <c r="O41" s="133" t="s">
        <v>626</v>
      </c>
      <c r="P41" s="133"/>
    </row>
    <row r="42" spans="1:22" ht="15" x14ac:dyDescent="0.25">
      <c r="A42" s="132"/>
      <c r="B42" s="131">
        <v>266</v>
      </c>
      <c r="C42" s="131">
        <v>8</v>
      </c>
      <c r="D42" s="131" t="s">
        <v>64</v>
      </c>
      <c r="E42" s="132" t="s">
        <v>65</v>
      </c>
      <c r="F42" s="131" t="str">
        <f t="shared" ref="F42:F62" si="5">FIXED(B42,0)&amp;"."&amp;FIXED(C42,0)&amp;"."&amp;D42</f>
        <v>266.8.f</v>
      </c>
      <c r="G42" s="133"/>
      <c r="H42" s="135">
        <v>-5304895</v>
      </c>
      <c r="I42" s="133"/>
      <c r="J42" s="133">
        <f t="shared" si="3"/>
        <v>-5304895</v>
      </c>
      <c r="K42" s="132"/>
      <c r="L42" s="243"/>
      <c r="O42" s="132" t="s">
        <v>648</v>
      </c>
      <c r="P42" s="133"/>
    </row>
    <row r="43" spans="1:22" ht="15" x14ac:dyDescent="0.25">
      <c r="A43" s="132"/>
      <c r="B43" s="131">
        <v>273</v>
      </c>
      <c r="C43" s="131">
        <v>8</v>
      </c>
      <c r="D43" s="131" t="s">
        <v>66</v>
      </c>
      <c r="E43" s="132" t="s">
        <v>49</v>
      </c>
      <c r="F43" s="131" t="str">
        <f t="shared" si="5"/>
        <v>273.8.k</v>
      </c>
      <c r="G43" s="133"/>
      <c r="H43" s="135">
        <v>0</v>
      </c>
      <c r="I43" s="133"/>
      <c r="J43" s="133">
        <f t="shared" si="3"/>
        <v>0</v>
      </c>
      <c r="K43" s="132"/>
      <c r="L43" s="243"/>
    </row>
    <row r="44" spans="1:22" ht="15" x14ac:dyDescent="0.25">
      <c r="A44" s="132"/>
      <c r="B44" s="131">
        <v>275</v>
      </c>
      <c r="C44" s="131">
        <v>2</v>
      </c>
      <c r="D44" s="131" t="s">
        <v>66</v>
      </c>
      <c r="E44" s="132" t="s">
        <v>50</v>
      </c>
      <c r="F44" s="131" t="str">
        <f t="shared" si="5"/>
        <v>275.2.k</v>
      </c>
      <c r="G44" s="133"/>
      <c r="H44" s="135">
        <v>-3902880700</v>
      </c>
      <c r="I44" s="133"/>
      <c r="J44" s="133">
        <f t="shared" si="3"/>
        <v>-3902880700</v>
      </c>
      <c r="K44" s="132"/>
      <c r="L44" s="243"/>
    </row>
    <row r="45" spans="1:22" ht="15" x14ac:dyDescent="0.25">
      <c r="A45" s="132"/>
      <c r="B45" s="131">
        <v>277</v>
      </c>
      <c r="C45" s="131">
        <v>9</v>
      </c>
      <c r="D45" s="131" t="s">
        <v>66</v>
      </c>
      <c r="E45" s="132" t="s">
        <v>283</v>
      </c>
      <c r="F45" s="131" t="str">
        <f t="shared" si="5"/>
        <v>277.9.k</v>
      </c>
      <c r="G45" s="133"/>
      <c r="H45" s="135">
        <v>-1504298151</v>
      </c>
      <c r="I45" s="133"/>
      <c r="J45" s="133">
        <f t="shared" si="3"/>
        <v>-1504298151</v>
      </c>
      <c r="K45" s="132"/>
      <c r="L45" s="243"/>
    </row>
    <row r="46" spans="1:22" ht="15" x14ac:dyDescent="0.25">
      <c r="A46" s="132"/>
      <c r="B46" s="131">
        <v>321</v>
      </c>
      <c r="C46" s="142" t="s">
        <v>319</v>
      </c>
      <c r="D46" s="131" t="s">
        <v>38</v>
      </c>
      <c r="E46" s="132" t="s">
        <v>320</v>
      </c>
      <c r="F46" s="131" t="str">
        <f>FIXED(B46,0)&amp;"."&amp;C46&amp;"."&amp;D46</f>
        <v>321.84-88.b</v>
      </c>
      <c r="G46" s="133"/>
      <c r="H46" s="135">
        <f>2436540+2191336+940162</f>
        <v>5568038</v>
      </c>
      <c r="I46" s="133"/>
      <c r="J46" s="133">
        <f t="shared" si="3"/>
        <v>5568038</v>
      </c>
      <c r="K46" s="132"/>
      <c r="L46" s="243"/>
    </row>
    <row r="47" spans="1:22" ht="15" x14ac:dyDescent="0.25">
      <c r="A47" s="132"/>
      <c r="B47" s="131">
        <v>321</v>
      </c>
      <c r="C47" s="131">
        <v>96</v>
      </c>
      <c r="D47" s="131" t="s">
        <v>38</v>
      </c>
      <c r="E47" s="132" t="s">
        <v>32</v>
      </c>
      <c r="F47" s="131" t="str">
        <f t="shared" si="5"/>
        <v>321.96.b</v>
      </c>
      <c r="G47" s="133"/>
      <c r="H47" s="135">
        <v>761</v>
      </c>
      <c r="I47" s="135"/>
      <c r="J47" s="133">
        <f t="shared" si="3"/>
        <v>761</v>
      </c>
      <c r="K47" s="132"/>
      <c r="L47" s="243"/>
    </row>
    <row r="48" spans="1:22" ht="45" x14ac:dyDescent="0.25">
      <c r="A48" s="132"/>
      <c r="B48" s="131">
        <v>321</v>
      </c>
      <c r="C48" s="131">
        <v>98</v>
      </c>
      <c r="D48" s="131" t="s">
        <v>38</v>
      </c>
      <c r="E48" s="143" t="s">
        <v>519</v>
      </c>
      <c r="F48" s="131" t="str">
        <f t="shared" ref="F48" si="6">FIXED(B48,0)&amp;"."&amp;FIXED(C48,0)&amp;"."&amp;D48</f>
        <v>321.98.b</v>
      </c>
      <c r="G48" s="133"/>
      <c r="H48" s="135">
        <v>95951</v>
      </c>
      <c r="I48" s="135">
        <v>2609173</v>
      </c>
      <c r="J48" s="133">
        <f t="shared" ref="J48" si="7">H48+I48</f>
        <v>2705124</v>
      </c>
      <c r="K48" s="132"/>
      <c r="L48" s="287" t="s">
        <v>835</v>
      </c>
      <c r="M48" s="144"/>
    </row>
    <row r="49" spans="1:23" ht="60" x14ac:dyDescent="0.25">
      <c r="A49" s="132"/>
      <c r="B49" s="131">
        <v>321</v>
      </c>
      <c r="C49" s="131">
        <v>112</v>
      </c>
      <c r="D49" s="131" t="s">
        <v>38</v>
      </c>
      <c r="E49" s="132" t="s">
        <v>81</v>
      </c>
      <c r="F49" s="131" t="str">
        <f t="shared" si="5"/>
        <v>321.112.b</v>
      </c>
      <c r="G49" s="133"/>
      <c r="H49" s="135">
        <v>46483036</v>
      </c>
      <c r="I49" s="242">
        <f>-J48-(-94892)-(-16221)</f>
        <v>-2594011</v>
      </c>
      <c r="J49" s="133">
        <f t="shared" ref="J49:J67" si="8">H49+I49</f>
        <v>43889025</v>
      </c>
      <c r="K49" s="132"/>
      <c r="L49" s="287" t="s">
        <v>750</v>
      </c>
      <c r="M49" s="144"/>
      <c r="O49" s="215"/>
      <c r="P49" s="215"/>
      <c r="W49" s="240"/>
    </row>
    <row r="50" spans="1:23" ht="132" customHeight="1" x14ac:dyDescent="0.25">
      <c r="A50" s="132"/>
      <c r="B50" s="131">
        <v>323</v>
      </c>
      <c r="C50" s="131">
        <v>185</v>
      </c>
      <c r="D50" s="131" t="s">
        <v>38</v>
      </c>
      <c r="E50" s="132" t="s">
        <v>83</v>
      </c>
      <c r="F50" s="131" t="str">
        <f t="shared" si="5"/>
        <v>323.185.b</v>
      </c>
      <c r="G50" s="133"/>
      <c r="H50" s="135">
        <v>18253708</v>
      </c>
      <c r="I50" s="135">
        <v>0</v>
      </c>
      <c r="J50" s="133">
        <f t="shared" si="8"/>
        <v>18253708</v>
      </c>
      <c r="K50" s="132"/>
      <c r="L50" s="243"/>
      <c r="W50" s="144"/>
    </row>
    <row r="51" spans="1:23" ht="15" x14ac:dyDescent="0.25">
      <c r="A51" s="132"/>
      <c r="B51" s="131">
        <v>323</v>
      </c>
      <c r="C51" s="131">
        <v>189</v>
      </c>
      <c r="D51" s="131" t="s">
        <v>38</v>
      </c>
      <c r="E51" s="132" t="s">
        <v>34</v>
      </c>
      <c r="F51" s="131" t="str">
        <f t="shared" si="5"/>
        <v>323.189.b</v>
      </c>
      <c r="G51" s="133"/>
      <c r="H51" s="135">
        <v>7495556</v>
      </c>
      <c r="I51" s="135"/>
      <c r="J51" s="133">
        <f t="shared" si="8"/>
        <v>7495556</v>
      </c>
      <c r="K51" s="132"/>
      <c r="L51" s="243"/>
      <c r="O51" s="133"/>
      <c r="P51" s="133"/>
    </row>
    <row r="52" spans="1:23" ht="15" x14ac:dyDescent="0.25">
      <c r="A52" s="132"/>
      <c r="B52" s="131">
        <v>323</v>
      </c>
      <c r="C52" s="131">
        <v>191</v>
      </c>
      <c r="D52" s="131" t="s">
        <v>38</v>
      </c>
      <c r="E52" s="132" t="s">
        <v>35</v>
      </c>
      <c r="F52" s="131" t="str">
        <f t="shared" si="5"/>
        <v>323.191.b</v>
      </c>
      <c r="G52" s="133"/>
      <c r="H52" s="135">
        <v>2196396</v>
      </c>
      <c r="I52" s="135"/>
      <c r="J52" s="133">
        <f t="shared" si="8"/>
        <v>2196396</v>
      </c>
      <c r="K52" s="132"/>
      <c r="L52" s="243"/>
      <c r="O52" s="133"/>
      <c r="P52" s="133"/>
    </row>
    <row r="53" spans="1:23" ht="171.75" customHeight="1" x14ac:dyDescent="0.25">
      <c r="A53" s="132"/>
      <c r="B53" s="270">
        <v>323</v>
      </c>
      <c r="C53" s="270">
        <v>197</v>
      </c>
      <c r="D53" s="270" t="s">
        <v>38</v>
      </c>
      <c r="E53" s="136" t="s">
        <v>33</v>
      </c>
      <c r="F53" s="270" t="str">
        <f t="shared" si="5"/>
        <v>323.197.b</v>
      </c>
      <c r="G53" s="145"/>
      <c r="H53" s="147">
        <v>340665951</v>
      </c>
      <c r="I53" s="147">
        <f>-371161-4280000-113000-1250000-405164.73-24675.26-401.76-1759.23-808702.91-67723.45-3527.4-9000-8263781</f>
        <v>-15598896.740000002</v>
      </c>
      <c r="J53" s="137">
        <f t="shared" si="8"/>
        <v>325067054.25999999</v>
      </c>
      <c r="K53" s="132"/>
      <c r="L53" s="286" t="s">
        <v>804</v>
      </c>
      <c r="O53" s="133"/>
      <c r="P53" s="133"/>
      <c r="W53" s="115"/>
    </row>
    <row r="54" spans="1:23" ht="30" x14ac:dyDescent="0.25">
      <c r="A54" s="132"/>
      <c r="B54" s="270">
        <v>335</v>
      </c>
      <c r="C54" s="270" t="s">
        <v>501</v>
      </c>
      <c r="D54" s="270" t="s">
        <v>38</v>
      </c>
      <c r="E54" s="146" t="s">
        <v>514</v>
      </c>
      <c r="F54" s="270" t="str">
        <f>FIXED(B54,0)&amp;"."&amp;C54&amp;"."&amp;D54</f>
        <v>335.1-3.b</v>
      </c>
      <c r="G54" s="145"/>
      <c r="H54" s="147">
        <f>789764+1329509+118621</f>
        <v>2237894</v>
      </c>
      <c r="I54" s="147">
        <v>-5575662</v>
      </c>
      <c r="J54" s="137">
        <f t="shared" si="8"/>
        <v>-3337768</v>
      </c>
      <c r="K54" s="132"/>
      <c r="L54" s="286" t="s">
        <v>762</v>
      </c>
      <c r="M54" s="211" t="s">
        <v>618</v>
      </c>
      <c r="O54" s="133"/>
      <c r="P54" s="133"/>
      <c r="W54" s="240"/>
    </row>
    <row r="55" spans="1:23" ht="15" x14ac:dyDescent="0.25">
      <c r="A55" s="132"/>
      <c r="B55" s="270">
        <v>336</v>
      </c>
      <c r="C55" s="270">
        <v>1</v>
      </c>
      <c r="D55" s="270" t="s">
        <v>64</v>
      </c>
      <c r="E55" s="136" t="s">
        <v>178</v>
      </c>
      <c r="F55" s="270" t="str">
        <f t="shared" si="5"/>
        <v>336.1.f</v>
      </c>
      <c r="G55" s="137"/>
      <c r="H55" s="147">
        <v>31071436</v>
      </c>
      <c r="I55" s="147">
        <f>-8212651</f>
        <v>-8212651</v>
      </c>
      <c r="J55" s="137">
        <f t="shared" si="8"/>
        <v>22858785</v>
      </c>
      <c r="K55" s="132"/>
      <c r="L55" s="286" t="s">
        <v>722</v>
      </c>
      <c r="M55" s="131"/>
      <c r="O55" s="133"/>
      <c r="P55" s="133"/>
      <c r="W55" s="240"/>
    </row>
    <row r="56" spans="1:23" ht="60" x14ac:dyDescent="0.25">
      <c r="A56" s="132"/>
      <c r="B56" s="131">
        <v>336</v>
      </c>
      <c r="C56" s="131">
        <v>7</v>
      </c>
      <c r="D56" s="131" t="s">
        <v>38</v>
      </c>
      <c r="E56" s="132" t="s">
        <v>89</v>
      </c>
      <c r="F56" s="131" t="str">
        <f t="shared" si="5"/>
        <v>336.7.b</v>
      </c>
      <c r="G56" s="133"/>
      <c r="H56" s="135">
        <v>40048151</v>
      </c>
      <c r="I56" s="244">
        <f>-3875.73</f>
        <v>-3875.73</v>
      </c>
      <c r="J56" s="133">
        <f t="shared" si="8"/>
        <v>40044275.270000003</v>
      </c>
      <c r="K56" s="132"/>
      <c r="L56" s="287" t="s">
        <v>619</v>
      </c>
      <c r="O56" s="133"/>
      <c r="P56" s="133"/>
      <c r="W56" s="240"/>
    </row>
    <row r="57" spans="1:23" ht="15" x14ac:dyDescent="0.25">
      <c r="A57" s="132"/>
      <c r="B57" s="131">
        <v>336</v>
      </c>
      <c r="C57" s="131">
        <v>10</v>
      </c>
      <c r="D57" s="131" t="s">
        <v>38</v>
      </c>
      <c r="E57" s="132" t="s">
        <v>90</v>
      </c>
      <c r="F57" s="131" t="str">
        <f t="shared" si="5"/>
        <v>336.10.b</v>
      </c>
      <c r="G57" s="133"/>
      <c r="H57" s="135">
        <v>15688715</v>
      </c>
      <c r="I57" s="147">
        <f>-200483-59624</f>
        <v>-260107</v>
      </c>
      <c r="J57" s="133">
        <f t="shared" si="8"/>
        <v>15428608</v>
      </c>
      <c r="K57" s="132"/>
      <c r="L57" s="286" t="s">
        <v>722</v>
      </c>
      <c r="O57" s="133"/>
      <c r="P57" s="133"/>
    </row>
    <row r="58" spans="1:23" ht="15" x14ac:dyDescent="0.25">
      <c r="A58" s="132"/>
      <c r="B58" s="131">
        <v>350</v>
      </c>
      <c r="C58" s="131">
        <v>12</v>
      </c>
      <c r="D58" s="131" t="s">
        <v>38</v>
      </c>
      <c r="E58" s="132" t="s">
        <v>292</v>
      </c>
      <c r="F58" s="131" t="str">
        <f t="shared" si="5"/>
        <v>350.12.b</v>
      </c>
      <c r="G58" s="133"/>
      <c r="H58" s="135">
        <v>1540109</v>
      </c>
      <c r="I58" s="133"/>
      <c r="J58" s="133">
        <f t="shared" si="8"/>
        <v>1540109</v>
      </c>
      <c r="K58" s="132"/>
      <c r="L58" s="243"/>
    </row>
    <row r="59" spans="1:23" ht="15" x14ac:dyDescent="0.25">
      <c r="A59" s="132"/>
      <c r="B59" s="131">
        <v>354</v>
      </c>
      <c r="C59" s="131">
        <v>21</v>
      </c>
      <c r="D59" s="131" t="s">
        <v>38</v>
      </c>
      <c r="E59" s="132" t="s">
        <v>31</v>
      </c>
      <c r="F59" s="131" t="str">
        <f t="shared" si="5"/>
        <v>354.21.b</v>
      </c>
      <c r="G59" s="133"/>
      <c r="H59" s="135">
        <v>16125668</v>
      </c>
      <c r="I59" s="133"/>
      <c r="J59" s="133">
        <f t="shared" si="8"/>
        <v>16125668</v>
      </c>
      <c r="K59" s="132"/>
      <c r="L59" s="243"/>
      <c r="O59" s="133"/>
      <c r="P59" s="133"/>
    </row>
    <row r="60" spans="1:23" ht="99" customHeight="1" x14ac:dyDescent="0.25">
      <c r="A60" s="132"/>
      <c r="B60" s="131">
        <v>354</v>
      </c>
      <c r="C60" s="131">
        <v>27</v>
      </c>
      <c r="D60" s="131" t="s">
        <v>38</v>
      </c>
      <c r="E60" s="132" t="s">
        <v>165</v>
      </c>
      <c r="F60" s="131" t="str">
        <f t="shared" si="5"/>
        <v>354.27.b</v>
      </c>
      <c r="G60" s="133"/>
      <c r="H60" s="135">
        <v>121316919</v>
      </c>
      <c r="I60" s="135">
        <f>-405164.73-75000-794126</f>
        <v>-1274290.73</v>
      </c>
      <c r="J60" s="133">
        <f t="shared" si="8"/>
        <v>120042628.27</v>
      </c>
      <c r="K60" s="132"/>
      <c r="L60" s="287" t="s">
        <v>774</v>
      </c>
      <c r="O60" s="216"/>
      <c r="P60" s="216"/>
    </row>
    <row r="61" spans="1:23" ht="45" x14ac:dyDescent="0.25">
      <c r="A61" s="132"/>
      <c r="B61" s="131">
        <v>354</v>
      </c>
      <c r="C61" s="131">
        <v>28</v>
      </c>
      <c r="D61" s="131" t="s">
        <v>38</v>
      </c>
      <c r="E61" s="132" t="s">
        <v>30</v>
      </c>
      <c r="F61" s="131" t="str">
        <f t="shared" si="5"/>
        <v>354.28.b</v>
      </c>
      <c r="G61" s="133"/>
      <c r="H61" s="135">
        <v>622438048</v>
      </c>
      <c r="I61" s="135">
        <f>-405164.73-75000-794126</f>
        <v>-1274290.73</v>
      </c>
      <c r="J61" s="133">
        <f t="shared" si="8"/>
        <v>621163757.26999998</v>
      </c>
      <c r="K61" s="132"/>
      <c r="L61" s="287" t="s">
        <v>774</v>
      </c>
      <c r="O61" s="133"/>
      <c r="P61" s="133"/>
    </row>
    <row r="62" spans="1:23" ht="15" x14ac:dyDescent="0.25">
      <c r="A62" s="132"/>
      <c r="B62" s="131">
        <v>400</v>
      </c>
      <c r="C62" s="131">
        <v>17</v>
      </c>
      <c r="D62" s="138" t="s">
        <v>38</v>
      </c>
      <c r="E62" s="132" t="s">
        <v>41</v>
      </c>
      <c r="F62" s="131" t="str">
        <f t="shared" si="5"/>
        <v>400.17.b</v>
      </c>
      <c r="G62" s="133"/>
      <c r="H62" s="135">
        <v>140732</v>
      </c>
      <c r="I62" s="135"/>
      <c r="J62" s="133">
        <f t="shared" si="8"/>
        <v>140732</v>
      </c>
      <c r="K62" s="132"/>
      <c r="L62" s="243"/>
      <c r="P62" s="133"/>
    </row>
    <row r="63" spans="1:23" ht="15" x14ac:dyDescent="0.25">
      <c r="A63" s="132"/>
      <c r="B63" s="131">
        <v>400</v>
      </c>
      <c r="C63" s="131">
        <v>17</v>
      </c>
      <c r="D63" s="131" t="s">
        <v>42</v>
      </c>
      <c r="E63" s="132" t="s">
        <v>132</v>
      </c>
      <c r="F63" s="131" t="str">
        <f>B63&amp;"."&amp;C63&amp;"."&amp;D63</f>
        <v>400.17.e</v>
      </c>
      <c r="G63" s="133"/>
      <c r="H63" s="135">
        <v>95122</v>
      </c>
      <c r="I63" s="135"/>
      <c r="J63" s="133">
        <f t="shared" si="8"/>
        <v>95122</v>
      </c>
      <c r="K63" s="132"/>
      <c r="L63" s="243"/>
      <c r="O63" s="133"/>
      <c r="P63" s="133"/>
    </row>
    <row r="64" spans="1:23" ht="15" x14ac:dyDescent="0.25">
      <c r="A64" s="132"/>
      <c r="B64" s="131">
        <v>400</v>
      </c>
      <c r="C64" s="131">
        <v>17</v>
      </c>
      <c r="D64" s="131" t="s">
        <v>64</v>
      </c>
      <c r="E64" s="132" t="s">
        <v>129</v>
      </c>
      <c r="F64" s="131" t="str">
        <f>B64&amp;"."&amp;C64&amp;"."&amp;D64</f>
        <v>400.17.f</v>
      </c>
      <c r="G64" s="133"/>
      <c r="H64" s="135">
        <v>41313</v>
      </c>
      <c r="I64" s="133"/>
      <c r="J64" s="133">
        <f t="shared" si="8"/>
        <v>41313</v>
      </c>
      <c r="K64" s="132"/>
      <c r="L64" s="243"/>
      <c r="P64" s="133"/>
    </row>
    <row r="65" spans="1:16" ht="15" x14ac:dyDescent="0.25">
      <c r="A65" s="132"/>
      <c r="B65" s="131">
        <v>400</v>
      </c>
      <c r="C65" s="131">
        <v>17</v>
      </c>
      <c r="D65" s="131" t="s">
        <v>39</v>
      </c>
      <c r="E65" s="132" t="s">
        <v>131</v>
      </c>
      <c r="F65" s="131" t="str">
        <f>B65&amp;"."&amp;C65&amp;"."&amp;D65</f>
        <v>400.17.g</v>
      </c>
      <c r="G65" s="133"/>
      <c r="H65" s="135">
        <v>4297</v>
      </c>
      <c r="I65" s="133"/>
      <c r="J65" s="133">
        <f t="shared" si="8"/>
        <v>4297</v>
      </c>
      <c r="K65" s="132"/>
      <c r="L65" s="243"/>
      <c r="P65" s="133"/>
    </row>
    <row r="66" spans="1:16" ht="15" x14ac:dyDescent="0.25">
      <c r="A66" s="132"/>
      <c r="B66" s="131">
        <v>400</v>
      </c>
      <c r="C66" s="131">
        <v>17</v>
      </c>
      <c r="D66" s="131" t="s">
        <v>63</v>
      </c>
      <c r="E66" s="132" t="s">
        <v>162</v>
      </c>
      <c r="F66" s="131" t="str">
        <f>B66&amp;"."&amp;C66&amp;"."&amp;D66</f>
        <v>400.17.h</v>
      </c>
      <c r="G66" s="133"/>
      <c r="H66" s="135">
        <v>0</v>
      </c>
      <c r="I66" s="133"/>
      <c r="J66" s="133">
        <f t="shared" si="8"/>
        <v>0</v>
      </c>
      <c r="K66" s="132"/>
      <c r="L66" s="243"/>
      <c r="P66" s="133"/>
    </row>
    <row r="67" spans="1:16" ht="15" x14ac:dyDescent="0.25">
      <c r="A67" s="132"/>
      <c r="B67" s="131">
        <v>400</v>
      </c>
      <c r="C67" s="131">
        <v>17</v>
      </c>
      <c r="D67" s="131" t="s">
        <v>128</v>
      </c>
      <c r="E67" s="132" t="s">
        <v>130</v>
      </c>
      <c r="F67" s="131" t="str">
        <f>B67&amp;"."&amp;C67&amp;"."&amp;D67</f>
        <v>400.17.i</v>
      </c>
      <c r="G67" s="133"/>
      <c r="H67" s="135">
        <v>0</v>
      </c>
      <c r="I67" s="133"/>
      <c r="J67" s="133">
        <f t="shared" si="8"/>
        <v>0</v>
      </c>
      <c r="K67" s="132"/>
      <c r="L67" s="243"/>
      <c r="P67" s="133"/>
    </row>
    <row r="68" spans="1:16" ht="15" x14ac:dyDescent="0.25">
      <c r="B68" s="217"/>
      <c r="D68" s="217"/>
      <c r="P68" s="133"/>
    </row>
    <row r="69" spans="1:16" ht="15" x14ac:dyDescent="0.2">
      <c r="I69" s="147"/>
    </row>
  </sheetData>
  <mergeCells count="3">
    <mergeCell ref="K3:L3"/>
    <mergeCell ref="A5:L5"/>
    <mergeCell ref="A6:L6"/>
  </mergeCells>
  <phoneticPr fontId="0" type="noConversion"/>
  <printOptions horizontalCentered="1"/>
  <pageMargins left="0.5" right="0.5" top="0.75" bottom="0.75" header="0.5" footer="0.5"/>
  <pageSetup scale="4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148"/>
  <sheetViews>
    <sheetView topLeftCell="A58" zoomScaleNormal="100" workbookViewId="0">
      <selection activeCell="B50" sqref="B50"/>
    </sheetView>
  </sheetViews>
  <sheetFormatPr defaultRowHeight="12.75" x14ac:dyDescent="0.2"/>
  <cols>
    <col min="1" max="1" width="5.7109375" style="5" customWidth="1"/>
    <col min="2" max="2" width="47.7109375" style="207" bestFit="1" customWidth="1"/>
    <col min="3" max="3" width="13.7109375" style="207" customWidth="1"/>
    <col min="4" max="4" width="11.42578125" style="5" customWidth="1"/>
    <col min="5" max="5" width="5.7109375" style="5" customWidth="1"/>
    <col min="6" max="7" width="10.7109375" style="5" customWidth="1"/>
    <col min="8" max="8" width="5.7109375" style="5" customWidth="1"/>
    <col min="9" max="9" width="14.7109375" style="5" customWidth="1"/>
    <col min="10" max="10" width="30" style="5" customWidth="1"/>
    <col min="11" max="11" width="10" style="5" customWidth="1"/>
    <col min="12" max="12" width="9.140625" style="5" customWidth="1"/>
    <col min="13" max="13" width="10" style="5" bestFit="1" customWidth="1"/>
    <col min="14" max="14" width="9.140625" style="5"/>
    <col min="15" max="15" width="10" style="5" bestFit="1" customWidth="1"/>
    <col min="16" max="16384" width="9.140625" style="5"/>
  </cols>
  <sheetData>
    <row r="1" spans="1:13" ht="15.75" x14ac:dyDescent="0.25">
      <c r="A1" s="36"/>
      <c r="B1" s="206"/>
      <c r="C1" s="206"/>
      <c r="D1" s="36"/>
      <c r="E1" s="36"/>
      <c r="F1" s="36"/>
      <c r="G1" s="36"/>
      <c r="H1" s="36"/>
      <c r="I1" s="301" t="s">
        <v>584</v>
      </c>
      <c r="J1" s="301"/>
    </row>
    <row r="2" spans="1:13" ht="15.75" x14ac:dyDescent="0.25">
      <c r="A2" s="36"/>
      <c r="B2" s="206"/>
      <c r="C2" s="206"/>
      <c r="D2" s="36"/>
      <c r="E2" s="36"/>
      <c r="F2" s="36"/>
      <c r="G2" s="36"/>
      <c r="H2" s="36"/>
      <c r="I2" s="259" t="s">
        <v>435</v>
      </c>
      <c r="J2" s="259"/>
    </row>
    <row r="3" spans="1:13" ht="15" x14ac:dyDescent="0.25">
      <c r="A3" s="36"/>
      <c r="B3" s="206"/>
      <c r="C3" s="206"/>
      <c r="D3" s="36"/>
      <c r="E3" s="36"/>
      <c r="F3" s="36"/>
      <c r="G3" s="36"/>
      <c r="H3" s="36"/>
      <c r="I3" s="294" t="str">
        <f>FF1_Year</f>
        <v>Year Ending 12/31/2016</v>
      </c>
      <c r="J3" s="294"/>
    </row>
    <row r="4" spans="1:13" ht="15" x14ac:dyDescent="0.25">
      <c r="A4" s="36"/>
      <c r="B4" s="206"/>
      <c r="C4" s="206"/>
      <c r="D4" s="36"/>
      <c r="E4" s="36"/>
      <c r="F4" s="36"/>
      <c r="G4" s="36"/>
      <c r="H4" s="36"/>
      <c r="I4" s="36"/>
      <c r="J4" s="36"/>
    </row>
    <row r="5" spans="1:13" ht="15" x14ac:dyDescent="0.25">
      <c r="A5" s="323" t="s">
        <v>560</v>
      </c>
      <c r="B5" s="323"/>
      <c r="C5" s="323"/>
      <c r="D5" s="323"/>
      <c r="E5" s="323"/>
      <c r="F5" s="323"/>
      <c r="G5" s="323"/>
      <c r="H5" s="323"/>
      <c r="I5" s="323"/>
      <c r="J5" s="323"/>
    </row>
    <row r="6" spans="1:13" ht="15" x14ac:dyDescent="0.25">
      <c r="A6" s="298" t="s">
        <v>264</v>
      </c>
      <c r="B6" s="298"/>
      <c r="C6" s="298"/>
      <c r="D6" s="298"/>
      <c r="E6" s="298"/>
      <c r="F6" s="298"/>
      <c r="G6" s="298"/>
      <c r="H6" s="298"/>
      <c r="I6" s="298"/>
      <c r="J6" s="298"/>
    </row>
    <row r="7" spans="1:13" ht="15" x14ac:dyDescent="0.25">
      <c r="A7" s="258" t="s">
        <v>265</v>
      </c>
      <c r="B7" s="258"/>
      <c r="C7" s="258"/>
      <c r="D7" s="258"/>
      <c r="E7" s="258"/>
      <c r="F7" s="258"/>
      <c r="G7" s="258"/>
      <c r="H7" s="258"/>
      <c r="I7" s="258"/>
      <c r="J7" s="258"/>
    </row>
    <row r="8" spans="1:13" ht="15" x14ac:dyDescent="0.25">
      <c r="A8" s="36"/>
      <c r="B8" s="206"/>
      <c r="C8" s="206"/>
      <c r="D8" s="36"/>
      <c r="E8" s="36"/>
      <c r="F8" s="36"/>
      <c r="G8" s="36"/>
      <c r="H8" s="36"/>
      <c r="I8" s="36"/>
      <c r="J8" s="36"/>
    </row>
    <row r="9" spans="1:13" ht="15" x14ac:dyDescent="0.25">
      <c r="A9" s="36"/>
      <c r="B9" s="206"/>
      <c r="C9" s="206"/>
      <c r="D9" s="36"/>
      <c r="E9" s="36"/>
      <c r="F9" s="36"/>
      <c r="G9" s="36"/>
      <c r="H9" s="36"/>
      <c r="I9" s="36"/>
      <c r="J9" s="36"/>
    </row>
    <row r="10" spans="1:13" ht="15" x14ac:dyDescent="0.25">
      <c r="A10" s="36"/>
      <c r="B10" s="206"/>
      <c r="C10" s="189" t="s">
        <v>218</v>
      </c>
      <c r="D10" s="257"/>
      <c r="E10" s="36"/>
      <c r="F10" s="36"/>
      <c r="G10" s="36"/>
      <c r="H10" s="36"/>
      <c r="I10" s="36"/>
      <c r="J10" s="36"/>
    </row>
    <row r="11" spans="1:13" ht="15" x14ac:dyDescent="0.25">
      <c r="A11" s="36"/>
      <c r="B11" s="206"/>
      <c r="C11" s="222" t="str">
        <f>RIGHT(FF1_Year,10)</f>
        <v>12/31/2016</v>
      </c>
      <c r="D11" s="193" t="s">
        <v>481</v>
      </c>
      <c r="E11" s="36"/>
      <c r="F11" s="298" t="s">
        <v>200</v>
      </c>
      <c r="G11" s="298"/>
      <c r="H11" s="36"/>
      <c r="I11" s="260" t="s">
        <v>249</v>
      </c>
      <c r="J11" s="36"/>
    </row>
    <row r="12" spans="1:13" ht="15" x14ac:dyDescent="0.25">
      <c r="A12" s="36"/>
      <c r="B12" s="206"/>
      <c r="C12" s="189" t="s">
        <v>233</v>
      </c>
      <c r="D12" s="257"/>
      <c r="E12" s="36"/>
      <c r="F12" s="36"/>
      <c r="G12" s="36"/>
      <c r="H12" s="36"/>
      <c r="I12" s="36"/>
      <c r="J12" s="36"/>
    </row>
    <row r="14" spans="1:13" ht="15" x14ac:dyDescent="0.25">
      <c r="B14" s="150" t="s">
        <v>705</v>
      </c>
      <c r="C14" s="218">
        <v>0</v>
      </c>
      <c r="D14" s="218"/>
      <c r="F14" s="36" t="s">
        <v>204</v>
      </c>
      <c r="G14" s="46">
        <f>VLOOKUP(F14,Alloc_Table,2,FALSE)</f>
        <v>0</v>
      </c>
      <c r="I14" s="38">
        <f t="shared" ref="I14:I48" si="0">(C14+D14)*G14</f>
        <v>0</v>
      </c>
      <c r="M14" s="36"/>
    </row>
    <row r="15" spans="1:13" ht="15" x14ac:dyDescent="0.25">
      <c r="A15" s="109"/>
      <c r="B15" s="149" t="s">
        <v>293</v>
      </c>
      <c r="C15" s="264">
        <v>232365.65450999999</v>
      </c>
      <c r="D15" s="94"/>
      <c r="E15" s="192"/>
      <c r="F15" s="36" t="s">
        <v>204</v>
      </c>
      <c r="G15" s="46">
        <f>VLOOKUP(F15,Alloc_Table,2,FALSE)</f>
        <v>0</v>
      </c>
      <c r="H15" s="36"/>
      <c r="I15" s="38">
        <f t="shared" si="0"/>
        <v>0</v>
      </c>
      <c r="M15" s="36"/>
    </row>
    <row r="16" spans="1:13" ht="15" x14ac:dyDescent="0.25">
      <c r="B16" s="150" t="s">
        <v>675</v>
      </c>
      <c r="C16" s="264">
        <v>127300</v>
      </c>
      <c r="D16" s="218"/>
      <c r="F16" s="36" t="s">
        <v>204</v>
      </c>
      <c r="G16" s="46">
        <f>VLOOKUP(F16,Alloc_Table,2,FALSE)</f>
        <v>0</v>
      </c>
      <c r="I16" s="38">
        <f t="shared" si="0"/>
        <v>0</v>
      </c>
      <c r="M16" s="36"/>
    </row>
    <row r="17" spans="1:13" ht="15" x14ac:dyDescent="0.25">
      <c r="B17" s="150" t="s">
        <v>684</v>
      </c>
      <c r="C17" s="264">
        <v>818675905</v>
      </c>
      <c r="D17" s="218"/>
      <c r="F17" s="36" t="s">
        <v>204</v>
      </c>
      <c r="G17" s="46">
        <f>VLOOKUP(F17,Alloc_Table,2,FALSE)</f>
        <v>0</v>
      </c>
      <c r="I17" s="38">
        <f t="shared" si="0"/>
        <v>0</v>
      </c>
      <c r="M17" s="36"/>
    </row>
    <row r="18" spans="1:13" ht="15" x14ac:dyDescent="0.25">
      <c r="B18" s="150" t="s">
        <v>685</v>
      </c>
      <c r="C18" s="264">
        <v>637301106</v>
      </c>
      <c r="D18" s="218"/>
      <c r="F18" s="36" t="s">
        <v>204</v>
      </c>
      <c r="G18" s="46">
        <f>VLOOKUP(F18,Alloc_Table,2,FALSE)</f>
        <v>0</v>
      </c>
      <c r="I18" s="38">
        <f t="shared" si="0"/>
        <v>0</v>
      </c>
      <c r="M18" s="36"/>
    </row>
    <row r="19" spans="1:13" ht="15" x14ac:dyDescent="0.25">
      <c r="A19" s="109"/>
      <c r="B19" s="149" t="s">
        <v>294</v>
      </c>
      <c r="C19" s="264">
        <v>479747</v>
      </c>
      <c r="D19" s="94"/>
      <c r="E19" s="192"/>
      <c r="F19" s="36" t="s">
        <v>204</v>
      </c>
      <c r="G19" s="46">
        <f t="shared" ref="G19:G36" si="1">VLOOKUP(F19,Alloc_Table,2,FALSE)</f>
        <v>0</v>
      </c>
      <c r="H19" s="36"/>
      <c r="I19" s="38">
        <f t="shared" si="0"/>
        <v>0</v>
      </c>
      <c r="M19" s="36"/>
    </row>
    <row r="20" spans="1:13" ht="15" x14ac:dyDescent="0.25">
      <c r="A20" s="109"/>
      <c r="B20" s="149" t="s">
        <v>257</v>
      </c>
      <c r="C20" s="264">
        <v>0</v>
      </c>
      <c r="D20" s="94"/>
      <c r="E20" s="192"/>
      <c r="F20" s="36" t="s">
        <v>67</v>
      </c>
      <c r="G20" s="46">
        <f t="shared" si="1"/>
        <v>0.11885340678673433</v>
      </c>
      <c r="H20" s="36"/>
      <c r="I20" s="38">
        <f t="shared" si="0"/>
        <v>0</v>
      </c>
      <c r="M20" s="36"/>
    </row>
    <row r="21" spans="1:13" ht="15" x14ac:dyDescent="0.25">
      <c r="A21" s="109"/>
      <c r="B21" s="149" t="s">
        <v>258</v>
      </c>
      <c r="C21" s="264">
        <v>0</v>
      </c>
      <c r="D21" s="94"/>
      <c r="E21" s="192"/>
      <c r="F21" s="36" t="s">
        <v>203</v>
      </c>
      <c r="G21" s="46">
        <f t="shared" si="1"/>
        <v>0</v>
      </c>
      <c r="H21" s="36"/>
      <c r="I21" s="38">
        <f t="shared" si="0"/>
        <v>0</v>
      </c>
      <c r="M21" s="36"/>
    </row>
    <row r="22" spans="1:13" ht="15" x14ac:dyDescent="0.25">
      <c r="A22" s="109"/>
      <c r="B22" s="5" t="s">
        <v>789</v>
      </c>
      <c r="C22" s="264">
        <v>463248.91249999998</v>
      </c>
      <c r="D22" s="94"/>
      <c r="E22" s="192"/>
      <c r="F22" s="36" t="s">
        <v>204</v>
      </c>
      <c r="G22" s="46">
        <f t="shared" ref="G22" si="2">VLOOKUP(F22,Alloc_Table,2,FALSE)</f>
        <v>0</v>
      </c>
      <c r="H22" s="36"/>
      <c r="I22" s="38">
        <f t="shared" ref="I22" si="3">(C22+D22)*G22</f>
        <v>0</v>
      </c>
      <c r="M22" s="36"/>
    </row>
    <row r="23" spans="1:13" ht="15" x14ac:dyDescent="0.25">
      <c r="A23" s="109"/>
      <c r="B23" s="149" t="s">
        <v>237</v>
      </c>
      <c r="C23" s="264">
        <v>127036</v>
      </c>
      <c r="D23" s="94"/>
      <c r="E23" s="192"/>
      <c r="F23" s="36" t="s">
        <v>67</v>
      </c>
      <c r="G23" s="46">
        <f t="shared" si="1"/>
        <v>0.11885340678673433</v>
      </c>
      <c r="H23" s="36"/>
      <c r="I23" s="38">
        <f t="shared" si="0"/>
        <v>15098.661384559582</v>
      </c>
      <c r="M23" s="36"/>
    </row>
    <row r="24" spans="1:13" ht="15" x14ac:dyDescent="0.25">
      <c r="A24" s="109"/>
      <c r="B24" s="149" t="s">
        <v>483</v>
      </c>
      <c r="C24" s="264">
        <v>6229772</v>
      </c>
      <c r="D24" s="94"/>
      <c r="F24" s="36" t="s">
        <v>204</v>
      </c>
      <c r="G24" s="46">
        <f t="shared" si="1"/>
        <v>0</v>
      </c>
      <c r="I24" s="38">
        <f t="shared" si="0"/>
        <v>0</v>
      </c>
      <c r="M24" s="36"/>
    </row>
    <row r="25" spans="1:13" ht="15" x14ac:dyDescent="0.25">
      <c r="A25" s="109"/>
      <c r="B25" s="149" t="s">
        <v>250</v>
      </c>
      <c r="C25" s="264">
        <v>6414625</v>
      </c>
      <c r="D25" s="94"/>
      <c r="E25" s="192"/>
      <c r="F25" s="36" t="s">
        <v>202</v>
      </c>
      <c r="G25" s="46">
        <f t="shared" si="1"/>
        <v>2.9691229236629976E-2</v>
      </c>
      <c r="H25" s="36"/>
      <c r="I25" s="38">
        <f t="shared" si="0"/>
        <v>190458.10134201756</v>
      </c>
      <c r="M25" s="36"/>
    </row>
    <row r="26" spans="1:13" ht="15" x14ac:dyDescent="0.25">
      <c r="A26" s="109"/>
      <c r="B26" s="149" t="s">
        <v>564</v>
      </c>
      <c r="C26" s="264">
        <v>1574476</v>
      </c>
      <c r="D26" s="94"/>
      <c r="E26" s="192"/>
      <c r="F26" s="38" t="s">
        <v>204</v>
      </c>
      <c r="G26" s="46">
        <f t="shared" si="1"/>
        <v>0</v>
      </c>
      <c r="H26" s="38"/>
      <c r="I26" s="38">
        <f t="shared" si="0"/>
        <v>0</v>
      </c>
      <c r="M26" s="36"/>
    </row>
    <row r="27" spans="1:13" ht="15" x14ac:dyDescent="0.25">
      <c r="A27" s="109"/>
      <c r="B27" s="149" t="s">
        <v>596</v>
      </c>
      <c r="C27" s="264">
        <v>0</v>
      </c>
      <c r="D27" s="94"/>
      <c r="E27" s="192"/>
      <c r="F27" s="38" t="s">
        <v>202</v>
      </c>
      <c r="G27" s="46">
        <f t="shared" si="1"/>
        <v>2.9691229236629976E-2</v>
      </c>
      <c r="H27" s="38"/>
      <c r="I27" s="38">
        <f t="shared" si="0"/>
        <v>0</v>
      </c>
      <c r="M27" s="36"/>
    </row>
    <row r="28" spans="1:13" ht="15" x14ac:dyDescent="0.25">
      <c r="A28" s="109"/>
      <c r="B28" s="149" t="s">
        <v>503</v>
      </c>
      <c r="C28" s="264">
        <v>-852501</v>
      </c>
      <c r="D28" s="94"/>
      <c r="F28" s="36" t="s">
        <v>203</v>
      </c>
      <c r="G28" s="46">
        <f t="shared" si="1"/>
        <v>0</v>
      </c>
      <c r="H28" s="36"/>
      <c r="I28" s="38">
        <f t="shared" si="0"/>
        <v>0</v>
      </c>
      <c r="M28" s="36"/>
    </row>
    <row r="29" spans="1:13" ht="15" x14ac:dyDescent="0.25">
      <c r="A29" s="109"/>
      <c r="B29" s="149" t="s">
        <v>594</v>
      </c>
      <c r="C29" s="264">
        <v>10716914</v>
      </c>
      <c r="D29" s="94"/>
      <c r="F29" s="36" t="s">
        <v>204</v>
      </c>
      <c r="G29" s="46">
        <f t="shared" si="1"/>
        <v>0</v>
      </c>
      <c r="H29" s="36"/>
      <c r="I29" s="38">
        <f t="shared" si="0"/>
        <v>0</v>
      </c>
      <c r="M29" s="36"/>
    </row>
    <row r="30" spans="1:13" ht="15" x14ac:dyDescent="0.25">
      <c r="A30" s="109"/>
      <c r="B30" s="149" t="s">
        <v>256</v>
      </c>
      <c r="C30" s="264">
        <v>1007613</v>
      </c>
      <c r="D30" s="94"/>
      <c r="E30" s="192"/>
      <c r="F30" s="38" t="s">
        <v>204</v>
      </c>
      <c r="G30" s="46">
        <f t="shared" si="1"/>
        <v>0</v>
      </c>
      <c r="H30" s="38"/>
      <c r="I30" s="38">
        <f t="shared" si="0"/>
        <v>0</v>
      </c>
      <c r="M30" s="36"/>
    </row>
    <row r="31" spans="1:13" ht="15" x14ac:dyDescent="0.25">
      <c r="B31" s="150" t="s">
        <v>677</v>
      </c>
      <c r="C31" s="264">
        <v>322887</v>
      </c>
      <c r="D31" s="218"/>
      <c r="F31" s="36" t="s">
        <v>204</v>
      </c>
      <c r="G31" s="46">
        <f t="shared" si="1"/>
        <v>0</v>
      </c>
      <c r="I31" s="38">
        <f t="shared" si="0"/>
        <v>0</v>
      </c>
      <c r="M31" s="36"/>
    </row>
    <row r="32" spans="1:13" ht="15" x14ac:dyDescent="0.25">
      <c r="A32" s="109"/>
      <c r="B32" s="149" t="s">
        <v>449</v>
      </c>
      <c r="C32" s="264">
        <v>66900690</v>
      </c>
      <c r="D32" s="94"/>
      <c r="E32" s="192"/>
      <c r="F32" s="36" t="s">
        <v>204</v>
      </c>
      <c r="G32" s="46">
        <f t="shared" si="1"/>
        <v>0</v>
      </c>
      <c r="H32" s="36"/>
      <c r="I32" s="38">
        <f t="shared" si="0"/>
        <v>0</v>
      </c>
      <c r="J32" s="107"/>
      <c r="M32" s="36"/>
    </row>
    <row r="33" spans="1:13" ht="15" x14ac:dyDescent="0.25">
      <c r="A33" s="109"/>
      <c r="B33" s="149" t="s">
        <v>448</v>
      </c>
      <c r="C33" s="264">
        <v>83895656</v>
      </c>
      <c r="D33" s="94"/>
      <c r="E33" s="192"/>
      <c r="F33" s="36" t="s">
        <v>204</v>
      </c>
      <c r="G33" s="46">
        <f t="shared" si="1"/>
        <v>0</v>
      </c>
      <c r="H33" s="36"/>
      <c r="I33" s="38">
        <f t="shared" si="0"/>
        <v>0</v>
      </c>
      <c r="M33" s="36"/>
    </row>
    <row r="34" spans="1:13" ht="15" x14ac:dyDescent="0.25">
      <c r="A34" s="109"/>
      <c r="B34" s="5" t="s">
        <v>790</v>
      </c>
      <c r="C34" s="264">
        <v>19494852</v>
      </c>
      <c r="D34" s="94"/>
      <c r="E34" s="192"/>
      <c r="F34" s="36" t="s">
        <v>204</v>
      </c>
      <c r="G34" s="46">
        <f t="shared" ref="G34" si="4">VLOOKUP(F34,Alloc_Table,2,FALSE)</f>
        <v>0</v>
      </c>
      <c r="H34" s="36"/>
      <c r="I34" s="38">
        <f t="shared" ref="I34" si="5">(C34+D34)*G34</f>
        <v>0</v>
      </c>
      <c r="M34" s="36"/>
    </row>
    <row r="35" spans="1:13" ht="15" x14ac:dyDescent="0.25">
      <c r="A35" s="109"/>
      <c r="B35" s="149" t="s">
        <v>254</v>
      </c>
      <c r="C35" s="264">
        <v>4178800.5656685932</v>
      </c>
      <c r="D35" s="94"/>
      <c r="E35" s="192"/>
      <c r="F35" s="36" t="s">
        <v>202</v>
      </c>
      <c r="G35" s="46">
        <f t="shared" si="1"/>
        <v>2.9691229236629976E-2</v>
      </c>
      <c r="H35" s="36"/>
      <c r="I35" s="38">
        <f t="shared" si="0"/>
        <v>124073.72552942521</v>
      </c>
      <c r="M35" s="36"/>
    </row>
    <row r="36" spans="1:13" ht="15" x14ac:dyDescent="0.25">
      <c r="B36" s="150" t="s">
        <v>683</v>
      </c>
      <c r="C36" s="264">
        <v>0</v>
      </c>
      <c r="D36" s="218"/>
      <c r="F36" s="36" t="s">
        <v>204</v>
      </c>
      <c r="G36" s="46">
        <f t="shared" si="1"/>
        <v>0</v>
      </c>
      <c r="I36" s="38">
        <f t="shared" si="0"/>
        <v>0</v>
      </c>
      <c r="M36" s="36"/>
    </row>
    <row r="37" spans="1:13" ht="15" x14ac:dyDescent="0.25">
      <c r="A37" s="109"/>
      <c r="B37" s="149" t="s">
        <v>509</v>
      </c>
      <c r="C37" s="264">
        <v>101086714</v>
      </c>
      <c r="D37" s="94"/>
      <c r="E37" s="192"/>
      <c r="F37" s="36" t="s">
        <v>204</v>
      </c>
      <c r="G37" s="46">
        <f t="shared" ref="G37:G50" si="6">VLOOKUP(F37,Alloc_Table,2,FALSE)</f>
        <v>0</v>
      </c>
      <c r="H37" s="36"/>
      <c r="I37" s="38">
        <f t="shared" si="0"/>
        <v>0</v>
      </c>
      <c r="M37" s="36"/>
    </row>
    <row r="38" spans="1:13" ht="15" x14ac:dyDescent="0.25">
      <c r="A38" s="109"/>
      <c r="B38" s="149" t="s">
        <v>445</v>
      </c>
      <c r="C38" s="264">
        <v>0</v>
      </c>
      <c r="D38" s="94"/>
      <c r="E38" s="192"/>
      <c r="F38" s="36" t="s">
        <v>67</v>
      </c>
      <c r="G38" s="46">
        <f t="shared" si="6"/>
        <v>0.11885340678673433</v>
      </c>
      <c r="H38" s="36"/>
      <c r="I38" s="38">
        <f t="shared" si="0"/>
        <v>0</v>
      </c>
      <c r="M38" s="36"/>
    </row>
    <row r="39" spans="1:13" ht="15" x14ac:dyDescent="0.25">
      <c r="A39" s="109"/>
      <c r="B39" s="149" t="s">
        <v>563</v>
      </c>
      <c r="C39" s="264">
        <v>0</v>
      </c>
      <c r="D39" s="94"/>
      <c r="E39" s="192"/>
      <c r="F39" s="36" t="s">
        <v>204</v>
      </c>
      <c r="G39" s="46">
        <f t="shared" si="6"/>
        <v>0</v>
      </c>
      <c r="H39" s="36"/>
      <c r="I39" s="38">
        <f t="shared" si="0"/>
        <v>0</v>
      </c>
      <c r="M39" s="36"/>
    </row>
    <row r="40" spans="1:13" ht="15" x14ac:dyDescent="0.25">
      <c r="B40" s="150" t="s">
        <v>676</v>
      </c>
      <c r="C40" s="264">
        <v>80127072</v>
      </c>
      <c r="D40" s="218"/>
      <c r="F40" s="36" t="s">
        <v>204</v>
      </c>
      <c r="G40" s="46">
        <f t="shared" si="6"/>
        <v>0</v>
      </c>
      <c r="I40" s="38">
        <f t="shared" si="0"/>
        <v>0</v>
      </c>
      <c r="M40" s="36"/>
    </row>
    <row r="41" spans="1:13" ht="15" x14ac:dyDescent="0.25">
      <c r="A41" s="109"/>
      <c r="B41" s="149" t="s">
        <v>253</v>
      </c>
      <c r="C41" s="264">
        <v>454782</v>
      </c>
      <c r="D41" s="94"/>
      <c r="E41" s="192"/>
      <c r="F41" s="36" t="s">
        <v>204</v>
      </c>
      <c r="G41" s="46">
        <f t="shared" si="6"/>
        <v>0</v>
      </c>
      <c r="H41" s="36"/>
      <c r="I41" s="38">
        <f t="shared" si="0"/>
        <v>0</v>
      </c>
      <c r="M41" s="36"/>
    </row>
    <row r="42" spans="1:13" ht="15" x14ac:dyDescent="0.25">
      <c r="A42" s="109"/>
      <c r="B42" s="149" t="s">
        <v>251</v>
      </c>
      <c r="C42" s="264">
        <v>878429.59097058431</v>
      </c>
      <c r="D42" s="94"/>
      <c r="E42" s="192"/>
      <c r="F42" s="36" t="s">
        <v>203</v>
      </c>
      <c r="G42" s="46">
        <f t="shared" si="6"/>
        <v>0</v>
      </c>
      <c r="H42" s="36"/>
      <c r="I42" s="38">
        <f t="shared" si="0"/>
        <v>0</v>
      </c>
      <c r="M42" s="36"/>
    </row>
    <row r="43" spans="1:13" ht="15" x14ac:dyDescent="0.25">
      <c r="A43" s="109"/>
      <c r="B43" s="149" t="s">
        <v>510</v>
      </c>
      <c r="C43" s="264">
        <v>1256284</v>
      </c>
      <c r="D43" s="94"/>
      <c r="E43" s="192"/>
      <c r="F43" s="36" t="s">
        <v>204</v>
      </c>
      <c r="G43" s="46">
        <f t="shared" si="6"/>
        <v>0</v>
      </c>
      <c r="H43" s="36"/>
      <c r="I43" s="38">
        <f t="shared" si="0"/>
        <v>0</v>
      </c>
      <c r="M43" s="36"/>
    </row>
    <row r="44" spans="1:13" ht="15" x14ac:dyDescent="0.25">
      <c r="A44" s="109"/>
      <c r="B44" s="149" t="s">
        <v>447</v>
      </c>
      <c r="C44" s="264">
        <v>2794870.974472546</v>
      </c>
      <c r="D44" s="94"/>
      <c r="E44" s="192"/>
      <c r="F44" s="36" t="s">
        <v>204</v>
      </c>
      <c r="G44" s="46">
        <f t="shared" si="6"/>
        <v>0</v>
      </c>
      <c r="H44" s="36"/>
      <c r="I44" s="38">
        <f t="shared" si="0"/>
        <v>0</v>
      </c>
      <c r="M44" s="36"/>
    </row>
    <row r="45" spans="1:13" ht="15" x14ac:dyDescent="0.25">
      <c r="A45" s="109"/>
      <c r="B45" s="149" t="s">
        <v>691</v>
      </c>
      <c r="C45" s="264">
        <v>0</v>
      </c>
      <c r="D45" s="94"/>
      <c r="E45" s="192"/>
      <c r="F45" s="36" t="s">
        <v>203</v>
      </c>
      <c r="G45" s="46">
        <f t="shared" si="6"/>
        <v>0</v>
      </c>
      <c r="H45" s="36"/>
      <c r="I45" s="38">
        <f t="shared" si="0"/>
        <v>0</v>
      </c>
      <c r="M45" s="36"/>
    </row>
    <row r="46" spans="1:13" ht="15" x14ac:dyDescent="0.25">
      <c r="A46" s="109"/>
      <c r="B46" s="149" t="s">
        <v>739</v>
      </c>
      <c r="C46" s="264">
        <v>13622175</v>
      </c>
      <c r="D46" s="94"/>
      <c r="E46" s="192"/>
      <c r="F46" s="36" t="s">
        <v>204</v>
      </c>
      <c r="G46" s="46">
        <f t="shared" si="6"/>
        <v>0</v>
      </c>
      <c r="H46" s="36"/>
      <c r="I46" s="38">
        <f t="shared" si="0"/>
        <v>0</v>
      </c>
      <c r="M46" s="36"/>
    </row>
    <row r="47" spans="1:13" ht="15" x14ac:dyDescent="0.25">
      <c r="A47" s="109"/>
      <c r="B47" s="149" t="s">
        <v>595</v>
      </c>
      <c r="C47" s="264">
        <v>3216</v>
      </c>
      <c r="D47" s="94"/>
      <c r="E47" s="192"/>
      <c r="F47" s="38" t="s">
        <v>204</v>
      </c>
      <c r="G47" s="46">
        <f t="shared" si="6"/>
        <v>0</v>
      </c>
      <c r="H47" s="36"/>
      <c r="I47" s="38">
        <f t="shared" si="0"/>
        <v>0</v>
      </c>
      <c r="M47" s="36"/>
    </row>
    <row r="48" spans="1:13" ht="15" x14ac:dyDescent="0.25">
      <c r="B48" s="149" t="s">
        <v>252</v>
      </c>
      <c r="C48" s="264">
        <v>70756528</v>
      </c>
      <c r="D48" s="94"/>
      <c r="E48" s="192"/>
      <c r="F48" s="36" t="s">
        <v>202</v>
      </c>
      <c r="G48" s="46">
        <f t="shared" si="6"/>
        <v>2.9691229236629976E-2</v>
      </c>
      <c r="H48" s="36"/>
      <c r="I48" s="38">
        <f t="shared" si="0"/>
        <v>2100848.2928360277</v>
      </c>
      <c r="M48" s="36"/>
    </row>
    <row r="49" spans="1:15" ht="15" x14ac:dyDescent="0.25">
      <c r="A49" s="109"/>
      <c r="B49" s="150" t="s">
        <v>681</v>
      </c>
      <c r="C49" s="264">
        <v>1431698</v>
      </c>
      <c r="D49" s="218"/>
      <c r="F49" s="36" t="s">
        <v>202</v>
      </c>
      <c r="G49" s="46">
        <f t="shared" si="6"/>
        <v>2.9691229236629976E-2</v>
      </c>
      <c r="I49" s="38">
        <f t="shared" ref="I49:I74" si="7">(C49+D49)*G49</f>
        <v>42508.873515624662</v>
      </c>
      <c r="M49" s="36"/>
      <c r="O49" s="5">
        <f>M32+M35+M43+M44+SUM(M50:M54)+SUM(M57:M58)+M90+M91+M99+M100</f>
        <v>0</v>
      </c>
    </row>
    <row r="50" spans="1:15" ht="15" x14ac:dyDescent="0.25">
      <c r="B50" s="5" t="s">
        <v>791</v>
      </c>
      <c r="C50" s="264">
        <v>11987371.671905816</v>
      </c>
      <c r="D50" s="218"/>
      <c r="F50" s="36" t="s">
        <v>204</v>
      </c>
      <c r="G50" s="46">
        <f t="shared" si="6"/>
        <v>0</v>
      </c>
      <c r="H50" s="36"/>
      <c r="I50" s="38">
        <f t="shared" si="7"/>
        <v>0</v>
      </c>
      <c r="M50" s="36"/>
    </row>
    <row r="51" spans="1:15" ht="15" x14ac:dyDescent="0.25">
      <c r="B51" s="150" t="s">
        <v>741</v>
      </c>
      <c r="C51" s="264">
        <v>0</v>
      </c>
      <c r="D51" s="218"/>
      <c r="F51" s="36" t="s">
        <v>71</v>
      </c>
      <c r="G51" s="41">
        <f>'DEP - 2 Page 2 Rate Base'!$I$19</f>
        <v>9.3807594862005725E-2</v>
      </c>
      <c r="I51" s="38">
        <f t="shared" si="7"/>
        <v>0</v>
      </c>
      <c r="M51" s="36"/>
    </row>
    <row r="52" spans="1:15" ht="15" x14ac:dyDescent="0.25">
      <c r="B52" s="150" t="s">
        <v>742</v>
      </c>
      <c r="C52" s="264">
        <v>-1797805</v>
      </c>
      <c r="D52" s="218"/>
      <c r="F52" s="36" t="s">
        <v>204</v>
      </c>
      <c r="G52" s="46">
        <f t="shared" ref="G52" si="8">VLOOKUP(F52,Alloc_Table,2,FALSE)</f>
        <v>0</v>
      </c>
      <c r="I52" s="38">
        <f t="shared" si="7"/>
        <v>0</v>
      </c>
      <c r="M52" s="36"/>
    </row>
    <row r="53" spans="1:15" ht="15" x14ac:dyDescent="0.25">
      <c r="B53" s="150" t="s">
        <v>686</v>
      </c>
      <c r="C53" s="264">
        <v>-997067</v>
      </c>
      <c r="D53" s="218"/>
      <c r="F53" s="36" t="s">
        <v>204</v>
      </c>
      <c r="G53" s="46">
        <f t="shared" ref="G53:G57" si="9">VLOOKUP(F53,Alloc_Table,2,FALSE)</f>
        <v>0</v>
      </c>
      <c r="I53" s="38">
        <f t="shared" si="7"/>
        <v>0</v>
      </c>
      <c r="M53" s="36"/>
    </row>
    <row r="54" spans="1:15" ht="15" x14ac:dyDescent="0.25">
      <c r="B54" s="150" t="s">
        <v>688</v>
      </c>
      <c r="C54" s="264">
        <v>1362969</v>
      </c>
      <c r="D54" s="218"/>
      <c r="F54" s="36" t="s">
        <v>204</v>
      </c>
      <c r="G54" s="46">
        <f t="shared" si="9"/>
        <v>0</v>
      </c>
      <c r="I54" s="38">
        <f t="shared" si="7"/>
        <v>0</v>
      </c>
      <c r="M54" s="36"/>
    </row>
    <row r="55" spans="1:15" ht="15" x14ac:dyDescent="0.25">
      <c r="B55" s="150" t="s">
        <v>687</v>
      </c>
      <c r="C55" s="264">
        <v>808230</v>
      </c>
      <c r="D55" s="218"/>
      <c r="F55" s="36" t="s">
        <v>204</v>
      </c>
      <c r="G55" s="46">
        <f t="shared" si="9"/>
        <v>0</v>
      </c>
      <c r="I55" s="38">
        <f t="shared" si="7"/>
        <v>0</v>
      </c>
      <c r="M55" s="36"/>
    </row>
    <row r="56" spans="1:15" ht="15" x14ac:dyDescent="0.25">
      <c r="B56" s="150" t="s">
        <v>740</v>
      </c>
      <c r="C56" s="264">
        <v>1062577</v>
      </c>
      <c r="D56" s="218"/>
      <c r="F56" s="36" t="s">
        <v>204</v>
      </c>
      <c r="G56" s="46">
        <f t="shared" ref="G56" si="10">VLOOKUP(F56,Alloc_Table,2,FALSE)</f>
        <v>0</v>
      </c>
      <c r="I56" s="38">
        <f t="shared" ref="I56" si="11">(C56+D56)*G56</f>
        <v>0</v>
      </c>
      <c r="M56" s="36"/>
    </row>
    <row r="57" spans="1:15" ht="15" x14ac:dyDescent="0.25">
      <c r="B57" s="150" t="s">
        <v>440</v>
      </c>
      <c r="C57" s="264">
        <v>32104613</v>
      </c>
      <c r="D57" s="218"/>
      <c r="F57" s="36" t="s">
        <v>204</v>
      </c>
      <c r="G57" s="46">
        <f t="shared" si="9"/>
        <v>0</v>
      </c>
      <c r="I57" s="38">
        <f t="shared" si="7"/>
        <v>0</v>
      </c>
      <c r="M57" s="36"/>
    </row>
    <row r="58" spans="1:15" ht="15" x14ac:dyDescent="0.25">
      <c r="B58" s="150" t="s">
        <v>674</v>
      </c>
      <c r="C58" s="264">
        <v>13612681</v>
      </c>
      <c r="D58" s="218"/>
      <c r="F58" s="36" t="s">
        <v>204</v>
      </c>
      <c r="G58" s="46">
        <f>VLOOKUP(F58,Alloc_Table,2,FALSE)</f>
        <v>0</v>
      </c>
      <c r="I58" s="38">
        <f t="shared" si="7"/>
        <v>0</v>
      </c>
      <c r="M58" s="36"/>
    </row>
    <row r="59" spans="1:15" ht="15" x14ac:dyDescent="0.25">
      <c r="B59" s="150" t="s">
        <v>593</v>
      </c>
      <c r="C59" s="264">
        <v>0</v>
      </c>
      <c r="D59" s="218"/>
      <c r="F59" s="36" t="s">
        <v>203</v>
      </c>
      <c r="G59" s="46">
        <f t="shared" ref="G59" si="12">VLOOKUP(F59,Alloc_Table,2,FALSE)</f>
        <v>0</v>
      </c>
      <c r="H59" s="36"/>
      <c r="I59" s="38">
        <f t="shared" si="7"/>
        <v>0</v>
      </c>
      <c r="M59" s="36"/>
    </row>
    <row r="60" spans="1:15" ht="15" x14ac:dyDescent="0.25">
      <c r="A60" s="109"/>
      <c r="B60" s="5" t="s">
        <v>792</v>
      </c>
      <c r="C60" s="264">
        <v>1094408</v>
      </c>
      <c r="D60" s="218"/>
      <c r="F60" s="36" t="s">
        <v>204</v>
      </c>
      <c r="G60" s="46">
        <f>VLOOKUP(F60,Alloc_Table,2,FALSE)</f>
        <v>0</v>
      </c>
      <c r="H60" s="36"/>
      <c r="I60" s="38">
        <f t="shared" si="7"/>
        <v>0</v>
      </c>
      <c r="M60" s="36"/>
    </row>
    <row r="61" spans="1:15" ht="15" x14ac:dyDescent="0.25">
      <c r="B61" s="5" t="s">
        <v>793</v>
      </c>
      <c r="C61" s="264">
        <v>203919.20648945999</v>
      </c>
      <c r="D61" s="218"/>
      <c r="F61" s="36" t="s">
        <v>204</v>
      </c>
      <c r="G61" s="46">
        <f t="shared" ref="G61" si="13">VLOOKUP(F61,Alloc_Table,2,FALSE)</f>
        <v>0</v>
      </c>
      <c r="H61" s="36"/>
      <c r="I61" s="38">
        <f t="shared" ref="I61" si="14">(C61+D61)*G61</f>
        <v>0</v>
      </c>
      <c r="K61" s="38"/>
      <c r="M61" s="36"/>
    </row>
    <row r="62" spans="1:15" ht="115.5" x14ac:dyDescent="0.25">
      <c r="B62" s="149" t="s">
        <v>586</v>
      </c>
      <c r="C62" s="264">
        <v>2394849</v>
      </c>
      <c r="D62" s="94">
        <v>-523354</v>
      </c>
      <c r="E62" s="192"/>
      <c r="F62" s="36" t="s">
        <v>202</v>
      </c>
      <c r="G62" s="46">
        <f>VLOOKUP(F62,Alloc_Table,2,FALSE)</f>
        <v>2.9691229236629976E-2</v>
      </c>
      <c r="H62" s="36"/>
      <c r="I62" s="38">
        <f t="shared" si="7"/>
        <v>55566.987060206819</v>
      </c>
      <c r="J62" s="115" t="s">
        <v>720</v>
      </c>
      <c r="M62" s="36"/>
    </row>
    <row r="63" spans="1:15" ht="15" x14ac:dyDescent="0.25">
      <c r="B63" s="150" t="s">
        <v>682</v>
      </c>
      <c r="C63" s="264">
        <v>11018470</v>
      </c>
      <c r="D63" s="218"/>
      <c r="F63" s="36" t="s">
        <v>204</v>
      </c>
      <c r="G63" s="46">
        <f t="shared" ref="G63" si="15">VLOOKUP(F63,Alloc_Table,2,FALSE)</f>
        <v>0</v>
      </c>
      <c r="I63" s="38">
        <f t="shared" si="7"/>
        <v>0</v>
      </c>
      <c r="M63" s="36"/>
    </row>
    <row r="64" spans="1:15" ht="15" x14ac:dyDescent="0.25">
      <c r="B64" s="150" t="s">
        <v>678</v>
      </c>
      <c r="C64" s="264">
        <v>0</v>
      </c>
      <c r="D64" s="218"/>
      <c r="F64" s="36" t="s">
        <v>203</v>
      </c>
      <c r="G64" s="46">
        <f t="shared" ref="G64:G70" si="16">VLOOKUP(F64,Alloc_Table,2,FALSE)</f>
        <v>0</v>
      </c>
      <c r="I64" s="38">
        <f t="shared" si="7"/>
        <v>0</v>
      </c>
      <c r="M64" s="36"/>
    </row>
    <row r="65" spans="1:20" ht="15" x14ac:dyDescent="0.25">
      <c r="A65" s="109"/>
      <c r="B65" s="150" t="s">
        <v>679</v>
      </c>
      <c r="C65" s="264">
        <v>1980902.225195644</v>
      </c>
      <c r="D65" s="218"/>
      <c r="F65" s="36" t="s">
        <v>67</v>
      </c>
      <c r="G65" s="46">
        <f t="shared" si="16"/>
        <v>0.11885340678673433</v>
      </c>
      <c r="I65" s="38">
        <f t="shared" si="7"/>
        <v>235436.97797592508</v>
      </c>
      <c r="M65" s="36"/>
    </row>
    <row r="66" spans="1:20" ht="15" x14ac:dyDescent="0.25">
      <c r="A66" s="109"/>
      <c r="B66" s="149" t="s">
        <v>446</v>
      </c>
      <c r="C66" s="264">
        <v>0</v>
      </c>
      <c r="D66" s="94"/>
      <c r="E66" s="192"/>
      <c r="F66" s="36" t="s">
        <v>203</v>
      </c>
      <c r="G66" s="46">
        <f t="shared" si="16"/>
        <v>0</v>
      </c>
      <c r="H66" s="36"/>
      <c r="I66" s="38">
        <f t="shared" si="7"/>
        <v>0</v>
      </c>
      <c r="M66" s="36"/>
    </row>
    <row r="67" spans="1:20" ht="15" x14ac:dyDescent="0.25">
      <c r="A67" s="109"/>
      <c r="B67" s="149" t="s">
        <v>444</v>
      </c>
      <c r="C67" s="264">
        <v>17747709</v>
      </c>
      <c r="D67" s="94"/>
      <c r="E67" s="192"/>
      <c r="F67" s="36" t="s">
        <v>204</v>
      </c>
      <c r="G67" s="46">
        <f t="shared" si="16"/>
        <v>0</v>
      </c>
      <c r="H67" s="36"/>
      <c r="I67" s="38">
        <f t="shared" si="7"/>
        <v>0</v>
      </c>
      <c r="M67" s="36"/>
      <c r="T67" s="134"/>
    </row>
    <row r="68" spans="1:20" ht="15" x14ac:dyDescent="0.25">
      <c r="B68" s="149" t="s">
        <v>255</v>
      </c>
      <c r="C68" s="264">
        <v>2211834</v>
      </c>
      <c r="D68" s="94"/>
      <c r="E68" s="192"/>
      <c r="F68" s="36" t="s">
        <v>204</v>
      </c>
      <c r="G68" s="46">
        <f t="shared" si="16"/>
        <v>0</v>
      </c>
      <c r="H68" s="36"/>
      <c r="I68" s="38">
        <f t="shared" si="7"/>
        <v>0</v>
      </c>
      <c r="M68" s="36"/>
    </row>
    <row r="69" spans="1:20" ht="15" x14ac:dyDescent="0.25">
      <c r="A69" s="109"/>
      <c r="B69" s="150" t="s">
        <v>680</v>
      </c>
      <c r="C69" s="264">
        <v>12414388</v>
      </c>
      <c r="D69" s="218"/>
      <c r="F69" s="36" t="s">
        <v>202</v>
      </c>
      <c r="G69" s="46">
        <f t="shared" si="16"/>
        <v>2.9691229236629976E-2</v>
      </c>
      <c r="I69" s="38">
        <f t="shared" si="7"/>
        <v>368598.43994046835</v>
      </c>
      <c r="M69" s="36"/>
    </row>
    <row r="70" spans="1:20" ht="39" x14ac:dyDescent="0.25">
      <c r="B70" s="149" t="s">
        <v>234</v>
      </c>
      <c r="C70" s="264">
        <v>18516362</v>
      </c>
      <c r="D70" s="94">
        <v>-9673555</v>
      </c>
      <c r="E70" s="192"/>
      <c r="F70" s="36" t="s">
        <v>202</v>
      </c>
      <c r="G70" s="46">
        <f t="shared" si="16"/>
        <v>2.9691229236629976E-2</v>
      </c>
      <c r="H70" s="36"/>
      <c r="I70" s="38">
        <f t="shared" si="7"/>
        <v>262553.80973227619</v>
      </c>
      <c r="J70" s="115" t="s">
        <v>689</v>
      </c>
      <c r="K70" s="108"/>
      <c r="M70" s="36"/>
    </row>
    <row r="71" spans="1:20" ht="15" x14ac:dyDescent="0.25">
      <c r="B71" s="149" t="s">
        <v>235</v>
      </c>
      <c r="C71" s="264">
        <v>25699600</v>
      </c>
      <c r="D71" s="94"/>
      <c r="E71" s="192"/>
      <c r="F71" s="36" t="s">
        <v>202</v>
      </c>
      <c r="G71" s="46">
        <f>VLOOKUP(F71,Alloc_Table,2,FALSE)</f>
        <v>2.9691229236629976E-2</v>
      </c>
      <c r="H71" s="36"/>
      <c r="I71" s="38">
        <f t="shared" si="7"/>
        <v>763052.71488969575</v>
      </c>
      <c r="M71" s="36"/>
    </row>
    <row r="72" spans="1:20" ht="15" x14ac:dyDescent="0.25">
      <c r="B72" s="149" t="s">
        <v>511</v>
      </c>
      <c r="C72" s="264">
        <v>1145541</v>
      </c>
      <c r="D72" s="94"/>
      <c r="E72" s="192"/>
      <c r="F72" s="36" t="s">
        <v>202</v>
      </c>
      <c r="G72" s="46">
        <f>VLOOKUP(F72,Alloc_Table,2,FALSE)</f>
        <v>2.9691229236629976E-2</v>
      </c>
      <c r="H72" s="36"/>
      <c r="I72" s="38">
        <f t="shared" si="7"/>
        <v>34012.520430958342</v>
      </c>
      <c r="M72" s="36"/>
    </row>
    <row r="73" spans="1:20" ht="15" x14ac:dyDescent="0.25">
      <c r="B73" s="5" t="s">
        <v>794</v>
      </c>
      <c r="C73" s="264">
        <v>6</v>
      </c>
      <c r="D73" s="94"/>
      <c r="E73" s="192"/>
      <c r="F73" s="36" t="s">
        <v>204</v>
      </c>
      <c r="G73" s="46">
        <f t="shared" ref="G73:G74" si="17">VLOOKUP(F73,Alloc_Table,2,FALSE)</f>
        <v>0</v>
      </c>
      <c r="H73" s="36"/>
      <c r="I73" s="38">
        <f t="shared" si="7"/>
        <v>0</v>
      </c>
      <c r="M73" s="36"/>
    </row>
    <row r="74" spans="1:20" ht="15" x14ac:dyDescent="0.25">
      <c r="B74" s="5" t="s">
        <v>795</v>
      </c>
      <c r="C74" s="264">
        <v>1586186.8829469299</v>
      </c>
      <c r="D74" s="94"/>
      <c r="E74" s="192"/>
      <c r="F74" s="36" t="s">
        <v>204</v>
      </c>
      <c r="G74" s="46">
        <f t="shared" si="17"/>
        <v>0</v>
      </c>
      <c r="H74" s="36"/>
      <c r="I74" s="38">
        <f t="shared" si="7"/>
        <v>0</v>
      </c>
      <c r="M74" s="36"/>
    </row>
    <row r="75" spans="1:20" ht="15" x14ac:dyDescent="0.25">
      <c r="B75" s="149"/>
      <c r="C75" s="218"/>
      <c r="D75" s="94"/>
      <c r="F75" s="36"/>
      <c r="G75" s="46"/>
      <c r="I75" s="38"/>
      <c r="M75" s="36"/>
    </row>
    <row r="76" spans="1:20" ht="15" x14ac:dyDescent="0.25">
      <c r="M76" s="36"/>
    </row>
    <row r="77" spans="1:20" ht="15" x14ac:dyDescent="0.25">
      <c r="B77" s="206" t="s">
        <v>259</v>
      </c>
      <c r="C77" s="43">
        <f>SUM(C14:C74)</f>
        <v>2083860007.6846595</v>
      </c>
      <c r="D77" s="38"/>
      <c r="E77" s="38"/>
      <c r="F77" s="36"/>
      <c r="G77" s="36"/>
      <c r="H77" s="36"/>
      <c r="I77" s="38">
        <f>SUM(I14:I72)</f>
        <v>4192209.1046371851</v>
      </c>
      <c r="M77" s="36"/>
    </row>
    <row r="78" spans="1:20" ht="15" x14ac:dyDescent="0.25">
      <c r="C78" s="223"/>
      <c r="M78" s="36"/>
    </row>
    <row r="79" spans="1:20" ht="15" x14ac:dyDescent="0.25">
      <c r="B79" s="206"/>
      <c r="C79" s="43"/>
      <c r="D79" s="36"/>
      <c r="E79" s="36"/>
      <c r="F79" s="36"/>
      <c r="G79" s="36"/>
      <c r="H79" s="36"/>
      <c r="I79" s="36"/>
      <c r="M79" s="36"/>
    </row>
    <row r="80" spans="1:20" ht="15" x14ac:dyDescent="0.25">
      <c r="B80" s="206"/>
      <c r="C80" s="206"/>
      <c r="D80" s="36"/>
      <c r="E80" s="36"/>
      <c r="F80" s="36"/>
      <c r="G80" s="36"/>
      <c r="H80" s="36"/>
      <c r="I80" s="36"/>
      <c r="M80" s="36"/>
    </row>
    <row r="81" spans="2:13" ht="15" x14ac:dyDescent="0.25">
      <c r="B81" s="206"/>
      <c r="C81" s="247"/>
      <c r="D81" s="36"/>
      <c r="E81" s="36"/>
      <c r="F81" s="219" t="s">
        <v>17</v>
      </c>
      <c r="G81" s="220">
        <v>0</v>
      </c>
      <c r="H81" s="36"/>
      <c r="I81" s="36"/>
      <c r="M81" s="36"/>
    </row>
    <row r="82" spans="2:13" ht="15" x14ac:dyDescent="0.25">
      <c r="B82" s="206"/>
      <c r="C82" s="206"/>
      <c r="D82" s="36"/>
      <c r="E82" s="36"/>
      <c r="F82" s="219" t="s">
        <v>71</v>
      </c>
      <c r="G82" s="220">
        <f>'DEP - 2 Page 2 Rate Base'!I19</f>
        <v>9.3807594862005725E-2</v>
      </c>
      <c r="H82" s="36"/>
      <c r="I82" s="36"/>
      <c r="M82" s="36"/>
    </row>
    <row r="83" spans="2:13" ht="15" x14ac:dyDescent="0.25">
      <c r="B83" s="206"/>
      <c r="C83" s="206"/>
      <c r="D83" s="36"/>
      <c r="E83" s="36"/>
      <c r="F83" s="219" t="s">
        <v>202</v>
      </c>
      <c r="G83" s="220">
        <f>'DEP - 2 - Page 4 Support'!I33</f>
        <v>2.9691229236629976E-2</v>
      </c>
      <c r="H83" s="36"/>
      <c r="I83" s="36"/>
      <c r="M83" s="36"/>
    </row>
    <row r="84" spans="2:13" ht="15" x14ac:dyDescent="0.25">
      <c r="B84" s="206"/>
      <c r="C84" s="206"/>
      <c r="D84" s="36"/>
      <c r="E84" s="36"/>
      <c r="F84" s="219" t="s">
        <v>67</v>
      </c>
      <c r="G84" s="220">
        <f>'DEP - 2 Page 2 Rate Base'!I35</f>
        <v>0.11885340678673433</v>
      </c>
      <c r="H84" s="36"/>
      <c r="I84" s="36"/>
      <c r="M84" s="36"/>
    </row>
    <row r="85" spans="2:13" ht="15" x14ac:dyDescent="0.25">
      <c r="B85" s="206"/>
      <c r="C85" s="206"/>
      <c r="D85" s="36"/>
      <c r="E85" s="36"/>
      <c r="F85" s="219" t="s">
        <v>204</v>
      </c>
      <c r="G85" s="220">
        <v>0</v>
      </c>
      <c r="H85" s="36"/>
      <c r="I85" s="36"/>
      <c r="M85" s="36"/>
    </row>
    <row r="86" spans="2:13" ht="15" x14ac:dyDescent="0.25">
      <c r="B86" s="206"/>
      <c r="C86" s="206"/>
      <c r="D86" s="36"/>
      <c r="E86" s="36"/>
      <c r="F86" s="219" t="s">
        <v>203</v>
      </c>
      <c r="G86" s="220">
        <v>0</v>
      </c>
      <c r="H86" s="36"/>
      <c r="I86" s="36"/>
      <c r="M86" s="36"/>
    </row>
    <row r="87" spans="2:13" ht="15" x14ac:dyDescent="0.25">
      <c r="B87" s="206"/>
      <c r="C87" s="206"/>
      <c r="D87" s="36"/>
      <c r="E87" s="36"/>
      <c r="F87" s="219" t="s">
        <v>82</v>
      </c>
      <c r="G87" s="220">
        <f>'DEP - 2 - Page 4 Support'!I21</f>
        <v>0.92361768500696073</v>
      </c>
      <c r="H87" s="36"/>
      <c r="I87" s="36"/>
      <c r="M87" s="36"/>
    </row>
    <row r="88" spans="2:13" ht="15" x14ac:dyDescent="0.25">
      <c r="F88" s="192"/>
      <c r="G88" s="221"/>
      <c r="M88" s="36"/>
    </row>
    <row r="89" spans="2:13" ht="15" x14ac:dyDescent="0.25">
      <c r="M89" s="36"/>
    </row>
    <row r="90" spans="2:13" ht="15" x14ac:dyDescent="0.25">
      <c r="M90" s="36"/>
    </row>
    <row r="91" spans="2:13" ht="15" x14ac:dyDescent="0.25">
      <c r="M91" s="36"/>
    </row>
    <row r="92" spans="2:13" ht="15" x14ac:dyDescent="0.25">
      <c r="M92" s="36"/>
    </row>
    <row r="93" spans="2:13" ht="15" x14ac:dyDescent="0.25">
      <c r="M93" s="36"/>
    </row>
    <row r="94" spans="2:13" x14ac:dyDescent="0.2">
      <c r="M94" s="95"/>
    </row>
    <row r="95" spans="2:13" x14ac:dyDescent="0.2">
      <c r="M95" s="95"/>
    </row>
    <row r="96" spans="2:13" x14ac:dyDescent="0.2">
      <c r="M96" s="95"/>
    </row>
    <row r="97" spans="13:13" x14ac:dyDescent="0.2">
      <c r="M97" s="95"/>
    </row>
    <row r="98" spans="13:13" x14ac:dyDescent="0.2">
      <c r="M98" s="95"/>
    </row>
    <row r="99" spans="13:13" x14ac:dyDescent="0.2">
      <c r="M99" s="95"/>
    </row>
    <row r="100" spans="13:13" x14ac:dyDescent="0.2">
      <c r="M100" s="95"/>
    </row>
    <row r="101" spans="13:13" x14ac:dyDescent="0.2">
      <c r="M101" s="95"/>
    </row>
    <row r="102" spans="13:13" x14ac:dyDescent="0.2">
      <c r="M102" s="95"/>
    </row>
    <row r="103" spans="13:13" x14ac:dyDescent="0.2">
      <c r="M103" s="95"/>
    </row>
    <row r="104" spans="13:13" x14ac:dyDescent="0.2">
      <c r="M104" s="95"/>
    </row>
    <row r="105" spans="13:13" x14ac:dyDescent="0.2">
      <c r="M105" s="95"/>
    </row>
    <row r="106" spans="13:13" x14ac:dyDescent="0.2">
      <c r="M106" s="95"/>
    </row>
    <row r="107" spans="13:13" x14ac:dyDescent="0.2">
      <c r="M107" s="95"/>
    </row>
    <row r="108" spans="13:13" x14ac:dyDescent="0.2">
      <c r="M108" s="95"/>
    </row>
    <row r="109" spans="13:13" x14ac:dyDescent="0.2">
      <c r="M109" s="95"/>
    </row>
    <row r="110" spans="13:13" x14ac:dyDescent="0.2">
      <c r="M110" s="95"/>
    </row>
    <row r="111" spans="13:13" x14ac:dyDescent="0.2">
      <c r="M111" s="95"/>
    </row>
    <row r="112" spans="13:13" x14ac:dyDescent="0.2">
      <c r="M112" s="95"/>
    </row>
    <row r="113" spans="13:13" x14ac:dyDescent="0.2">
      <c r="M113" s="95"/>
    </row>
    <row r="114" spans="13:13" x14ac:dyDescent="0.2">
      <c r="M114" s="95"/>
    </row>
    <row r="115" spans="13:13" x14ac:dyDescent="0.2">
      <c r="M115" s="95"/>
    </row>
    <row r="116" spans="13:13" x14ac:dyDescent="0.2">
      <c r="M116" s="95"/>
    </row>
    <row r="117" spans="13:13" x14ac:dyDescent="0.2">
      <c r="M117" s="95"/>
    </row>
    <row r="118" spans="13:13" x14ac:dyDescent="0.2">
      <c r="M118" s="95"/>
    </row>
    <row r="119" spans="13:13" x14ac:dyDescent="0.2">
      <c r="M119" s="95"/>
    </row>
    <row r="120" spans="13:13" x14ac:dyDescent="0.2">
      <c r="M120" s="95"/>
    </row>
    <row r="121" spans="13:13" x14ac:dyDescent="0.2">
      <c r="M121" s="95"/>
    </row>
    <row r="122" spans="13:13" x14ac:dyDescent="0.2">
      <c r="M122" s="95"/>
    </row>
    <row r="123" spans="13:13" x14ac:dyDescent="0.2">
      <c r="M123" s="95"/>
    </row>
    <row r="124" spans="13:13" x14ac:dyDescent="0.2">
      <c r="M124" s="95"/>
    </row>
    <row r="125" spans="13:13" x14ac:dyDescent="0.2">
      <c r="M125" s="95"/>
    </row>
    <row r="126" spans="13:13" x14ac:dyDescent="0.2">
      <c r="M126" s="95"/>
    </row>
    <row r="127" spans="13:13" x14ac:dyDescent="0.2">
      <c r="M127" s="95"/>
    </row>
    <row r="128" spans="13:13" x14ac:dyDescent="0.2">
      <c r="M128" s="95"/>
    </row>
    <row r="129" spans="13:13" x14ac:dyDescent="0.2">
      <c r="M129" s="95"/>
    </row>
    <row r="130" spans="13:13" x14ac:dyDescent="0.2">
      <c r="M130" s="95"/>
    </row>
    <row r="131" spans="13:13" x14ac:dyDescent="0.2">
      <c r="M131" s="95"/>
    </row>
    <row r="132" spans="13:13" x14ac:dyDescent="0.2">
      <c r="M132" s="95"/>
    </row>
    <row r="133" spans="13:13" x14ac:dyDescent="0.2">
      <c r="M133" s="95"/>
    </row>
    <row r="134" spans="13:13" x14ac:dyDescent="0.2">
      <c r="M134" s="95"/>
    </row>
    <row r="135" spans="13:13" x14ac:dyDescent="0.2">
      <c r="M135" s="95"/>
    </row>
    <row r="136" spans="13:13" x14ac:dyDescent="0.2">
      <c r="M136" s="95"/>
    </row>
    <row r="137" spans="13:13" x14ac:dyDescent="0.2">
      <c r="M137" s="95"/>
    </row>
    <row r="138" spans="13:13" x14ac:dyDescent="0.2">
      <c r="M138" s="95"/>
    </row>
    <row r="139" spans="13:13" x14ac:dyDescent="0.2">
      <c r="M139" s="95"/>
    </row>
    <row r="140" spans="13:13" x14ac:dyDescent="0.2">
      <c r="M140" s="95"/>
    </row>
    <row r="141" spans="13:13" x14ac:dyDescent="0.2">
      <c r="M141" s="95"/>
    </row>
    <row r="142" spans="13:13" x14ac:dyDescent="0.2">
      <c r="M142" s="95"/>
    </row>
    <row r="143" spans="13:13" x14ac:dyDescent="0.2">
      <c r="M143" s="95"/>
    </row>
    <row r="144" spans="13:13" x14ac:dyDescent="0.2">
      <c r="M144" s="95"/>
    </row>
    <row r="145" spans="13:13" x14ac:dyDescent="0.2">
      <c r="M145" s="95"/>
    </row>
    <row r="146" spans="13:13" x14ac:dyDescent="0.2">
      <c r="M146" s="95"/>
    </row>
    <row r="147" spans="13:13" x14ac:dyDescent="0.2">
      <c r="M147" s="95"/>
    </row>
    <row r="148" spans="13:13" x14ac:dyDescent="0.2">
      <c r="M148" s="95"/>
    </row>
  </sheetData>
  <sortState ref="A14:R64">
    <sortCondition ref="B14:B64"/>
  </sortState>
  <mergeCells count="5">
    <mergeCell ref="F11:G11"/>
    <mergeCell ref="I1:J1"/>
    <mergeCell ref="I3:J3"/>
    <mergeCell ref="A5:J5"/>
    <mergeCell ref="A6:J6"/>
  </mergeCells>
  <phoneticPr fontId="15" type="noConversion"/>
  <pageMargins left="0.25" right="0.25" top="1" bottom="1" header="0.5" footer="0.5"/>
  <pageSetup scale="5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50"/>
  <sheetViews>
    <sheetView topLeftCell="A16" workbookViewId="0">
      <selection activeCell="C47" sqref="C47"/>
    </sheetView>
  </sheetViews>
  <sheetFormatPr defaultRowHeight="12.75" x14ac:dyDescent="0.2"/>
  <cols>
    <col min="1" max="1" width="5.7109375" style="5" customWidth="1"/>
    <col min="2" max="2" width="41.28515625" style="5" customWidth="1"/>
    <col min="3" max="3" width="15" style="5" bestFit="1" customWidth="1"/>
    <col min="4" max="4" width="11.5703125" style="5" bestFit="1" customWidth="1"/>
    <col min="5" max="5" width="6.28515625" style="5" customWidth="1"/>
    <col min="6" max="6" width="11.7109375" style="5" customWidth="1"/>
    <col min="7" max="7" width="9.140625" style="5"/>
    <col min="8" max="8" width="5.7109375" style="5" customWidth="1"/>
    <col min="9" max="9" width="18.5703125" style="5" customWidth="1"/>
    <col min="10" max="10" width="7" style="5" customWidth="1"/>
    <col min="11" max="11" width="9.140625" style="5"/>
    <col min="12" max="12" width="36.28515625" style="5" bestFit="1" customWidth="1"/>
    <col min="13" max="19" width="9.140625" style="5"/>
    <col min="20" max="20" width="17.7109375" style="5" customWidth="1"/>
    <col min="21" max="16384" width="9.140625" style="5"/>
  </cols>
  <sheetData>
    <row r="1" spans="1:20" ht="15.75" x14ac:dyDescent="0.25">
      <c r="A1" s="36"/>
      <c r="B1" s="36"/>
      <c r="C1" s="36"/>
      <c r="D1" s="36"/>
      <c r="E1" s="36"/>
      <c r="F1" s="36"/>
      <c r="G1" s="36"/>
      <c r="H1" s="36"/>
      <c r="I1" s="301" t="s">
        <v>584</v>
      </c>
      <c r="J1" s="301"/>
    </row>
    <row r="2" spans="1:20" ht="15.75" x14ac:dyDescent="0.25">
      <c r="A2" s="36"/>
      <c r="B2" s="36"/>
      <c r="C2" s="36"/>
      <c r="D2" s="36"/>
      <c r="E2" s="36"/>
      <c r="F2" s="36"/>
      <c r="G2" s="36"/>
      <c r="H2" s="36"/>
      <c r="I2" s="155" t="s">
        <v>434</v>
      </c>
      <c r="J2" s="155"/>
    </row>
    <row r="3" spans="1:20" ht="15" x14ac:dyDescent="0.25">
      <c r="A3" s="36"/>
      <c r="B3" s="36"/>
      <c r="C3" s="36"/>
      <c r="D3" s="36"/>
      <c r="E3" s="36"/>
      <c r="F3" s="36"/>
      <c r="G3" s="36"/>
      <c r="H3" s="36"/>
      <c r="I3" s="294" t="str">
        <f>FF1_Year</f>
        <v>Year Ending 12/31/2016</v>
      </c>
      <c r="J3" s="294"/>
    </row>
    <row r="4" spans="1:20" ht="15" x14ac:dyDescent="0.25">
      <c r="A4" s="323" t="s">
        <v>560</v>
      </c>
      <c r="B4" s="323"/>
      <c r="C4" s="323"/>
      <c r="D4" s="323"/>
      <c r="E4" s="323"/>
      <c r="F4" s="323"/>
      <c r="G4" s="323"/>
      <c r="H4" s="323"/>
      <c r="I4" s="323"/>
      <c r="J4" s="323"/>
    </row>
    <row r="5" spans="1:20" ht="15" x14ac:dyDescent="0.25">
      <c r="A5" s="298" t="s">
        <v>264</v>
      </c>
      <c r="B5" s="298"/>
      <c r="C5" s="298"/>
      <c r="D5" s="298"/>
      <c r="E5" s="298"/>
      <c r="F5" s="298"/>
      <c r="G5" s="298"/>
      <c r="H5" s="298"/>
      <c r="I5" s="298"/>
      <c r="J5" s="298"/>
    </row>
    <row r="6" spans="1:20" ht="15" x14ac:dyDescent="0.25">
      <c r="A6" s="298" t="s">
        <v>266</v>
      </c>
      <c r="B6" s="298"/>
      <c r="C6" s="298"/>
      <c r="D6" s="298"/>
      <c r="E6" s="298"/>
      <c r="F6" s="298"/>
      <c r="G6" s="298"/>
      <c r="H6" s="298"/>
      <c r="I6" s="298"/>
      <c r="J6" s="298"/>
    </row>
    <row r="7" spans="1:20" ht="15" x14ac:dyDescent="0.25">
      <c r="A7" s="154"/>
      <c r="B7" s="154"/>
      <c r="C7" s="246"/>
      <c r="D7" s="246"/>
      <c r="E7" s="154"/>
      <c r="F7" s="154"/>
      <c r="G7" s="154"/>
      <c r="H7" s="154"/>
      <c r="I7" s="154"/>
      <c r="J7" s="154"/>
    </row>
    <row r="8" spans="1:20" ht="15" x14ac:dyDescent="0.25">
      <c r="A8" s="36"/>
      <c r="B8" s="36"/>
      <c r="C8" s="246" t="s">
        <v>218</v>
      </c>
      <c r="D8" s="246"/>
      <c r="E8" s="154"/>
      <c r="F8" s="36"/>
      <c r="G8" s="36"/>
      <c r="H8" s="36"/>
      <c r="I8" s="36"/>
      <c r="J8" s="36"/>
    </row>
    <row r="9" spans="1:20" ht="15" x14ac:dyDescent="0.25">
      <c r="A9" s="36"/>
      <c r="B9" s="36"/>
      <c r="C9" s="193" t="str">
        <f>RIGHT(FF1_Year,10)</f>
        <v>12/31/2016</v>
      </c>
      <c r="D9" s="246" t="s">
        <v>585</v>
      </c>
      <c r="E9" s="154"/>
      <c r="F9" s="298" t="s">
        <v>200</v>
      </c>
      <c r="G9" s="298"/>
      <c r="H9" s="36"/>
      <c r="I9" s="76" t="s">
        <v>249</v>
      </c>
      <c r="J9" s="36"/>
    </row>
    <row r="10" spans="1:20" ht="15" x14ac:dyDescent="0.25">
      <c r="A10" s="36"/>
      <c r="B10" s="36"/>
      <c r="C10" s="246" t="s">
        <v>233</v>
      </c>
      <c r="D10" s="246"/>
      <c r="E10" s="154"/>
      <c r="F10" s="36"/>
      <c r="G10" s="36"/>
      <c r="H10" s="36"/>
      <c r="I10" s="36"/>
      <c r="J10" s="36"/>
    </row>
    <row r="11" spans="1:20" ht="15" x14ac:dyDescent="0.25">
      <c r="A11" s="36"/>
      <c r="B11" s="36"/>
      <c r="C11" s="246"/>
      <c r="D11" s="246"/>
      <c r="E11" s="246"/>
      <c r="F11" s="36"/>
      <c r="G11" s="36"/>
      <c r="H11" s="36"/>
      <c r="I11" s="36"/>
      <c r="J11" s="36"/>
    </row>
    <row r="12" spans="1:20" ht="15" x14ac:dyDescent="0.25">
      <c r="A12" s="154"/>
      <c r="B12" s="226" t="s">
        <v>658</v>
      </c>
      <c r="C12" s="248">
        <v>-18307605.967333432</v>
      </c>
      <c r="D12" s="94"/>
      <c r="F12" s="36" t="s">
        <v>204</v>
      </c>
      <c r="G12" s="46">
        <f>VLOOKUP(F12,Alloc_Table,2,FALSE)</f>
        <v>0</v>
      </c>
      <c r="H12" s="36"/>
      <c r="I12" s="36"/>
      <c r="J12" s="36"/>
    </row>
    <row r="13" spans="1:20" ht="15" x14ac:dyDescent="0.25">
      <c r="A13" s="154"/>
      <c r="B13" s="226" t="s">
        <v>658</v>
      </c>
      <c r="C13" s="248">
        <v>-203028.17908998727</v>
      </c>
      <c r="D13" s="94"/>
      <c r="E13" s="38"/>
      <c r="F13" s="36" t="s">
        <v>204</v>
      </c>
      <c r="G13" s="46">
        <f>VLOOKUP(F13,Alloc_Table,2,FALSE)</f>
        <v>0</v>
      </c>
      <c r="H13" s="36"/>
      <c r="I13" s="36"/>
      <c r="J13" s="36"/>
    </row>
    <row r="14" spans="1:20" ht="15" x14ac:dyDescent="0.25">
      <c r="A14" s="154"/>
      <c r="B14" s="226" t="s">
        <v>659</v>
      </c>
      <c r="C14" s="248">
        <v>-3386891.5213751844</v>
      </c>
      <c r="D14" s="94"/>
      <c r="E14" s="38"/>
      <c r="F14" s="36" t="s">
        <v>204</v>
      </c>
      <c r="G14" s="46">
        <f>VLOOKUP(F14,Alloc_Table,2,FALSE)</f>
        <v>0</v>
      </c>
      <c r="H14" s="36"/>
      <c r="I14" s="36"/>
      <c r="J14" s="36"/>
    </row>
    <row r="15" spans="1:20" ht="15" x14ac:dyDescent="0.25">
      <c r="A15" s="154"/>
      <c r="B15" s="226" t="s">
        <v>660</v>
      </c>
      <c r="C15" s="248">
        <v>-174873872.94428271</v>
      </c>
      <c r="D15" s="94"/>
      <c r="E15" s="38"/>
      <c r="F15" s="36" t="s">
        <v>204</v>
      </c>
      <c r="G15" s="46">
        <f t="shared" ref="G15:G16" si="0">VLOOKUP(F15,Alloc_Table,2,FALSE)</f>
        <v>0</v>
      </c>
      <c r="H15" s="36"/>
      <c r="I15" s="38">
        <f t="shared" ref="I15:I30" si="1">(C15+D15)*G15</f>
        <v>0</v>
      </c>
      <c r="J15" s="36"/>
    </row>
    <row r="16" spans="1:20" ht="65.25" customHeight="1" x14ac:dyDescent="0.25">
      <c r="A16" s="154"/>
      <c r="B16" s="226" t="s">
        <v>661</v>
      </c>
      <c r="C16" s="248">
        <v>-489392748.45974839</v>
      </c>
      <c r="D16" s="94"/>
      <c r="E16" s="38"/>
      <c r="F16" s="36" t="s">
        <v>203</v>
      </c>
      <c r="G16" s="46">
        <f t="shared" si="0"/>
        <v>0</v>
      </c>
      <c r="H16" s="36"/>
      <c r="I16" s="38">
        <f t="shared" si="1"/>
        <v>0</v>
      </c>
      <c r="J16" s="36"/>
      <c r="T16" s="235"/>
    </row>
    <row r="17" spans="1:20" ht="15" x14ac:dyDescent="0.25">
      <c r="A17" s="154"/>
      <c r="B17" s="226" t="s">
        <v>662</v>
      </c>
      <c r="C17" s="248">
        <v>-711226921.05042374</v>
      </c>
      <c r="D17" s="94"/>
      <c r="E17" s="38"/>
      <c r="F17" s="36" t="s">
        <v>204</v>
      </c>
      <c r="G17" s="46">
        <f>VLOOKUP(F17,Alloc_Table,2,FALSE)</f>
        <v>0</v>
      </c>
      <c r="H17" s="36"/>
      <c r="I17" s="38">
        <f t="shared" si="1"/>
        <v>0</v>
      </c>
      <c r="J17" s="36"/>
      <c r="T17" s="235"/>
    </row>
    <row r="18" spans="1:20" ht="15" x14ac:dyDescent="0.25">
      <c r="A18" s="154"/>
      <c r="B18" s="226" t="s">
        <v>663</v>
      </c>
      <c r="C18" s="248">
        <v>-118442236.31054714</v>
      </c>
      <c r="D18" s="94"/>
      <c r="E18" s="38"/>
      <c r="F18" s="36" t="s">
        <v>202</v>
      </c>
      <c r="G18" s="46">
        <f t="shared" ref="G18:G19" si="2">VLOOKUP(F18,Alloc_Table,2,FALSE)</f>
        <v>2.9691229236629976E-2</v>
      </c>
      <c r="H18" s="36"/>
      <c r="I18" s="38">
        <f t="shared" si="1"/>
        <v>-3516695.5895955539</v>
      </c>
      <c r="J18" s="36"/>
      <c r="L18" s="36"/>
      <c r="T18" s="235"/>
    </row>
    <row r="19" spans="1:20" ht="33" customHeight="1" x14ac:dyDescent="0.25">
      <c r="A19" s="154"/>
      <c r="B19" s="226" t="s">
        <v>664</v>
      </c>
      <c r="C19" s="248">
        <v>35959705.354174793</v>
      </c>
      <c r="D19" s="248">
        <v>-8164315.463585115</v>
      </c>
      <c r="E19" s="38"/>
      <c r="F19" s="36" t="s">
        <v>202</v>
      </c>
      <c r="G19" s="46">
        <f t="shared" si="2"/>
        <v>2.9691229236629976E-2</v>
      </c>
      <c r="H19" s="36"/>
      <c r="I19" s="38">
        <f t="shared" si="1"/>
        <v>825279.29296300549</v>
      </c>
      <c r="L19" s="227" t="s">
        <v>721</v>
      </c>
      <c r="T19" s="235"/>
    </row>
    <row r="20" spans="1:20" ht="15" x14ac:dyDescent="0.25">
      <c r="A20" s="154"/>
      <c r="B20" s="226" t="s">
        <v>665</v>
      </c>
      <c r="C20" s="248">
        <v>-61026159.032329209</v>
      </c>
      <c r="D20" s="248"/>
      <c r="F20" s="36" t="s">
        <v>204</v>
      </c>
      <c r="G20" s="46">
        <f t="shared" ref="G20" si="3">VLOOKUP(F20,Alloc_Table,2,FALSE)</f>
        <v>0</v>
      </c>
      <c r="H20" s="36"/>
      <c r="I20" s="38">
        <f t="shared" si="1"/>
        <v>0</v>
      </c>
      <c r="J20" s="36"/>
      <c r="L20" s="36"/>
    </row>
    <row r="21" spans="1:20" ht="15" x14ac:dyDescent="0.25">
      <c r="A21" s="154"/>
      <c r="B21" s="226" t="s">
        <v>666</v>
      </c>
      <c r="C21" s="248">
        <v>-2118913938.3385975</v>
      </c>
      <c r="D21" s="248"/>
      <c r="E21" s="38"/>
      <c r="F21" s="36" t="s">
        <v>203</v>
      </c>
      <c r="G21" s="46">
        <f t="shared" ref="G21:G37" si="4">VLOOKUP(F21,Alloc_Table,2,FALSE)</f>
        <v>0</v>
      </c>
      <c r="H21" s="36"/>
      <c r="I21" s="38">
        <f t="shared" si="1"/>
        <v>0</v>
      </c>
      <c r="J21" s="36"/>
      <c r="L21" s="36"/>
    </row>
    <row r="22" spans="1:20" ht="30" x14ac:dyDescent="0.25">
      <c r="A22" s="154"/>
      <c r="B22" s="226" t="s">
        <v>667</v>
      </c>
      <c r="C22" s="248">
        <v>-362850938.99243212</v>
      </c>
      <c r="D22" s="248">
        <v>14274977.810973944</v>
      </c>
      <c r="E22" s="38"/>
      <c r="F22" s="36" t="s">
        <v>82</v>
      </c>
      <c r="G22" s="46">
        <f t="shared" ref="G22:G23" si="5">VLOOKUP(F22,Alloc_Table,2,FALSE)</f>
        <v>0.92361768500696073</v>
      </c>
      <c r="H22" s="36"/>
      <c r="I22" s="38">
        <f t="shared" si="1"/>
        <v>-321950922.3154946</v>
      </c>
      <c r="J22" s="303"/>
      <c r="K22" s="303"/>
      <c r="L22" s="227" t="s">
        <v>721</v>
      </c>
    </row>
    <row r="23" spans="1:20" ht="15" x14ac:dyDescent="0.25">
      <c r="A23" s="154"/>
      <c r="B23" s="226" t="s">
        <v>668</v>
      </c>
      <c r="C23" s="248">
        <v>10226705.217867559</v>
      </c>
      <c r="D23" s="94"/>
      <c r="E23" s="38"/>
      <c r="F23" s="36" t="s">
        <v>67</v>
      </c>
      <c r="G23" s="46">
        <f t="shared" si="5"/>
        <v>0.11885340678673433</v>
      </c>
      <c r="H23" s="36"/>
      <c r="I23" s="38">
        <f t="shared" si="1"/>
        <v>1215478.7553472314</v>
      </c>
      <c r="J23" s="36"/>
    </row>
    <row r="24" spans="1:20" ht="15" x14ac:dyDescent="0.25">
      <c r="A24" s="154"/>
      <c r="B24" s="226" t="s">
        <v>247</v>
      </c>
      <c r="C24" s="248">
        <v>37177482.817490749</v>
      </c>
      <c r="D24" s="94"/>
      <c r="E24" s="38"/>
      <c r="F24" s="36" t="s">
        <v>203</v>
      </c>
      <c r="G24" s="46">
        <f t="shared" si="4"/>
        <v>0</v>
      </c>
      <c r="H24" s="36"/>
      <c r="I24" s="38">
        <f t="shared" si="1"/>
        <v>0</v>
      </c>
      <c r="J24" s="36"/>
      <c r="L24" s="36"/>
    </row>
    <row r="25" spans="1:20" ht="15" x14ac:dyDescent="0.25">
      <c r="A25" s="154"/>
      <c r="B25" s="226" t="s">
        <v>484</v>
      </c>
      <c r="C25" s="248">
        <v>-11</v>
      </c>
      <c r="D25" s="94"/>
      <c r="E25" s="38"/>
      <c r="F25" s="36" t="s">
        <v>203</v>
      </c>
      <c r="G25" s="46">
        <f t="shared" si="4"/>
        <v>0</v>
      </c>
      <c r="H25" s="36"/>
      <c r="I25" s="38">
        <f t="shared" si="1"/>
        <v>0</v>
      </c>
      <c r="J25" s="36"/>
      <c r="L25" s="36"/>
    </row>
    <row r="26" spans="1:20" ht="15" x14ac:dyDescent="0.25">
      <c r="A26" s="154"/>
      <c r="B26" s="226" t="s">
        <v>239</v>
      </c>
      <c r="C26" s="248">
        <v>5091463.3021372203</v>
      </c>
      <c r="D26" s="94"/>
      <c r="E26" s="38"/>
      <c r="F26" s="36" t="s">
        <v>204</v>
      </c>
      <c r="G26" s="46">
        <f t="shared" si="4"/>
        <v>0</v>
      </c>
      <c r="H26" s="36"/>
      <c r="I26" s="38">
        <f t="shared" si="1"/>
        <v>0</v>
      </c>
      <c r="J26" s="36"/>
      <c r="L26" s="36"/>
    </row>
    <row r="27" spans="1:20" ht="15" x14ac:dyDescent="0.25">
      <c r="A27" s="154"/>
      <c r="B27" s="226" t="s">
        <v>240</v>
      </c>
      <c r="C27" s="248">
        <v>29148513.827029787</v>
      </c>
      <c r="D27" s="94"/>
      <c r="E27" s="38"/>
      <c r="F27" s="36" t="s">
        <v>204</v>
      </c>
      <c r="G27" s="46">
        <f t="shared" ref="G27:G34" si="6">VLOOKUP(F27,Alloc_Table,2,FALSE)</f>
        <v>0</v>
      </c>
      <c r="H27" s="36"/>
      <c r="I27" s="38">
        <f t="shared" si="1"/>
        <v>0</v>
      </c>
      <c r="J27" s="36"/>
      <c r="L27" s="36"/>
    </row>
    <row r="28" spans="1:20" ht="29.25" customHeight="1" x14ac:dyDescent="0.25">
      <c r="A28" s="154"/>
      <c r="B28" s="226" t="s">
        <v>485</v>
      </c>
      <c r="C28" s="248">
        <v>38340397.043457672</v>
      </c>
      <c r="E28" s="38"/>
      <c r="F28" s="36" t="s">
        <v>204</v>
      </c>
      <c r="G28" s="46">
        <f t="shared" si="6"/>
        <v>0</v>
      </c>
      <c r="H28" s="36"/>
      <c r="I28" s="38">
        <f>(C28+D19)*G28</f>
        <v>0</v>
      </c>
      <c r="J28" s="36"/>
      <c r="K28" s="38"/>
      <c r="L28" s="36"/>
    </row>
    <row r="29" spans="1:20" ht="15" x14ac:dyDescent="0.25">
      <c r="A29" s="154"/>
      <c r="B29" s="226" t="s">
        <v>245</v>
      </c>
      <c r="C29" s="248">
        <v>-1106603.1805448546</v>
      </c>
      <c r="D29" s="94"/>
      <c r="E29" s="38"/>
      <c r="F29" s="36" t="s">
        <v>204</v>
      </c>
      <c r="G29" s="46">
        <f t="shared" si="6"/>
        <v>0</v>
      </c>
      <c r="H29" s="36"/>
      <c r="I29" s="38">
        <f t="shared" si="1"/>
        <v>0</v>
      </c>
      <c r="J29" s="36"/>
      <c r="L29" s="36"/>
    </row>
    <row r="30" spans="1:20" ht="15" x14ac:dyDescent="0.25">
      <c r="A30" s="154"/>
      <c r="B30" s="226" t="s">
        <v>246</v>
      </c>
      <c r="C30" s="248">
        <v>-79161.471563838117</v>
      </c>
      <c r="D30" s="94"/>
      <c r="E30" s="38"/>
      <c r="F30" s="36" t="s">
        <v>204</v>
      </c>
      <c r="G30" s="46">
        <f t="shared" si="6"/>
        <v>0</v>
      </c>
      <c r="H30" s="36"/>
      <c r="I30" s="38">
        <f t="shared" si="1"/>
        <v>0</v>
      </c>
      <c r="J30" s="36"/>
      <c r="L30" s="36"/>
    </row>
    <row r="31" spans="1:20" ht="15" x14ac:dyDescent="0.25">
      <c r="A31" s="154"/>
      <c r="B31" s="226" t="s">
        <v>669</v>
      </c>
      <c r="C31" s="248">
        <v>531179.74517662486</v>
      </c>
      <c r="E31" s="38"/>
      <c r="F31" s="36" t="s">
        <v>204</v>
      </c>
      <c r="G31" s="46">
        <f t="shared" si="6"/>
        <v>0</v>
      </c>
      <c r="H31" s="36"/>
      <c r="I31" s="38">
        <f>(C31+D22)*G31</f>
        <v>0</v>
      </c>
      <c r="L31" s="36"/>
    </row>
    <row r="32" spans="1:20" ht="15" x14ac:dyDescent="0.25">
      <c r="A32" s="154"/>
      <c r="B32" s="226" t="s">
        <v>242</v>
      </c>
      <c r="C32" s="248">
        <v>5431614.8695836924</v>
      </c>
      <c r="D32" s="94"/>
      <c r="E32" s="38"/>
      <c r="F32" s="36" t="s">
        <v>204</v>
      </c>
      <c r="G32" s="46">
        <f t="shared" si="6"/>
        <v>0</v>
      </c>
      <c r="H32" s="36"/>
      <c r="I32" s="38">
        <f t="shared" ref="I32:I38" si="7">(C32+D32)*G32</f>
        <v>0</v>
      </c>
      <c r="J32" s="36"/>
      <c r="L32" s="36"/>
    </row>
    <row r="33" spans="1:12" ht="15" x14ac:dyDescent="0.25">
      <c r="A33" s="154"/>
      <c r="B33" s="226" t="s">
        <v>241</v>
      </c>
      <c r="C33" s="248">
        <v>-10206492.103846025</v>
      </c>
      <c r="D33" s="94"/>
      <c r="E33" s="38"/>
      <c r="F33" s="36" t="s">
        <v>204</v>
      </c>
      <c r="G33" s="46">
        <f t="shared" si="6"/>
        <v>0</v>
      </c>
      <c r="H33" s="36"/>
      <c r="I33" s="38">
        <f t="shared" si="7"/>
        <v>0</v>
      </c>
      <c r="J33" s="36"/>
      <c r="L33" s="36"/>
    </row>
    <row r="34" spans="1:12" ht="15" x14ac:dyDescent="0.25">
      <c r="A34" s="154"/>
      <c r="B34" s="226" t="s">
        <v>244</v>
      </c>
      <c r="C34" s="248">
        <v>1302083.158352793</v>
      </c>
      <c r="D34" s="94"/>
      <c r="E34" s="38"/>
      <c r="F34" s="36" t="s">
        <v>204</v>
      </c>
      <c r="G34" s="46">
        <f t="shared" si="6"/>
        <v>0</v>
      </c>
      <c r="H34" s="36"/>
      <c r="I34" s="38">
        <f t="shared" si="7"/>
        <v>0</v>
      </c>
      <c r="J34" s="36"/>
      <c r="L34" s="36"/>
    </row>
    <row r="35" spans="1:12" ht="15" customHeight="1" x14ac:dyDescent="0.25">
      <c r="A35" s="36"/>
      <c r="B35" s="226" t="s">
        <v>243</v>
      </c>
      <c r="C35" s="248">
        <v>7780045.5554137016</v>
      </c>
      <c r="D35" s="94"/>
      <c r="E35" s="38"/>
      <c r="F35" s="36" t="s">
        <v>204</v>
      </c>
      <c r="G35" s="46">
        <f t="shared" si="4"/>
        <v>0</v>
      </c>
      <c r="H35" s="36"/>
      <c r="I35" s="38">
        <f t="shared" si="7"/>
        <v>0</v>
      </c>
      <c r="J35" s="36"/>
      <c r="L35" s="36"/>
    </row>
    <row r="36" spans="1:12" ht="15" x14ac:dyDescent="0.25">
      <c r="A36" s="36"/>
      <c r="B36" s="226" t="s">
        <v>670</v>
      </c>
      <c r="C36" s="248">
        <v>-20500.408309354614</v>
      </c>
      <c r="D36" s="94"/>
      <c r="E36" s="38"/>
      <c r="F36" s="36" t="s">
        <v>204</v>
      </c>
      <c r="G36" s="46">
        <f t="shared" ref="G36" si="8">VLOOKUP(F36,Alloc_Table,2,FALSE)</f>
        <v>0</v>
      </c>
      <c r="H36" s="36"/>
      <c r="I36" s="38">
        <f t="shared" si="7"/>
        <v>0</v>
      </c>
      <c r="J36" s="36"/>
      <c r="L36" s="36"/>
    </row>
    <row r="37" spans="1:12" ht="15" x14ac:dyDescent="0.25">
      <c r="B37" s="226" t="s">
        <v>671</v>
      </c>
      <c r="C37" s="248">
        <v>-1252.6704464410052</v>
      </c>
      <c r="D37" s="94"/>
      <c r="E37" s="38"/>
      <c r="F37" s="36" t="s">
        <v>202</v>
      </c>
      <c r="G37" s="46">
        <f t="shared" si="4"/>
        <v>2.9691229236629976E-2</v>
      </c>
      <c r="H37" s="36"/>
      <c r="I37" s="38">
        <f t="shared" si="7"/>
        <v>-37.193325383231496</v>
      </c>
      <c r="J37" s="36"/>
      <c r="L37" s="36"/>
    </row>
    <row r="38" spans="1:12" ht="15" x14ac:dyDescent="0.25">
      <c r="B38" s="226" t="s">
        <v>672</v>
      </c>
      <c r="C38" s="248">
        <v>-3433200.4990237048</v>
      </c>
      <c r="D38" s="94"/>
      <c r="E38" s="38"/>
      <c r="F38" s="36" t="s">
        <v>203</v>
      </c>
      <c r="G38" s="46">
        <f t="shared" ref="G38" si="9">VLOOKUP(F38,Alloc_Table,2,FALSE)</f>
        <v>0</v>
      </c>
      <c r="H38" s="36"/>
      <c r="I38" s="38">
        <f t="shared" si="7"/>
        <v>0</v>
      </c>
      <c r="J38" s="36"/>
      <c r="L38" s="36"/>
    </row>
    <row r="39" spans="1:12" ht="15" x14ac:dyDescent="0.25">
      <c r="B39" s="226" t="s">
        <v>673</v>
      </c>
      <c r="C39" s="248">
        <v>-398333.41531980701</v>
      </c>
      <c r="D39" s="94"/>
      <c r="E39" s="36"/>
      <c r="F39" s="36" t="s">
        <v>82</v>
      </c>
      <c r="G39" s="46">
        <f t="shared" ref="G39" si="10">VLOOKUP(F39,Alloc_Table,2,FALSE)</f>
        <v>0.92361768500696073</v>
      </c>
      <c r="H39" s="36"/>
      <c r="I39" s="38">
        <f>(C39+D39)*G39</f>
        <v>-367907.78691859636</v>
      </c>
      <c r="J39" s="36"/>
    </row>
    <row r="40" spans="1:12" ht="15" x14ac:dyDescent="0.25">
      <c r="L40" s="36"/>
    </row>
    <row r="41" spans="1:12" ht="15" x14ac:dyDescent="0.25">
      <c r="B41" s="36" t="s">
        <v>248</v>
      </c>
      <c r="C41" s="38">
        <f>SUM(C12:C39)</f>
        <v>-3902880704.6545296</v>
      </c>
      <c r="D41" s="38"/>
      <c r="E41" s="38"/>
      <c r="F41" s="36"/>
      <c r="G41" s="36"/>
      <c r="H41" s="36"/>
      <c r="I41" s="38">
        <f>SUM(I15:I39)</f>
        <v>-323794804.83702385</v>
      </c>
      <c r="L41" s="36"/>
    </row>
    <row r="42" spans="1:12" ht="15" x14ac:dyDescent="0.25">
      <c r="C42" s="38"/>
      <c r="L42" s="36"/>
    </row>
    <row r="43" spans="1:12" ht="15" x14ac:dyDescent="0.25">
      <c r="C43" s="38"/>
      <c r="L43" s="36"/>
    </row>
    <row r="44" spans="1:12" ht="15" x14ac:dyDescent="0.25">
      <c r="L44" s="36"/>
    </row>
    <row r="45" spans="1:12" ht="15" x14ac:dyDescent="0.25">
      <c r="L45" s="36"/>
    </row>
    <row r="46" spans="1:12" ht="15" x14ac:dyDescent="0.25">
      <c r="L46" s="36"/>
    </row>
    <row r="47" spans="1:12" ht="15" x14ac:dyDescent="0.25">
      <c r="L47" s="36"/>
    </row>
    <row r="48" spans="1:12" ht="15" x14ac:dyDescent="0.25">
      <c r="L48" s="36"/>
    </row>
    <row r="49" spans="12:12" ht="15" x14ac:dyDescent="0.25">
      <c r="L49" s="36"/>
    </row>
    <row r="50" spans="12:12" ht="15" x14ac:dyDescent="0.25">
      <c r="L50" s="36"/>
    </row>
  </sheetData>
  <sortState ref="L12:O51">
    <sortCondition ref="L12:L51"/>
  </sortState>
  <mergeCells count="7">
    <mergeCell ref="J22:K22"/>
    <mergeCell ref="F9:G9"/>
    <mergeCell ref="I1:J1"/>
    <mergeCell ref="I3:J3"/>
    <mergeCell ref="A4:J4"/>
    <mergeCell ref="A5:J5"/>
    <mergeCell ref="A6:J6"/>
  </mergeCells>
  <phoneticPr fontId="15" type="noConversion"/>
  <printOptions horizontalCentered="1"/>
  <pageMargins left="0.17" right="0.17" top="0.25" bottom="0.25" header="0.33" footer="0.5"/>
  <pageSetup scale="5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83"/>
  <sheetViews>
    <sheetView topLeftCell="A13" workbookViewId="0">
      <selection activeCell="B19" sqref="B19"/>
    </sheetView>
  </sheetViews>
  <sheetFormatPr defaultRowHeight="12.75" x14ac:dyDescent="0.2"/>
  <cols>
    <col min="1" max="1" width="5.7109375" style="5" customWidth="1"/>
    <col min="2" max="2" width="51.42578125" style="5" bestFit="1" customWidth="1"/>
    <col min="3" max="4" width="14.28515625" style="5" customWidth="1"/>
    <col min="5" max="5" width="5.7109375" style="5" customWidth="1"/>
    <col min="6" max="6" width="9.140625" style="5"/>
    <col min="7" max="7" width="9.7109375" style="5" bestFit="1" customWidth="1"/>
    <col min="8" max="8" width="5.7109375" style="5" customWidth="1"/>
    <col min="9" max="9" width="14.7109375" style="5" customWidth="1"/>
    <col min="10" max="10" width="6.7109375" style="5" customWidth="1"/>
    <col min="11" max="11" width="9.140625" style="5"/>
    <col min="12" max="12" width="11.28515625" style="5" bestFit="1" customWidth="1"/>
    <col min="13" max="13" width="38.28515625" style="5" bestFit="1" customWidth="1"/>
    <col min="14" max="14" width="13.42578125" style="5" bestFit="1" customWidth="1"/>
    <col min="15" max="15" width="12.5703125" style="5" bestFit="1" customWidth="1"/>
    <col min="16" max="16384" width="9.140625" style="5"/>
  </cols>
  <sheetData>
    <row r="1" spans="1:15" ht="15.75" x14ac:dyDescent="0.25">
      <c r="A1" s="36"/>
      <c r="B1" s="36"/>
      <c r="C1" s="36"/>
      <c r="D1" s="36"/>
      <c r="E1" s="36"/>
      <c r="F1" s="36"/>
      <c r="G1" s="36"/>
      <c r="H1" s="36"/>
      <c r="I1" s="301" t="s">
        <v>584</v>
      </c>
      <c r="J1" s="301"/>
      <c r="K1" s="36"/>
    </row>
    <row r="2" spans="1:15" ht="15.75" x14ac:dyDescent="0.25">
      <c r="A2" s="36"/>
      <c r="B2" s="36"/>
      <c r="C2" s="36"/>
      <c r="D2" s="36"/>
      <c r="E2" s="36"/>
      <c r="F2" s="36"/>
      <c r="G2" s="36"/>
      <c r="H2" s="36"/>
      <c r="I2" s="259" t="s">
        <v>433</v>
      </c>
      <c r="J2" s="259"/>
      <c r="K2" s="36"/>
    </row>
    <row r="3" spans="1:15" ht="15" x14ac:dyDescent="0.25">
      <c r="A3" s="36"/>
      <c r="B3" s="36"/>
      <c r="C3" s="36"/>
      <c r="D3" s="36"/>
      <c r="E3" s="36"/>
      <c r="F3" s="36"/>
      <c r="G3" s="36"/>
      <c r="H3" s="36"/>
      <c r="I3" s="294" t="str">
        <f>FF1_Year</f>
        <v>Year Ending 12/31/2016</v>
      </c>
      <c r="J3" s="294"/>
      <c r="K3" s="36"/>
    </row>
    <row r="4" spans="1:15" ht="15" x14ac:dyDescent="0.25">
      <c r="A4" s="36"/>
      <c r="B4" s="36"/>
      <c r="C4" s="36"/>
      <c r="D4" s="36"/>
      <c r="E4" s="36"/>
      <c r="F4" s="36"/>
      <c r="G4" s="36"/>
      <c r="H4" s="36"/>
      <c r="I4" s="36"/>
      <c r="J4" s="36"/>
      <c r="K4" s="36"/>
    </row>
    <row r="5" spans="1:15" ht="15" x14ac:dyDescent="0.25">
      <c r="A5" s="323" t="s">
        <v>560</v>
      </c>
      <c r="B5" s="323"/>
      <c r="C5" s="323"/>
      <c r="D5" s="323"/>
      <c r="E5" s="323"/>
      <c r="F5" s="323"/>
      <c r="G5" s="323"/>
      <c r="H5" s="323"/>
      <c r="I5" s="323"/>
      <c r="J5" s="323"/>
      <c r="K5" s="36"/>
    </row>
    <row r="6" spans="1:15" ht="15" x14ac:dyDescent="0.25">
      <c r="A6" s="298" t="s">
        <v>264</v>
      </c>
      <c r="B6" s="298"/>
      <c r="C6" s="298"/>
      <c r="D6" s="298"/>
      <c r="E6" s="298"/>
      <c r="F6" s="298"/>
      <c r="G6" s="298"/>
      <c r="H6" s="298"/>
      <c r="I6" s="298"/>
      <c r="J6" s="298"/>
      <c r="K6" s="36"/>
    </row>
    <row r="7" spans="1:15" ht="15" x14ac:dyDescent="0.25">
      <c r="A7" s="298" t="s">
        <v>267</v>
      </c>
      <c r="B7" s="298"/>
      <c r="C7" s="298"/>
      <c r="D7" s="298"/>
      <c r="E7" s="298"/>
      <c r="F7" s="298"/>
      <c r="G7" s="298"/>
      <c r="H7" s="298"/>
      <c r="I7" s="298"/>
      <c r="J7" s="298"/>
      <c r="K7" s="36"/>
    </row>
    <row r="8" spans="1:15" ht="15" x14ac:dyDescent="0.25">
      <c r="A8" s="36"/>
      <c r="B8" s="36"/>
      <c r="C8" s="36"/>
      <c r="D8" s="36"/>
      <c r="E8" s="36"/>
      <c r="F8" s="36"/>
      <c r="G8" s="36"/>
      <c r="H8" s="36"/>
      <c r="I8" s="36"/>
      <c r="J8" s="36"/>
      <c r="K8" s="36"/>
    </row>
    <row r="9" spans="1:15" ht="15" x14ac:dyDescent="0.25">
      <c r="A9" s="36"/>
      <c r="B9" s="36"/>
      <c r="C9" s="36"/>
      <c r="D9" s="36"/>
      <c r="E9" s="36"/>
      <c r="F9" s="36"/>
      <c r="G9" s="36"/>
      <c r="H9" s="36"/>
      <c r="I9" s="36"/>
      <c r="J9" s="36"/>
      <c r="K9" s="36"/>
    </row>
    <row r="10" spans="1:15" ht="15" x14ac:dyDescent="0.25">
      <c r="A10" s="36"/>
      <c r="B10" s="36"/>
      <c r="C10" s="82" t="s">
        <v>218</v>
      </c>
      <c r="D10" s="82"/>
      <c r="E10" s="257"/>
      <c r="F10" s="36"/>
      <c r="G10" s="36"/>
      <c r="H10" s="36"/>
      <c r="I10" s="36"/>
      <c r="J10" s="36"/>
      <c r="K10" s="36"/>
    </row>
    <row r="11" spans="1:15" ht="15" x14ac:dyDescent="0.25">
      <c r="A11" s="36"/>
      <c r="B11" s="36"/>
      <c r="C11" s="193" t="str">
        <f>RIGHT(FF1_Year,10)</f>
        <v>12/31/2016</v>
      </c>
      <c r="D11" s="193" t="s">
        <v>585</v>
      </c>
      <c r="E11" s="257"/>
      <c r="F11" s="298" t="s">
        <v>200</v>
      </c>
      <c r="G11" s="298"/>
      <c r="H11" s="36"/>
      <c r="I11" s="260" t="s">
        <v>249</v>
      </c>
      <c r="J11" s="36"/>
      <c r="K11" s="36"/>
    </row>
    <row r="12" spans="1:15" ht="15" x14ac:dyDescent="0.25">
      <c r="A12" s="36"/>
      <c r="B12" s="36"/>
      <c r="C12" s="82" t="s">
        <v>233</v>
      </c>
      <c r="D12" s="82"/>
      <c r="E12" s="257"/>
      <c r="F12" s="36"/>
      <c r="G12" s="36"/>
      <c r="H12" s="36"/>
      <c r="I12" s="36"/>
      <c r="J12" s="36"/>
      <c r="K12" s="36"/>
    </row>
    <row r="13" spans="1:15" ht="15" x14ac:dyDescent="0.25">
      <c r="A13" s="36"/>
      <c r="B13" s="36"/>
      <c r="C13" s="38"/>
      <c r="D13" s="38"/>
      <c r="E13" s="36"/>
      <c r="F13" s="36"/>
      <c r="G13" s="36"/>
      <c r="H13" s="36"/>
      <c r="I13" s="36"/>
      <c r="J13" s="36"/>
      <c r="K13" s="36"/>
      <c r="M13" s="5" t="s">
        <v>438</v>
      </c>
      <c r="N13" s="5" t="s">
        <v>438</v>
      </c>
      <c r="O13" s="5" t="s">
        <v>438</v>
      </c>
    </row>
    <row r="14" spans="1:15" ht="15" x14ac:dyDescent="0.25">
      <c r="B14" s="150" t="s">
        <v>685</v>
      </c>
      <c r="C14" s="249">
        <v>-207445537</v>
      </c>
      <c r="D14" s="94"/>
      <c r="E14" s="36"/>
      <c r="F14" s="36" t="s">
        <v>204</v>
      </c>
      <c r="G14" s="46">
        <f t="shared" ref="G14:G52" si="0">VLOOKUP(F14,Alloc_Table,2,FALSE)</f>
        <v>0</v>
      </c>
      <c r="H14" s="36"/>
      <c r="I14" s="38">
        <f t="shared" ref="I14:I52" si="1">(C14+D14)*G14</f>
        <v>0</v>
      </c>
      <c r="K14" s="151"/>
    </row>
    <row r="15" spans="1:15" ht="15" x14ac:dyDescent="0.25">
      <c r="A15" s="36"/>
      <c r="B15" s="149" t="s">
        <v>566</v>
      </c>
      <c r="C15" s="249">
        <v>-503075.564004933</v>
      </c>
      <c r="D15" s="94"/>
      <c r="E15" s="38"/>
      <c r="F15" s="36" t="s">
        <v>204</v>
      </c>
      <c r="G15" s="46">
        <f t="shared" si="0"/>
        <v>0</v>
      </c>
      <c r="H15" s="36"/>
      <c r="I15" s="38">
        <f t="shared" si="1"/>
        <v>0</v>
      </c>
      <c r="J15" s="36"/>
      <c r="K15" s="36"/>
    </row>
    <row r="16" spans="1:15" ht="15" x14ac:dyDescent="0.25">
      <c r="B16" s="150" t="s">
        <v>703</v>
      </c>
      <c r="C16" s="249">
        <v>0</v>
      </c>
      <c r="D16" s="94"/>
      <c r="E16" s="36"/>
      <c r="F16" s="36" t="s">
        <v>204</v>
      </c>
      <c r="G16" s="46">
        <f t="shared" si="0"/>
        <v>0</v>
      </c>
      <c r="H16" s="36"/>
      <c r="I16" s="38">
        <f t="shared" si="1"/>
        <v>0</v>
      </c>
      <c r="K16" s="150"/>
    </row>
    <row r="17" spans="1:12" ht="15" x14ac:dyDescent="0.25">
      <c r="A17" s="36"/>
      <c r="B17" s="149" t="s">
        <v>486</v>
      </c>
      <c r="C17" s="249">
        <v>-103338789</v>
      </c>
      <c r="D17" s="94"/>
      <c r="F17" s="36" t="s">
        <v>204</v>
      </c>
      <c r="G17" s="46">
        <f t="shared" si="0"/>
        <v>0</v>
      </c>
      <c r="I17" s="38">
        <f t="shared" si="1"/>
        <v>0</v>
      </c>
      <c r="J17" s="36"/>
      <c r="K17" s="36"/>
    </row>
    <row r="18" spans="1:12" ht="15" x14ac:dyDescent="0.25">
      <c r="A18" s="36"/>
      <c r="B18" s="149" t="s">
        <v>442</v>
      </c>
      <c r="C18" s="249">
        <v>-1362384.8917088429</v>
      </c>
      <c r="D18" s="94"/>
      <c r="E18" s="38"/>
      <c r="F18" s="36" t="s">
        <v>204</v>
      </c>
      <c r="G18" s="46">
        <f t="shared" si="0"/>
        <v>0</v>
      </c>
      <c r="H18" s="36"/>
      <c r="I18" s="38">
        <f t="shared" si="1"/>
        <v>0</v>
      </c>
      <c r="J18" s="36"/>
      <c r="K18" s="36"/>
    </row>
    <row r="19" spans="1:12" ht="15" x14ac:dyDescent="0.25">
      <c r="A19" s="36"/>
      <c r="B19" s="149" t="s">
        <v>443</v>
      </c>
      <c r="C19" s="249">
        <v>0</v>
      </c>
      <c r="D19" s="94"/>
      <c r="E19" s="36"/>
      <c r="F19" s="36" t="s">
        <v>204</v>
      </c>
      <c r="G19" s="46">
        <f t="shared" si="0"/>
        <v>0</v>
      </c>
      <c r="H19" s="36"/>
      <c r="I19" s="38">
        <f t="shared" si="1"/>
        <v>0</v>
      </c>
      <c r="J19" s="36"/>
      <c r="K19" s="36"/>
    </row>
    <row r="20" spans="1:12" ht="15" x14ac:dyDescent="0.25">
      <c r="B20" s="150" t="s">
        <v>700</v>
      </c>
      <c r="C20" s="249">
        <v>-7411983</v>
      </c>
      <c r="D20" s="94"/>
      <c r="E20" s="36"/>
      <c r="F20" s="36" t="s">
        <v>204</v>
      </c>
      <c r="G20" s="46">
        <f t="shared" si="0"/>
        <v>0</v>
      </c>
      <c r="H20" s="36"/>
      <c r="I20" s="38">
        <f t="shared" si="1"/>
        <v>0</v>
      </c>
      <c r="K20" s="150"/>
    </row>
    <row r="21" spans="1:12" ht="15" x14ac:dyDescent="0.25">
      <c r="B21" s="5" t="s">
        <v>796</v>
      </c>
      <c r="C21" s="249">
        <v>277920</v>
      </c>
      <c r="D21" s="94"/>
      <c r="E21" s="36"/>
      <c r="F21" s="36" t="s">
        <v>204</v>
      </c>
      <c r="G21" s="46">
        <f t="shared" ref="G21:G23" si="2">VLOOKUP(F21,Alloc_Table,2,FALSE)</f>
        <v>0</v>
      </c>
      <c r="H21" s="36"/>
      <c r="I21" s="38">
        <f t="shared" ref="I21:I22" si="3">(C21+D21)*G21</f>
        <v>0</v>
      </c>
      <c r="K21" s="150"/>
    </row>
    <row r="22" spans="1:12" ht="15" x14ac:dyDescent="0.25">
      <c r="B22" s="149" t="s">
        <v>743</v>
      </c>
      <c r="C22" s="249">
        <v>3484002.6091499999</v>
      </c>
      <c r="D22" s="36"/>
      <c r="E22" s="36"/>
      <c r="F22" s="36" t="s">
        <v>204</v>
      </c>
      <c r="G22" s="46">
        <f t="shared" si="2"/>
        <v>0</v>
      </c>
      <c r="H22" s="36"/>
      <c r="I22" s="38">
        <f t="shared" si="3"/>
        <v>0</v>
      </c>
      <c r="K22" s="150"/>
    </row>
    <row r="23" spans="1:12" ht="15" x14ac:dyDescent="0.25">
      <c r="A23" s="36"/>
      <c r="B23" s="5" t="s">
        <v>797</v>
      </c>
      <c r="C23" s="249">
        <v>-49336937.971025847</v>
      </c>
      <c r="D23" s="36"/>
      <c r="E23" s="36"/>
      <c r="F23" s="36" t="s">
        <v>204</v>
      </c>
      <c r="G23" s="46">
        <f t="shared" si="2"/>
        <v>0</v>
      </c>
      <c r="H23" s="36"/>
      <c r="I23" s="38">
        <f t="shared" ref="I23" si="4">(C23+D23)*G23</f>
        <v>0</v>
      </c>
      <c r="J23" s="36"/>
      <c r="K23" s="36"/>
    </row>
    <row r="24" spans="1:12" ht="15" x14ac:dyDescent="0.25">
      <c r="B24" s="149" t="s">
        <v>701</v>
      </c>
      <c r="C24" s="249">
        <v>-4287922.1692095743</v>
      </c>
      <c r="D24" s="94"/>
      <c r="E24" s="36"/>
      <c r="F24" s="36" t="s">
        <v>204</v>
      </c>
      <c r="G24" s="46">
        <f t="shared" si="0"/>
        <v>0</v>
      </c>
      <c r="H24" s="36"/>
      <c r="I24" s="38">
        <f t="shared" si="1"/>
        <v>0</v>
      </c>
      <c r="K24" s="150"/>
    </row>
    <row r="25" spans="1:12" ht="15" x14ac:dyDescent="0.25">
      <c r="B25" s="149" t="s">
        <v>236</v>
      </c>
      <c r="C25" s="249">
        <v>-1156767</v>
      </c>
      <c r="D25" s="94"/>
      <c r="E25" s="36"/>
      <c r="F25" s="36" t="s">
        <v>204</v>
      </c>
      <c r="G25" s="46">
        <f t="shared" si="0"/>
        <v>0</v>
      </c>
      <c r="H25" s="36"/>
      <c r="I25" s="38">
        <f t="shared" si="1"/>
        <v>0</v>
      </c>
      <c r="K25" s="150"/>
    </row>
    <row r="26" spans="1:12" ht="15" x14ac:dyDescent="0.25">
      <c r="A26" s="36"/>
      <c r="B26" s="149" t="s">
        <v>691</v>
      </c>
      <c r="C26" s="249">
        <v>0</v>
      </c>
      <c r="D26" s="94"/>
      <c r="E26" s="36"/>
      <c r="F26" s="36" t="s">
        <v>204</v>
      </c>
      <c r="G26" s="46">
        <f t="shared" si="0"/>
        <v>0</v>
      </c>
      <c r="H26" s="36"/>
      <c r="I26" s="38">
        <f t="shared" si="1"/>
        <v>0</v>
      </c>
      <c r="J26" s="36"/>
      <c r="K26" s="36"/>
      <c r="L26" s="192"/>
    </row>
    <row r="27" spans="1:12" ht="15" x14ac:dyDescent="0.25">
      <c r="B27" s="149" t="s">
        <v>702</v>
      </c>
      <c r="C27" s="249">
        <v>-48792068</v>
      </c>
      <c r="D27" s="94"/>
      <c r="E27" s="36"/>
      <c r="F27" s="36" t="s">
        <v>202</v>
      </c>
      <c r="G27" s="46">
        <f t="shared" si="0"/>
        <v>2.9691229236629976E-2</v>
      </c>
      <c r="H27" s="36"/>
      <c r="I27" s="38">
        <f t="shared" si="1"/>
        <v>-1448696.4759172378</v>
      </c>
      <c r="K27" s="150"/>
    </row>
    <row r="28" spans="1:12" ht="15" x14ac:dyDescent="0.25">
      <c r="A28" s="36"/>
      <c r="B28" s="149" t="s">
        <v>441</v>
      </c>
      <c r="C28" s="249">
        <v>-13993946</v>
      </c>
      <c r="D28" s="94"/>
      <c r="E28" s="36"/>
      <c r="F28" s="36" t="s">
        <v>204</v>
      </c>
      <c r="G28" s="46">
        <f t="shared" si="0"/>
        <v>0</v>
      </c>
      <c r="H28" s="36"/>
      <c r="I28" s="38">
        <f t="shared" si="1"/>
        <v>0</v>
      </c>
      <c r="J28" s="36"/>
      <c r="K28" s="36"/>
    </row>
    <row r="29" spans="1:12" ht="15" x14ac:dyDescent="0.25">
      <c r="B29" s="149" t="s">
        <v>695</v>
      </c>
      <c r="C29" s="249">
        <v>-674437141</v>
      </c>
      <c r="D29" s="94"/>
      <c r="E29" s="36"/>
      <c r="F29" s="36" t="s">
        <v>204</v>
      </c>
      <c r="G29" s="46">
        <f t="shared" si="0"/>
        <v>0</v>
      </c>
      <c r="H29" s="36"/>
      <c r="I29" s="38">
        <f t="shared" si="1"/>
        <v>0</v>
      </c>
      <c r="K29" s="150"/>
    </row>
    <row r="30" spans="1:12" ht="15" x14ac:dyDescent="0.25">
      <c r="B30" s="149" t="s">
        <v>591</v>
      </c>
      <c r="C30" s="249">
        <v>0</v>
      </c>
      <c r="D30" s="94"/>
      <c r="F30" s="36" t="s">
        <v>204</v>
      </c>
      <c r="G30" s="46">
        <f t="shared" si="0"/>
        <v>0</v>
      </c>
      <c r="H30" s="36"/>
      <c r="I30" s="38">
        <f t="shared" si="1"/>
        <v>0</v>
      </c>
      <c r="K30" s="150"/>
    </row>
    <row r="31" spans="1:12" ht="15" x14ac:dyDescent="0.25">
      <c r="B31" s="149" t="s">
        <v>693</v>
      </c>
      <c r="C31" s="249">
        <v>-4864931</v>
      </c>
      <c r="D31" s="94"/>
      <c r="E31" s="36"/>
      <c r="F31" s="150" t="s">
        <v>203</v>
      </c>
      <c r="G31" s="46">
        <f t="shared" si="0"/>
        <v>0</v>
      </c>
      <c r="H31" s="36"/>
      <c r="I31" s="38">
        <f t="shared" si="1"/>
        <v>0</v>
      </c>
      <c r="K31" s="150"/>
    </row>
    <row r="32" spans="1:12" ht="15" x14ac:dyDescent="0.25">
      <c r="B32" s="149" t="s">
        <v>692</v>
      </c>
      <c r="C32" s="249">
        <v>-97394652</v>
      </c>
      <c r="D32" s="94"/>
      <c r="E32" s="36"/>
      <c r="F32" s="36" t="s">
        <v>204</v>
      </c>
      <c r="G32" s="46">
        <f t="shared" si="0"/>
        <v>0</v>
      </c>
      <c r="H32" s="36"/>
      <c r="I32" s="38">
        <f t="shared" si="1"/>
        <v>0</v>
      </c>
      <c r="K32" s="150"/>
    </row>
    <row r="33" spans="1:11" ht="15" x14ac:dyDescent="0.25">
      <c r="B33" s="149" t="s">
        <v>699</v>
      </c>
      <c r="C33" s="249">
        <v>-1519321.2463102499</v>
      </c>
      <c r="D33" s="94"/>
      <c r="E33" s="36"/>
      <c r="F33" s="36" t="s">
        <v>204</v>
      </c>
      <c r="G33" s="46">
        <f t="shared" si="0"/>
        <v>0</v>
      </c>
      <c r="H33" s="36"/>
      <c r="I33" s="38">
        <f t="shared" si="1"/>
        <v>0</v>
      </c>
      <c r="K33" s="150"/>
    </row>
    <row r="34" spans="1:11" ht="15" x14ac:dyDescent="0.25">
      <c r="B34" s="5" t="s">
        <v>798</v>
      </c>
      <c r="C34" s="249">
        <v>-15057446</v>
      </c>
      <c r="D34" s="94"/>
      <c r="E34" s="36"/>
      <c r="F34" s="150" t="s">
        <v>203</v>
      </c>
      <c r="G34" s="46">
        <f t="shared" ref="G34:G35" si="5">VLOOKUP(F34,Alloc_Table,2,FALSE)</f>
        <v>0</v>
      </c>
      <c r="H34" s="36"/>
      <c r="I34" s="38">
        <f t="shared" ref="I34:I44" si="6">(C34+D34)*G34</f>
        <v>0</v>
      </c>
      <c r="J34" s="36"/>
      <c r="K34" s="36"/>
    </row>
    <row r="35" spans="1:11" ht="15" x14ac:dyDescent="0.25">
      <c r="B35" s="5" t="s">
        <v>799</v>
      </c>
      <c r="C35" s="249">
        <v>-2620646</v>
      </c>
      <c r="D35" s="94"/>
      <c r="E35" s="36"/>
      <c r="F35" s="150" t="s">
        <v>203</v>
      </c>
      <c r="G35" s="46">
        <f t="shared" si="5"/>
        <v>0</v>
      </c>
      <c r="H35" s="36"/>
      <c r="I35" s="38">
        <f t="shared" si="6"/>
        <v>0</v>
      </c>
      <c r="J35" s="36"/>
      <c r="K35" s="36"/>
    </row>
    <row r="36" spans="1:11" ht="15" x14ac:dyDescent="0.25">
      <c r="A36" s="36"/>
      <c r="B36" s="149" t="s">
        <v>744</v>
      </c>
      <c r="C36" s="249">
        <v>-13263151.8836031</v>
      </c>
      <c r="D36" s="36"/>
      <c r="E36" s="36"/>
      <c r="F36" s="36" t="s">
        <v>204</v>
      </c>
      <c r="G36" s="46">
        <f t="shared" ref="G36:G37" si="7">VLOOKUP(F36,Alloc_Table,2,FALSE)</f>
        <v>0</v>
      </c>
      <c r="H36" s="36"/>
      <c r="I36" s="38">
        <f t="shared" si="6"/>
        <v>0</v>
      </c>
      <c r="J36" s="36"/>
      <c r="K36" s="36"/>
    </row>
    <row r="37" spans="1:11" ht="15" x14ac:dyDescent="0.25">
      <c r="A37" s="36"/>
      <c r="B37" s="149" t="s">
        <v>745</v>
      </c>
      <c r="C37" s="249">
        <v>-6256084.2511499999</v>
      </c>
      <c r="D37" s="36"/>
      <c r="E37" s="36"/>
      <c r="F37" s="36" t="s">
        <v>204</v>
      </c>
      <c r="G37" s="46">
        <f t="shared" si="7"/>
        <v>0</v>
      </c>
      <c r="H37" s="36"/>
      <c r="I37" s="38">
        <f t="shared" si="6"/>
        <v>0</v>
      </c>
      <c r="K37" s="150"/>
    </row>
    <row r="38" spans="1:11" ht="15" x14ac:dyDescent="0.25">
      <c r="A38" s="36"/>
      <c r="B38" s="5" t="s">
        <v>800</v>
      </c>
      <c r="C38" s="249">
        <v>-2681655.4493999998</v>
      </c>
      <c r="D38" s="36"/>
      <c r="E38" s="36"/>
      <c r="F38" s="36" t="s">
        <v>204</v>
      </c>
      <c r="G38" s="46">
        <f t="shared" ref="G38" si="8">VLOOKUP(F38,Alloc_Table,2,FALSE)</f>
        <v>0</v>
      </c>
      <c r="H38" s="36"/>
      <c r="I38" s="38">
        <f t="shared" si="6"/>
        <v>0</v>
      </c>
      <c r="K38" s="150"/>
    </row>
    <row r="39" spans="1:11" ht="15" x14ac:dyDescent="0.25">
      <c r="B39" s="149" t="s">
        <v>592</v>
      </c>
      <c r="C39" s="249">
        <v>-14203546</v>
      </c>
      <c r="D39" s="94"/>
      <c r="E39" s="36"/>
      <c r="F39" s="36" t="s">
        <v>204</v>
      </c>
      <c r="G39" s="46">
        <f t="shared" si="0"/>
        <v>0</v>
      </c>
      <c r="H39" s="36"/>
      <c r="I39" s="38">
        <f t="shared" si="6"/>
        <v>0</v>
      </c>
      <c r="K39" s="150"/>
    </row>
    <row r="40" spans="1:11" ht="15" x14ac:dyDescent="0.25">
      <c r="B40" s="149" t="s">
        <v>439</v>
      </c>
      <c r="C40" s="249">
        <v>-13262607</v>
      </c>
      <c r="D40" s="94"/>
      <c r="E40" s="36"/>
      <c r="F40" s="36" t="s">
        <v>204</v>
      </c>
      <c r="G40" s="46">
        <f t="shared" si="0"/>
        <v>0</v>
      </c>
      <c r="H40" s="36"/>
      <c r="I40" s="38">
        <f t="shared" si="6"/>
        <v>0</v>
      </c>
      <c r="K40" s="150"/>
    </row>
    <row r="41" spans="1:11" ht="15" x14ac:dyDescent="0.25">
      <c r="B41" s="149" t="s">
        <v>746</v>
      </c>
      <c r="C41" s="249">
        <v>-417847.94743095001</v>
      </c>
      <c r="D41" s="36"/>
      <c r="E41" s="36"/>
      <c r="F41" s="36" t="s">
        <v>204</v>
      </c>
      <c r="G41" s="46">
        <f t="shared" ref="G41" si="9">VLOOKUP(F41,Alloc_Table,2,FALSE)</f>
        <v>0</v>
      </c>
      <c r="H41" s="36"/>
      <c r="I41" s="38">
        <f t="shared" si="6"/>
        <v>0</v>
      </c>
      <c r="K41" s="150"/>
    </row>
    <row r="42" spans="1:11" ht="15" x14ac:dyDescent="0.25">
      <c r="B42" s="149" t="s">
        <v>690</v>
      </c>
      <c r="C42" s="249">
        <v>73979</v>
      </c>
      <c r="D42" s="94"/>
      <c r="E42" s="36"/>
      <c r="F42" s="36" t="s">
        <v>204</v>
      </c>
      <c r="G42" s="46">
        <f t="shared" si="0"/>
        <v>0</v>
      </c>
      <c r="H42" s="36"/>
      <c r="I42" s="38">
        <f t="shared" si="6"/>
        <v>0</v>
      </c>
      <c r="K42" s="150"/>
    </row>
    <row r="43" spans="1:11" ht="15" x14ac:dyDescent="0.25">
      <c r="B43" s="149" t="s">
        <v>747</v>
      </c>
      <c r="C43" s="249">
        <v>-206615</v>
      </c>
      <c r="D43" s="36"/>
      <c r="E43" s="36"/>
      <c r="F43" s="36" t="s">
        <v>204</v>
      </c>
      <c r="G43" s="46">
        <f t="shared" ref="G43" si="10">VLOOKUP(F43,Alloc_Table,2,FALSE)</f>
        <v>0</v>
      </c>
      <c r="H43" s="36"/>
      <c r="I43" s="38">
        <f t="shared" si="6"/>
        <v>0</v>
      </c>
      <c r="K43" s="150"/>
    </row>
    <row r="44" spans="1:11" ht="15" x14ac:dyDescent="0.25">
      <c r="B44" s="149" t="s">
        <v>704</v>
      </c>
      <c r="C44" s="249">
        <v>-7944210</v>
      </c>
      <c r="D44" s="94"/>
      <c r="E44" s="36"/>
      <c r="F44" s="36" t="s">
        <v>204</v>
      </c>
      <c r="G44" s="46">
        <f t="shared" si="0"/>
        <v>0</v>
      </c>
      <c r="H44" s="36"/>
      <c r="I44" s="38">
        <f t="shared" si="6"/>
        <v>0</v>
      </c>
      <c r="K44" s="150"/>
    </row>
    <row r="45" spans="1:11" ht="15" x14ac:dyDescent="0.25">
      <c r="B45" s="149" t="s">
        <v>694</v>
      </c>
      <c r="C45" s="249">
        <v>-156810246</v>
      </c>
      <c r="D45" s="94"/>
      <c r="E45" s="36"/>
      <c r="F45" s="36" t="s">
        <v>202</v>
      </c>
      <c r="G45" s="46">
        <f t="shared" si="0"/>
        <v>2.9691229236629976E-2</v>
      </c>
      <c r="H45" s="36"/>
      <c r="I45" s="38">
        <f t="shared" si="1"/>
        <v>-4655888.9606383387</v>
      </c>
      <c r="K45" s="150"/>
    </row>
    <row r="46" spans="1:11" ht="15" x14ac:dyDescent="0.25">
      <c r="B46" s="149" t="s">
        <v>748</v>
      </c>
      <c r="C46" s="249">
        <v>-5452783</v>
      </c>
      <c r="D46" s="94"/>
      <c r="E46" s="36"/>
      <c r="F46" s="36" t="s">
        <v>204</v>
      </c>
      <c r="G46" s="46">
        <f t="shared" ref="G46" si="11">VLOOKUP(F46,Alloc_Table,2,FALSE)</f>
        <v>0</v>
      </c>
      <c r="H46" s="36"/>
      <c r="I46" s="38">
        <f t="shared" si="1"/>
        <v>0</v>
      </c>
      <c r="J46" s="36"/>
      <c r="K46" s="36"/>
    </row>
    <row r="47" spans="1:11" ht="15" x14ac:dyDescent="0.25">
      <c r="B47" s="149" t="s">
        <v>698</v>
      </c>
      <c r="C47" s="249">
        <v>-4049432.4846215146</v>
      </c>
      <c r="D47" s="94"/>
      <c r="E47" s="36"/>
      <c r="F47" s="36" t="s">
        <v>204</v>
      </c>
      <c r="G47" s="46">
        <f t="shared" si="0"/>
        <v>0</v>
      </c>
      <c r="H47" s="36"/>
      <c r="I47" s="38">
        <f t="shared" si="1"/>
        <v>0</v>
      </c>
      <c r="K47" s="150"/>
    </row>
    <row r="48" spans="1:11" ht="15" x14ac:dyDescent="0.25">
      <c r="A48" s="36"/>
      <c r="B48" s="149" t="s">
        <v>696</v>
      </c>
      <c r="C48" s="249">
        <v>-39031661</v>
      </c>
      <c r="D48" s="94"/>
      <c r="E48" s="36"/>
      <c r="F48" s="150" t="s">
        <v>203</v>
      </c>
      <c r="G48" s="46">
        <f t="shared" si="0"/>
        <v>0</v>
      </c>
      <c r="H48" s="36"/>
      <c r="I48" s="38">
        <f t="shared" si="1"/>
        <v>0</v>
      </c>
    </row>
    <row r="49" spans="2:17" ht="15" x14ac:dyDescent="0.25">
      <c r="B49" s="149" t="s">
        <v>697</v>
      </c>
      <c r="C49" s="249">
        <v>-9960747.2384350523</v>
      </c>
      <c r="D49" s="94"/>
      <c r="E49" s="36"/>
      <c r="F49" s="36" t="s">
        <v>204</v>
      </c>
      <c r="G49" s="46">
        <f t="shared" si="0"/>
        <v>0</v>
      </c>
      <c r="H49" s="36"/>
      <c r="I49" s="38">
        <f t="shared" si="1"/>
        <v>0</v>
      </c>
      <c r="M49" s="36"/>
    </row>
    <row r="50" spans="2:17" ht="15" x14ac:dyDescent="0.25">
      <c r="B50" s="149" t="s">
        <v>749</v>
      </c>
      <c r="C50" s="249">
        <v>0</v>
      </c>
      <c r="D50" s="94"/>
      <c r="E50" s="36"/>
      <c r="F50" s="36" t="s">
        <v>204</v>
      </c>
      <c r="G50" s="46">
        <f t="shared" ref="G50" si="12">VLOOKUP(F50,Alloc_Table,2,FALSE)</f>
        <v>0</v>
      </c>
      <c r="H50" s="36"/>
      <c r="I50" s="38">
        <f t="shared" si="1"/>
        <v>0</v>
      </c>
      <c r="M50" s="36"/>
      <c r="N50" s="36"/>
      <c r="O50" s="38"/>
    </row>
    <row r="51" spans="2:17" ht="15" x14ac:dyDescent="0.25">
      <c r="B51" s="149" t="s">
        <v>593</v>
      </c>
      <c r="C51" s="249">
        <v>0</v>
      </c>
      <c r="D51" s="94"/>
      <c r="E51" s="36"/>
      <c r="F51" s="36" t="s">
        <v>204</v>
      </c>
      <c r="G51" s="46">
        <f t="shared" si="0"/>
        <v>0</v>
      </c>
      <c r="H51" s="36"/>
      <c r="I51" s="38">
        <f t="shared" si="1"/>
        <v>0</v>
      </c>
      <c r="M51" s="36"/>
      <c r="N51" s="36"/>
      <c r="O51" s="38"/>
    </row>
    <row r="52" spans="2:17" ht="15" x14ac:dyDescent="0.25">
      <c r="B52" s="5" t="s">
        <v>794</v>
      </c>
      <c r="C52" s="249">
        <v>-1.49</v>
      </c>
      <c r="D52" s="94"/>
      <c r="E52" s="36"/>
      <c r="F52" s="36" t="s">
        <v>204</v>
      </c>
      <c r="G52" s="46">
        <f t="shared" si="0"/>
        <v>0</v>
      </c>
      <c r="H52" s="36"/>
      <c r="I52" s="38">
        <f t="shared" si="1"/>
        <v>0</v>
      </c>
      <c r="M52" s="36"/>
      <c r="N52" s="36"/>
      <c r="O52" s="38"/>
    </row>
    <row r="53" spans="2:17" ht="15" x14ac:dyDescent="0.25">
      <c r="B53" s="5" t="s">
        <v>801</v>
      </c>
      <c r="C53" s="249">
        <v>-1069915.6694593499</v>
      </c>
      <c r="D53" s="94"/>
      <c r="E53" s="36"/>
      <c r="F53" s="36" t="s">
        <v>202</v>
      </c>
      <c r="G53" s="46">
        <f t="shared" ref="G53" si="13">VLOOKUP(F53,Alloc_Table,2,FALSE)</f>
        <v>2.9691229236629976E-2</v>
      </c>
      <c r="H53" s="36"/>
      <c r="I53" s="38">
        <f t="shared" ref="I53" si="14">(C53+D53)*G53</f>
        <v>-31767.111405779982</v>
      </c>
      <c r="M53" s="36"/>
      <c r="N53" s="36"/>
      <c r="O53" s="38"/>
    </row>
    <row r="54" spans="2:17" ht="15" x14ac:dyDescent="0.25">
      <c r="B54" s="36"/>
      <c r="C54" s="224"/>
      <c r="D54" s="224"/>
      <c r="E54" s="36"/>
      <c r="F54" s="36"/>
      <c r="G54" s="36"/>
      <c r="H54" s="36"/>
      <c r="I54" s="36"/>
      <c r="M54" s="36"/>
      <c r="N54" s="36"/>
      <c r="O54" s="38"/>
    </row>
    <row r="55" spans="2:17" ht="15" x14ac:dyDescent="0.25">
      <c r="B55" s="36" t="s">
        <v>268</v>
      </c>
      <c r="C55" s="38">
        <f>SUM(C14:C54)</f>
        <v>-1504298150.6472092</v>
      </c>
      <c r="D55" s="38"/>
      <c r="E55" s="38"/>
      <c r="F55" s="36"/>
      <c r="G55" s="36"/>
      <c r="H55" s="36"/>
      <c r="I55" s="38">
        <f>SUM(I14:I54)</f>
        <v>-6136352.5479613561</v>
      </c>
      <c r="M55" s="36"/>
      <c r="N55" s="36"/>
      <c r="O55" s="38"/>
    </row>
    <row r="56" spans="2:17" ht="15" x14ac:dyDescent="0.25">
      <c r="C56" s="38"/>
      <c r="M56" s="36"/>
      <c r="N56" s="36"/>
      <c r="O56" s="38"/>
      <c r="Q56" s="192"/>
    </row>
    <row r="57" spans="2:17" ht="15" x14ac:dyDescent="0.25">
      <c r="C57" s="38"/>
      <c r="M57" s="36"/>
      <c r="N57" s="36"/>
      <c r="O57" s="38"/>
    </row>
    <row r="58" spans="2:17" ht="15" x14ac:dyDescent="0.25">
      <c r="C58" s="192"/>
      <c r="D58" s="192"/>
      <c r="M58" s="36"/>
      <c r="N58" s="36"/>
      <c r="O58" s="38"/>
    </row>
    <row r="59" spans="2:17" ht="15" x14ac:dyDescent="0.25">
      <c r="M59" s="36"/>
      <c r="N59" s="36"/>
      <c r="O59" s="38"/>
    </row>
    <row r="60" spans="2:17" ht="15" x14ac:dyDescent="0.25">
      <c r="M60" s="36"/>
      <c r="N60" s="36"/>
      <c r="O60" s="38"/>
    </row>
    <row r="61" spans="2:17" ht="15" x14ac:dyDescent="0.25">
      <c r="M61" s="36"/>
      <c r="N61" s="36"/>
      <c r="O61" s="38"/>
    </row>
    <row r="62" spans="2:17" ht="15" x14ac:dyDescent="0.25">
      <c r="M62" s="36"/>
      <c r="N62" s="36"/>
      <c r="O62" s="38"/>
    </row>
    <row r="63" spans="2:17" ht="15" x14ac:dyDescent="0.25">
      <c r="M63" s="36"/>
      <c r="N63" s="36"/>
      <c r="O63" s="38"/>
    </row>
    <row r="64" spans="2:17" ht="15" x14ac:dyDescent="0.25">
      <c r="M64" s="36"/>
      <c r="N64" s="36"/>
      <c r="O64" s="38"/>
    </row>
    <row r="65" spans="13:15" ht="15" x14ac:dyDescent="0.25">
      <c r="M65" s="36"/>
      <c r="N65" s="36"/>
      <c r="O65" s="36"/>
    </row>
    <row r="66" spans="13:15" ht="15" x14ac:dyDescent="0.25">
      <c r="M66" s="36"/>
      <c r="N66" s="36"/>
      <c r="O66" s="36"/>
    </row>
    <row r="67" spans="13:15" ht="15" x14ac:dyDescent="0.25">
      <c r="M67" s="36"/>
      <c r="N67" s="36"/>
      <c r="O67" s="36"/>
    </row>
    <row r="68" spans="13:15" ht="15" x14ac:dyDescent="0.25">
      <c r="M68" s="36"/>
      <c r="N68" s="36"/>
      <c r="O68" s="36"/>
    </row>
    <row r="69" spans="13:15" ht="15" x14ac:dyDescent="0.25">
      <c r="M69" s="36"/>
      <c r="N69" s="36"/>
      <c r="O69" s="36"/>
    </row>
    <row r="70" spans="13:15" ht="15" x14ac:dyDescent="0.25">
      <c r="M70" s="36"/>
      <c r="N70" s="36"/>
      <c r="O70" s="36"/>
    </row>
    <row r="71" spans="13:15" ht="15" x14ac:dyDescent="0.25">
      <c r="M71" s="36"/>
      <c r="N71" s="36"/>
      <c r="O71" s="36"/>
    </row>
    <row r="72" spans="13:15" ht="15" x14ac:dyDescent="0.25">
      <c r="M72" s="36"/>
      <c r="N72" s="36"/>
      <c r="O72" s="36"/>
    </row>
    <row r="73" spans="13:15" ht="15" x14ac:dyDescent="0.25">
      <c r="M73" s="36"/>
      <c r="N73" s="36"/>
      <c r="O73" s="36"/>
    </row>
    <row r="74" spans="13:15" ht="15" x14ac:dyDescent="0.25">
      <c r="M74" s="36"/>
      <c r="N74" s="36"/>
      <c r="O74" s="36"/>
    </row>
    <row r="75" spans="13:15" ht="15" x14ac:dyDescent="0.25">
      <c r="M75" s="36"/>
      <c r="N75" s="36"/>
      <c r="O75" s="36"/>
    </row>
    <row r="76" spans="13:15" ht="15" x14ac:dyDescent="0.25">
      <c r="M76" s="36"/>
      <c r="N76" s="36"/>
      <c r="O76" s="36"/>
    </row>
    <row r="77" spans="13:15" ht="15" x14ac:dyDescent="0.25">
      <c r="N77" s="36"/>
      <c r="O77" s="36"/>
    </row>
    <row r="78" spans="13:15" ht="15" x14ac:dyDescent="0.25">
      <c r="N78" s="36"/>
      <c r="O78" s="36"/>
    </row>
    <row r="79" spans="13:15" ht="15" x14ac:dyDescent="0.25">
      <c r="N79" s="36"/>
      <c r="O79" s="36"/>
    </row>
    <row r="80" spans="13:15" ht="15" x14ac:dyDescent="0.25">
      <c r="N80" s="36"/>
      <c r="O80" s="36"/>
    </row>
    <row r="81" spans="14:15" ht="15" x14ac:dyDescent="0.25">
      <c r="N81" s="36"/>
      <c r="O81" s="36"/>
    </row>
    <row r="82" spans="14:15" ht="15" x14ac:dyDescent="0.25">
      <c r="N82" s="36"/>
      <c r="O82" s="36"/>
    </row>
    <row r="83" spans="14:15" ht="15" x14ac:dyDescent="0.25">
      <c r="N83" s="36"/>
      <c r="O83" s="36"/>
    </row>
  </sheetData>
  <sortState ref="A14:S40">
    <sortCondition ref="B14:B40"/>
  </sortState>
  <mergeCells count="6">
    <mergeCell ref="F11:G11"/>
    <mergeCell ref="I1:J1"/>
    <mergeCell ref="I3:J3"/>
    <mergeCell ref="A5:J5"/>
    <mergeCell ref="A6:J6"/>
    <mergeCell ref="A7:J7"/>
  </mergeCells>
  <phoneticPr fontId="15" type="noConversion"/>
  <printOptions horizontalCentered="1"/>
  <pageMargins left="0.25" right="0.25" top="1" bottom="1" header="0.5" footer="0.5"/>
  <pageSetup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21"/>
  <sheetViews>
    <sheetView workbookViewId="0">
      <selection activeCell="N36" sqref="N36"/>
    </sheetView>
  </sheetViews>
  <sheetFormatPr defaultRowHeight="12.75" x14ac:dyDescent="0.2"/>
  <cols>
    <col min="1" max="1" width="5.7109375" style="5" customWidth="1"/>
    <col min="2" max="2" width="33.5703125" style="5" customWidth="1"/>
    <col min="3" max="3" width="12.7109375" style="5" customWidth="1"/>
    <col min="4" max="4" width="5.7109375" style="5" customWidth="1"/>
    <col min="5" max="5" width="9.140625" style="5"/>
    <col min="6" max="6" width="9.7109375" style="5" bestFit="1" customWidth="1"/>
    <col min="7" max="7" width="5.7109375" style="5" customWidth="1"/>
    <col min="8" max="8" width="14.7109375" style="5" customWidth="1"/>
    <col min="9" max="9" width="6.85546875" style="5" customWidth="1"/>
    <col min="10" max="16384" width="9.140625" style="5"/>
  </cols>
  <sheetData>
    <row r="1" spans="1:9" ht="15.75" x14ac:dyDescent="0.25">
      <c r="A1" s="36"/>
      <c r="B1" s="36"/>
      <c r="C1" s="36"/>
      <c r="D1" s="36"/>
      <c r="E1" s="36"/>
      <c r="F1" s="36"/>
      <c r="G1" s="36"/>
      <c r="H1" s="301" t="s">
        <v>584</v>
      </c>
      <c r="I1" s="301"/>
    </row>
    <row r="2" spans="1:9" ht="15.75" x14ac:dyDescent="0.25">
      <c r="A2" s="36"/>
      <c r="B2" s="36"/>
      <c r="C2" s="36"/>
      <c r="D2" s="36"/>
      <c r="E2" s="36"/>
      <c r="F2" s="36"/>
      <c r="G2" s="36"/>
      <c r="H2" s="155" t="s">
        <v>432</v>
      </c>
      <c r="I2" s="155"/>
    </row>
    <row r="3" spans="1:9" ht="15" x14ac:dyDescent="0.25">
      <c r="A3" s="36"/>
      <c r="B3" s="36"/>
      <c r="C3" s="36"/>
      <c r="D3" s="36"/>
      <c r="E3" s="36"/>
      <c r="F3" s="36"/>
      <c r="G3" s="36"/>
      <c r="H3" s="294" t="str">
        <f>FF1_Year</f>
        <v>Year Ending 12/31/2016</v>
      </c>
      <c r="I3" s="294"/>
    </row>
    <row r="4" spans="1:9" ht="15" x14ac:dyDescent="0.25">
      <c r="A4" s="36"/>
      <c r="B4" s="36"/>
      <c r="C4" s="36"/>
      <c r="D4" s="36"/>
      <c r="E4" s="36"/>
      <c r="F4" s="36"/>
      <c r="G4" s="36"/>
      <c r="H4" s="36"/>
      <c r="I4" s="36"/>
    </row>
    <row r="5" spans="1:9" ht="15" x14ac:dyDescent="0.25">
      <c r="A5" s="323" t="s">
        <v>560</v>
      </c>
      <c r="B5" s="323"/>
      <c r="C5" s="323"/>
      <c r="D5" s="323"/>
      <c r="E5" s="323"/>
      <c r="F5" s="323"/>
      <c r="G5" s="323"/>
      <c r="H5" s="323"/>
      <c r="I5" s="323"/>
    </row>
    <row r="6" spans="1:9" ht="15" x14ac:dyDescent="0.25">
      <c r="A6" s="298" t="s">
        <v>264</v>
      </c>
      <c r="B6" s="298"/>
      <c r="C6" s="298"/>
      <c r="D6" s="298"/>
      <c r="E6" s="298"/>
      <c r="F6" s="298"/>
      <c r="G6" s="298"/>
      <c r="H6" s="298"/>
      <c r="I6" s="298"/>
    </row>
    <row r="7" spans="1:9" ht="15" x14ac:dyDescent="0.25">
      <c r="A7" s="298" t="s">
        <v>311</v>
      </c>
      <c r="B7" s="298"/>
      <c r="C7" s="298"/>
      <c r="D7" s="298"/>
      <c r="E7" s="298"/>
      <c r="F7" s="298"/>
      <c r="G7" s="298"/>
      <c r="H7" s="298"/>
      <c r="I7" s="298"/>
    </row>
    <row r="8" spans="1:9" ht="15" x14ac:dyDescent="0.25">
      <c r="A8" s="36"/>
      <c r="B8" s="36"/>
      <c r="C8" s="36"/>
      <c r="D8" s="36"/>
      <c r="E8" s="36"/>
      <c r="F8" s="36"/>
      <c r="G8" s="36"/>
      <c r="H8" s="36"/>
      <c r="I8" s="36"/>
    </row>
    <row r="9" spans="1:9" ht="15" x14ac:dyDescent="0.25">
      <c r="A9" s="36"/>
      <c r="B9" s="36"/>
      <c r="C9" s="36"/>
      <c r="D9" s="36"/>
      <c r="E9" s="36"/>
      <c r="F9" s="36"/>
      <c r="G9" s="36"/>
      <c r="H9" s="36"/>
      <c r="I9" s="36"/>
    </row>
    <row r="10" spans="1:9" ht="15" x14ac:dyDescent="0.25">
      <c r="A10" s="36"/>
      <c r="B10" s="36"/>
      <c r="C10" s="82" t="s">
        <v>218</v>
      </c>
      <c r="D10" s="154"/>
      <c r="E10" s="36"/>
      <c r="F10" s="36"/>
      <c r="G10" s="36"/>
      <c r="H10" s="36"/>
      <c r="I10" s="36"/>
    </row>
    <row r="11" spans="1:9" ht="15" x14ac:dyDescent="0.25">
      <c r="A11" s="36"/>
      <c r="B11" s="36"/>
      <c r="C11" s="193" t="str">
        <f>RIGHT(FF1_Year,10)</f>
        <v>12/31/2016</v>
      </c>
      <c r="D11" s="154"/>
      <c r="E11" s="298" t="s">
        <v>200</v>
      </c>
      <c r="F11" s="298"/>
      <c r="G11" s="36"/>
      <c r="H11" s="76" t="s">
        <v>249</v>
      </c>
      <c r="I11" s="36"/>
    </row>
    <row r="12" spans="1:9" ht="15" x14ac:dyDescent="0.25">
      <c r="A12" s="36"/>
      <c r="B12" s="36"/>
      <c r="C12" s="82" t="s">
        <v>233</v>
      </c>
      <c r="D12" s="154"/>
      <c r="E12" s="36"/>
      <c r="F12" s="36"/>
      <c r="G12" s="36"/>
      <c r="H12" s="36"/>
      <c r="I12" s="36"/>
    </row>
    <row r="13" spans="1:9" ht="15" x14ac:dyDescent="0.25">
      <c r="A13" s="36"/>
      <c r="B13" s="36"/>
      <c r="C13" s="38"/>
      <c r="D13" s="36"/>
      <c r="E13" s="36"/>
      <c r="F13" s="36"/>
      <c r="G13" s="36"/>
      <c r="H13" s="36"/>
      <c r="I13" s="36"/>
    </row>
    <row r="14" spans="1:9" ht="15" x14ac:dyDescent="0.25">
      <c r="A14" s="36"/>
      <c r="B14" s="36" t="s">
        <v>312</v>
      </c>
      <c r="C14" s="94">
        <v>-2370296</v>
      </c>
      <c r="D14" s="38"/>
      <c r="E14" s="36" t="s">
        <v>203</v>
      </c>
      <c r="F14" s="46">
        <f>VLOOKUP(E14,Alloc_Table,2,FALSE)</f>
        <v>0</v>
      </c>
      <c r="G14" s="36"/>
      <c r="H14" s="38">
        <f>C14*F14</f>
        <v>0</v>
      </c>
      <c r="I14" s="36"/>
    </row>
    <row r="15" spans="1:9" ht="15" x14ac:dyDescent="0.25">
      <c r="A15" s="36"/>
      <c r="B15" s="36" t="s">
        <v>738</v>
      </c>
      <c r="C15" s="94">
        <v>0</v>
      </c>
      <c r="D15" s="38"/>
      <c r="E15" s="36" t="s">
        <v>203</v>
      </c>
      <c r="F15" s="46">
        <f>VLOOKUP(E15,Alloc_Table,2,FALSE)</f>
        <v>0</v>
      </c>
      <c r="G15" s="36"/>
      <c r="H15" s="38">
        <f>C15*F15</f>
        <v>0</v>
      </c>
      <c r="I15" s="36"/>
    </row>
    <row r="16" spans="1:9" ht="15" x14ac:dyDescent="0.25">
      <c r="A16" s="36"/>
      <c r="B16" s="36" t="s">
        <v>313</v>
      </c>
      <c r="C16" s="94">
        <f>-11358597-5950200</f>
        <v>-17308797</v>
      </c>
      <c r="D16" s="38"/>
      <c r="E16" s="36" t="s">
        <v>202</v>
      </c>
      <c r="F16" s="46">
        <f>VLOOKUP(E16,Alloc_Table,2,FALSE)</f>
        <v>2.9691229236629976E-2</v>
      </c>
      <c r="G16" s="36"/>
      <c r="H16" s="38">
        <f>C16*F16</f>
        <v>-513919.45953729324</v>
      </c>
      <c r="I16" s="36"/>
    </row>
    <row r="17" spans="1:9" ht="15" x14ac:dyDescent="0.25">
      <c r="A17" s="36"/>
      <c r="B17" s="36" t="s">
        <v>314</v>
      </c>
      <c r="C17" s="94">
        <v>-2306229</v>
      </c>
      <c r="D17" s="38"/>
      <c r="E17" s="36" t="s">
        <v>204</v>
      </c>
      <c r="F17" s="46">
        <f>VLOOKUP(E17,Alloc_Table,2,FALSE)</f>
        <v>0</v>
      </c>
      <c r="G17" s="36"/>
      <c r="H17" s="38">
        <f>C17*F17</f>
        <v>0</v>
      </c>
      <c r="I17" s="36"/>
    </row>
    <row r="18" spans="1:9" ht="15" x14ac:dyDescent="0.25">
      <c r="A18" s="36"/>
      <c r="B18" s="36"/>
      <c r="C18" s="224"/>
      <c r="D18" s="36"/>
      <c r="E18" s="36"/>
      <c r="F18" s="36"/>
      <c r="G18" s="36"/>
      <c r="H18" s="36"/>
      <c r="I18" s="36"/>
    </row>
    <row r="19" spans="1:9" ht="15" x14ac:dyDescent="0.25">
      <c r="A19" s="36"/>
      <c r="B19" s="36" t="s">
        <v>315</v>
      </c>
      <c r="C19" s="38">
        <f>SUM(C14:C17)</f>
        <v>-21985322</v>
      </c>
      <c r="D19" s="38"/>
      <c r="E19" s="36"/>
      <c r="F19" s="36"/>
      <c r="G19" s="36"/>
      <c r="H19" s="38">
        <f>SUM(H14:H17)</f>
        <v>-513919.45953729324</v>
      </c>
      <c r="I19" s="36"/>
    </row>
    <row r="20" spans="1:9" ht="15" x14ac:dyDescent="0.25">
      <c r="A20" s="36"/>
      <c r="B20" s="36"/>
      <c r="C20" s="36"/>
      <c r="D20" s="36"/>
      <c r="E20" s="36"/>
      <c r="F20" s="36"/>
      <c r="G20" s="36"/>
      <c r="H20" s="36"/>
      <c r="I20" s="36"/>
    </row>
    <row r="21" spans="1:9" x14ac:dyDescent="0.2">
      <c r="C21" s="225"/>
    </row>
  </sheetData>
  <mergeCells count="6">
    <mergeCell ref="A7:I7"/>
    <mergeCell ref="E11:F11"/>
    <mergeCell ref="H1:I1"/>
    <mergeCell ref="H3:I3"/>
    <mergeCell ref="A5:I5"/>
    <mergeCell ref="A6:I6"/>
  </mergeCells>
  <phoneticPr fontId="27" type="noConversion"/>
  <printOptions horizontalCentered="1"/>
  <pageMargins left="0.25" right="0.2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80"/>
  <sheetViews>
    <sheetView topLeftCell="A19" zoomScaleNormal="100" workbookViewId="0">
      <selection activeCell="B43" sqref="B43"/>
    </sheetView>
  </sheetViews>
  <sheetFormatPr defaultRowHeight="12.75" x14ac:dyDescent="0.2"/>
  <cols>
    <col min="1" max="1" width="31.7109375" customWidth="1"/>
    <col min="2" max="2" width="11.85546875" bestFit="1" customWidth="1"/>
    <col min="3" max="4" width="14" bestFit="1" customWidth="1"/>
    <col min="5" max="5" width="10.28515625" bestFit="1" customWidth="1"/>
    <col min="6" max="6" width="34.140625" customWidth="1"/>
    <col min="7" max="7" width="15.42578125" customWidth="1"/>
    <col min="8" max="8" width="17.42578125" customWidth="1"/>
    <col min="9" max="9" width="15.5703125" customWidth="1"/>
  </cols>
  <sheetData>
    <row r="1" spans="1:9" ht="15" x14ac:dyDescent="0.25">
      <c r="I1" s="4" t="s">
        <v>584</v>
      </c>
    </row>
    <row r="2" spans="1:9" ht="15" x14ac:dyDescent="0.25">
      <c r="I2" s="4" t="s">
        <v>431</v>
      </c>
    </row>
    <row r="4" spans="1:9" x14ac:dyDescent="0.2">
      <c r="A4" s="3" t="s">
        <v>565</v>
      </c>
    </row>
    <row r="5" spans="1:9" x14ac:dyDescent="0.2">
      <c r="A5" t="s">
        <v>430</v>
      </c>
    </row>
    <row r="8" spans="1:9" x14ac:dyDescent="0.2">
      <c r="A8" s="7" t="s">
        <v>429</v>
      </c>
    </row>
    <row r="9" spans="1:9" x14ac:dyDescent="0.2">
      <c r="A9" s="27" t="s">
        <v>428</v>
      </c>
    </row>
    <row r="10" spans="1:9" x14ac:dyDescent="0.2">
      <c r="A10" t="s">
        <v>427</v>
      </c>
    </row>
    <row r="11" spans="1:9" x14ac:dyDescent="0.2">
      <c r="A11" t="s">
        <v>426</v>
      </c>
    </row>
    <row r="12" spans="1:9" x14ac:dyDescent="0.2">
      <c r="A12" t="s">
        <v>425</v>
      </c>
    </row>
    <row r="13" spans="1:9" x14ac:dyDescent="0.2">
      <c r="A13" t="s">
        <v>424</v>
      </c>
    </row>
    <row r="15" spans="1:9" x14ac:dyDescent="0.2">
      <c r="A15" s="3" t="s">
        <v>423</v>
      </c>
    </row>
    <row r="17" spans="1:9" x14ac:dyDescent="0.2">
      <c r="A17" t="s">
        <v>422</v>
      </c>
      <c r="C17" s="14">
        <v>1000000</v>
      </c>
    </row>
    <row r="18" spans="1:9" x14ac:dyDescent="0.2">
      <c r="A18" t="s">
        <v>421</v>
      </c>
      <c r="C18" s="26" t="s">
        <v>420</v>
      </c>
    </row>
    <row r="19" spans="1:9" x14ac:dyDescent="0.2">
      <c r="A19" t="s">
        <v>419</v>
      </c>
      <c r="B19" s="2" t="s">
        <v>417</v>
      </c>
      <c r="C19" s="25">
        <v>0.06</v>
      </c>
    </row>
    <row r="20" spans="1:9" x14ac:dyDescent="0.2">
      <c r="A20" t="s">
        <v>418</v>
      </c>
      <c r="B20" s="2" t="s">
        <v>417</v>
      </c>
      <c r="C20" s="14">
        <f>+C17/5</f>
        <v>200000</v>
      </c>
      <c r="E20" s="25"/>
    </row>
    <row r="21" spans="1:9" x14ac:dyDescent="0.2">
      <c r="E21" s="25"/>
    </row>
    <row r="22" spans="1:9" x14ac:dyDescent="0.2">
      <c r="A22" s="24" t="s">
        <v>416</v>
      </c>
      <c r="B22" s="11"/>
      <c r="C22" s="11"/>
      <c r="D22" s="11"/>
      <c r="E22" s="25"/>
      <c r="F22" s="24" t="s">
        <v>415</v>
      </c>
      <c r="G22" s="11"/>
      <c r="H22" s="11"/>
      <c r="I22" s="11"/>
    </row>
    <row r="23" spans="1:9" x14ac:dyDescent="0.2">
      <c r="F23" s="23" t="s">
        <v>414</v>
      </c>
      <c r="G23" s="5"/>
      <c r="H23" s="5"/>
      <c r="I23" s="5"/>
    </row>
    <row r="24" spans="1:9" x14ac:dyDescent="0.2">
      <c r="A24" s="3" t="s">
        <v>410</v>
      </c>
      <c r="F24" s="23" t="s">
        <v>413</v>
      </c>
      <c r="G24" s="5"/>
      <c r="H24" s="5"/>
      <c r="I24" s="5"/>
    </row>
    <row r="25" spans="1:9" x14ac:dyDescent="0.2">
      <c r="A25" s="22" t="s">
        <v>402</v>
      </c>
      <c r="B25" s="22" t="s">
        <v>401</v>
      </c>
      <c r="C25" s="22" t="s">
        <v>400</v>
      </c>
      <c r="D25" s="22" t="s">
        <v>399</v>
      </c>
      <c r="F25" s="23" t="s">
        <v>412</v>
      </c>
      <c r="G25" s="5"/>
      <c r="H25" s="5"/>
      <c r="I25" s="5"/>
    </row>
    <row r="26" spans="1:9" x14ac:dyDescent="0.2">
      <c r="A26" t="s">
        <v>409</v>
      </c>
      <c r="B26" s="2">
        <v>101</v>
      </c>
      <c r="C26" s="14">
        <f>+C17</f>
        <v>1000000</v>
      </c>
      <c r="F26" s="23" t="s">
        <v>411</v>
      </c>
      <c r="G26" s="5"/>
      <c r="H26" s="5"/>
      <c r="I26" s="5"/>
    </row>
    <row r="27" spans="1:9" x14ac:dyDescent="0.2">
      <c r="A27" t="s">
        <v>398</v>
      </c>
      <c r="B27" s="2">
        <v>252</v>
      </c>
      <c r="D27" s="14">
        <f>+C17</f>
        <v>1000000</v>
      </c>
      <c r="F27" s="5"/>
      <c r="G27" s="5"/>
      <c r="H27" s="5"/>
      <c r="I27" s="5"/>
    </row>
    <row r="28" spans="1:9" x14ac:dyDescent="0.2">
      <c r="F28" s="3" t="s">
        <v>410</v>
      </c>
    </row>
    <row r="29" spans="1:9" x14ac:dyDescent="0.2">
      <c r="F29" s="22" t="s">
        <v>402</v>
      </c>
      <c r="G29" s="22" t="s">
        <v>401</v>
      </c>
      <c r="H29" s="22" t="s">
        <v>400</v>
      </c>
      <c r="I29" s="22" t="s">
        <v>399</v>
      </c>
    </row>
    <row r="30" spans="1:9" x14ac:dyDescent="0.2">
      <c r="F30" t="s">
        <v>409</v>
      </c>
      <c r="G30" s="2">
        <v>101</v>
      </c>
      <c r="H30" s="14">
        <f>-+G50</f>
        <v>1000000</v>
      </c>
    </row>
    <row r="31" spans="1:9" x14ac:dyDescent="0.2">
      <c r="A31" s="3" t="s">
        <v>408</v>
      </c>
      <c r="F31" t="s">
        <v>398</v>
      </c>
      <c r="G31" s="2">
        <v>252</v>
      </c>
      <c r="I31" s="14">
        <f>+H30</f>
        <v>1000000</v>
      </c>
    </row>
    <row r="32" spans="1:9" x14ac:dyDescent="0.2">
      <c r="A32" s="22" t="s">
        <v>402</v>
      </c>
      <c r="B32" s="22" t="s">
        <v>401</v>
      </c>
      <c r="C32" s="22" t="s">
        <v>400</v>
      </c>
      <c r="D32" s="22" t="s">
        <v>399</v>
      </c>
    </row>
    <row r="33" spans="1:9" x14ac:dyDescent="0.2">
      <c r="A33" t="s">
        <v>397</v>
      </c>
      <c r="B33" s="2">
        <v>130</v>
      </c>
      <c r="C33" s="14"/>
      <c r="D33" s="13">
        <f>+C34+C35</f>
        <v>260000</v>
      </c>
      <c r="F33" s="3" t="s">
        <v>407</v>
      </c>
    </row>
    <row r="34" spans="1:9" x14ac:dyDescent="0.2">
      <c r="A34" t="s">
        <v>398</v>
      </c>
      <c r="B34" s="2">
        <v>252</v>
      </c>
      <c r="C34" s="13">
        <f>+C20</f>
        <v>200000</v>
      </c>
      <c r="D34" s="14"/>
      <c r="F34" s="22" t="s">
        <v>402</v>
      </c>
      <c r="G34" s="22" t="s">
        <v>401</v>
      </c>
      <c r="H34" s="22" t="s">
        <v>400</v>
      </c>
      <c r="I34" s="22" t="s">
        <v>399</v>
      </c>
    </row>
    <row r="35" spans="1:9" x14ac:dyDescent="0.2">
      <c r="A35" t="s">
        <v>406</v>
      </c>
      <c r="B35" s="2">
        <v>431</v>
      </c>
      <c r="C35" s="14">
        <f>+C26*0.06</f>
        <v>60000</v>
      </c>
      <c r="F35" t="s">
        <v>398</v>
      </c>
      <c r="G35" s="2">
        <v>252</v>
      </c>
      <c r="H35" s="13"/>
      <c r="I35" s="14">
        <f>+H36</f>
        <v>60000</v>
      </c>
    </row>
    <row r="36" spans="1:9" x14ac:dyDescent="0.2">
      <c r="D36" s="13"/>
      <c r="F36" t="s">
        <v>405</v>
      </c>
      <c r="G36" s="2">
        <v>431</v>
      </c>
      <c r="H36" s="14">
        <f>+H30*0.06</f>
        <v>60000</v>
      </c>
    </row>
    <row r="37" spans="1:9" x14ac:dyDescent="0.2">
      <c r="F37" t="s">
        <v>395</v>
      </c>
      <c r="G37" s="2">
        <v>182.3</v>
      </c>
      <c r="H37" s="13">
        <f>+H36</f>
        <v>60000</v>
      </c>
    </row>
    <row r="38" spans="1:9" ht="13.5" thickBot="1" x14ac:dyDescent="0.25">
      <c r="A38" s="15"/>
      <c r="B38" s="19" t="s">
        <v>392</v>
      </c>
      <c r="C38" s="19"/>
      <c r="D38" s="19" t="s">
        <v>391</v>
      </c>
      <c r="F38" s="5" t="s">
        <v>393</v>
      </c>
      <c r="G38" s="6">
        <v>407.4</v>
      </c>
      <c r="H38" s="5"/>
      <c r="I38" s="20">
        <f>+H37</f>
        <v>60000</v>
      </c>
    </row>
    <row r="39" spans="1:9" x14ac:dyDescent="0.2">
      <c r="B39" s="10"/>
      <c r="C39" s="10"/>
      <c r="D39" s="10"/>
      <c r="F39" s="5"/>
      <c r="G39" s="5"/>
      <c r="H39" s="5"/>
      <c r="I39" s="5"/>
    </row>
    <row r="40" spans="1:9" x14ac:dyDescent="0.2">
      <c r="A40" s="21"/>
      <c r="B40" s="10"/>
      <c r="C40" s="10"/>
      <c r="D40" s="10"/>
      <c r="F40" s="3" t="s">
        <v>404</v>
      </c>
    </row>
    <row r="41" spans="1:9" ht="14.25" x14ac:dyDescent="0.25">
      <c r="A41" s="3" t="s">
        <v>403</v>
      </c>
      <c r="B41" s="18">
        <f>+C26</f>
        <v>1000000</v>
      </c>
      <c r="C41" s="10"/>
      <c r="D41" s="10"/>
      <c r="F41" s="22" t="s">
        <v>402</v>
      </c>
      <c r="G41" s="22" t="s">
        <v>401</v>
      </c>
      <c r="H41" s="22" t="s">
        <v>400</v>
      </c>
      <c r="I41" s="22" t="s">
        <v>399</v>
      </c>
    </row>
    <row r="42" spans="1:9" x14ac:dyDescent="0.2">
      <c r="A42" s="21"/>
      <c r="B42" s="10"/>
      <c r="C42" s="10"/>
      <c r="D42" s="10"/>
      <c r="F42" t="s">
        <v>398</v>
      </c>
      <c r="G42" s="2">
        <v>252</v>
      </c>
      <c r="H42" s="13">
        <f>+G65+I65</f>
        <v>1338225.5776</v>
      </c>
      <c r="I42" s="14"/>
    </row>
    <row r="43" spans="1:9" x14ac:dyDescent="0.2">
      <c r="A43" t="s">
        <v>387</v>
      </c>
      <c r="B43" s="13">
        <f>-D27</f>
        <v>-1000000</v>
      </c>
      <c r="F43" t="s">
        <v>397</v>
      </c>
      <c r="G43" s="2">
        <v>131</v>
      </c>
      <c r="H43" s="14"/>
      <c r="I43" s="13">
        <f>+H42</f>
        <v>1338225.5776</v>
      </c>
    </row>
    <row r="44" spans="1:9" ht="15.75" x14ac:dyDescent="0.3">
      <c r="A44" t="s">
        <v>396</v>
      </c>
      <c r="B44" s="13">
        <f>-C35</f>
        <v>-60000</v>
      </c>
      <c r="D44" s="13">
        <f>-B44</f>
        <v>60000</v>
      </c>
      <c r="F44" t="s">
        <v>395</v>
      </c>
      <c r="G44" s="2">
        <v>182.3</v>
      </c>
      <c r="H44" s="13"/>
      <c r="I44" s="13">
        <f>+I65</f>
        <v>338225.57759999996</v>
      </c>
    </row>
    <row r="45" spans="1:9" ht="15.75" x14ac:dyDescent="0.3">
      <c r="A45" t="s">
        <v>394</v>
      </c>
      <c r="B45" s="13">
        <f>+D33</f>
        <v>260000</v>
      </c>
      <c r="F45" s="5" t="s">
        <v>393</v>
      </c>
      <c r="G45" s="6">
        <v>407.3</v>
      </c>
      <c r="H45" s="20">
        <f>+I44</f>
        <v>338225.57759999996</v>
      </c>
      <c r="I45" s="20"/>
    </row>
    <row r="46" spans="1:9" ht="15" thickBot="1" x14ac:dyDescent="0.3">
      <c r="A46" s="3" t="s">
        <v>382</v>
      </c>
      <c r="B46" s="12">
        <f>SUM(B43:B45)</f>
        <v>-800000</v>
      </c>
      <c r="C46" s="3"/>
      <c r="D46" s="12">
        <f>+-B44</f>
        <v>60000</v>
      </c>
      <c r="F46" s="5"/>
      <c r="G46" s="6"/>
      <c r="H46" s="20"/>
      <c r="I46" s="20"/>
    </row>
    <row r="47" spans="1:9" ht="14.25" thickTop="1" thickBot="1" x14ac:dyDescent="0.25">
      <c r="F47" s="15"/>
      <c r="G47" s="19" t="s">
        <v>392</v>
      </c>
      <c r="H47" s="19"/>
      <c r="I47" s="19" t="s">
        <v>391</v>
      </c>
    </row>
    <row r="48" spans="1:9" ht="14.25" x14ac:dyDescent="0.25">
      <c r="A48" s="3" t="s">
        <v>390</v>
      </c>
      <c r="B48" s="18">
        <f>+B41</f>
        <v>1000000</v>
      </c>
    </row>
    <row r="49" spans="1:9" ht="15" thickBot="1" x14ac:dyDescent="0.3">
      <c r="A49" s="3" t="s">
        <v>389</v>
      </c>
      <c r="B49" s="17">
        <f>+-B48/40</f>
        <v>-25000</v>
      </c>
      <c r="F49" s="16" t="s">
        <v>388</v>
      </c>
      <c r="G49" s="15"/>
    </row>
    <row r="50" spans="1:9" x14ac:dyDescent="0.2">
      <c r="F50" t="str">
        <f>+A51</f>
        <v>BEGINNING BAL.</v>
      </c>
      <c r="G50" s="13">
        <f>+B43</f>
        <v>-1000000</v>
      </c>
    </row>
    <row r="51" spans="1:9" ht="15.75" x14ac:dyDescent="0.3">
      <c r="A51" t="s">
        <v>387</v>
      </c>
      <c r="B51" s="13">
        <f>+B46</f>
        <v>-800000</v>
      </c>
      <c r="F51" t="s">
        <v>386</v>
      </c>
      <c r="G51" s="14">
        <f>+G50*0.06</f>
        <v>-60000</v>
      </c>
      <c r="I51" s="13">
        <f>+G51</f>
        <v>-60000</v>
      </c>
    </row>
    <row r="52" spans="1:9" ht="15.75" x14ac:dyDescent="0.3">
      <c r="A52" t="s">
        <v>385</v>
      </c>
      <c r="B52" s="13">
        <f>+B51*0.06</f>
        <v>-48000</v>
      </c>
      <c r="D52" s="13">
        <f>-B52</f>
        <v>48000</v>
      </c>
      <c r="F52" t="s">
        <v>384</v>
      </c>
      <c r="G52" s="14">
        <f>-G51</f>
        <v>60000</v>
      </c>
      <c r="I52" s="13">
        <f>+G52</f>
        <v>60000</v>
      </c>
    </row>
    <row r="53" spans="1:9" ht="16.5" thickBot="1" x14ac:dyDescent="0.35">
      <c r="A53" t="s">
        <v>383</v>
      </c>
      <c r="B53" s="13">
        <f>200000+48000</f>
        <v>248000</v>
      </c>
      <c r="F53" s="3" t="s">
        <v>382</v>
      </c>
      <c r="G53" s="12">
        <f>SUM(G50:G52)</f>
        <v>-1000000</v>
      </c>
      <c r="H53" s="3"/>
      <c r="I53" s="12">
        <f>SUM(I51:I52)</f>
        <v>0</v>
      </c>
    </row>
    <row r="54" spans="1:9" ht="17.25" thickTop="1" thickBot="1" x14ac:dyDescent="0.35">
      <c r="A54" s="3" t="s">
        <v>379</v>
      </c>
      <c r="B54" s="12">
        <f>SUM(B51:B53)</f>
        <v>-600000</v>
      </c>
      <c r="C54" s="3"/>
      <c r="D54" s="12">
        <f>+-B52</f>
        <v>48000</v>
      </c>
      <c r="F54" t="s">
        <v>381</v>
      </c>
      <c r="G54" s="14">
        <f>(+G53+G51)*0.06</f>
        <v>-63600</v>
      </c>
      <c r="I54" s="13">
        <f>+G54</f>
        <v>-63600</v>
      </c>
    </row>
    <row r="55" spans="1:9" ht="16.5" thickTop="1" x14ac:dyDescent="0.3">
      <c r="A55" s="11"/>
      <c r="B55" s="11"/>
      <c r="C55" s="11"/>
      <c r="D55" s="11"/>
      <c r="F55" t="s">
        <v>380</v>
      </c>
      <c r="G55" s="14">
        <f>-G54</f>
        <v>63600</v>
      </c>
      <c r="I55" s="13">
        <f>+G55</f>
        <v>63600</v>
      </c>
    </row>
    <row r="56" spans="1:9" s="5" customFormat="1" ht="15" thickBot="1" x14ac:dyDescent="0.3">
      <c r="F56" s="3" t="s">
        <v>379</v>
      </c>
      <c r="G56" s="12">
        <f>SUM(G53:G55)</f>
        <v>-1000000</v>
      </c>
      <c r="H56" s="3"/>
      <c r="I56" s="12">
        <f>SUM(I54:I55)</f>
        <v>0</v>
      </c>
    </row>
    <row r="57" spans="1:9" s="5" customFormat="1" ht="16.5" thickTop="1" x14ac:dyDescent="0.3">
      <c r="F57" t="s">
        <v>378</v>
      </c>
      <c r="G57" s="14">
        <f>(+G56+G54+G51)*0.06</f>
        <v>-67416</v>
      </c>
      <c r="H57"/>
      <c r="I57" s="13">
        <f>+G57</f>
        <v>-67416</v>
      </c>
    </row>
    <row r="58" spans="1:9" s="5" customFormat="1" ht="15.75" x14ac:dyDescent="0.3">
      <c r="F58" t="s">
        <v>377</v>
      </c>
      <c r="G58" s="14">
        <f>-G57</f>
        <v>67416</v>
      </c>
      <c r="H58"/>
      <c r="I58" s="13">
        <f>+G58</f>
        <v>67416</v>
      </c>
    </row>
    <row r="59" spans="1:9" s="5" customFormat="1" ht="15" thickBot="1" x14ac:dyDescent="0.3">
      <c r="F59" s="3" t="s">
        <v>376</v>
      </c>
      <c r="G59" s="12">
        <f>SUM(G56:G58)</f>
        <v>-1000000</v>
      </c>
      <c r="H59" s="3"/>
      <c r="I59" s="12">
        <f>SUM(I57:I58)</f>
        <v>0</v>
      </c>
    </row>
    <row r="60" spans="1:9" s="5" customFormat="1" ht="16.5" thickTop="1" x14ac:dyDescent="0.3">
      <c r="F60" t="s">
        <v>375</v>
      </c>
      <c r="G60" s="14">
        <f>(+G59+G57+G54+G51)*0.06</f>
        <v>-71460.959999999992</v>
      </c>
      <c r="H60"/>
      <c r="I60" s="13">
        <f>+G60</f>
        <v>-71460.959999999992</v>
      </c>
    </row>
    <row r="61" spans="1:9" ht="15.75" x14ac:dyDescent="0.3">
      <c r="F61" t="s">
        <v>374</v>
      </c>
      <c r="G61" s="14">
        <f>-G60</f>
        <v>71460.959999999992</v>
      </c>
      <c r="I61" s="13">
        <f>+G61</f>
        <v>71460.959999999992</v>
      </c>
    </row>
    <row r="62" spans="1:9" ht="15" thickBot="1" x14ac:dyDescent="0.3">
      <c r="F62" s="3" t="s">
        <v>373</v>
      </c>
      <c r="G62" s="12">
        <f>SUM(G59:G61)</f>
        <v>-1000000</v>
      </c>
      <c r="H62" s="3"/>
      <c r="I62" s="12">
        <f>SUM(I60:I61)</f>
        <v>0</v>
      </c>
    </row>
    <row r="63" spans="1:9" ht="16.5" thickTop="1" x14ac:dyDescent="0.3">
      <c r="F63" t="s">
        <v>372</v>
      </c>
      <c r="G63" s="14">
        <f>(+G62+G60+G57+G54+G51)*0.06</f>
        <v>-75748.617599999998</v>
      </c>
      <c r="I63" s="13">
        <f>+G63</f>
        <v>-75748.617599999998</v>
      </c>
    </row>
    <row r="64" spans="1:9" ht="15.75" x14ac:dyDescent="0.3">
      <c r="F64" t="s">
        <v>371</v>
      </c>
      <c r="G64" s="14">
        <f>-G63</f>
        <v>75748.617599999998</v>
      </c>
      <c r="I64" s="13">
        <f>+G64</f>
        <v>75748.617599999998</v>
      </c>
    </row>
    <row r="65" spans="6:9" ht="15.75" x14ac:dyDescent="0.3">
      <c r="F65" t="s">
        <v>370</v>
      </c>
      <c r="G65" s="14">
        <f>+-G62</f>
        <v>1000000</v>
      </c>
      <c r="I65" s="13">
        <f>+I52+I55+I58+I61+I64</f>
        <v>338225.57759999996</v>
      </c>
    </row>
    <row r="66" spans="6:9" ht="15" thickBot="1" x14ac:dyDescent="0.3">
      <c r="F66" s="3" t="s">
        <v>369</v>
      </c>
      <c r="G66" s="12">
        <f>SUM(G62:G65)</f>
        <v>0</v>
      </c>
      <c r="H66" s="3"/>
      <c r="I66" s="12">
        <f>SUM(I63:I65)</f>
        <v>338225.57759999996</v>
      </c>
    </row>
    <row r="67" spans="6:9" ht="13.5" thickTop="1" x14ac:dyDescent="0.2">
      <c r="F67" s="11"/>
      <c r="G67" s="11"/>
      <c r="H67" s="11"/>
      <c r="I67" s="11"/>
    </row>
    <row r="71" spans="6:9" s="5" customFormat="1" x14ac:dyDescent="0.2"/>
    <row r="72" spans="6:9" s="5" customFormat="1" x14ac:dyDescent="0.2"/>
    <row r="78" spans="6:9" s="5" customFormat="1" x14ac:dyDescent="0.2"/>
    <row r="79" spans="6:9" s="5" customFormat="1" x14ac:dyDescent="0.2"/>
    <row r="80" spans="6:9" s="5" customFormat="1" x14ac:dyDescent="0.2"/>
  </sheetData>
  <phoneticPr fontId="27" type="noConversion"/>
  <pageMargins left="0.75" right="0.75" top="0.2" bottom="0.18" header="0.17" footer="0.17"/>
  <pageSetup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86"/>
  <sheetViews>
    <sheetView topLeftCell="A40" workbookViewId="0">
      <selection activeCell="A31" sqref="A31:XFD32"/>
    </sheetView>
  </sheetViews>
  <sheetFormatPr defaultRowHeight="12.75" x14ac:dyDescent="0.2"/>
  <cols>
    <col min="2" max="2" width="2.7109375" customWidth="1"/>
    <col min="3" max="3" width="32.5703125" customWidth="1"/>
    <col min="4" max="4" width="15.140625" bestFit="1" customWidth="1"/>
    <col min="5" max="5" width="3.7109375" customWidth="1"/>
    <col min="6" max="6" width="14.7109375" customWidth="1"/>
    <col min="7" max="7" width="3.7109375" customWidth="1"/>
    <col min="8" max="8" width="12.5703125" bestFit="1" customWidth="1"/>
    <col min="10" max="10" width="3.7109375" customWidth="1"/>
    <col min="11" max="11" width="14.7109375" customWidth="1"/>
    <col min="12" max="12" width="5.7109375" customWidth="1"/>
    <col min="14" max="14" width="10.7109375" bestFit="1" customWidth="1"/>
  </cols>
  <sheetData>
    <row r="1" spans="1:13" ht="15.75" x14ac:dyDescent="0.25">
      <c r="A1" s="36"/>
      <c r="B1" s="36"/>
      <c r="C1" s="36"/>
      <c r="D1" s="36"/>
      <c r="E1" s="36"/>
      <c r="F1" s="36"/>
      <c r="G1" s="36"/>
      <c r="H1" s="36"/>
      <c r="I1" s="36"/>
      <c r="J1" s="300" t="s">
        <v>567</v>
      </c>
      <c r="K1" s="300"/>
      <c r="L1" s="300"/>
    </row>
    <row r="2" spans="1:13" ht="15.75" x14ac:dyDescent="0.25">
      <c r="A2" s="36"/>
      <c r="B2" s="36"/>
      <c r="C2" s="36"/>
      <c r="D2" s="36"/>
      <c r="E2" s="36"/>
      <c r="F2" s="36"/>
      <c r="G2" s="36"/>
      <c r="H2" s="36"/>
      <c r="I2" s="36"/>
      <c r="J2" s="301" t="s">
        <v>0</v>
      </c>
      <c r="K2" s="301"/>
      <c r="L2" s="302"/>
    </row>
    <row r="3" spans="1:13" ht="15" x14ac:dyDescent="0.25">
      <c r="A3" s="36"/>
      <c r="B3" s="36"/>
      <c r="C3" s="36"/>
      <c r="D3" s="36"/>
      <c r="E3" s="36"/>
      <c r="F3" s="36"/>
      <c r="G3" s="36"/>
      <c r="H3" s="36"/>
      <c r="I3" s="36"/>
      <c r="J3" s="294" t="str">
        <f>FF1_Year</f>
        <v>Year Ending 12/31/2016</v>
      </c>
      <c r="K3" s="294"/>
      <c r="L3" s="294"/>
    </row>
    <row r="4" spans="1:13" ht="15" x14ac:dyDescent="0.25">
      <c r="A4" s="36"/>
      <c r="B4" s="36"/>
      <c r="C4" s="36"/>
      <c r="D4" s="36"/>
      <c r="E4" s="36"/>
      <c r="F4" s="36"/>
      <c r="G4" s="36"/>
      <c r="H4" s="36"/>
      <c r="I4" s="36"/>
      <c r="J4" s="36"/>
      <c r="K4" s="36"/>
      <c r="L4" s="36"/>
    </row>
    <row r="5" spans="1:13" ht="15" x14ac:dyDescent="0.2">
      <c r="A5" s="297" t="s">
        <v>560</v>
      </c>
      <c r="B5" s="297"/>
      <c r="C5" s="297"/>
      <c r="D5" s="297"/>
      <c r="E5" s="297"/>
      <c r="F5" s="297"/>
      <c r="G5" s="297"/>
      <c r="H5" s="297"/>
      <c r="I5" s="297"/>
      <c r="J5" s="297"/>
      <c r="K5" s="297"/>
      <c r="L5" s="297"/>
    </row>
    <row r="6" spans="1:13" ht="15" x14ac:dyDescent="0.2">
      <c r="A6" s="297" t="s">
        <v>159</v>
      </c>
      <c r="B6" s="297"/>
      <c r="C6" s="297"/>
      <c r="D6" s="297"/>
      <c r="E6" s="297"/>
      <c r="F6" s="297"/>
      <c r="G6" s="297"/>
      <c r="H6" s="297"/>
      <c r="I6" s="297"/>
      <c r="J6" s="297"/>
      <c r="K6" s="297"/>
      <c r="L6" s="297"/>
    </row>
    <row r="7" spans="1:13" ht="15" x14ac:dyDescent="0.2">
      <c r="A7" s="47"/>
      <c r="B7" s="47"/>
      <c r="C7" s="47"/>
      <c r="D7" s="47"/>
      <c r="E7" s="47"/>
      <c r="F7" s="47"/>
      <c r="G7" s="47"/>
      <c r="H7" s="47"/>
      <c r="I7" s="47"/>
      <c r="J7" s="47"/>
      <c r="K7" s="47"/>
      <c r="L7" s="47"/>
    </row>
    <row r="8" spans="1:13" ht="15" x14ac:dyDescent="0.2">
      <c r="A8" s="297" t="s">
        <v>304</v>
      </c>
      <c r="B8" s="297"/>
      <c r="C8" s="297"/>
      <c r="D8" s="297"/>
      <c r="E8" s="297"/>
      <c r="F8" s="297"/>
      <c r="G8" s="297"/>
      <c r="H8" s="297"/>
      <c r="I8" s="297"/>
      <c r="J8" s="297"/>
      <c r="K8" s="297"/>
      <c r="L8" s="297"/>
    </row>
    <row r="9" spans="1:13" ht="15" x14ac:dyDescent="0.25">
      <c r="A9" s="36"/>
      <c r="B9" s="36"/>
      <c r="C9" s="36"/>
      <c r="D9" s="36"/>
      <c r="E9" s="36"/>
      <c r="F9" s="36"/>
      <c r="G9" s="36"/>
      <c r="H9" s="36"/>
      <c r="I9" s="36"/>
      <c r="J9" s="36"/>
      <c r="K9" s="36"/>
      <c r="L9" s="36"/>
    </row>
    <row r="10" spans="1:13" ht="15" x14ac:dyDescent="0.25">
      <c r="A10" s="37"/>
      <c r="B10" s="36"/>
      <c r="C10" s="36"/>
      <c r="D10" s="36"/>
      <c r="E10" s="36"/>
      <c r="F10" s="36"/>
      <c r="G10" s="36"/>
      <c r="H10" s="36"/>
      <c r="I10" s="36"/>
      <c r="J10" s="36"/>
      <c r="K10" s="36"/>
      <c r="L10" s="36"/>
    </row>
    <row r="11" spans="1:13" ht="30" x14ac:dyDescent="0.25">
      <c r="A11" s="47" t="s">
        <v>51</v>
      </c>
      <c r="B11" s="48" t="s">
        <v>55</v>
      </c>
      <c r="C11" s="49"/>
      <c r="D11" s="47" t="s">
        <v>29</v>
      </c>
      <c r="E11" s="47"/>
      <c r="F11" s="47" t="s">
        <v>52</v>
      </c>
      <c r="G11" s="47"/>
      <c r="H11" s="297" t="s">
        <v>53</v>
      </c>
      <c r="I11" s="297"/>
      <c r="J11" s="47"/>
      <c r="K11" s="75" t="s">
        <v>54</v>
      </c>
      <c r="L11" s="76"/>
    </row>
    <row r="12" spans="1:13" ht="15" x14ac:dyDescent="0.25">
      <c r="A12" s="37"/>
      <c r="B12" s="36"/>
      <c r="C12" s="36"/>
      <c r="D12" s="36"/>
      <c r="E12" s="36"/>
      <c r="F12" s="36"/>
      <c r="G12" s="36"/>
      <c r="H12" s="36"/>
      <c r="I12" s="36"/>
      <c r="J12" s="36"/>
      <c r="K12" s="36"/>
      <c r="L12" s="36"/>
    </row>
    <row r="13" spans="1:13" ht="15" x14ac:dyDescent="0.25">
      <c r="A13" s="37"/>
      <c r="B13" s="40" t="s">
        <v>214</v>
      </c>
      <c r="C13" s="36"/>
      <c r="D13" s="36"/>
      <c r="E13" s="36"/>
      <c r="F13" s="36"/>
      <c r="G13" s="36"/>
      <c r="H13" s="36"/>
      <c r="I13" s="36"/>
      <c r="J13" s="36"/>
      <c r="K13" s="36"/>
      <c r="L13" s="36"/>
    </row>
    <row r="14" spans="1:13" ht="15" x14ac:dyDescent="0.25">
      <c r="A14" s="39">
        <v>1</v>
      </c>
      <c r="B14" s="40"/>
      <c r="C14" s="36" t="str">
        <f>'DEP - 6  - p1 FF1 Inputs '!E25</f>
        <v xml:space="preserve">Production Plant </v>
      </c>
      <c r="D14" s="37" t="str">
        <f>'DEP - 6  - p1 FF1 Inputs '!F25</f>
        <v>205.46.g</v>
      </c>
      <c r="E14" s="37"/>
      <c r="F14" s="50">
        <f>'DEP - 6  - p1 FF1 Inputs '!J25</f>
        <v>14889128620.1</v>
      </c>
      <c r="G14" s="36"/>
      <c r="H14" s="37" t="s">
        <v>56</v>
      </c>
      <c r="I14" s="36"/>
      <c r="J14" s="36"/>
      <c r="K14" s="36" t="str">
        <f>IF(ISNUMBER(I14),#REF!*I14,"")</f>
        <v/>
      </c>
      <c r="L14" s="36"/>
    </row>
    <row r="15" spans="1:13" ht="15" x14ac:dyDescent="0.25">
      <c r="A15" s="37">
        <f>A14+1</f>
        <v>2</v>
      </c>
      <c r="B15" s="40"/>
      <c r="C15" s="36" t="str">
        <f>'DEP - 6  - p1 FF1 Inputs '!E26</f>
        <v>Transmission Plant</v>
      </c>
      <c r="D15" s="92" t="s">
        <v>473</v>
      </c>
      <c r="E15" s="37"/>
      <c r="F15" s="50">
        <f>'DEP - 2 - Page 4 Support'!I14</f>
        <v>2427539138.8000002</v>
      </c>
      <c r="G15" s="36"/>
      <c r="H15" s="37" t="s">
        <v>82</v>
      </c>
      <c r="I15" s="41">
        <f>'DEP - 2 - Page 4 Support'!I$21</f>
        <v>0.92361768500696073</v>
      </c>
      <c r="J15" s="41"/>
      <c r="K15" s="38">
        <f>IF(ISNUMBER(I15),F15*I15,"")</f>
        <v>2242118079.6422472</v>
      </c>
      <c r="L15" s="36"/>
      <c r="M15" s="38"/>
    </row>
    <row r="16" spans="1:13" ht="15" x14ac:dyDescent="0.25">
      <c r="A16" s="37">
        <f>A15+1</f>
        <v>3</v>
      </c>
      <c r="B16" s="40"/>
      <c r="C16" s="36" t="str">
        <f>'DEP - 6  - p1 FF1 Inputs '!E27</f>
        <v>Distribution Plant</v>
      </c>
      <c r="D16" s="37" t="str">
        <f>'DEP - 6  - p1 FF1 Inputs '!F27</f>
        <v>207.75.g</v>
      </c>
      <c r="E16" s="37"/>
      <c r="F16" s="50">
        <f>'DEP - 6  - p1 FF1 Inputs '!J27</f>
        <v>5886481828.3199997</v>
      </c>
      <c r="G16" s="36"/>
      <c r="H16" s="37" t="s">
        <v>56</v>
      </c>
      <c r="I16" s="41"/>
      <c r="J16" s="41"/>
      <c r="K16" s="38" t="str">
        <f>IF(ISNUMBER(I16),#REF!*I16,"")</f>
        <v/>
      </c>
      <c r="L16" s="36"/>
    </row>
    <row r="17" spans="1:13" ht="15" x14ac:dyDescent="0.25">
      <c r="A17" s="37">
        <f>A16+1</f>
        <v>4</v>
      </c>
      <c r="B17" s="40"/>
      <c r="C17" s="36" t="str">
        <f>'DEP - 6  - p1 FF1 Inputs '!E28</f>
        <v>General Plant</v>
      </c>
      <c r="D17" s="37" t="str">
        <f>'DEP - 6  - p1 FF1 Inputs '!F28</f>
        <v>207.99.g</v>
      </c>
      <c r="E17" s="37"/>
      <c r="F17" s="50">
        <f>'DEP - 6  - p1 FF1 Inputs '!J28</f>
        <v>613021977.38</v>
      </c>
      <c r="G17" s="36"/>
      <c r="H17" s="37" t="s">
        <v>185</v>
      </c>
      <c r="I17" s="41">
        <f>'DEP - 2 - Page 4 Support'!I$33</f>
        <v>2.9691229236629976E-2</v>
      </c>
      <c r="J17" s="41"/>
      <c r="K17" s="38">
        <f>IF(ISNUMBER(I17),F17*I17,"")</f>
        <v>18201376.057481777</v>
      </c>
      <c r="L17" s="36"/>
    </row>
    <row r="18" spans="1:13" ht="15.75" thickBot="1" x14ac:dyDescent="0.3">
      <c r="A18" s="37">
        <f>A17+1</f>
        <v>5</v>
      </c>
      <c r="B18" s="40"/>
      <c r="C18" s="36" t="str">
        <f>'DEP - 6  - p1 FF1 Inputs '!E24</f>
        <v>Intangible Plant</v>
      </c>
      <c r="D18" s="37" t="str">
        <f>'DEP - 6  - p1 FF1 Inputs '!F24</f>
        <v>205.5.g</v>
      </c>
      <c r="E18" s="37"/>
      <c r="F18" s="50">
        <f>'DEP - 6  - p1 FF1 Inputs '!J24</f>
        <v>408346327</v>
      </c>
      <c r="G18" s="36"/>
      <c r="H18" s="37" t="s">
        <v>185</v>
      </c>
      <c r="I18" s="41">
        <f>I17</f>
        <v>2.9691229236629976E-2</v>
      </c>
      <c r="J18" s="41"/>
      <c r="K18" s="38">
        <f>IF(ISNUMBER(I18),F18*I18,"")</f>
        <v>12124304.402892865</v>
      </c>
      <c r="L18" s="36"/>
      <c r="M18" s="108"/>
    </row>
    <row r="19" spans="1:13" ht="15" customHeight="1" thickTop="1" x14ac:dyDescent="0.25">
      <c r="A19" s="37">
        <f>A18+1</f>
        <v>6</v>
      </c>
      <c r="B19" s="40" t="s">
        <v>58</v>
      </c>
      <c r="C19" s="36"/>
      <c r="D19" s="37"/>
      <c r="E19" s="37"/>
      <c r="F19" s="42">
        <f>SUM(F14:F18)</f>
        <v>24224517891.600002</v>
      </c>
      <c r="G19" s="36"/>
      <c r="H19" s="37" t="s">
        <v>57</v>
      </c>
      <c r="I19" s="41">
        <f>K19/F19</f>
        <v>9.3807594862005725E-2</v>
      </c>
      <c r="J19" s="41"/>
      <c r="K19" s="42">
        <f>SUM(K14:K18)</f>
        <v>2272443760.102622</v>
      </c>
      <c r="L19" s="36"/>
    </row>
    <row r="20" spans="1:13" ht="15" x14ac:dyDescent="0.25">
      <c r="A20" s="37"/>
      <c r="B20" s="40"/>
      <c r="C20" s="36"/>
      <c r="D20" s="37"/>
      <c r="E20" s="37"/>
      <c r="F20" s="36"/>
      <c r="G20" s="36"/>
      <c r="H20" s="37"/>
      <c r="I20" s="36"/>
      <c r="J20" s="36"/>
      <c r="K20" s="36"/>
      <c r="L20" s="36"/>
    </row>
    <row r="21" spans="1:13" ht="15" x14ac:dyDescent="0.25">
      <c r="A21" s="37"/>
      <c r="B21" s="40" t="s">
        <v>215</v>
      </c>
      <c r="C21" s="36"/>
      <c r="D21" s="37"/>
      <c r="E21" s="37"/>
      <c r="F21" s="36"/>
      <c r="G21" s="36"/>
      <c r="H21" s="37"/>
      <c r="I21" s="36"/>
      <c r="J21" s="36"/>
      <c r="K21" s="36"/>
      <c r="L21" s="36"/>
    </row>
    <row r="22" spans="1:13" ht="15" x14ac:dyDescent="0.25">
      <c r="A22" s="37">
        <f>A19+1</f>
        <v>7</v>
      </c>
      <c r="B22" s="40"/>
      <c r="C22" s="36" t="str">
        <f>'DEP - 6  - p1 FF1 Inputs '!E30</f>
        <v>Production Depr. Reserve</v>
      </c>
      <c r="D22" s="37" t="str">
        <f>'DEP - 6  - p1 FF1 Inputs '!F30</f>
        <v>219.20-24.c</v>
      </c>
      <c r="E22" s="37"/>
      <c r="F22" s="38">
        <f>'DEP - 6  - p1 FF1 Inputs '!J30</f>
        <v>7161749067</v>
      </c>
      <c r="G22" s="36"/>
      <c r="H22" s="37" t="s">
        <v>56</v>
      </c>
      <c r="I22" s="36"/>
      <c r="J22" s="36"/>
      <c r="K22" s="36" t="str">
        <f>IF(ISNUMBER(I22),#REF!*I22,"")</f>
        <v/>
      </c>
      <c r="L22" s="36"/>
    </row>
    <row r="23" spans="1:13" ht="15" x14ac:dyDescent="0.25">
      <c r="A23" s="37">
        <f>A22+1</f>
        <v>8</v>
      </c>
      <c r="B23" s="40"/>
      <c r="C23" s="36" t="str">
        <f>'DEP - 6  - p1 FF1 Inputs '!E31</f>
        <v>Transmission Depr. Reserve</v>
      </c>
      <c r="D23" s="37" t="str">
        <f>'DEP - 6  - p1 FF1 Inputs '!F31</f>
        <v>219.25.c</v>
      </c>
      <c r="E23" s="37"/>
      <c r="F23" s="38">
        <f>'DEP - 6  - p1 FF1 Inputs '!J31</f>
        <v>788569504.64999998</v>
      </c>
      <c r="G23" s="36"/>
      <c r="H23" s="37" t="s">
        <v>82</v>
      </c>
      <c r="I23" s="41">
        <f>'DEP - 2 - Page 4 Support'!I$21</f>
        <v>0.92361768500696073</v>
      </c>
      <c r="J23" s="41"/>
      <c r="K23" s="38">
        <f>IF(ISNUMBER(I23),F23*I23,"")</f>
        <v>728336740.3519187</v>
      </c>
      <c r="L23" s="36"/>
    </row>
    <row r="24" spans="1:13" ht="15" x14ac:dyDescent="0.25">
      <c r="A24" s="37">
        <f>A23+1</f>
        <v>9</v>
      </c>
      <c r="B24" s="40"/>
      <c r="C24" s="36" t="str">
        <f>'DEP - 6  - p1 FF1 Inputs '!E32</f>
        <v>Distribution Depr. Reserve</v>
      </c>
      <c r="D24" s="37" t="str">
        <f>'DEP - 6  - p1 FF1 Inputs '!F32</f>
        <v>219.26.c</v>
      </c>
      <c r="E24" s="37"/>
      <c r="F24" s="38">
        <f>'DEP - 6  - p1 FF1 Inputs '!J32</f>
        <v>2899925790.3499999</v>
      </c>
      <c r="G24" s="36"/>
      <c r="H24" s="37" t="s">
        <v>56</v>
      </c>
      <c r="I24" s="41"/>
      <c r="J24" s="41"/>
      <c r="K24" s="38" t="str">
        <f>IF(ISNUMBER(I24),#REF!*I24,"")</f>
        <v/>
      </c>
      <c r="L24" s="36"/>
    </row>
    <row r="25" spans="1:13" ht="15" x14ac:dyDescent="0.25">
      <c r="A25" s="37">
        <f>A24+1</f>
        <v>10</v>
      </c>
      <c r="B25" s="40"/>
      <c r="C25" s="36" t="str">
        <f>'DEP - 6  - p1 FF1 Inputs '!E33</f>
        <v>General Depr. Reserve</v>
      </c>
      <c r="D25" s="37" t="str">
        <f>'DEP - 6  - p1 FF1 Inputs '!F33</f>
        <v>219.28.c</v>
      </c>
      <c r="E25" s="37"/>
      <c r="F25" s="38">
        <f>'DEP - 6  - p1 FF1 Inputs '!J33</f>
        <v>237116467</v>
      </c>
      <c r="G25" s="36"/>
      <c r="H25" s="37" t="s">
        <v>185</v>
      </c>
      <c r="I25" s="41">
        <f>'DEP - 2 - Page 4 Support'!I$33</f>
        <v>2.9691229236629976E-2</v>
      </c>
      <c r="J25" s="41"/>
      <c r="K25" s="38">
        <f>IF(ISNUMBER(I25),F25*I25,"")</f>
        <v>7040279.3774768068</v>
      </c>
      <c r="L25" s="36"/>
    </row>
    <row r="26" spans="1:13" ht="15.75" thickBot="1" x14ac:dyDescent="0.3">
      <c r="A26" s="37">
        <f>A25+1</f>
        <v>11</v>
      </c>
      <c r="B26" s="40"/>
      <c r="C26" s="36" t="str">
        <f>'DEP - 6  - p1 FF1 Inputs '!E23</f>
        <v>Intangible Amort. Reserve</v>
      </c>
      <c r="D26" s="37" t="str">
        <f>'DEP - 6  - p1 FF1 Inputs '!F23</f>
        <v>200.21.c</v>
      </c>
      <c r="E26" s="37"/>
      <c r="F26" s="38">
        <f>'DEP - 6  - p1 FF1 Inputs '!J23</f>
        <v>272863816</v>
      </c>
      <c r="G26" s="36"/>
      <c r="H26" s="37" t="s">
        <v>185</v>
      </c>
      <c r="I26" s="41">
        <f>I25</f>
        <v>2.9691229236629976E-2</v>
      </c>
      <c r="J26" s="41"/>
      <c r="K26" s="38">
        <f>IF(ISNUMBER(I26),F26*I26,"")</f>
        <v>8101662.1112376219</v>
      </c>
      <c r="L26" s="36"/>
      <c r="M26" s="108"/>
    </row>
    <row r="27" spans="1:13" ht="15.75" thickTop="1" x14ac:dyDescent="0.25">
      <c r="A27" s="37">
        <f>A26+1</f>
        <v>12</v>
      </c>
      <c r="B27" s="40" t="s">
        <v>59</v>
      </c>
      <c r="C27" s="36"/>
      <c r="D27" s="37"/>
      <c r="E27" s="37"/>
      <c r="F27" s="42">
        <f>SUM(F22:F26)</f>
        <v>11360224645</v>
      </c>
      <c r="G27" s="36"/>
      <c r="H27" s="37"/>
      <c r="I27" s="41"/>
      <c r="J27" s="41"/>
      <c r="K27" s="42">
        <f>SUM(K22:K26)</f>
        <v>743478681.84063315</v>
      </c>
      <c r="L27" s="36"/>
    </row>
    <row r="28" spans="1:13" ht="15" x14ac:dyDescent="0.25">
      <c r="A28" s="37"/>
      <c r="B28" s="40"/>
      <c r="C28" s="36"/>
      <c r="D28" s="37"/>
      <c r="E28" s="37"/>
      <c r="F28" s="36"/>
      <c r="G28" s="36"/>
      <c r="H28" s="37"/>
      <c r="I28" s="36"/>
      <c r="J28" s="36"/>
      <c r="K28" s="36"/>
      <c r="L28" s="36"/>
    </row>
    <row r="29" spans="1:13" ht="15" x14ac:dyDescent="0.25">
      <c r="A29" s="37"/>
      <c r="B29" s="40" t="s">
        <v>60</v>
      </c>
      <c r="C29" s="36"/>
      <c r="D29" s="37"/>
      <c r="E29" s="37"/>
      <c r="F29" s="36"/>
      <c r="G29" s="36"/>
      <c r="H29" s="37"/>
      <c r="I29" s="36"/>
      <c r="J29" s="36"/>
      <c r="K29" s="38"/>
      <c r="L29" s="36"/>
    </row>
    <row r="30" spans="1:13" ht="15" x14ac:dyDescent="0.25">
      <c r="A30" s="37">
        <f>A27+1</f>
        <v>13</v>
      </c>
      <c r="B30" s="40"/>
      <c r="C30" s="36" t="s">
        <v>180</v>
      </c>
      <c r="D30" s="37" t="s">
        <v>72</v>
      </c>
      <c r="E30" s="37"/>
      <c r="F30" s="38">
        <f>F14-F22</f>
        <v>7727379553.1000004</v>
      </c>
      <c r="G30" s="36"/>
      <c r="H30" s="37"/>
      <c r="I30" s="36"/>
      <c r="J30" s="36"/>
      <c r="K30" s="38" t="str">
        <f>IF(ISNUMBER(K14),K14-K22,"")</f>
        <v/>
      </c>
      <c r="L30" s="36"/>
    </row>
    <row r="31" spans="1:13" ht="15" x14ac:dyDescent="0.25">
      <c r="A31" s="37">
        <f>A30+1</f>
        <v>14</v>
      </c>
      <c r="B31" s="40"/>
      <c r="C31" s="36" t="s">
        <v>181</v>
      </c>
      <c r="D31" s="37" t="s">
        <v>73</v>
      </c>
      <c r="E31" s="37"/>
      <c r="F31" s="38">
        <f>F15-F23</f>
        <v>1638969634.1500001</v>
      </c>
      <c r="G31" s="36"/>
      <c r="H31" s="37"/>
      <c r="I31" s="36"/>
      <c r="J31" s="36"/>
      <c r="K31" s="38">
        <f>IF(ISNUMBER(K15),K15-K23,"")</f>
        <v>1513781339.2903285</v>
      </c>
      <c r="L31" s="36"/>
    </row>
    <row r="32" spans="1:13" ht="15" x14ac:dyDescent="0.25">
      <c r="A32" s="37">
        <f>A31+1</f>
        <v>15</v>
      </c>
      <c r="B32" s="40"/>
      <c r="C32" s="36" t="s">
        <v>182</v>
      </c>
      <c r="D32" s="37" t="s">
        <v>74</v>
      </c>
      <c r="E32" s="37"/>
      <c r="F32" s="38">
        <f>F16-F24</f>
        <v>2986556037.9699998</v>
      </c>
      <c r="G32" s="36"/>
      <c r="H32" s="37"/>
      <c r="I32" s="36"/>
      <c r="J32" s="36"/>
      <c r="K32" s="38" t="str">
        <f>IF(ISNUMBER(K16),K16-K24,"")</f>
        <v/>
      </c>
      <c r="L32" s="36"/>
    </row>
    <row r="33" spans="1:12" ht="15" x14ac:dyDescent="0.25">
      <c r="A33" s="37">
        <f>A32+1</f>
        <v>16</v>
      </c>
      <c r="B33" s="40"/>
      <c r="C33" s="36" t="s">
        <v>183</v>
      </c>
      <c r="D33" s="37" t="s">
        <v>75</v>
      </c>
      <c r="E33" s="37"/>
      <c r="F33" s="38">
        <f>F17-F25</f>
        <v>375905510.38</v>
      </c>
      <c r="G33" s="36"/>
      <c r="H33" s="37"/>
      <c r="I33" s="36"/>
      <c r="J33" s="36"/>
      <c r="K33" s="38">
        <f>IF(ISNUMBER(K17),K17-K25,"")</f>
        <v>11161096.680004969</v>
      </c>
      <c r="L33" s="36"/>
    </row>
    <row r="34" spans="1:12" ht="15.75" thickBot="1" x14ac:dyDescent="0.3">
      <c r="A34" s="37">
        <f>A33+1</f>
        <v>17</v>
      </c>
      <c r="B34" s="40"/>
      <c r="C34" s="36" t="s">
        <v>184</v>
      </c>
      <c r="D34" s="37" t="s">
        <v>76</v>
      </c>
      <c r="E34" s="37"/>
      <c r="F34" s="38">
        <f>F18-F26</f>
        <v>135482511</v>
      </c>
      <c r="G34" s="36"/>
      <c r="H34" s="37"/>
      <c r="I34" s="36"/>
      <c r="J34" s="36"/>
      <c r="K34" s="38">
        <f>IF(ISNUMBER(K18),K18-K26,"")</f>
        <v>4022642.2916552434</v>
      </c>
      <c r="L34" s="36"/>
    </row>
    <row r="35" spans="1:12" ht="15.75" thickTop="1" x14ac:dyDescent="0.25">
      <c r="A35" s="37">
        <f>A34+1</f>
        <v>18</v>
      </c>
      <c r="B35" s="40" t="s">
        <v>61</v>
      </c>
      <c r="C35" s="36"/>
      <c r="D35" s="37"/>
      <c r="E35" s="37"/>
      <c r="F35" s="42">
        <f>SUM(F30:F34)</f>
        <v>12864293246.599998</v>
      </c>
      <c r="G35" s="36"/>
      <c r="H35" s="37" t="s">
        <v>62</v>
      </c>
      <c r="I35" s="41">
        <f>K35/F35</f>
        <v>0.11885340678673433</v>
      </c>
      <c r="J35" s="41"/>
      <c r="K35" s="42">
        <f>SUM(K30:K34)</f>
        <v>1528965078.2619889</v>
      </c>
      <c r="L35" s="36"/>
    </row>
    <row r="36" spans="1:12" ht="15" x14ac:dyDescent="0.25">
      <c r="A36" s="37"/>
      <c r="B36" s="40"/>
      <c r="C36" s="36"/>
      <c r="D36" s="37"/>
      <c r="E36" s="37"/>
      <c r="F36" s="36"/>
      <c r="G36" s="36"/>
      <c r="H36" s="37"/>
      <c r="I36" s="36"/>
      <c r="J36" s="36"/>
      <c r="K36" s="36"/>
      <c r="L36" s="36"/>
    </row>
    <row r="37" spans="1:12" ht="15" x14ac:dyDescent="0.25">
      <c r="A37" s="37"/>
      <c r="B37" s="40" t="s">
        <v>209</v>
      </c>
      <c r="C37" s="36"/>
      <c r="D37" s="37"/>
      <c r="E37" s="37"/>
      <c r="F37" s="36"/>
      <c r="G37" s="36"/>
      <c r="H37" s="37"/>
      <c r="I37" s="36"/>
      <c r="J37" s="36"/>
      <c r="K37" s="36"/>
      <c r="L37" s="36"/>
    </row>
    <row r="38" spans="1:12" ht="15" x14ac:dyDescent="0.25">
      <c r="A38" s="37">
        <f>A35+1</f>
        <v>19</v>
      </c>
      <c r="B38" s="40"/>
      <c r="C38" s="36" t="s">
        <v>231</v>
      </c>
      <c r="D38" s="82" t="str">
        <f>'DEP - 6  - p1 FF1 Inputs '!F37</f>
        <v>234.8.c</v>
      </c>
      <c r="E38" s="37"/>
      <c r="F38" s="50">
        <f>'DEP - 6  - p1 FF1 Inputs '!J37</f>
        <v>2083860008</v>
      </c>
      <c r="G38" s="36"/>
      <c r="H38" s="298" t="s">
        <v>573</v>
      </c>
      <c r="I38" s="299"/>
      <c r="J38" s="36"/>
      <c r="K38" s="105">
        <f>'DEP - 6 -p2 AC190'!I77</f>
        <v>4192209.1046371851</v>
      </c>
      <c r="L38" s="36"/>
    </row>
    <row r="39" spans="1:12" ht="15" x14ac:dyDescent="0.25">
      <c r="A39" s="37">
        <f>A38+1</f>
        <v>20</v>
      </c>
      <c r="B39" s="40"/>
      <c r="C39" s="36" t="s">
        <v>50</v>
      </c>
      <c r="D39" s="82" t="str">
        <f>'DEP - 6  - p1 FF1 Inputs '!F44</f>
        <v>275.2.k</v>
      </c>
      <c r="E39" s="37"/>
      <c r="F39" s="50">
        <f>'DEP - 6  - p1 FF1 Inputs '!J44</f>
        <v>-3902880700</v>
      </c>
      <c r="G39" s="36"/>
      <c r="H39" s="298" t="s">
        <v>574</v>
      </c>
      <c r="I39" s="299"/>
      <c r="J39" s="36"/>
      <c r="K39" s="38">
        <f>'DEP - 6 - p3  AC282'!I41</f>
        <v>-323794804.83702385</v>
      </c>
      <c r="L39" s="36"/>
    </row>
    <row r="40" spans="1:12" ht="15.75" thickBot="1" x14ac:dyDescent="0.3">
      <c r="A40" s="37">
        <f>A39+1</f>
        <v>21</v>
      </c>
      <c r="B40" s="40"/>
      <c r="C40" s="36" t="s">
        <v>232</v>
      </c>
      <c r="D40" s="82" t="str">
        <f>'DEP - 6  - p1 FF1 Inputs '!F45</f>
        <v>277.9.k</v>
      </c>
      <c r="E40" s="37"/>
      <c r="F40" s="50">
        <f>'DEP - 6  - p1 FF1 Inputs '!J45</f>
        <v>-1504298151</v>
      </c>
      <c r="G40" s="36"/>
      <c r="H40" s="298" t="s">
        <v>575</v>
      </c>
      <c r="I40" s="299"/>
      <c r="J40" s="36"/>
      <c r="K40" s="38">
        <f>'DEP - 6 - p4 AC283'!I55</f>
        <v>-6136352.5479613561</v>
      </c>
      <c r="L40" s="36"/>
    </row>
    <row r="41" spans="1:12" ht="15.75" thickTop="1" x14ac:dyDescent="0.25">
      <c r="A41" s="37">
        <f>A40+1</f>
        <v>22</v>
      </c>
      <c r="B41" s="40" t="s">
        <v>210</v>
      </c>
      <c r="C41" s="36"/>
      <c r="D41" s="37"/>
      <c r="E41" s="37"/>
      <c r="F41" s="42">
        <f>SUM(F38:F40)</f>
        <v>-3323318843</v>
      </c>
      <c r="G41" s="36"/>
      <c r="H41" s="37"/>
      <c r="I41" s="41"/>
      <c r="J41" s="41"/>
      <c r="K41" s="42">
        <f>SUM(K38:K40)</f>
        <v>-325738948.280348</v>
      </c>
      <c r="L41" s="36"/>
    </row>
    <row r="42" spans="1:12" ht="15" x14ac:dyDescent="0.25">
      <c r="A42" s="37"/>
      <c r="B42" s="40"/>
      <c r="C42" s="36"/>
      <c r="D42" s="37"/>
      <c r="E42" s="37"/>
      <c r="F42" s="36"/>
      <c r="G42" s="36"/>
      <c r="H42" s="37"/>
      <c r="I42" s="36"/>
      <c r="J42" s="36"/>
      <c r="K42" s="36"/>
      <c r="L42" s="36"/>
    </row>
    <row r="43" spans="1:12" ht="15" x14ac:dyDescent="0.25">
      <c r="A43" s="37"/>
      <c r="B43" s="40" t="s">
        <v>309</v>
      </c>
      <c r="C43" s="36"/>
      <c r="D43" s="37"/>
      <c r="E43" s="37"/>
      <c r="F43" s="36"/>
      <c r="G43" s="36"/>
      <c r="H43" s="37"/>
      <c r="I43" s="36"/>
      <c r="J43" s="36"/>
      <c r="K43" s="36"/>
      <c r="L43" s="36"/>
    </row>
    <row r="44" spans="1:12" ht="15" x14ac:dyDescent="0.25">
      <c r="A44" s="37">
        <f>A41+1</f>
        <v>23</v>
      </c>
      <c r="B44" s="40"/>
      <c r="C44" s="36" t="s">
        <v>368</v>
      </c>
      <c r="D44" s="82" t="str">
        <f>'DEP - 6  - p1 FF1 Inputs '!F17</f>
        <v>112.28.c</v>
      </c>
      <c r="E44" s="37"/>
      <c r="F44" s="50">
        <f>-'DEP - 6  - p1 FF1 Inputs '!J17</f>
        <v>-8664132</v>
      </c>
      <c r="G44" s="36"/>
      <c r="H44" s="37" t="s">
        <v>185</v>
      </c>
      <c r="I44" s="41">
        <f>'DEP - 2 - Page 4 Support'!I$33</f>
        <v>2.9691229236629976E-2</v>
      </c>
      <c r="J44" s="36"/>
      <c r="K44" s="38">
        <f>F44*I44</f>
        <v>-257248.72934842133</v>
      </c>
      <c r="L44" s="36"/>
    </row>
    <row r="45" spans="1:12" ht="15" x14ac:dyDescent="0.25">
      <c r="A45" s="37">
        <f>A44+1</f>
        <v>24</v>
      </c>
      <c r="B45" s="40"/>
      <c r="C45" s="36" t="s">
        <v>291</v>
      </c>
      <c r="D45" s="82" t="str">
        <f>'DEP - 6  - p1 FF1 Inputs '!F18</f>
        <v>112.29.c</v>
      </c>
      <c r="E45" s="37"/>
      <c r="F45" s="50">
        <f>-'DEP - 6  - p1 FF1 Inputs '!J18</f>
        <v>-232000482</v>
      </c>
      <c r="G45" s="36"/>
      <c r="H45" s="37" t="s">
        <v>185</v>
      </c>
      <c r="I45" s="41">
        <f>'DEP - 2 - Page 4 Support'!I$33</f>
        <v>2.9691229236629976E-2</v>
      </c>
      <c r="J45" s="36"/>
      <c r="K45" s="38">
        <f>F45*I45</f>
        <v>-6888379.4940706464</v>
      </c>
      <c r="L45" s="36"/>
    </row>
    <row r="46" spans="1:12" ht="15" x14ac:dyDescent="0.25">
      <c r="A46" s="37">
        <f>A45+1</f>
        <v>25</v>
      </c>
      <c r="B46" s="40"/>
      <c r="C46" s="36" t="s">
        <v>308</v>
      </c>
      <c r="D46" s="82" t="str">
        <f>'DEP - 6  - p1 FF1 Inputs '!F19</f>
        <v>112.30.c</v>
      </c>
      <c r="E46" s="37"/>
      <c r="F46" s="50">
        <f>-'DEP - 6  - p1 FF1 Inputs '!J19</f>
        <v>-21985322</v>
      </c>
      <c r="G46" s="36"/>
      <c r="H46" s="298" t="s">
        <v>576</v>
      </c>
      <c r="I46" s="299"/>
      <c r="J46" s="36"/>
      <c r="K46" s="38">
        <f>'DEP - 6 - p5 AC228.4'!H19</f>
        <v>-513919.45953729324</v>
      </c>
      <c r="L46" s="36"/>
    </row>
    <row r="47" spans="1:12" ht="15.75" thickBot="1" x14ac:dyDescent="0.3">
      <c r="A47" s="37">
        <f>A46+1</f>
        <v>26</v>
      </c>
      <c r="B47" s="40"/>
      <c r="C47" s="36" t="s">
        <v>307</v>
      </c>
      <c r="D47" s="82" t="str">
        <f>'DEP - 6  - p1 FF1 Inputs '!F36</f>
        <v>232.3.f</v>
      </c>
      <c r="E47" s="37"/>
      <c r="F47" s="50">
        <f>'DEP - 6  - p1 FF1 Inputs '!J36</f>
        <v>423206985</v>
      </c>
      <c r="G47" s="36"/>
      <c r="H47" s="37" t="s">
        <v>185</v>
      </c>
      <c r="I47" s="41">
        <f>I44</f>
        <v>2.9691229236629976E-2</v>
      </c>
      <c r="J47" s="36"/>
      <c r="K47" s="38">
        <f>F47*I47</f>
        <v>12565535.606178023</v>
      </c>
      <c r="L47" s="36"/>
    </row>
    <row r="48" spans="1:12" ht="15.75" thickTop="1" x14ac:dyDescent="0.25">
      <c r="A48" s="37">
        <f>A47+1</f>
        <v>27</v>
      </c>
      <c r="B48" s="40"/>
      <c r="C48" s="36" t="s">
        <v>290</v>
      </c>
      <c r="D48" s="82"/>
      <c r="E48" s="37"/>
      <c r="F48" s="42">
        <f>SUM(F44:F47)</f>
        <v>160557049</v>
      </c>
      <c r="G48" s="36"/>
      <c r="H48" s="37"/>
      <c r="I48" s="41"/>
      <c r="J48" s="41"/>
      <c r="K48" s="42">
        <f>SUM(K44:K47)</f>
        <v>4905987.9232216626</v>
      </c>
      <c r="L48" s="36"/>
    </row>
    <row r="49" spans="1:14" ht="15" x14ac:dyDescent="0.25">
      <c r="A49" s="37"/>
      <c r="B49" s="40"/>
      <c r="C49" s="36"/>
      <c r="D49" s="37"/>
      <c r="E49" s="37"/>
      <c r="F49" s="36"/>
      <c r="G49" s="36"/>
      <c r="H49" s="37"/>
      <c r="I49" s="36"/>
      <c r="J49" s="36"/>
      <c r="K49" s="36"/>
      <c r="L49" s="36"/>
    </row>
    <row r="50" spans="1:14" ht="15" x14ac:dyDescent="0.25">
      <c r="A50" s="77">
        <f>A48+1</f>
        <v>28</v>
      </c>
      <c r="B50" s="40" t="s">
        <v>68</v>
      </c>
      <c r="C50" s="36"/>
      <c r="D50" s="37" t="str">
        <f>'DEP - 6  - p1 FF1 Inputs '!F29</f>
        <v>214.47.d</v>
      </c>
      <c r="E50" s="37"/>
      <c r="F50" s="38">
        <f>'DEP - 6  - p1 FF1 Inputs '!J29</f>
        <v>10125808</v>
      </c>
      <c r="G50" s="36"/>
      <c r="H50" s="37" t="s">
        <v>310</v>
      </c>
      <c r="I50" s="36"/>
      <c r="J50" s="36"/>
      <c r="K50" s="38">
        <f>F50</f>
        <v>10125808</v>
      </c>
      <c r="L50" s="36"/>
    </row>
    <row r="51" spans="1:14" ht="12.75" customHeight="1" x14ac:dyDescent="0.25">
      <c r="A51" s="37"/>
      <c r="B51" s="36"/>
      <c r="C51" s="80"/>
      <c r="D51" s="77"/>
      <c r="E51" s="77"/>
      <c r="F51" s="78"/>
      <c r="G51" s="49"/>
      <c r="H51" s="77"/>
      <c r="I51" s="83"/>
      <c r="J51" s="49"/>
      <c r="K51" s="78"/>
      <c r="L51" s="36"/>
    </row>
    <row r="52" spans="1:14" ht="12.75" customHeight="1" x14ac:dyDescent="0.25">
      <c r="A52" s="113">
        <f>A50+1</f>
        <v>29</v>
      </c>
      <c r="B52" s="40" t="s">
        <v>578</v>
      </c>
      <c r="C52" s="84"/>
      <c r="D52" s="84"/>
      <c r="E52" s="84"/>
      <c r="F52" s="105">
        <f>'DEP- 4 CWIP'!F22</f>
        <v>5945809.4800000004</v>
      </c>
      <c r="G52" s="84"/>
      <c r="H52" s="57"/>
      <c r="I52" s="83">
        <v>0.5</v>
      </c>
      <c r="J52" s="49"/>
      <c r="K52" s="78">
        <f>F52*I52</f>
        <v>2972904.74</v>
      </c>
      <c r="L52" s="36"/>
      <c r="M52" s="91"/>
    </row>
    <row r="53" spans="1:14" ht="12.75" customHeight="1" x14ac:dyDescent="0.25">
      <c r="A53" s="88">
        <f>A52+1</f>
        <v>30</v>
      </c>
      <c r="B53" s="40" t="s">
        <v>463</v>
      </c>
      <c r="C53" s="84"/>
      <c r="D53" s="84"/>
      <c r="E53" s="84"/>
      <c r="F53" s="50">
        <f>'DEP - 2 - Page 5 GridSouth'!F39</f>
        <v>0</v>
      </c>
      <c r="G53" s="84"/>
      <c r="H53" s="88" t="s">
        <v>464</v>
      </c>
      <c r="I53" s="83">
        <f>'DEP - 2 - Page 5 GridSouth'!I39</f>
        <v>3.0855514141635605</v>
      </c>
      <c r="J53" s="49"/>
      <c r="K53" s="50">
        <f>'DEP - 2 - Page 5 GridSouth'!K39</f>
        <v>0</v>
      </c>
      <c r="L53" s="36"/>
      <c r="N53" s="1"/>
    </row>
    <row r="54" spans="1:14" ht="12.75" customHeight="1" x14ac:dyDescent="0.25">
      <c r="A54" s="37"/>
      <c r="B54" s="36"/>
      <c r="C54" s="80"/>
      <c r="D54" s="77"/>
      <c r="E54" s="77"/>
      <c r="F54" s="78"/>
      <c r="G54" s="49"/>
      <c r="H54" s="77"/>
      <c r="I54" s="83"/>
      <c r="J54" s="49"/>
      <c r="K54" s="78"/>
      <c r="L54" s="36"/>
    </row>
    <row r="55" spans="1:14" ht="12.75" customHeight="1" x14ac:dyDescent="0.25">
      <c r="A55" s="35"/>
      <c r="B55" s="40" t="s">
        <v>577</v>
      </c>
      <c r="C55" s="80"/>
      <c r="D55" s="77"/>
      <c r="E55" s="77"/>
      <c r="F55" s="35"/>
      <c r="G55" s="35"/>
      <c r="H55" s="35"/>
      <c r="I55" s="35"/>
      <c r="J55" s="35"/>
      <c r="K55" s="35"/>
      <c r="L55" s="36"/>
    </row>
    <row r="56" spans="1:14" ht="12.75" customHeight="1" x14ac:dyDescent="0.25">
      <c r="A56" s="37">
        <f>A53+1</f>
        <v>31</v>
      </c>
      <c r="B56" s="40"/>
      <c r="C56" s="80" t="s">
        <v>470</v>
      </c>
      <c r="D56" s="77"/>
      <c r="E56" s="77"/>
      <c r="F56" s="122">
        <f>'DEP - 5 p 1 Anson'!I46+'DEP - 5 p 2 Richmond'!I45</f>
        <v>0</v>
      </c>
      <c r="G56" s="49"/>
      <c r="H56" s="77" t="s">
        <v>86</v>
      </c>
      <c r="I56" s="83">
        <v>-1</v>
      </c>
      <c r="J56" s="49"/>
      <c r="K56" s="78">
        <f>F56*I56</f>
        <v>0</v>
      </c>
      <c r="L56" s="36"/>
    </row>
    <row r="57" spans="1:14" ht="12.75" customHeight="1" x14ac:dyDescent="0.25">
      <c r="A57" s="37">
        <f>A56+1</f>
        <v>32</v>
      </c>
      <c r="B57" s="40"/>
      <c r="C57" s="80" t="s">
        <v>335</v>
      </c>
      <c r="D57" s="77"/>
      <c r="E57" s="77"/>
      <c r="F57" s="122">
        <f>'DEP - 5 p 1 Anson'!H46+'DEP - 5 p 2 Richmond'!H45</f>
        <v>0</v>
      </c>
      <c r="G57" s="49"/>
      <c r="H57" s="77" t="s">
        <v>86</v>
      </c>
      <c r="I57" s="83">
        <v>1</v>
      </c>
      <c r="J57" s="49"/>
      <c r="K57" s="78">
        <f>F57*I57</f>
        <v>0</v>
      </c>
      <c r="L57" s="36"/>
    </row>
    <row r="58" spans="1:14" ht="12.75" customHeight="1" thickBot="1" x14ac:dyDescent="0.3">
      <c r="A58" s="37">
        <f>A57+1</f>
        <v>33</v>
      </c>
      <c r="B58" s="40"/>
      <c r="C58" s="80" t="s">
        <v>336</v>
      </c>
      <c r="D58" s="77"/>
      <c r="E58" s="77"/>
      <c r="F58" s="38">
        <f>-'DEP - 5 p 1 Anson'!I71-'DEP - 5 p 2 Richmond'!I68</f>
        <v>-1195342.8674102568</v>
      </c>
      <c r="G58" s="49"/>
      <c r="H58" s="77" t="s">
        <v>86</v>
      </c>
      <c r="I58" s="83">
        <v>1</v>
      </c>
      <c r="J58" s="49"/>
      <c r="K58" s="78">
        <f>F58*I58</f>
        <v>-1195342.8674102568</v>
      </c>
      <c r="L58" s="36"/>
    </row>
    <row r="59" spans="1:14" ht="12.75" customHeight="1" thickTop="1" x14ac:dyDescent="0.25">
      <c r="A59" s="37">
        <f>A58+1</f>
        <v>34</v>
      </c>
      <c r="B59" s="40" t="s">
        <v>337</v>
      </c>
      <c r="C59" s="36"/>
      <c r="D59" s="82"/>
      <c r="E59" s="37"/>
      <c r="F59" s="42"/>
      <c r="G59" s="36"/>
      <c r="H59" s="37"/>
      <c r="I59" s="41"/>
      <c r="J59" s="41"/>
      <c r="K59" s="42">
        <f>SUM(K56:K58)</f>
        <v>-1195342.8674102568</v>
      </c>
      <c r="L59" s="36"/>
    </row>
    <row r="60" spans="1:14" ht="12.75" customHeight="1" x14ac:dyDescent="0.25">
      <c r="A60" s="37"/>
      <c r="B60" s="84"/>
      <c r="C60" s="80"/>
      <c r="D60" s="85"/>
      <c r="E60" s="85"/>
      <c r="F60" s="38"/>
      <c r="G60" s="49"/>
      <c r="H60" s="77"/>
      <c r="I60" s="83"/>
      <c r="J60" s="49"/>
      <c r="K60" s="78"/>
      <c r="L60" s="36"/>
    </row>
    <row r="61" spans="1:14" ht="15" x14ac:dyDescent="0.25">
      <c r="A61" s="37"/>
      <c r="B61" s="40" t="s">
        <v>69</v>
      </c>
      <c r="C61" s="36"/>
      <c r="D61" s="37"/>
      <c r="E61" s="37"/>
      <c r="F61" s="36"/>
      <c r="G61" s="36"/>
      <c r="H61" s="37"/>
      <c r="I61" s="36"/>
      <c r="J61" s="36"/>
      <c r="K61" s="36"/>
      <c r="L61" s="36"/>
    </row>
    <row r="62" spans="1:14" ht="15" x14ac:dyDescent="0.25">
      <c r="A62" s="37">
        <f>A59+1</f>
        <v>35</v>
      </c>
      <c r="B62" s="40"/>
      <c r="C62" s="36" t="s">
        <v>95</v>
      </c>
      <c r="D62" s="37" t="str">
        <f>"Page 3, line "&amp;'DEP - 2 - Page 3 Rev Reqt'!A33</f>
        <v>Page 3, line 15</v>
      </c>
      <c r="E62" s="37"/>
      <c r="F62" s="123"/>
      <c r="G62" s="36"/>
      <c r="H62" s="37"/>
      <c r="I62" s="36"/>
      <c r="J62" s="36"/>
      <c r="K62" s="38">
        <f>'DEP - 2 - Page 3 Rev Reqt'!K33/8</f>
        <v>5945835.716845545</v>
      </c>
      <c r="L62" s="36"/>
    </row>
    <row r="63" spans="1:14" ht="15" x14ac:dyDescent="0.25">
      <c r="A63" s="77">
        <f>A62+1</f>
        <v>36</v>
      </c>
      <c r="B63" s="40"/>
      <c r="C63" s="36" t="s">
        <v>96</v>
      </c>
      <c r="D63" s="37" t="str">
        <f>'DEP - 6  - p1 FF1 Inputs '!F34</f>
        <v>227.8.c</v>
      </c>
      <c r="E63" s="37"/>
      <c r="F63" s="50">
        <f>'DEP - 6  - p1 FF1 Inputs '!J34</f>
        <v>31858004</v>
      </c>
      <c r="G63" s="36"/>
      <c r="H63" s="37" t="s">
        <v>82</v>
      </c>
      <c r="I63" s="41">
        <f>'DEP - 2 - Page 4 Support'!I21</f>
        <v>0.92361768500696073</v>
      </c>
      <c r="J63" s="41"/>
      <c r="K63" s="38">
        <f>F63*I63</f>
        <v>29424615.903422493</v>
      </c>
      <c r="L63" s="36"/>
      <c r="M63" s="38"/>
    </row>
    <row r="64" spans="1:14" ht="15" x14ac:dyDescent="0.25">
      <c r="A64" s="77">
        <f>A63+1</f>
        <v>37</v>
      </c>
      <c r="B64" s="40"/>
      <c r="C64" s="36" t="s">
        <v>97</v>
      </c>
      <c r="D64" s="37" t="str">
        <f>'DEP - 6  - p1 FF1 Inputs '!F35</f>
        <v>227.16.c</v>
      </c>
      <c r="E64" s="37"/>
      <c r="F64" s="50">
        <f>'DEP - 6  - p1 FF1 Inputs '!J35</f>
        <v>32787942</v>
      </c>
      <c r="G64" s="36"/>
      <c r="H64" s="37" t="s">
        <v>185</v>
      </c>
      <c r="I64" s="41">
        <f>'DEP - 2 - Page 4 Support'!I33</f>
        <v>2.9691229236629976E-2</v>
      </c>
      <c r="J64" s="41"/>
      <c r="K64" s="38">
        <f>F64*I64</f>
        <v>973514.30211932794</v>
      </c>
      <c r="L64" s="36"/>
      <c r="M64" s="78"/>
    </row>
    <row r="65" spans="1:12" ht="15.75" thickBot="1" x14ac:dyDescent="0.3">
      <c r="A65" s="77">
        <f>A64+1</f>
        <v>38</v>
      </c>
      <c r="B65" s="40"/>
      <c r="C65" s="36" t="s">
        <v>261</v>
      </c>
      <c r="D65" s="37" t="str">
        <f>'DEP - 6  - p1 FF1 Inputs '!F11</f>
        <v>111.57.c</v>
      </c>
      <c r="E65" s="37"/>
      <c r="F65" s="50">
        <f>'DEP - 6  - p1 FF1 Inputs '!J11</f>
        <v>3000839</v>
      </c>
      <c r="G65" s="36"/>
      <c r="H65" s="37" t="s">
        <v>71</v>
      </c>
      <c r="I65" s="41">
        <f>I19</f>
        <v>9.3807594862005725E-2</v>
      </c>
      <c r="J65" s="41"/>
      <c r="K65" s="38">
        <f>F65*I65</f>
        <v>281501.48915810639</v>
      </c>
      <c r="L65" s="36"/>
    </row>
    <row r="66" spans="1:12" ht="15.75" thickTop="1" x14ac:dyDescent="0.25">
      <c r="A66" s="77">
        <f>A65+1</f>
        <v>39</v>
      </c>
      <c r="B66" s="40" t="s">
        <v>77</v>
      </c>
      <c r="C66" s="36"/>
      <c r="D66" s="37"/>
      <c r="E66" s="37"/>
      <c r="F66" s="36"/>
      <c r="G66" s="36"/>
      <c r="H66" s="36"/>
      <c r="I66" s="36"/>
      <c r="J66" s="36"/>
      <c r="K66" s="42">
        <f>SUM(K62:K65)</f>
        <v>36625467.411545478</v>
      </c>
      <c r="L66" s="36"/>
    </row>
    <row r="67" spans="1:12" ht="15" x14ac:dyDescent="0.25">
      <c r="A67" s="77"/>
      <c r="B67" s="40"/>
      <c r="C67" s="36"/>
      <c r="D67" s="37"/>
      <c r="E67" s="37"/>
      <c r="F67" s="36"/>
      <c r="G67" s="36"/>
      <c r="H67" s="36"/>
      <c r="I67" s="36"/>
      <c r="J67" s="36"/>
      <c r="K67" s="36"/>
      <c r="L67" s="36"/>
    </row>
    <row r="68" spans="1:12" ht="15" x14ac:dyDescent="0.25">
      <c r="A68" s="37">
        <f>A66+1</f>
        <v>40</v>
      </c>
      <c r="B68" s="40" t="str">
        <f>"Rate Base (Sum of Lines "&amp;A35&amp;", "&amp;A41&amp;", "&amp;A48&amp;", "&amp;A52&amp;", "&amp;A53&amp;", "&amp;A59&amp;", and "&amp;A66&amp;")"</f>
        <v>Rate Base (Sum of Lines 18, 22, 27, 29, 30, 34, and 39)</v>
      </c>
      <c r="C68" s="36"/>
      <c r="D68" s="37"/>
      <c r="E68" s="37"/>
      <c r="F68" s="36"/>
      <c r="G68" s="36"/>
      <c r="H68" s="36"/>
      <c r="I68" s="36"/>
      <c r="J68" s="36"/>
      <c r="K68" s="38">
        <f>K35+K41+K48+K50+K52+K53+K59+K66</f>
        <v>1256660955.1889977</v>
      </c>
      <c r="L68" s="36"/>
    </row>
    <row r="69" spans="1:12" x14ac:dyDescent="0.2">
      <c r="B69" s="3"/>
    </row>
    <row r="70" spans="1:12" x14ac:dyDescent="0.2">
      <c r="B70" s="3"/>
    </row>
    <row r="75" spans="1:12" x14ac:dyDescent="0.2">
      <c r="B75" s="3"/>
      <c r="F75" s="1"/>
    </row>
    <row r="76" spans="1:12" x14ac:dyDescent="0.2">
      <c r="F76" s="1"/>
    </row>
    <row r="77" spans="1:12" x14ac:dyDescent="0.2">
      <c r="F77" s="1"/>
    </row>
    <row r="78" spans="1:12" x14ac:dyDescent="0.2">
      <c r="F78" s="1"/>
    </row>
    <row r="79" spans="1:12" x14ac:dyDescent="0.2">
      <c r="F79" s="1"/>
    </row>
    <row r="80" spans="1:12"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sheetData>
  <mergeCells count="11">
    <mergeCell ref="H38:I38"/>
    <mergeCell ref="H39:I39"/>
    <mergeCell ref="H40:I40"/>
    <mergeCell ref="H46:I46"/>
    <mergeCell ref="J1:L1"/>
    <mergeCell ref="H11:I11"/>
    <mergeCell ref="J2:L2"/>
    <mergeCell ref="J3:L3"/>
    <mergeCell ref="A5:L5"/>
    <mergeCell ref="A6:L6"/>
    <mergeCell ref="A8:L8"/>
  </mergeCells>
  <phoneticPr fontId="0" type="noConversion"/>
  <printOptions horizontalCentered="1"/>
  <pageMargins left="0.5" right="0.5" top="0.75" bottom="0.5" header="0.5" footer="0.5"/>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63"/>
  <sheetViews>
    <sheetView topLeftCell="A22" zoomScale="80" zoomScaleNormal="80" workbookViewId="0">
      <selection activeCell="F25" sqref="F25"/>
    </sheetView>
  </sheetViews>
  <sheetFormatPr defaultRowHeight="12.75" x14ac:dyDescent="0.2"/>
  <cols>
    <col min="1" max="1" width="9.140625" style="5"/>
    <col min="2" max="2" width="2.7109375" style="5" customWidth="1"/>
    <col min="3" max="3" width="48.85546875" style="5" customWidth="1"/>
    <col min="4" max="4" width="15.140625" style="5" bestFit="1" customWidth="1"/>
    <col min="5" max="5" width="3.7109375" style="5" customWidth="1"/>
    <col min="6" max="6" width="13.42578125" style="5" customWidth="1"/>
    <col min="7" max="7" width="3.7109375" style="5" customWidth="1"/>
    <col min="8" max="8" width="12.5703125" style="5" bestFit="1" customWidth="1"/>
    <col min="9" max="9" width="9.140625" style="5"/>
    <col min="10" max="10" width="3.7109375" style="5" customWidth="1"/>
    <col min="11" max="11" width="13.7109375" style="5" customWidth="1"/>
    <col min="12" max="12" width="5.7109375" style="5" customWidth="1"/>
    <col min="13" max="13" width="10.140625" style="5" customWidth="1"/>
    <col min="14" max="16384" width="9.140625" style="5"/>
  </cols>
  <sheetData>
    <row r="1" spans="1:12" ht="15.75" x14ac:dyDescent="0.25">
      <c r="A1" s="36"/>
      <c r="B1" s="36"/>
      <c r="C1" s="36"/>
      <c r="D1" s="36"/>
      <c r="E1" s="36"/>
      <c r="F1" s="36"/>
      <c r="G1" s="36"/>
      <c r="H1" s="36"/>
      <c r="I1" s="36"/>
      <c r="J1" s="300" t="s">
        <v>567</v>
      </c>
      <c r="K1" s="300"/>
      <c r="L1" s="300"/>
    </row>
    <row r="2" spans="1:12" ht="15.75" x14ac:dyDescent="0.25">
      <c r="A2" s="36"/>
      <c r="B2" s="36"/>
      <c r="C2" s="36"/>
      <c r="D2" s="36"/>
      <c r="E2" s="36"/>
      <c r="F2" s="36"/>
      <c r="G2" s="36"/>
      <c r="H2" s="36"/>
      <c r="I2" s="36"/>
      <c r="J2" s="301" t="s">
        <v>262</v>
      </c>
      <c r="K2" s="301"/>
      <c r="L2" s="302"/>
    </row>
    <row r="3" spans="1:12" ht="15" x14ac:dyDescent="0.25">
      <c r="A3" s="36"/>
      <c r="B3" s="36"/>
      <c r="C3" s="36"/>
      <c r="D3" s="36"/>
      <c r="E3" s="36"/>
      <c r="F3" s="36"/>
      <c r="G3" s="36"/>
      <c r="H3" s="36"/>
      <c r="I3" s="36"/>
      <c r="J3" s="294" t="str">
        <f>FF1_Year</f>
        <v>Year Ending 12/31/2016</v>
      </c>
      <c r="K3" s="294"/>
      <c r="L3" s="294"/>
    </row>
    <row r="4" spans="1:12" ht="15" x14ac:dyDescent="0.25">
      <c r="A4" s="36"/>
      <c r="B4" s="36"/>
      <c r="C4" s="36"/>
      <c r="D4" s="36"/>
      <c r="E4" s="36"/>
      <c r="F4" s="36"/>
      <c r="G4" s="36"/>
      <c r="H4" s="36"/>
      <c r="I4" s="36"/>
      <c r="J4" s="36"/>
      <c r="K4" s="36"/>
      <c r="L4" s="36"/>
    </row>
    <row r="5" spans="1:12" ht="15" x14ac:dyDescent="0.2">
      <c r="A5" s="297" t="s">
        <v>560</v>
      </c>
      <c r="B5" s="297"/>
      <c r="C5" s="297"/>
      <c r="D5" s="297"/>
      <c r="E5" s="297"/>
      <c r="F5" s="297"/>
      <c r="G5" s="297"/>
      <c r="H5" s="297"/>
      <c r="I5" s="297"/>
      <c r="J5" s="297"/>
      <c r="K5" s="297"/>
      <c r="L5" s="297"/>
    </row>
    <row r="6" spans="1:12" ht="15" x14ac:dyDescent="0.2">
      <c r="A6" s="297" t="s">
        <v>159</v>
      </c>
      <c r="B6" s="297"/>
      <c r="C6" s="297"/>
      <c r="D6" s="297"/>
      <c r="E6" s="297"/>
      <c r="F6" s="297"/>
      <c r="G6" s="297"/>
      <c r="H6" s="297"/>
      <c r="I6" s="297"/>
      <c r="J6" s="297"/>
      <c r="K6" s="297"/>
      <c r="L6" s="297"/>
    </row>
    <row r="7" spans="1:12" ht="15" x14ac:dyDescent="0.2">
      <c r="A7" s="153"/>
      <c r="B7" s="153"/>
      <c r="C7" s="153"/>
      <c r="D7" s="153"/>
      <c r="E7" s="153"/>
      <c r="F7" s="153"/>
      <c r="G7" s="153"/>
      <c r="H7" s="153"/>
      <c r="I7" s="153"/>
      <c r="J7" s="153"/>
      <c r="K7" s="153"/>
      <c r="L7" s="153"/>
    </row>
    <row r="8" spans="1:12" ht="15" x14ac:dyDescent="0.2">
      <c r="A8" s="297" t="s">
        <v>160</v>
      </c>
      <c r="B8" s="297"/>
      <c r="C8" s="297"/>
      <c r="D8" s="297"/>
      <c r="E8" s="297"/>
      <c r="F8" s="297"/>
      <c r="G8" s="297"/>
      <c r="H8" s="297"/>
      <c r="I8" s="297"/>
      <c r="J8" s="297"/>
      <c r="K8" s="297"/>
      <c r="L8" s="297"/>
    </row>
    <row r="9" spans="1:12" ht="15" x14ac:dyDescent="0.25">
      <c r="A9" s="36"/>
      <c r="B9" s="36"/>
      <c r="C9" s="36"/>
      <c r="D9" s="36"/>
      <c r="E9" s="36"/>
      <c r="F9" s="36"/>
      <c r="G9" s="36"/>
      <c r="H9" s="36"/>
      <c r="I9" s="36"/>
      <c r="J9" s="36"/>
      <c r="K9" s="36"/>
      <c r="L9" s="36"/>
    </row>
    <row r="10" spans="1:12" ht="15" x14ac:dyDescent="0.25">
      <c r="A10" s="154"/>
      <c r="B10" s="36"/>
      <c r="C10" s="36"/>
      <c r="D10" s="36"/>
      <c r="E10" s="36"/>
      <c r="F10" s="36"/>
      <c r="G10" s="36"/>
      <c r="H10" s="36"/>
      <c r="I10" s="36"/>
      <c r="J10" s="36"/>
      <c r="K10" s="36"/>
      <c r="L10" s="36"/>
    </row>
    <row r="11" spans="1:12" ht="30" x14ac:dyDescent="0.25">
      <c r="A11" s="153" t="s">
        <v>51</v>
      </c>
      <c r="B11" s="48" t="s">
        <v>126</v>
      </c>
      <c r="C11" s="49"/>
      <c r="D11" s="153" t="s">
        <v>29</v>
      </c>
      <c r="E11" s="153"/>
      <c r="F11" s="153" t="s">
        <v>52</v>
      </c>
      <c r="G11" s="153"/>
      <c r="H11" s="297" t="s">
        <v>53</v>
      </c>
      <c r="I11" s="297"/>
      <c r="J11" s="153"/>
      <c r="K11" s="75" t="s">
        <v>54</v>
      </c>
      <c r="L11" s="76"/>
    </row>
    <row r="12" spans="1:12" ht="15" x14ac:dyDescent="0.25">
      <c r="A12" s="154"/>
      <c r="B12" s="36"/>
      <c r="C12" s="36"/>
      <c r="D12" s="36"/>
      <c r="E12" s="36"/>
      <c r="F12" s="36"/>
      <c r="G12" s="36"/>
      <c r="H12" s="36"/>
      <c r="I12" s="36"/>
      <c r="J12" s="36"/>
      <c r="K12" s="36"/>
      <c r="L12" s="36"/>
    </row>
    <row r="13" spans="1:12" ht="15" x14ac:dyDescent="0.25">
      <c r="A13" s="154"/>
      <c r="B13" s="40" t="s">
        <v>78</v>
      </c>
      <c r="C13" s="36"/>
      <c r="D13" s="36"/>
      <c r="E13" s="36"/>
      <c r="F13" s="36"/>
      <c r="G13" s="36"/>
      <c r="H13" s="36"/>
      <c r="I13" s="36"/>
      <c r="J13" s="36"/>
      <c r="K13" s="36"/>
      <c r="L13" s="36"/>
    </row>
    <row r="14" spans="1:12" ht="15" x14ac:dyDescent="0.25">
      <c r="A14" s="39">
        <v>1</v>
      </c>
      <c r="B14" s="40"/>
      <c r="C14" s="36" t="str">
        <f>'DEP - 6  - p1 FF1 Inputs '!E49</f>
        <v>TOTAL Transmission Expenses</v>
      </c>
      <c r="D14" s="154" t="str">
        <f>'DEP - 6  - p1 FF1 Inputs '!F49</f>
        <v>321.112.b</v>
      </c>
      <c r="E14" s="154"/>
      <c r="F14" s="50">
        <f>'DEP - 6  - p1 FF1 Inputs '!J49</f>
        <v>43889025</v>
      </c>
      <c r="G14" s="36"/>
      <c r="H14" s="154"/>
      <c r="I14" s="36"/>
      <c r="J14" s="36"/>
      <c r="K14" s="38"/>
      <c r="L14" s="36"/>
    </row>
    <row r="15" spans="1:12" ht="15" x14ac:dyDescent="0.25">
      <c r="A15" s="154">
        <f>A14+1</f>
        <v>2</v>
      </c>
      <c r="B15" s="40"/>
      <c r="C15" s="36" t="s">
        <v>318</v>
      </c>
      <c r="D15" s="154" t="str">
        <f>'DEP - 6  - p1 FF1 Inputs '!F46</f>
        <v>321.84-88.b</v>
      </c>
      <c r="E15" s="154"/>
      <c r="F15" s="50">
        <f>'DEP - 6  - p1 FF1 Inputs '!J46</f>
        <v>5568038</v>
      </c>
      <c r="G15" s="36"/>
      <c r="H15" s="154"/>
      <c r="I15" s="36"/>
      <c r="J15" s="36"/>
      <c r="K15" s="38"/>
      <c r="L15" s="36"/>
    </row>
    <row r="16" spans="1:12" ht="15.75" thickBot="1" x14ac:dyDescent="0.3">
      <c r="A16" s="154">
        <f>A15+1</f>
        <v>3</v>
      </c>
      <c r="B16" s="40"/>
      <c r="C16" s="36" t="s">
        <v>79</v>
      </c>
      <c r="D16" s="154" t="str">
        <f>'DEP - 6  - p1 FF1 Inputs '!F47</f>
        <v>321.96.b</v>
      </c>
      <c r="E16" s="154"/>
      <c r="F16" s="50">
        <f>'DEP - 6  - p1 FF1 Inputs '!J47</f>
        <v>761</v>
      </c>
      <c r="G16" s="36"/>
      <c r="H16" s="154"/>
      <c r="I16" s="41"/>
      <c r="J16" s="41"/>
      <c r="K16" s="38"/>
      <c r="L16" s="36"/>
    </row>
    <row r="17" spans="1:13" ht="15.75" thickTop="1" x14ac:dyDescent="0.25">
      <c r="A17" s="154">
        <f>A16+1</f>
        <v>4</v>
      </c>
      <c r="B17" s="40"/>
      <c r="C17" s="36" t="s">
        <v>80</v>
      </c>
      <c r="D17" s="154" t="s">
        <v>353</v>
      </c>
      <c r="E17" s="154"/>
      <c r="F17" s="42">
        <f>F14-F15-F16</f>
        <v>38320226</v>
      </c>
      <c r="G17" s="36"/>
      <c r="H17" s="154" t="s">
        <v>82</v>
      </c>
      <c r="I17" s="41">
        <f>'DEP - 2 - Page 4 Support'!I21</f>
        <v>0.92361768500696073</v>
      </c>
      <c r="J17" s="41"/>
      <c r="K17" s="42">
        <f>F17*I17</f>
        <v>35393238.427063547</v>
      </c>
      <c r="L17" s="36"/>
    </row>
    <row r="18" spans="1:13" ht="15" x14ac:dyDescent="0.25">
      <c r="A18" s="154"/>
      <c r="B18" s="40"/>
      <c r="C18" s="36"/>
      <c r="D18" s="154"/>
      <c r="E18" s="154"/>
      <c r="F18" s="38"/>
      <c r="G18" s="36"/>
      <c r="H18" s="154"/>
      <c r="I18" s="41"/>
      <c r="J18" s="41"/>
      <c r="K18" s="38"/>
      <c r="L18" s="36"/>
    </row>
    <row r="19" spans="1:13" ht="15" x14ac:dyDescent="0.25">
      <c r="A19" s="154">
        <f>A17+1</f>
        <v>5</v>
      </c>
      <c r="B19" s="40"/>
      <c r="C19" s="36" t="s">
        <v>33</v>
      </c>
      <c r="D19" s="154" t="str">
        <f>'DEP - 6  - p1 FF1 Inputs '!F53</f>
        <v>323.197.b</v>
      </c>
      <c r="E19" s="154"/>
      <c r="F19" s="38">
        <f>'DEP - 6  - p1 FF1 Inputs '!J53</f>
        <v>325067054.25999999</v>
      </c>
      <c r="G19" s="36"/>
      <c r="H19" s="154"/>
      <c r="I19" s="41"/>
      <c r="J19" s="41"/>
      <c r="K19" s="38" t="str">
        <f>IF(ISNUMBER(I19),F19*I19,"")</f>
        <v/>
      </c>
      <c r="L19" s="36"/>
      <c r="M19" s="36"/>
    </row>
    <row r="20" spans="1:13" ht="15" x14ac:dyDescent="0.25">
      <c r="A20" s="257" t="s">
        <v>778</v>
      </c>
      <c r="B20" s="40"/>
      <c r="C20" s="36" t="s">
        <v>779</v>
      </c>
      <c r="D20" s="257" t="s">
        <v>781</v>
      </c>
      <c r="E20" s="257"/>
      <c r="F20" s="263">
        <v>-42507650</v>
      </c>
      <c r="G20" s="36"/>
      <c r="H20" s="257"/>
      <c r="I20" s="41"/>
      <c r="J20" s="41"/>
      <c r="K20" s="38"/>
      <c r="L20" s="36"/>
      <c r="M20" s="36"/>
    </row>
    <row r="21" spans="1:13" ht="15" x14ac:dyDescent="0.25">
      <c r="A21" s="257"/>
      <c r="B21" s="40"/>
      <c r="C21" s="36" t="s">
        <v>780</v>
      </c>
      <c r="D21" s="257"/>
      <c r="E21" s="257"/>
      <c r="F21" s="38"/>
      <c r="G21" s="36"/>
      <c r="H21" s="257"/>
      <c r="I21" s="41"/>
      <c r="J21" s="41"/>
      <c r="K21" s="38"/>
      <c r="L21" s="36"/>
      <c r="M21" s="36"/>
    </row>
    <row r="22" spans="1:13" ht="15" x14ac:dyDescent="0.25">
      <c r="A22" s="154">
        <f>A19+1</f>
        <v>6</v>
      </c>
      <c r="B22" s="40"/>
      <c r="C22" s="36" t="str">
        <f>" Less "&amp;'DEP - 6  - p1 FF1 Inputs '!E50</f>
        <v xml:space="preserve"> Less (924) Property Insurance</v>
      </c>
      <c r="D22" s="154" t="str">
        <f>'DEP - 6  - p1 FF1 Inputs '!F50</f>
        <v>323.185.b</v>
      </c>
      <c r="E22" s="154"/>
      <c r="F22" s="38">
        <f>'DEP - 6  - p1 FF1 Inputs '!J50</f>
        <v>18253708</v>
      </c>
      <c r="G22" s="36"/>
      <c r="H22" s="154"/>
      <c r="I22" s="41"/>
      <c r="J22" s="41"/>
      <c r="K22" s="38"/>
      <c r="L22" s="36"/>
    </row>
    <row r="23" spans="1:13" ht="15" x14ac:dyDescent="0.25">
      <c r="A23" s="154">
        <f>A22+1</f>
        <v>7</v>
      </c>
      <c r="B23" s="40"/>
      <c r="C23" s="36" t="str">
        <f>" Less "&amp;'DEP - 6  - p1 FF1 Inputs '!E51</f>
        <v xml:space="preserve"> Less (928) Regulatory Commission Expenses</v>
      </c>
      <c r="D23" s="154" t="str">
        <f>'DEP - 6  - p1 FF1 Inputs '!F51</f>
        <v>323.189.b</v>
      </c>
      <c r="E23" s="154"/>
      <c r="F23" s="38">
        <f>'DEP - 6  - p1 FF1 Inputs '!J51</f>
        <v>7495556</v>
      </c>
      <c r="G23" s="36"/>
      <c r="H23" s="154"/>
      <c r="I23" s="41"/>
      <c r="J23" s="41"/>
      <c r="K23" s="38"/>
      <c r="L23" s="36"/>
    </row>
    <row r="24" spans="1:13" ht="15" x14ac:dyDescent="0.25">
      <c r="A24" s="154">
        <f>A23+1</f>
        <v>8</v>
      </c>
      <c r="B24" s="40"/>
      <c r="C24" s="36" t="str">
        <f>" Less "&amp;'DEP - 6  - p1 FF1 Inputs '!E52</f>
        <v xml:space="preserve"> Less (930.1) General Advertising Expenses</v>
      </c>
      <c r="D24" s="154" t="str">
        <f>'DEP - 6  - p1 FF1 Inputs '!F52</f>
        <v>323.191.b</v>
      </c>
      <c r="E24" s="154"/>
      <c r="F24" s="38">
        <f>'DEP - 6  - p1 FF1 Inputs '!J52</f>
        <v>2196396</v>
      </c>
      <c r="G24" s="36"/>
      <c r="H24" s="154"/>
      <c r="I24" s="41"/>
      <c r="J24" s="41"/>
      <c r="K24" s="38"/>
      <c r="L24" s="36"/>
    </row>
    <row r="25" spans="1:13" ht="15.75" thickBot="1" x14ac:dyDescent="0.3">
      <c r="A25" s="154">
        <f>A24+1</f>
        <v>9</v>
      </c>
      <c r="B25" s="40"/>
      <c r="C25" s="36" t="s">
        <v>285</v>
      </c>
      <c r="D25" s="154" t="str">
        <f>'DEP - 6  - p1 FF1 Inputs '!F54</f>
        <v>335.1-3.b</v>
      </c>
      <c r="E25" s="154"/>
      <c r="F25" s="50">
        <f>'DEP - 6  - p1 FF1 Inputs '!J54</f>
        <v>-3337768</v>
      </c>
      <c r="G25" s="36"/>
      <c r="H25" s="154"/>
      <c r="I25" s="41"/>
      <c r="J25" s="41"/>
      <c r="K25" s="38"/>
      <c r="L25" s="36"/>
      <c r="M25" s="89"/>
    </row>
    <row r="26" spans="1:13" ht="15.75" thickTop="1" x14ac:dyDescent="0.25">
      <c r="A26" s="154">
        <f>A25+1</f>
        <v>10</v>
      </c>
      <c r="B26" s="40"/>
      <c r="C26" s="36" t="s">
        <v>84</v>
      </c>
      <c r="D26" s="154"/>
      <c r="E26" s="154"/>
      <c r="F26" s="42">
        <f>F19-SUM(F22:F25)</f>
        <v>300459162.25999999</v>
      </c>
      <c r="G26" s="36"/>
      <c r="H26" s="154" t="s">
        <v>185</v>
      </c>
      <c r="I26" s="41">
        <f>'DEP - 2 - Page 4 Support'!I$33</f>
        <v>2.9691229236629976E-2</v>
      </c>
      <c r="J26" s="41"/>
      <c r="K26" s="38">
        <f>F26*I26</f>
        <v>8921001.8629074618</v>
      </c>
      <c r="L26" s="36"/>
    </row>
    <row r="27" spans="1:13" ht="15" x14ac:dyDescent="0.25">
      <c r="A27" s="154"/>
      <c r="B27" s="40"/>
      <c r="C27" s="36"/>
      <c r="D27" s="154"/>
      <c r="E27" s="154"/>
      <c r="F27" s="43"/>
      <c r="G27" s="36"/>
      <c r="H27" s="154"/>
      <c r="I27" s="41"/>
      <c r="J27" s="41"/>
      <c r="K27" s="38"/>
      <c r="L27" s="36"/>
    </row>
    <row r="28" spans="1:13" ht="15" x14ac:dyDescent="0.25">
      <c r="A28" s="154">
        <f>A26+1</f>
        <v>11</v>
      </c>
      <c r="B28" s="40"/>
      <c r="C28" s="36" t="s">
        <v>83</v>
      </c>
      <c r="D28" s="154" t="str">
        <f>D22</f>
        <v>323.185.b</v>
      </c>
      <c r="E28" s="154"/>
      <c r="F28" s="38">
        <f>F22</f>
        <v>18253708</v>
      </c>
      <c r="G28" s="36"/>
      <c r="H28" s="154" t="s">
        <v>71</v>
      </c>
      <c r="I28" s="41">
        <f>'DEP - 2 Page 2 Rate Base'!I19</f>
        <v>9.3807594862005725E-2</v>
      </c>
      <c r="J28" s="41"/>
      <c r="K28" s="38">
        <f>F28*I28</f>
        <v>1712336.4447933529</v>
      </c>
      <c r="L28" s="36"/>
    </row>
    <row r="29" spans="1:13" ht="15" x14ac:dyDescent="0.25">
      <c r="A29" s="154">
        <f>A28+1</f>
        <v>12</v>
      </c>
      <c r="B29" s="40"/>
      <c r="C29" s="36" t="s">
        <v>85</v>
      </c>
      <c r="D29" s="154" t="str">
        <f>'DEP - 6  - p1 FF1 Inputs '!F58</f>
        <v>350.12.b</v>
      </c>
      <c r="E29" s="154"/>
      <c r="F29" s="38">
        <f>'DEP - 6  - p1 FF1 Inputs '!J58</f>
        <v>1540109</v>
      </c>
      <c r="G29" s="36"/>
      <c r="H29" s="154" t="s">
        <v>86</v>
      </c>
      <c r="I29" s="41">
        <v>1</v>
      </c>
      <c r="J29" s="41"/>
      <c r="K29" s="38">
        <f>F29*I29</f>
        <v>1540109</v>
      </c>
      <c r="L29" s="36"/>
    </row>
    <row r="30" spans="1:13" ht="15" x14ac:dyDescent="0.25">
      <c r="A30" s="154">
        <f>A29+1</f>
        <v>13</v>
      </c>
      <c r="B30" s="40"/>
      <c r="C30" s="36" t="s">
        <v>87</v>
      </c>
      <c r="D30" s="154" t="s">
        <v>216</v>
      </c>
      <c r="E30" s="154"/>
      <c r="F30" s="38">
        <v>0</v>
      </c>
      <c r="G30" s="36"/>
      <c r="H30" s="154" t="s">
        <v>86</v>
      </c>
      <c r="I30" s="41">
        <v>1</v>
      </c>
      <c r="J30" s="41"/>
      <c r="K30" s="38">
        <f>F30*I30</f>
        <v>0</v>
      </c>
      <c r="L30" s="36"/>
    </row>
    <row r="31" spans="1:13" ht="15" x14ac:dyDescent="0.25">
      <c r="A31" s="154">
        <v>14</v>
      </c>
      <c r="B31" s="40"/>
      <c r="C31" s="36"/>
      <c r="D31" s="154"/>
      <c r="E31" s="154"/>
      <c r="F31" s="94"/>
      <c r="G31" s="36"/>
      <c r="H31" s="154"/>
      <c r="I31" s="41"/>
      <c r="J31" s="41"/>
      <c r="K31" s="38"/>
      <c r="L31" s="36"/>
    </row>
    <row r="32" spans="1:13" ht="15.75" thickBot="1" x14ac:dyDescent="0.3">
      <c r="A32" s="154"/>
      <c r="B32" s="40"/>
      <c r="C32" s="36"/>
      <c r="D32" s="154"/>
      <c r="E32" s="154"/>
      <c r="F32" s="38"/>
      <c r="G32" s="36"/>
      <c r="H32" s="154"/>
      <c r="I32" s="41"/>
      <c r="J32" s="41"/>
      <c r="K32" s="38"/>
      <c r="L32" s="36"/>
    </row>
    <row r="33" spans="1:13" ht="15.75" thickTop="1" x14ac:dyDescent="0.25">
      <c r="A33" s="154">
        <f>A31+1</f>
        <v>15</v>
      </c>
      <c r="B33" s="40" t="str">
        <f>"Total O&amp;M (Sum of Lines "&amp;A17&amp;", "&amp;A26&amp;", and "&amp;A28&amp;" thru "&amp;A31&amp;")"</f>
        <v>Total O&amp;M (Sum of Lines 4, 10, and 11 thru 14)</v>
      </c>
      <c r="C33" s="36"/>
      <c r="D33" s="154"/>
      <c r="E33" s="154"/>
      <c r="F33" s="38"/>
      <c r="G33" s="36"/>
      <c r="H33" s="154"/>
      <c r="I33" s="41"/>
      <c r="J33" s="41"/>
      <c r="K33" s="86">
        <f>K17+K26+SUM(K28:K31)</f>
        <v>47566685.73476436</v>
      </c>
      <c r="L33" s="36"/>
    </row>
    <row r="34" spans="1:13" ht="15" x14ac:dyDescent="0.25">
      <c r="A34" s="154"/>
      <c r="B34" s="40"/>
      <c r="C34" s="36"/>
      <c r="D34" s="154"/>
      <c r="E34" s="154"/>
      <c r="F34" s="38"/>
      <c r="G34" s="36"/>
      <c r="H34" s="154"/>
      <c r="I34" s="41"/>
      <c r="J34" s="41"/>
      <c r="K34" s="38"/>
      <c r="L34" s="36"/>
    </row>
    <row r="35" spans="1:13" ht="15" x14ac:dyDescent="0.25">
      <c r="A35" s="154"/>
      <c r="B35" s="40" t="s">
        <v>88</v>
      </c>
      <c r="C35" s="36"/>
      <c r="D35" s="154"/>
      <c r="E35" s="154"/>
      <c r="F35" s="38"/>
      <c r="G35" s="36"/>
      <c r="H35" s="154"/>
      <c r="I35" s="41"/>
      <c r="J35" s="41"/>
      <c r="K35" s="38"/>
      <c r="L35" s="36"/>
    </row>
    <row r="36" spans="1:13" ht="15" x14ac:dyDescent="0.25">
      <c r="A36" s="154">
        <f>A33+1</f>
        <v>16</v>
      </c>
      <c r="B36" s="40"/>
      <c r="C36" s="152" t="s">
        <v>89</v>
      </c>
      <c r="D36" s="154" t="str">
        <f>'DEP - 6  - p1 FF1 Inputs '!F56</f>
        <v>336.7.b</v>
      </c>
      <c r="E36" s="154"/>
      <c r="F36" s="38">
        <f>'DEP - 6  - p1 FF1 Inputs '!J56</f>
        <v>40044275.270000003</v>
      </c>
      <c r="G36" s="36"/>
      <c r="H36" s="154" t="s">
        <v>82</v>
      </c>
      <c r="I36" s="41">
        <f>'DEP - 2 - Page 4 Support'!I21</f>
        <v>0.92361768500696073</v>
      </c>
      <c r="J36" s="41"/>
      <c r="K36" s="38">
        <f>F36*I36</f>
        <v>36985600.822658889</v>
      </c>
      <c r="L36" s="36"/>
    </row>
    <row r="37" spans="1:13" ht="15" x14ac:dyDescent="0.25">
      <c r="A37" s="154">
        <f>A36+1</f>
        <v>17</v>
      </c>
      <c r="B37" s="40"/>
      <c r="C37" s="152" t="s">
        <v>90</v>
      </c>
      <c r="D37" s="154" t="str">
        <f>'DEP - 6  - p1 FF1 Inputs '!F57</f>
        <v>336.10.b</v>
      </c>
      <c r="E37" s="154"/>
      <c r="F37" s="38">
        <f>'DEP - 6  - p1 FF1 Inputs '!J57</f>
        <v>15428608</v>
      </c>
      <c r="G37" s="36"/>
      <c r="H37" s="154" t="s">
        <v>185</v>
      </c>
      <c r="I37" s="41">
        <f>'DEP - 2 - Page 4 Support'!I33</f>
        <v>2.9691229236629976E-2</v>
      </c>
      <c r="J37" s="41"/>
      <c r="K37" s="38">
        <f>F37*I37</f>
        <v>458094.33693010313</v>
      </c>
      <c r="L37" s="36"/>
    </row>
    <row r="38" spans="1:13" ht="15.75" thickBot="1" x14ac:dyDescent="0.3">
      <c r="A38" s="154">
        <f>A37+1</f>
        <v>18</v>
      </c>
      <c r="B38" s="40"/>
      <c r="C38" s="152" t="s">
        <v>178</v>
      </c>
      <c r="D38" s="154" t="str">
        <f>'DEP - 6  - p1 FF1 Inputs '!F55</f>
        <v>336.1.f</v>
      </c>
      <c r="E38" s="154"/>
      <c r="F38" s="38">
        <f>'DEP - 6  - p1 FF1 Inputs '!J55</f>
        <v>22858785</v>
      </c>
      <c r="G38" s="36"/>
      <c r="H38" s="154" t="s">
        <v>185</v>
      </c>
      <c r="I38" s="41">
        <f>'DEP - 2 - Page 4 Support'!I33</f>
        <v>2.9691229236629976E-2</v>
      </c>
      <c r="J38" s="41"/>
      <c r="K38" s="38">
        <f>F38*I38</f>
        <v>678705.42550583871</v>
      </c>
      <c r="L38" s="36"/>
      <c r="M38" s="38"/>
    </row>
    <row r="39" spans="1:13" ht="15" customHeight="1" thickTop="1" x14ac:dyDescent="0.25">
      <c r="A39" s="154">
        <f>A38+1</f>
        <v>19</v>
      </c>
      <c r="B39" s="40" t="s">
        <v>91</v>
      </c>
      <c r="C39" s="36"/>
      <c r="D39" s="154"/>
      <c r="E39" s="154"/>
      <c r="F39" s="42">
        <f>SUM(F36:F38)</f>
        <v>78331668.270000011</v>
      </c>
      <c r="G39" s="36"/>
      <c r="H39" s="154"/>
      <c r="I39" s="41"/>
      <c r="J39" s="41"/>
      <c r="K39" s="86">
        <f>SUM(K36:K38)</f>
        <v>38122400.585094832</v>
      </c>
      <c r="L39" s="36"/>
    </row>
    <row r="40" spans="1:13" ht="15" x14ac:dyDescent="0.25">
      <c r="A40" s="154"/>
      <c r="B40" s="40"/>
      <c r="C40" s="36"/>
      <c r="D40" s="154"/>
      <c r="E40" s="154"/>
      <c r="F40" s="36"/>
      <c r="G40" s="36"/>
      <c r="H40" s="154"/>
      <c r="I40" s="36"/>
      <c r="J40" s="36"/>
      <c r="K40" s="36"/>
      <c r="L40" s="36"/>
    </row>
    <row r="41" spans="1:13" ht="15" x14ac:dyDescent="0.25">
      <c r="A41" s="154"/>
      <c r="B41" s="40" t="s">
        <v>782</v>
      </c>
      <c r="C41" s="36"/>
      <c r="D41" s="154"/>
      <c r="E41" s="154"/>
      <c r="F41" s="36"/>
      <c r="G41" s="36"/>
      <c r="H41" s="154"/>
      <c r="I41" s="36"/>
      <c r="J41" s="36"/>
      <c r="K41" s="36"/>
      <c r="L41" s="36"/>
    </row>
    <row r="42" spans="1:13" ht="15" x14ac:dyDescent="0.25">
      <c r="A42" s="154">
        <f>A39+1</f>
        <v>20</v>
      </c>
      <c r="B42" s="40"/>
      <c r="C42" s="36" t="s">
        <v>155</v>
      </c>
      <c r="D42" s="39" t="s">
        <v>94</v>
      </c>
      <c r="E42" s="39"/>
      <c r="F42" s="38">
        <f>'DEP - 6  - p1 FF1 Inputs '!J38+'DEP - 6  - p1 FF1 Inputs '!J41</f>
        <v>42506436.899999999</v>
      </c>
      <c r="G42" s="36"/>
      <c r="H42" s="154" t="s">
        <v>185</v>
      </c>
      <c r="I42" s="41">
        <f>'DEP - 2 - Page 4 Support'!I33</f>
        <v>2.9691229236629976E-2</v>
      </c>
      <c r="J42" s="41"/>
      <c r="K42" s="38">
        <f>F42*I42</f>
        <v>1262068.3620302472</v>
      </c>
      <c r="L42" s="36"/>
      <c r="M42" s="36"/>
    </row>
    <row r="43" spans="1:13" ht="15.75" thickBot="1" x14ac:dyDescent="0.3">
      <c r="A43" s="154">
        <f>A42+1</f>
        <v>21</v>
      </c>
      <c r="B43" s="40"/>
      <c r="C43" s="36" t="s">
        <v>92</v>
      </c>
      <c r="D43" s="154" t="s">
        <v>94</v>
      </c>
      <c r="E43" s="154"/>
      <c r="F43" s="38">
        <f>'DEP - 6  - p1 FF1 Inputs '!J39+'DEP - 6  - p1 FF1 Inputs '!J40</f>
        <v>92929638</v>
      </c>
      <c r="G43" s="36"/>
      <c r="H43" s="154" t="s">
        <v>71</v>
      </c>
      <c r="I43" s="41">
        <f>'DEP - 2 Page 2 Rate Base'!I19</f>
        <v>9.3807594862005725E-2</v>
      </c>
      <c r="J43" s="41"/>
      <c r="K43" s="38">
        <f>F43*I43</f>
        <v>8717505.8321768511</v>
      </c>
      <c r="L43" s="36"/>
    </row>
    <row r="44" spans="1:13" ht="15.75" thickTop="1" x14ac:dyDescent="0.25">
      <c r="A44" s="154">
        <f>A43+1</f>
        <v>22</v>
      </c>
      <c r="B44" s="40" t="s">
        <v>93</v>
      </c>
      <c r="C44" s="36"/>
      <c r="D44" s="154"/>
      <c r="E44" s="154"/>
      <c r="F44" s="42">
        <f>SUM(F41:F43)</f>
        <v>135436074.90000001</v>
      </c>
      <c r="G44" s="36"/>
      <c r="H44" s="154"/>
      <c r="I44" s="41"/>
      <c r="J44" s="41"/>
      <c r="K44" s="86">
        <f>SUM(K41:K43)</f>
        <v>9979574.1942070983</v>
      </c>
      <c r="L44" s="36"/>
    </row>
    <row r="45" spans="1:13" ht="15" x14ac:dyDescent="0.25">
      <c r="A45" s="154"/>
      <c r="B45" s="40"/>
      <c r="C45" s="36"/>
      <c r="D45" s="154"/>
      <c r="E45" s="154"/>
      <c r="F45" s="43"/>
      <c r="G45" s="36"/>
      <c r="H45" s="154"/>
      <c r="I45" s="41"/>
      <c r="J45" s="41"/>
      <c r="K45" s="43"/>
      <c r="L45" s="36"/>
    </row>
    <row r="46" spans="1:13" ht="15" x14ac:dyDescent="0.25">
      <c r="A46" s="154"/>
      <c r="B46" s="40" t="s">
        <v>98</v>
      </c>
      <c r="C46" s="36"/>
      <c r="D46" s="154"/>
      <c r="E46" s="154"/>
      <c r="F46" s="38"/>
      <c r="G46" s="36"/>
      <c r="H46" s="154"/>
      <c r="I46" s="41"/>
      <c r="J46" s="41"/>
      <c r="K46" s="38"/>
      <c r="L46" s="36"/>
    </row>
    <row r="47" spans="1:13" ht="15" x14ac:dyDescent="0.25">
      <c r="A47" s="154">
        <f>A44+1</f>
        <v>23</v>
      </c>
      <c r="B47" s="40"/>
      <c r="C47" s="36" t="str">
        <f>"Rate Base (Page 2, Line "&amp;'DEP - 2 Page 2 Rate Base'!A68&amp;") * Rate of Return (Page 4, Line "&amp;'DEP - 2 - Page 4 Support'!C63&amp;")"</f>
        <v>Rate Base (Page 2, Line 40) * Rate of Return (Page 4, Line 31)</v>
      </c>
      <c r="D47" s="36"/>
      <c r="E47" s="36"/>
      <c r="F47" s="36"/>
      <c r="G47" s="36"/>
      <c r="H47" s="36"/>
      <c r="I47" s="36"/>
      <c r="J47" s="36"/>
      <c r="K47" s="45">
        <f>'DEP - 2 Page 2 Rate Base'!K68*'DEP - 2 - Page 4 Support'!I63</f>
        <v>88142840.406071499</v>
      </c>
      <c r="L47" s="36"/>
    </row>
    <row r="48" spans="1:13" ht="15" x14ac:dyDescent="0.25">
      <c r="A48" s="36"/>
      <c r="B48" s="40"/>
      <c r="C48" s="36"/>
      <c r="D48" s="36"/>
      <c r="E48" s="36"/>
      <c r="F48" s="36"/>
      <c r="G48" s="36"/>
      <c r="H48" s="36"/>
      <c r="I48" s="36"/>
      <c r="J48" s="36"/>
      <c r="K48" s="36"/>
      <c r="L48" s="36"/>
    </row>
    <row r="49" spans="1:12" ht="15" x14ac:dyDescent="0.25">
      <c r="A49" s="36"/>
      <c r="B49" s="40" t="s">
        <v>121</v>
      </c>
      <c r="C49" s="36"/>
      <c r="D49" s="36"/>
      <c r="E49" s="36"/>
      <c r="F49" s="36"/>
      <c r="G49" s="36"/>
      <c r="H49" s="36"/>
      <c r="I49" s="36"/>
      <c r="J49" s="36"/>
      <c r="K49" s="36"/>
      <c r="L49" s="36"/>
    </row>
    <row r="50" spans="1:12" ht="6" customHeight="1" x14ac:dyDescent="0.25">
      <c r="A50" s="36"/>
      <c r="B50" s="40"/>
      <c r="C50" s="36"/>
      <c r="D50" s="36"/>
      <c r="E50" s="36"/>
      <c r="F50" s="36"/>
      <c r="G50" s="36"/>
      <c r="H50" s="36"/>
      <c r="I50" s="36"/>
      <c r="J50" s="36"/>
      <c r="K50" s="36"/>
      <c r="L50" s="36"/>
    </row>
    <row r="51" spans="1:12" ht="15" x14ac:dyDescent="0.25">
      <c r="A51" s="154">
        <f>A47+1</f>
        <v>24</v>
      </c>
      <c r="B51" s="40"/>
      <c r="C51" s="36" t="s">
        <v>15</v>
      </c>
      <c r="D51" s="154" t="s">
        <v>461</v>
      </c>
      <c r="E51" s="36"/>
      <c r="F51" s="157">
        <v>4.0155000000000003E-2</v>
      </c>
      <c r="G51" s="36"/>
      <c r="H51" s="36"/>
      <c r="I51" s="36"/>
      <c r="J51" s="36"/>
      <c r="K51" s="36"/>
      <c r="L51" s="36"/>
    </row>
    <row r="52" spans="1:12" ht="15" x14ac:dyDescent="0.25">
      <c r="A52" s="154">
        <f>A51+1</f>
        <v>25</v>
      </c>
      <c r="B52" s="40"/>
      <c r="C52" s="36" t="s">
        <v>122</v>
      </c>
      <c r="D52" s="36"/>
      <c r="E52" s="36"/>
      <c r="F52" s="124">
        <v>0.35</v>
      </c>
      <c r="G52" s="36"/>
      <c r="H52" s="36"/>
      <c r="I52" s="36"/>
      <c r="J52" s="36"/>
      <c r="K52" s="36"/>
      <c r="L52" s="36"/>
    </row>
    <row r="53" spans="1:12" ht="15" x14ac:dyDescent="0.25">
      <c r="A53" s="154">
        <f>A52+1</f>
        <v>26</v>
      </c>
      <c r="B53" s="40"/>
      <c r="C53" s="36" t="s">
        <v>123</v>
      </c>
      <c r="D53" s="36"/>
      <c r="E53" s="36"/>
      <c r="F53" s="53">
        <f>F51+(1-F51)*F52</f>
        <v>0.37610074999999998</v>
      </c>
      <c r="G53" s="36"/>
      <c r="H53" s="36"/>
      <c r="I53" s="36"/>
      <c r="J53" s="36"/>
      <c r="K53" s="36"/>
      <c r="L53" s="36"/>
    </row>
    <row r="54" spans="1:12" ht="6" customHeight="1" x14ac:dyDescent="0.25">
      <c r="A54" s="154"/>
      <c r="B54" s="36"/>
      <c r="C54" s="36"/>
      <c r="D54" s="36"/>
      <c r="E54" s="36"/>
      <c r="F54" s="36"/>
      <c r="G54" s="36"/>
      <c r="H54" s="36"/>
      <c r="I54" s="36"/>
      <c r="J54" s="36"/>
      <c r="K54" s="36"/>
      <c r="L54" s="36"/>
    </row>
    <row r="55" spans="1:12" ht="15" x14ac:dyDescent="0.25">
      <c r="A55" s="154">
        <f>A53+1</f>
        <v>27</v>
      </c>
      <c r="B55" s="36"/>
      <c r="C55" s="36" t="s">
        <v>468</v>
      </c>
      <c r="D55" s="36"/>
      <c r="E55" s="36"/>
      <c r="F55" s="53">
        <f>F53/(1-F53)*(1-'DEP - 2 - Page 4 Support'!I60/'DEP - 2 - Page 4 Support'!I63)</f>
        <v>0.43831970193035119</v>
      </c>
      <c r="G55" s="36"/>
      <c r="H55" s="36"/>
      <c r="I55" s="36"/>
      <c r="J55" s="36"/>
      <c r="K55" s="36"/>
      <c r="L55" s="36"/>
    </row>
    <row r="56" spans="1:12" ht="15" x14ac:dyDescent="0.25">
      <c r="A56" s="154">
        <f>A55+1</f>
        <v>28</v>
      </c>
      <c r="B56" s="36"/>
      <c r="C56" s="36" t="s">
        <v>124</v>
      </c>
      <c r="D56" s="154"/>
      <c r="E56" s="36"/>
      <c r="F56" s="87">
        <f>1/(1-F53)</f>
        <v>1.6028228916768212</v>
      </c>
      <c r="G56" s="36"/>
      <c r="H56" s="36"/>
      <c r="I56" s="36"/>
      <c r="J56" s="36"/>
      <c r="K56" s="36"/>
      <c r="L56" s="36"/>
    </row>
    <row r="57" spans="1:12" ht="15" x14ac:dyDescent="0.25">
      <c r="A57" s="154">
        <f>A56+1</f>
        <v>29</v>
      </c>
      <c r="B57" s="36"/>
      <c r="C57" s="36" t="s">
        <v>65</v>
      </c>
      <c r="D57" s="154" t="str">
        <f>'DEP - 6  - p1 FF1 Inputs '!F42</f>
        <v>266.8.f</v>
      </c>
      <c r="E57" s="154"/>
      <c r="F57" s="38">
        <f>'DEP - 6  - p1 FF1 Inputs '!J42</f>
        <v>-5304895</v>
      </c>
      <c r="G57" s="36"/>
      <c r="H57" s="36"/>
      <c r="I57" s="36"/>
      <c r="J57" s="36"/>
      <c r="K57" s="36"/>
      <c r="L57" s="36"/>
    </row>
    <row r="58" spans="1:12" ht="6" customHeight="1" x14ac:dyDescent="0.25">
      <c r="A58" s="154"/>
      <c r="B58" s="36"/>
      <c r="C58" s="36"/>
      <c r="D58" s="36"/>
      <c r="E58" s="36"/>
      <c r="F58" s="36"/>
      <c r="G58" s="36"/>
      <c r="H58" s="154"/>
      <c r="I58" s="41"/>
      <c r="J58" s="41"/>
      <c r="K58" s="38"/>
      <c r="L58" s="36"/>
    </row>
    <row r="59" spans="1:12" ht="15" x14ac:dyDescent="0.25">
      <c r="A59" s="154">
        <f>A57+1</f>
        <v>30</v>
      </c>
      <c r="B59" s="36"/>
      <c r="C59" s="36" t="str">
        <f>"Income Taxes Calculated (Line "&amp;A47&amp;" * Line "&amp;A55&amp;")"</f>
        <v>Income Taxes Calculated (Line 23 * Line 27)</v>
      </c>
      <c r="D59" s="36"/>
      <c r="E59" s="36"/>
      <c r="F59" s="36"/>
      <c r="G59" s="36"/>
      <c r="H59" s="154"/>
      <c r="I59" s="41"/>
      <c r="J59" s="41"/>
      <c r="K59" s="38">
        <f>F55*K47</f>
        <v>38634743.534083776</v>
      </c>
      <c r="L59" s="36"/>
    </row>
    <row r="60" spans="1:12" ht="15.75" thickBot="1" x14ac:dyDescent="0.3">
      <c r="A60" s="154">
        <f>A59+1</f>
        <v>31</v>
      </c>
      <c r="B60" s="36"/>
      <c r="C60" s="36" t="str">
        <f>"ITC Adjustment (Line "&amp;A56&amp;" * Line "&amp;A57&amp;")"</f>
        <v>ITC Adjustment (Line 28 * Line 29)</v>
      </c>
      <c r="D60" s="36"/>
      <c r="E60" s="36"/>
      <c r="F60" s="38">
        <f>F57*F56</f>
        <v>-8502807.1439419109</v>
      </c>
      <c r="G60" s="36"/>
      <c r="H60" s="154" t="s">
        <v>67</v>
      </c>
      <c r="I60" s="41">
        <f>'DEP - 2 Page 2 Rate Base'!I35</f>
        <v>0.11885340678673433</v>
      </c>
      <c r="J60" s="41"/>
      <c r="K60" s="38">
        <f>F60*I60</f>
        <v>-1010587.5963080786</v>
      </c>
      <c r="L60" s="36"/>
    </row>
    <row r="61" spans="1:12" ht="15.75" thickTop="1" x14ac:dyDescent="0.25">
      <c r="A61" s="154">
        <f>A60+1</f>
        <v>32</v>
      </c>
      <c r="B61" s="40" t="s">
        <v>125</v>
      </c>
      <c r="C61" s="36"/>
      <c r="D61" s="36"/>
      <c r="E61" s="36"/>
      <c r="F61" s="36"/>
      <c r="G61" s="36"/>
      <c r="H61" s="36"/>
      <c r="I61" s="36"/>
      <c r="J61" s="36"/>
      <c r="K61" s="86">
        <f>K59+K60</f>
        <v>37624155.937775701</v>
      </c>
      <c r="L61" s="36"/>
    </row>
    <row r="62" spans="1:12" ht="15" x14ac:dyDescent="0.25">
      <c r="A62" s="154"/>
      <c r="B62" s="36"/>
      <c r="C62" s="36"/>
      <c r="D62" s="36"/>
      <c r="E62" s="36"/>
      <c r="F62" s="36"/>
      <c r="G62" s="36"/>
      <c r="H62" s="36"/>
      <c r="I62" s="36"/>
      <c r="J62" s="36"/>
      <c r="K62" s="36"/>
      <c r="L62" s="36"/>
    </row>
    <row r="63" spans="1:12" ht="15" x14ac:dyDescent="0.25">
      <c r="A63" s="154">
        <f>A61+1</f>
        <v>33</v>
      </c>
      <c r="B63" s="40" t="str">
        <f>"TOTAL REVENUE REQUIREMENT (Sum of Lines "&amp;A33&amp;", "&amp;A39&amp;", "&amp;A44&amp;", "&amp;A47&amp;", and "&amp;A61&amp;")"</f>
        <v>TOTAL REVENUE REQUIREMENT (Sum of Lines 15, 19, 22, 23, and 32)</v>
      </c>
      <c r="C63" s="36"/>
      <c r="D63" s="36"/>
      <c r="E63" s="36"/>
      <c r="F63" s="36"/>
      <c r="G63" s="36"/>
      <c r="H63" s="36"/>
      <c r="I63" s="36"/>
      <c r="J63" s="36"/>
      <c r="K63" s="45">
        <f>K33+K39+K44+K47+K61</f>
        <v>221435656.85791349</v>
      </c>
      <c r="L63" s="36"/>
    </row>
  </sheetData>
  <mergeCells count="7">
    <mergeCell ref="J1:L1"/>
    <mergeCell ref="H11:I11"/>
    <mergeCell ref="J2:L2"/>
    <mergeCell ref="J3:L3"/>
    <mergeCell ref="A5:L5"/>
    <mergeCell ref="A6:L6"/>
    <mergeCell ref="A8:L8"/>
  </mergeCells>
  <phoneticPr fontId="0" type="noConversion"/>
  <pageMargins left="0.75" right="0.75" top="1" bottom="1" header="0.5" footer="0.5"/>
  <pageSetup scale="6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63"/>
  <sheetViews>
    <sheetView topLeftCell="A28" workbookViewId="0">
      <selection activeCell="L63" sqref="L63"/>
    </sheetView>
  </sheetViews>
  <sheetFormatPr defaultRowHeight="12.75" x14ac:dyDescent="0.2"/>
  <cols>
    <col min="1" max="3" width="9.140625" style="5"/>
    <col min="4" max="4" width="3.7109375" style="5" customWidth="1"/>
    <col min="5" max="5" width="36.85546875" style="5" customWidth="1"/>
    <col min="6" max="6" width="9.140625" style="5"/>
    <col min="7" max="7" width="12.140625" style="5" customWidth="1"/>
    <col min="8" max="8" width="3.7109375" style="5" customWidth="1"/>
    <col min="9" max="9" width="14.5703125" style="5" customWidth="1"/>
    <col min="10" max="11" width="9.140625" style="5"/>
    <col min="12" max="12" width="5.7109375" style="5" customWidth="1"/>
    <col min="13" max="16384" width="9.140625" style="5"/>
  </cols>
  <sheetData>
    <row r="1" spans="1:12" ht="15.75" x14ac:dyDescent="0.25">
      <c r="A1" s="36"/>
      <c r="B1" s="36"/>
      <c r="C1" s="36"/>
      <c r="D1" s="36"/>
      <c r="E1" s="36"/>
      <c r="F1" s="36"/>
      <c r="G1" s="36"/>
      <c r="H1" s="36"/>
      <c r="I1" s="36"/>
      <c r="J1" s="300" t="s">
        <v>567</v>
      </c>
      <c r="K1" s="300"/>
      <c r="L1" s="300"/>
    </row>
    <row r="2" spans="1:12" ht="15.75" x14ac:dyDescent="0.25">
      <c r="A2" s="36"/>
      <c r="B2" s="36"/>
      <c r="C2" s="36"/>
      <c r="D2" s="36"/>
      <c r="E2" s="36"/>
      <c r="F2" s="36"/>
      <c r="G2" s="36"/>
      <c r="H2" s="36"/>
      <c r="I2" s="36"/>
      <c r="J2" s="301" t="s">
        <v>1</v>
      </c>
      <c r="K2" s="301"/>
      <c r="L2" s="302"/>
    </row>
    <row r="3" spans="1:12" ht="15" x14ac:dyDescent="0.25">
      <c r="A3" s="36"/>
      <c r="B3" s="36"/>
      <c r="C3" s="36"/>
      <c r="D3" s="36"/>
      <c r="E3" s="36"/>
      <c r="F3" s="36"/>
      <c r="G3" s="36"/>
      <c r="H3" s="36"/>
      <c r="I3" s="36"/>
      <c r="J3" s="294" t="str">
        <f>FF1_Year</f>
        <v>Year Ending 12/31/2016</v>
      </c>
      <c r="K3" s="294"/>
      <c r="L3" s="294"/>
    </row>
    <row r="4" spans="1:12" ht="15" x14ac:dyDescent="0.25">
      <c r="A4" s="36"/>
      <c r="B4" s="36"/>
      <c r="C4" s="36"/>
      <c r="D4" s="36"/>
      <c r="E4" s="36"/>
      <c r="F4" s="36"/>
      <c r="G4" s="36"/>
      <c r="H4" s="36"/>
      <c r="I4" s="36"/>
      <c r="J4" s="36"/>
      <c r="K4" s="36"/>
      <c r="L4" s="36"/>
    </row>
    <row r="5" spans="1:12" ht="15" x14ac:dyDescent="0.2">
      <c r="A5" s="297" t="s">
        <v>560</v>
      </c>
      <c r="B5" s="297"/>
      <c r="C5" s="297"/>
      <c r="D5" s="297"/>
      <c r="E5" s="297"/>
      <c r="F5" s="297"/>
      <c r="G5" s="297"/>
      <c r="H5" s="297"/>
      <c r="I5" s="297"/>
      <c r="J5" s="297"/>
      <c r="K5" s="297"/>
      <c r="L5" s="297"/>
    </row>
    <row r="6" spans="1:12" ht="15" x14ac:dyDescent="0.2">
      <c r="A6" s="297" t="s">
        <v>159</v>
      </c>
      <c r="B6" s="297"/>
      <c r="C6" s="297"/>
      <c r="D6" s="297"/>
      <c r="E6" s="297"/>
      <c r="F6" s="297"/>
      <c r="G6" s="297"/>
      <c r="H6" s="297"/>
      <c r="I6" s="297"/>
      <c r="J6" s="297"/>
      <c r="K6" s="297"/>
      <c r="L6" s="297"/>
    </row>
    <row r="7" spans="1:12" ht="15" x14ac:dyDescent="0.2">
      <c r="A7" s="153"/>
      <c r="B7" s="153"/>
      <c r="C7" s="153"/>
      <c r="D7" s="153"/>
      <c r="E7" s="153"/>
      <c r="F7" s="266"/>
      <c r="G7" s="266"/>
      <c r="H7" s="153"/>
      <c r="I7" s="266"/>
      <c r="J7" s="153"/>
      <c r="K7" s="153"/>
      <c r="L7" s="153"/>
    </row>
    <row r="8" spans="1:12" ht="15" x14ac:dyDescent="0.2">
      <c r="A8" s="297" t="s">
        <v>161</v>
      </c>
      <c r="B8" s="297"/>
      <c r="C8" s="297"/>
      <c r="D8" s="297"/>
      <c r="E8" s="297"/>
      <c r="F8" s="297"/>
      <c r="G8" s="297"/>
      <c r="H8" s="297"/>
      <c r="I8" s="297"/>
      <c r="J8" s="297"/>
      <c r="K8" s="297"/>
      <c r="L8" s="297"/>
    </row>
    <row r="9" spans="1:12" ht="15" x14ac:dyDescent="0.25">
      <c r="A9" s="36"/>
      <c r="B9" s="36"/>
      <c r="C9" s="36"/>
      <c r="D9" s="36"/>
      <c r="E9" s="36"/>
      <c r="F9" s="36"/>
      <c r="G9" s="36"/>
      <c r="H9" s="36"/>
      <c r="I9" s="36"/>
      <c r="J9" s="36"/>
      <c r="K9" s="36"/>
      <c r="L9" s="36"/>
    </row>
    <row r="10" spans="1:12" ht="15" x14ac:dyDescent="0.25">
      <c r="A10" s="36"/>
      <c r="B10" s="36"/>
      <c r="C10" s="36"/>
      <c r="D10" s="36"/>
      <c r="E10" s="36"/>
      <c r="F10" s="36"/>
      <c r="G10" s="36"/>
      <c r="H10" s="36"/>
      <c r="I10" s="36"/>
      <c r="J10" s="36"/>
      <c r="K10" s="36"/>
      <c r="L10" s="36"/>
    </row>
    <row r="11" spans="1:12" ht="15" x14ac:dyDescent="0.25">
      <c r="A11" s="36"/>
      <c r="B11" s="36"/>
      <c r="C11" s="153" t="s">
        <v>51</v>
      </c>
      <c r="D11" s="48"/>
      <c r="E11" s="49"/>
      <c r="F11" s="49"/>
      <c r="G11" s="266" t="s">
        <v>29</v>
      </c>
      <c r="H11" s="153"/>
      <c r="I11" s="266" t="s">
        <v>52</v>
      </c>
      <c r="J11" s="153"/>
      <c r="K11" s="297"/>
      <c r="L11" s="297"/>
    </row>
    <row r="12" spans="1:12" ht="15" x14ac:dyDescent="0.25">
      <c r="A12" s="36"/>
      <c r="B12" s="36"/>
      <c r="C12" s="36"/>
      <c r="D12" s="36"/>
      <c r="E12" s="36"/>
      <c r="F12" s="36"/>
      <c r="G12" s="36"/>
      <c r="H12" s="36"/>
      <c r="I12" s="36"/>
      <c r="J12" s="36"/>
      <c r="K12" s="36"/>
      <c r="L12" s="36"/>
    </row>
    <row r="13" spans="1:12" ht="15" x14ac:dyDescent="0.25">
      <c r="A13" s="36"/>
      <c r="B13" s="36"/>
      <c r="C13" s="36"/>
      <c r="D13" s="40" t="s">
        <v>275</v>
      </c>
      <c r="E13" s="36"/>
      <c r="F13" s="36"/>
      <c r="G13" s="267"/>
      <c r="H13" s="154"/>
      <c r="I13" s="36"/>
      <c r="J13" s="36"/>
      <c r="K13" s="36"/>
      <c r="L13" s="36"/>
    </row>
    <row r="14" spans="1:12" ht="15" x14ac:dyDescent="0.25">
      <c r="A14" s="36"/>
      <c r="B14" s="36"/>
      <c r="C14" s="154">
        <v>1</v>
      </c>
      <c r="D14" s="36"/>
      <c r="E14" s="36" t="s">
        <v>212</v>
      </c>
      <c r="F14" s="36"/>
      <c r="G14" s="267" t="s">
        <v>474</v>
      </c>
      <c r="H14" s="154"/>
      <c r="I14" s="38">
        <f>'DEP - 6  - p1 FF1 Inputs '!J26-'DEP - 2 - Page 5 GridSouth'!F38</f>
        <v>2427539138.8000002</v>
      </c>
      <c r="J14" s="36"/>
      <c r="K14" s="36"/>
      <c r="L14" s="36"/>
    </row>
    <row r="15" spans="1:12" ht="15" x14ac:dyDescent="0.25">
      <c r="A15" s="36"/>
      <c r="B15" s="36"/>
      <c r="C15" s="154">
        <v>2</v>
      </c>
      <c r="D15" s="36"/>
      <c r="E15" s="36" t="s">
        <v>99</v>
      </c>
      <c r="F15" s="36"/>
      <c r="G15" s="267" t="s">
        <v>216</v>
      </c>
      <c r="H15" s="154"/>
      <c r="I15" s="94">
        <v>115868055</v>
      </c>
      <c r="J15" s="36"/>
      <c r="K15" s="36"/>
      <c r="L15" s="36"/>
    </row>
    <row r="16" spans="1:12" ht="15" x14ac:dyDescent="0.25">
      <c r="A16" s="36"/>
      <c r="B16" s="36"/>
      <c r="C16" s="154">
        <v>3</v>
      </c>
      <c r="D16" s="36"/>
      <c r="E16" s="36" t="s">
        <v>201</v>
      </c>
      <c r="F16" s="36"/>
      <c r="G16" s="267" t="s">
        <v>579</v>
      </c>
      <c r="H16" s="154"/>
      <c r="I16" s="38">
        <f>'DEP - 5 p 3 Order 2003 '!D39</f>
        <v>53482508.89287734</v>
      </c>
      <c r="J16" s="36"/>
      <c r="K16" s="36"/>
      <c r="L16" s="36"/>
    </row>
    <row r="17" spans="1:12" ht="15" x14ac:dyDescent="0.25">
      <c r="A17" s="36"/>
      <c r="C17" s="154" t="s">
        <v>458</v>
      </c>
      <c r="D17" s="36"/>
      <c r="E17" s="36" t="s">
        <v>588</v>
      </c>
      <c r="F17" s="36"/>
      <c r="G17" s="267" t="s">
        <v>589</v>
      </c>
      <c r="H17" s="154"/>
      <c r="I17" s="263">
        <v>2158573</v>
      </c>
      <c r="J17" s="36"/>
      <c r="K17" s="89"/>
      <c r="L17" s="36"/>
    </row>
    <row r="18" spans="1:12" ht="15.75" thickBot="1" x14ac:dyDescent="0.3">
      <c r="A18" s="36"/>
      <c r="B18" s="36"/>
      <c r="C18" s="154" t="s">
        <v>587</v>
      </c>
      <c r="D18" s="36"/>
      <c r="E18" s="36" t="s">
        <v>491</v>
      </c>
      <c r="F18" s="36"/>
      <c r="G18" s="267" t="s">
        <v>459</v>
      </c>
      <c r="H18" s="154"/>
      <c r="I18" s="38">
        <f>'DEP - 2 - Page 5 GridSouth'!K38</f>
        <v>-16070495.264875246</v>
      </c>
      <c r="J18" s="36"/>
      <c r="K18" s="36"/>
      <c r="L18" s="36"/>
    </row>
    <row r="19" spans="1:12" ht="15.75" thickTop="1" x14ac:dyDescent="0.25">
      <c r="A19" s="36"/>
      <c r="C19" s="154">
        <f>C16+1</f>
        <v>4</v>
      </c>
      <c r="D19" s="36"/>
      <c r="E19" s="36" t="s">
        <v>274</v>
      </c>
      <c r="F19" s="36"/>
      <c r="G19" s="267"/>
      <c r="H19" s="154"/>
      <c r="I19" s="42">
        <f>I14-SUM(I15:I16)+I18</f>
        <v>2242118079.6422472</v>
      </c>
      <c r="J19" s="36"/>
      <c r="K19" s="36"/>
      <c r="L19" s="36"/>
    </row>
    <row r="20" spans="1:12" ht="6" customHeight="1" x14ac:dyDescent="0.25">
      <c r="A20" s="36"/>
      <c r="C20" s="154"/>
      <c r="D20" s="36"/>
      <c r="E20" s="36"/>
      <c r="F20" s="36"/>
      <c r="G20" s="267"/>
      <c r="H20" s="154"/>
      <c r="I20" s="36"/>
      <c r="J20" s="36"/>
      <c r="K20" s="36"/>
      <c r="L20" s="36"/>
    </row>
    <row r="21" spans="1:12" ht="15" x14ac:dyDescent="0.25">
      <c r="A21" s="36"/>
      <c r="C21" s="154">
        <f>+C19+1</f>
        <v>5</v>
      </c>
      <c r="D21" s="40" t="str">
        <f>"TP Allocator (Line "&amp;C19&amp;" / Line "&amp;C14&amp;")"</f>
        <v>TP Allocator (Line 4 / Line 1)</v>
      </c>
      <c r="E21" s="36"/>
      <c r="F21" s="36"/>
      <c r="G21" s="267" t="s">
        <v>353</v>
      </c>
      <c r="H21" s="154"/>
      <c r="I21" s="46">
        <f>I19/I14</f>
        <v>0.92361768500696073</v>
      </c>
      <c r="J21" s="36"/>
      <c r="K21" s="36"/>
      <c r="L21" s="36"/>
    </row>
    <row r="22" spans="1:12" ht="15" x14ac:dyDescent="0.25">
      <c r="A22" s="36"/>
      <c r="C22" s="154"/>
      <c r="D22" s="36"/>
      <c r="E22" s="36"/>
      <c r="F22" s="36"/>
      <c r="G22" s="267"/>
      <c r="H22" s="154"/>
      <c r="I22" s="36"/>
      <c r="J22" s="36"/>
      <c r="K22" s="36"/>
      <c r="L22" s="36"/>
    </row>
    <row r="23" spans="1:12" ht="15" x14ac:dyDescent="0.25">
      <c r="A23" s="36"/>
      <c r="C23" s="36"/>
      <c r="D23" s="40" t="s">
        <v>100</v>
      </c>
      <c r="E23" s="36"/>
      <c r="F23" s="36"/>
      <c r="G23" s="267"/>
      <c r="H23" s="154"/>
      <c r="I23" s="36"/>
      <c r="J23" s="36"/>
      <c r="K23" s="36"/>
      <c r="L23" s="36"/>
    </row>
    <row r="24" spans="1:12" ht="15" x14ac:dyDescent="0.25">
      <c r="A24" s="36"/>
      <c r="C24" s="154">
        <f>C21+1</f>
        <v>6</v>
      </c>
      <c r="D24" s="36"/>
      <c r="E24" s="36" t="str">
        <f>'DEP - 6  - p1 FF1 Inputs '!E61</f>
        <v>Total Direct Payroll - O&amp;M Labor</v>
      </c>
      <c r="F24" s="36"/>
      <c r="G24" s="267" t="str">
        <f>'DEP - 6  - p1 FF1 Inputs '!F61</f>
        <v>354.28.b</v>
      </c>
      <c r="H24" s="154"/>
      <c r="I24" s="38">
        <f>'DEP - 6  - p1 FF1 Inputs '!J61</f>
        <v>621163757.26999998</v>
      </c>
      <c r="J24" s="36"/>
      <c r="K24" s="36"/>
      <c r="L24" s="36"/>
    </row>
    <row r="25" spans="1:12" ht="15" x14ac:dyDescent="0.25">
      <c r="A25" s="36"/>
      <c r="C25" s="154">
        <f>C24+1</f>
        <v>7</v>
      </c>
      <c r="D25" s="36"/>
      <c r="E25" s="36" t="str">
        <f>'DEP - 6  - p1 FF1 Inputs '!E60</f>
        <v>A&amp;G Labor</v>
      </c>
      <c r="F25" s="36"/>
      <c r="G25" s="267" t="str">
        <f>'DEP - 6  - p1 FF1 Inputs '!F60</f>
        <v>354.27.b</v>
      </c>
      <c r="H25" s="154"/>
      <c r="I25" s="38">
        <f>'DEP - 6  - p1 FF1 Inputs '!J60</f>
        <v>120042628.27</v>
      </c>
      <c r="J25" s="36"/>
      <c r="K25" s="36"/>
      <c r="L25" s="36"/>
    </row>
    <row r="26" spans="1:12" ht="15.75" thickBot="1" x14ac:dyDescent="0.3">
      <c r="A26" s="36"/>
      <c r="C26" s="154">
        <f>C25+1</f>
        <v>8</v>
      </c>
      <c r="D26" s="36"/>
      <c r="E26" s="36" t="s">
        <v>206</v>
      </c>
      <c r="F26" s="36"/>
      <c r="G26" s="267"/>
      <c r="H26" s="154"/>
      <c r="I26" s="272">
        <v>506878</v>
      </c>
      <c r="J26" s="36"/>
      <c r="K26" s="36"/>
      <c r="L26" s="36"/>
    </row>
    <row r="27" spans="1:12" ht="15.75" thickTop="1" x14ac:dyDescent="0.25">
      <c r="A27" s="36"/>
      <c r="C27" s="154">
        <f>C26+1</f>
        <v>9</v>
      </c>
      <c r="D27" s="36"/>
      <c r="E27" s="36" t="str">
        <f>"Adjusted Labor w/o A&amp;G (Line "&amp;C24&amp;" - Line "&amp;C25&amp;" + Line "&amp;C26&amp;")"</f>
        <v>Adjusted Labor w/o A&amp;G (Line 6 - Line 7 + Line 8)</v>
      </c>
      <c r="F27" s="36"/>
      <c r="G27" s="267"/>
      <c r="H27" s="154"/>
      <c r="I27" s="42">
        <f>I24-I25+I26</f>
        <v>501628007</v>
      </c>
      <c r="J27" s="36"/>
      <c r="K27" s="36"/>
      <c r="L27" s="36"/>
    </row>
    <row r="28" spans="1:12" ht="6" customHeight="1" x14ac:dyDescent="0.25">
      <c r="A28" s="36"/>
      <c r="C28" s="154"/>
      <c r="D28" s="36"/>
      <c r="E28" s="36"/>
      <c r="F28" s="36"/>
      <c r="G28" s="267"/>
      <c r="H28" s="154"/>
      <c r="I28" s="38"/>
      <c r="J28" s="36"/>
      <c r="K28" s="36"/>
      <c r="L28" s="36"/>
    </row>
    <row r="29" spans="1:12" ht="15" x14ac:dyDescent="0.25">
      <c r="A29" s="36"/>
      <c r="C29" s="154">
        <f>C27+1</f>
        <v>10</v>
      </c>
      <c r="D29" s="36"/>
      <c r="E29" s="36" t="str">
        <f>'DEP - 6  - p1 FF1 Inputs '!E59</f>
        <v>Transmission O&amp;M Labor</v>
      </c>
      <c r="F29" s="36"/>
      <c r="G29" s="267" t="str">
        <f>'DEP - 6  - p1 FF1 Inputs '!F59</f>
        <v>354.21.b</v>
      </c>
      <c r="H29" s="154"/>
      <c r="I29" s="38">
        <f>'DEP - 6  - p1 FF1 Inputs '!J59</f>
        <v>16125668</v>
      </c>
      <c r="J29" s="36"/>
      <c r="K29" s="36"/>
      <c r="L29" s="36"/>
    </row>
    <row r="30" spans="1:12" ht="6" customHeight="1" x14ac:dyDescent="0.25">
      <c r="A30" s="36"/>
      <c r="C30" s="154"/>
      <c r="D30" s="36"/>
      <c r="E30" s="36"/>
      <c r="F30" s="36"/>
      <c r="G30" s="267"/>
      <c r="H30" s="154"/>
      <c r="I30" s="38"/>
      <c r="J30" s="36"/>
      <c r="K30" s="36"/>
      <c r="L30" s="36"/>
    </row>
    <row r="31" spans="1:12" ht="12.75" customHeight="1" x14ac:dyDescent="0.25">
      <c r="A31" s="36"/>
      <c r="C31" s="154">
        <f>C29+1</f>
        <v>11</v>
      </c>
      <c r="D31" s="40" t="str">
        <f>"Trans Labor Factor (Line "&amp;C29&amp;" / Line "&amp;C27&amp;")"</f>
        <v>Trans Labor Factor (Line 10 / Line 9)</v>
      </c>
      <c r="E31" s="36"/>
      <c r="F31" s="36"/>
      <c r="G31" s="267"/>
      <c r="H31" s="154"/>
      <c r="I31" s="46">
        <f>I29/I27</f>
        <v>3.2146666005432985E-2</v>
      </c>
      <c r="J31" s="36"/>
      <c r="K31" s="36"/>
      <c r="L31" s="36"/>
    </row>
    <row r="32" spans="1:12" ht="6" customHeight="1" x14ac:dyDescent="0.25">
      <c r="A32" s="36"/>
      <c r="C32" s="154"/>
      <c r="D32" s="36"/>
      <c r="E32" s="36"/>
      <c r="F32" s="36"/>
      <c r="G32" s="267"/>
      <c r="H32" s="154"/>
      <c r="I32" s="38"/>
      <c r="J32" s="36"/>
      <c r="K32" s="36"/>
      <c r="L32" s="36"/>
    </row>
    <row r="33" spans="1:12" ht="15" x14ac:dyDescent="0.25">
      <c r="A33" s="36"/>
      <c r="C33" s="154">
        <f>C31+1</f>
        <v>12</v>
      </c>
      <c r="D33" s="40" t="str">
        <f>"OATT LABOR Allocator (Line "&amp;C21&amp;" * Line "&amp;C31&amp;")"</f>
        <v>OATT LABOR Allocator (Line 5 * Line 11)</v>
      </c>
      <c r="E33" s="36"/>
      <c r="F33" s="36"/>
      <c r="G33" s="267" t="s">
        <v>353</v>
      </c>
      <c r="H33" s="154"/>
      <c r="I33" s="46">
        <f>I21*I31</f>
        <v>2.9691229236629976E-2</v>
      </c>
      <c r="J33" s="36"/>
      <c r="K33" s="36"/>
      <c r="L33" s="36"/>
    </row>
    <row r="34" spans="1:12" ht="15" x14ac:dyDescent="0.25">
      <c r="A34" s="36"/>
      <c r="C34" s="154"/>
      <c r="D34" s="36"/>
      <c r="E34" s="36"/>
      <c r="F34" s="36"/>
      <c r="G34" s="267"/>
      <c r="H34" s="154"/>
      <c r="I34" s="36"/>
      <c r="J34" s="36"/>
      <c r="K34" s="36"/>
      <c r="L34" s="36"/>
    </row>
    <row r="35" spans="1:12" ht="15" x14ac:dyDescent="0.25">
      <c r="A35" s="36"/>
      <c r="C35" s="154"/>
      <c r="D35" s="40" t="s">
        <v>271</v>
      </c>
      <c r="E35" s="36"/>
      <c r="F35" s="36"/>
      <c r="G35" s="267"/>
      <c r="H35" s="154"/>
      <c r="I35" s="36"/>
      <c r="J35" s="36"/>
      <c r="K35" s="36"/>
      <c r="L35" s="36"/>
    </row>
    <row r="36" spans="1:12" ht="6" customHeight="1" x14ac:dyDescent="0.25">
      <c r="A36" s="36"/>
      <c r="C36" s="154"/>
      <c r="D36" s="36"/>
      <c r="E36" s="36"/>
      <c r="F36" s="36"/>
      <c r="G36" s="267"/>
      <c r="H36" s="154"/>
      <c r="I36" s="36"/>
      <c r="J36" s="36"/>
      <c r="K36" s="36"/>
      <c r="L36" s="36"/>
    </row>
    <row r="37" spans="1:12" ht="15" x14ac:dyDescent="0.25">
      <c r="A37" s="36"/>
      <c r="C37" s="154">
        <f>C33+1</f>
        <v>13</v>
      </c>
      <c r="D37" s="36"/>
      <c r="E37" s="36" t="s">
        <v>479</v>
      </c>
      <c r="F37" s="36"/>
      <c r="G37" s="267" t="str">
        <f>'DEP - 6  - p1 FF1 Inputs '!F21</f>
        <v>117.62-66.c</v>
      </c>
      <c r="H37" s="154"/>
      <c r="I37" s="38">
        <f>'DEP - 6  - p1 FF1 Inputs '!J21</f>
        <v>269545314</v>
      </c>
      <c r="J37" s="36"/>
      <c r="K37" s="89"/>
      <c r="L37" s="36"/>
    </row>
    <row r="38" spans="1:12" ht="15.75" thickBot="1" x14ac:dyDescent="0.3">
      <c r="A38" s="36"/>
      <c r="B38" s="36"/>
      <c r="C38" s="154">
        <f>C37+1</f>
        <v>14</v>
      </c>
      <c r="D38" s="36"/>
      <c r="E38" s="36" t="s">
        <v>106</v>
      </c>
      <c r="F38" s="36"/>
      <c r="G38" s="267" t="s">
        <v>176</v>
      </c>
      <c r="H38" s="154"/>
      <c r="I38" s="38">
        <v>0</v>
      </c>
      <c r="J38" s="36"/>
      <c r="K38" s="36"/>
      <c r="L38" s="36"/>
    </row>
    <row r="39" spans="1:12" ht="15.75" thickTop="1" x14ac:dyDescent="0.25">
      <c r="A39" s="36"/>
      <c r="B39" s="36"/>
      <c r="C39" s="154">
        <f>C38+1</f>
        <v>15</v>
      </c>
      <c r="D39" s="36"/>
      <c r="E39" s="36" t="s">
        <v>107</v>
      </c>
      <c r="F39" s="36"/>
      <c r="G39" s="267"/>
      <c r="H39" s="154"/>
      <c r="I39" s="42">
        <f>I37-I38</f>
        <v>269545314</v>
      </c>
      <c r="J39" s="36"/>
      <c r="K39" s="36"/>
      <c r="L39" s="36"/>
    </row>
    <row r="40" spans="1:12" ht="6" customHeight="1" x14ac:dyDescent="0.25">
      <c r="A40" s="36"/>
      <c r="B40" s="36"/>
      <c r="C40" s="154"/>
      <c r="D40" s="36"/>
      <c r="E40" s="36"/>
      <c r="F40" s="36"/>
      <c r="G40" s="267"/>
      <c r="H40" s="154"/>
      <c r="I40" s="38"/>
      <c r="J40" s="36"/>
      <c r="K40" s="36"/>
      <c r="L40" s="36"/>
    </row>
    <row r="41" spans="1:12" ht="15" x14ac:dyDescent="0.25">
      <c r="A41" s="36"/>
      <c r="B41" s="36"/>
      <c r="C41" s="154">
        <f>C39+1</f>
        <v>16</v>
      </c>
      <c r="D41" s="36"/>
      <c r="E41" s="36" t="s">
        <v>102</v>
      </c>
      <c r="F41" s="36"/>
      <c r="G41" s="267" t="str">
        <f>'DEP - 6  - p1 FF1 Inputs '!F22</f>
        <v>118.29.c</v>
      </c>
      <c r="H41" s="154"/>
      <c r="I41" s="38">
        <f>'DEP - 6  - p1 FF1 Inputs '!J22</f>
        <v>0</v>
      </c>
      <c r="J41" s="36"/>
      <c r="K41" s="36"/>
      <c r="L41" s="36"/>
    </row>
    <row r="42" spans="1:12" ht="6" customHeight="1" x14ac:dyDescent="0.25">
      <c r="A42" s="36"/>
      <c r="B42" s="36"/>
      <c r="C42" s="154"/>
      <c r="D42" s="36"/>
      <c r="E42" s="36"/>
      <c r="F42" s="36"/>
      <c r="G42" s="267"/>
      <c r="H42" s="154"/>
      <c r="I42" s="36"/>
      <c r="J42" s="36"/>
      <c r="K42" s="36"/>
      <c r="L42" s="36"/>
    </row>
    <row r="43" spans="1:12" ht="12.75" customHeight="1" x14ac:dyDescent="0.25">
      <c r="A43" s="36"/>
      <c r="B43" s="36"/>
      <c r="C43" s="154">
        <f>C41+1</f>
        <v>17</v>
      </c>
      <c r="D43" s="36"/>
      <c r="E43" s="36" t="str">
        <f>'DEP - 6  - p1 FF1 Inputs '!E16</f>
        <v>Long Term Debt</v>
      </c>
      <c r="F43" s="36"/>
      <c r="G43" s="267" t="str">
        <f>'DEP - 6  - p1 FF1 Inputs '!F16</f>
        <v>112.24.c</v>
      </c>
      <c r="H43" s="36"/>
      <c r="I43" s="38">
        <f>'DEP - 6  - p1 FF1 Inputs '!J16</f>
        <v>6907044592</v>
      </c>
      <c r="J43" s="36"/>
      <c r="K43" s="36"/>
      <c r="L43" s="36"/>
    </row>
    <row r="44" spans="1:12" ht="12.75" customHeight="1" x14ac:dyDescent="0.25">
      <c r="A44" s="36"/>
      <c r="B44" s="36"/>
      <c r="C44" s="154">
        <f>C43+1</f>
        <v>18</v>
      </c>
      <c r="D44" s="36"/>
      <c r="E44" s="36" t="s">
        <v>104</v>
      </c>
      <c r="F44" s="36"/>
      <c r="G44" s="267" t="str">
        <f>'DEP - 6  - p1 FF1 Inputs '!F12</f>
        <v>111.81.c</v>
      </c>
      <c r="H44" s="36"/>
      <c r="I44" s="50">
        <f>'DEP - 6  - p1 FF1 Inputs '!J12</f>
        <v>6643127</v>
      </c>
      <c r="J44" s="36"/>
      <c r="K44" s="36"/>
      <c r="L44" s="36"/>
    </row>
    <row r="45" spans="1:12" ht="12.75" customHeight="1" x14ac:dyDescent="0.25">
      <c r="A45" s="36"/>
      <c r="B45" s="36"/>
      <c r="C45" s="154">
        <f>C44+1</f>
        <v>19</v>
      </c>
      <c r="D45" s="36"/>
      <c r="E45" s="36" t="s">
        <v>105</v>
      </c>
      <c r="F45" s="36"/>
      <c r="G45" s="267" t="str">
        <f>'DEP - 6  - p1 FF1 Inputs '!F20</f>
        <v>113.61.c</v>
      </c>
      <c r="H45" s="36"/>
      <c r="I45" s="50">
        <f>'DEP - 6  - p1 FF1 Inputs '!J20</f>
        <v>0</v>
      </c>
      <c r="J45" s="36"/>
      <c r="K45" s="36"/>
      <c r="L45" s="36"/>
    </row>
    <row r="46" spans="1:12" ht="12.75" customHeight="1" thickBot="1" x14ac:dyDescent="0.3">
      <c r="A46" s="36"/>
      <c r="B46" s="36"/>
      <c r="C46" s="154">
        <f>C45+1</f>
        <v>20</v>
      </c>
      <c r="D46" s="36"/>
      <c r="E46" s="36" t="s">
        <v>108</v>
      </c>
      <c r="F46" s="36"/>
      <c r="G46" s="267" t="s">
        <v>176</v>
      </c>
      <c r="H46" s="36"/>
      <c r="I46" s="38">
        <v>0</v>
      </c>
      <c r="J46" s="36"/>
      <c r="K46" s="36"/>
      <c r="L46" s="36"/>
    </row>
    <row r="47" spans="1:12" ht="12.75" customHeight="1" thickTop="1" x14ac:dyDescent="0.25">
      <c r="A47" s="36"/>
      <c r="B47" s="36"/>
      <c r="C47" s="154">
        <f>C46+1</f>
        <v>21</v>
      </c>
      <c r="D47" s="36"/>
      <c r="E47" s="36" t="s">
        <v>109</v>
      </c>
      <c r="F47" s="36"/>
      <c r="G47" s="36"/>
      <c r="H47" s="36"/>
      <c r="I47" s="42">
        <f>I43-I44+I45-I46</f>
        <v>6900401465</v>
      </c>
      <c r="J47" s="36"/>
      <c r="K47" s="36"/>
      <c r="L47" s="36"/>
    </row>
    <row r="48" spans="1:12" ht="6" customHeight="1" x14ac:dyDescent="0.25">
      <c r="A48" s="36"/>
      <c r="B48" s="36"/>
      <c r="C48" s="36"/>
      <c r="D48" s="36"/>
      <c r="E48" s="36"/>
      <c r="F48" s="36"/>
      <c r="G48" s="36"/>
      <c r="H48" s="36"/>
      <c r="I48" s="38"/>
      <c r="J48" s="36"/>
      <c r="K48" s="36"/>
      <c r="L48" s="36"/>
    </row>
    <row r="49" spans="1:12" ht="12.75" customHeight="1" x14ac:dyDescent="0.25">
      <c r="A49" s="36"/>
      <c r="B49" s="36"/>
      <c r="C49" s="154">
        <f>C47+1</f>
        <v>22</v>
      </c>
      <c r="D49" s="36"/>
      <c r="E49" s="36" t="s">
        <v>110</v>
      </c>
      <c r="F49" s="36"/>
      <c r="G49" s="267" t="str">
        <f>'DEP - 6  - p1 FF1 Inputs '!F13</f>
        <v>112.3.c</v>
      </c>
      <c r="H49" s="36"/>
      <c r="I49" s="50">
        <f>'DEP - 6  - p1 FF1 Inputs '!J13</f>
        <v>0</v>
      </c>
      <c r="J49" s="36"/>
      <c r="K49" s="36"/>
      <c r="L49" s="36"/>
    </row>
    <row r="50" spans="1:12" ht="6" customHeight="1" x14ac:dyDescent="0.25">
      <c r="A50" s="36"/>
      <c r="B50" s="36"/>
      <c r="C50" s="154"/>
      <c r="D50" s="36"/>
      <c r="E50" s="36"/>
      <c r="F50" s="36"/>
      <c r="G50" s="267"/>
      <c r="H50" s="154"/>
      <c r="I50" s="36"/>
      <c r="J50" s="36"/>
      <c r="K50" s="36"/>
      <c r="L50" s="36"/>
    </row>
    <row r="51" spans="1:12" ht="12.75" customHeight="1" x14ac:dyDescent="0.25">
      <c r="A51" s="36"/>
      <c r="B51" s="36"/>
      <c r="C51" s="154"/>
      <c r="D51" s="36"/>
      <c r="E51" s="36" t="s">
        <v>114</v>
      </c>
      <c r="F51" s="36"/>
      <c r="G51" s="267"/>
      <c r="H51" s="154"/>
      <c r="I51" s="36"/>
      <c r="J51" s="36"/>
      <c r="K51" s="36"/>
      <c r="L51" s="36"/>
    </row>
    <row r="52" spans="1:12" ht="12.75" customHeight="1" x14ac:dyDescent="0.25">
      <c r="A52" s="36"/>
      <c r="B52" s="36"/>
      <c r="C52" s="154">
        <f>C49+1</f>
        <v>23</v>
      </c>
      <c r="D52" s="36"/>
      <c r="E52" s="36" t="s">
        <v>113</v>
      </c>
      <c r="F52" s="36"/>
      <c r="G52" s="267" t="str">
        <f>'DEP - 6  - p1 FF1 Inputs '!F15</f>
        <v>112.16.c</v>
      </c>
      <c r="H52" s="36"/>
      <c r="I52" s="50">
        <f>'DEP - 6  - p1 FF1 Inputs '!J15</f>
        <v>7358242824</v>
      </c>
      <c r="J52" s="36"/>
      <c r="K52" s="36"/>
      <c r="L52" s="36"/>
    </row>
    <row r="53" spans="1:12" ht="12.75" customHeight="1" x14ac:dyDescent="0.25">
      <c r="A53" s="36"/>
      <c r="B53" s="36"/>
      <c r="C53" s="154">
        <f>C52+1</f>
        <v>24</v>
      </c>
      <c r="D53" s="36"/>
      <c r="E53" s="36" t="s">
        <v>111</v>
      </c>
      <c r="F53" s="36"/>
      <c r="G53" s="267" t="str">
        <f>'DEP - 2 - Page 4 Support'!G49</f>
        <v>112.3.c</v>
      </c>
      <c r="H53" s="36"/>
      <c r="I53" s="50">
        <f>'DEP - 2 - Page 4 Support'!I49</f>
        <v>0</v>
      </c>
      <c r="J53" s="36"/>
      <c r="K53" s="36"/>
      <c r="L53" s="36"/>
    </row>
    <row r="54" spans="1:12" ht="12.75" customHeight="1" thickBot="1" x14ac:dyDescent="0.3">
      <c r="A54" s="36"/>
      <c r="B54" s="36"/>
      <c r="C54" s="154">
        <f>C53+1</f>
        <v>25</v>
      </c>
      <c r="D54" s="36"/>
      <c r="E54" s="36" t="s">
        <v>112</v>
      </c>
      <c r="F54" s="36"/>
      <c r="G54" s="267" t="str">
        <f>'DEP - 6  - p1 FF1 Inputs '!F14</f>
        <v>112.12.c</v>
      </c>
      <c r="H54" s="36"/>
      <c r="I54" s="50">
        <f>'DEP - 6  - p1 FF1 Inputs '!J14</f>
        <v>-286334903</v>
      </c>
      <c r="J54" s="36"/>
      <c r="K54" s="36"/>
      <c r="L54" s="36"/>
    </row>
    <row r="55" spans="1:12" ht="12.75" customHeight="1" thickTop="1" x14ac:dyDescent="0.25">
      <c r="A55" s="36"/>
      <c r="B55" s="36"/>
      <c r="C55" s="154">
        <f>C54+1</f>
        <v>26</v>
      </c>
      <c r="D55" s="36"/>
      <c r="E55" s="36" t="s">
        <v>115</v>
      </c>
      <c r="F55" s="36"/>
      <c r="G55" s="36"/>
      <c r="H55" s="36"/>
      <c r="I55" s="42">
        <f>I52-I53-I54</f>
        <v>7644577727</v>
      </c>
      <c r="J55" s="36"/>
      <c r="K55" s="36"/>
      <c r="L55" s="36"/>
    </row>
    <row r="56" spans="1:12" ht="12.75" customHeight="1" x14ac:dyDescent="0.25">
      <c r="A56" s="36"/>
      <c r="B56" s="36"/>
      <c r="C56" s="154"/>
      <c r="D56" s="36"/>
      <c r="E56" s="36"/>
      <c r="F56" s="36"/>
      <c r="G56" s="267"/>
      <c r="H56" s="154"/>
      <c r="I56" s="36"/>
      <c r="J56" s="36"/>
      <c r="K56" s="36"/>
      <c r="L56" s="36"/>
    </row>
    <row r="57" spans="1:12" ht="12.75" customHeight="1" x14ac:dyDescent="0.25">
      <c r="A57" s="36"/>
      <c r="B57" s="36"/>
      <c r="C57" s="154">
        <f>C55+1</f>
        <v>27</v>
      </c>
      <c r="D57" s="36"/>
      <c r="E57" s="36" t="str">
        <f>"Total Capitalization (Sum Lines "&amp;C47&amp;", "&amp;C49&amp;", "&amp;C55&amp;")"</f>
        <v>Total Capitalization (Sum Lines 21, 22, 26)</v>
      </c>
      <c r="F57" s="36"/>
      <c r="G57" s="36"/>
      <c r="H57" s="36"/>
      <c r="I57" s="38">
        <f>I47+I49+I55</f>
        <v>14544979192</v>
      </c>
      <c r="J57" s="36"/>
      <c r="K57" s="36"/>
      <c r="L57" s="36"/>
    </row>
    <row r="58" spans="1:12" ht="15" x14ac:dyDescent="0.25">
      <c r="A58" s="36"/>
      <c r="B58" s="36"/>
      <c r="C58" s="36"/>
      <c r="D58" s="36"/>
      <c r="E58" s="36"/>
      <c r="F58" s="36"/>
      <c r="G58" s="36"/>
      <c r="H58" s="36"/>
      <c r="I58" s="36"/>
      <c r="J58" s="36"/>
      <c r="K58" s="36"/>
      <c r="L58" s="36"/>
    </row>
    <row r="59" spans="1:12" ht="15" x14ac:dyDescent="0.25">
      <c r="A59" s="36"/>
      <c r="B59" s="36"/>
      <c r="C59" s="36"/>
      <c r="D59" s="51" t="s">
        <v>316</v>
      </c>
      <c r="E59" s="51"/>
      <c r="F59" s="52" t="s">
        <v>117</v>
      </c>
      <c r="G59" s="52" t="s">
        <v>118</v>
      </c>
      <c r="H59" s="52"/>
      <c r="I59" s="52" t="s">
        <v>119</v>
      </c>
      <c r="J59" s="36"/>
      <c r="K59" s="36"/>
      <c r="L59" s="36"/>
    </row>
    <row r="60" spans="1:12" ht="15" x14ac:dyDescent="0.25">
      <c r="A60" s="36"/>
      <c r="B60" s="36"/>
      <c r="C60" s="154">
        <f>C57+1</f>
        <v>28</v>
      </c>
      <c r="D60" s="36"/>
      <c r="E60" s="36" t="s">
        <v>116</v>
      </c>
      <c r="F60" s="53">
        <f>1-F62</f>
        <v>0.49</v>
      </c>
      <c r="G60" s="53">
        <f>I39/I47</f>
        <v>3.9062265488055921E-2</v>
      </c>
      <c r="H60" s="53"/>
      <c r="I60" s="53">
        <f>F60*G60</f>
        <v>1.9140510089147401E-2</v>
      </c>
      <c r="J60" s="36"/>
      <c r="K60" s="36"/>
      <c r="L60" s="36"/>
    </row>
    <row r="61" spans="1:12" ht="15" x14ac:dyDescent="0.25">
      <c r="A61" s="36"/>
      <c r="B61" s="36"/>
      <c r="C61" s="154">
        <f>C60+1</f>
        <v>29</v>
      </c>
      <c r="D61" s="36"/>
      <c r="E61" s="36" t="s">
        <v>110</v>
      </c>
      <c r="F61" s="53">
        <f>I49/I57</f>
        <v>0</v>
      </c>
      <c r="G61" s="53">
        <v>0</v>
      </c>
      <c r="H61" s="53"/>
      <c r="I61" s="53">
        <f>F61*G61</f>
        <v>0</v>
      </c>
      <c r="J61" s="36"/>
      <c r="K61" s="36"/>
      <c r="L61" s="36"/>
    </row>
    <row r="62" spans="1:12" ht="15.75" thickBot="1" x14ac:dyDescent="0.3">
      <c r="A62" s="36"/>
      <c r="B62" s="36"/>
      <c r="C62" s="154">
        <f>C61+1</f>
        <v>30</v>
      </c>
      <c r="D62" s="36"/>
      <c r="E62" s="36" t="s">
        <v>120</v>
      </c>
      <c r="F62" s="273">
        <f>IF((I55/I57)&lt;0.51,I55/I57,0.51)</f>
        <v>0.51</v>
      </c>
      <c r="G62" s="274">
        <v>0.1</v>
      </c>
      <c r="H62" s="114"/>
      <c r="I62" s="53">
        <f>F62*G62</f>
        <v>5.1000000000000004E-2</v>
      </c>
      <c r="J62" s="36"/>
      <c r="K62" s="36"/>
      <c r="L62" s="36"/>
    </row>
    <row r="63" spans="1:12" ht="18.75" thickTop="1" x14ac:dyDescent="0.35">
      <c r="A63" s="36"/>
      <c r="B63" s="36"/>
      <c r="C63" s="154">
        <f>C62+1</f>
        <v>31</v>
      </c>
      <c r="D63" s="36"/>
      <c r="E63" s="40" t="s">
        <v>460</v>
      </c>
      <c r="F63" s="36"/>
      <c r="G63" s="36"/>
      <c r="H63" s="36"/>
      <c r="I63" s="104">
        <f>SUM(I60:I62)</f>
        <v>7.0140510089147401E-2</v>
      </c>
      <c r="J63" s="36"/>
      <c r="K63" s="36"/>
      <c r="L63" s="36"/>
    </row>
  </sheetData>
  <mergeCells count="7">
    <mergeCell ref="J1:L1"/>
    <mergeCell ref="K11:L11"/>
    <mergeCell ref="J2:L2"/>
    <mergeCell ref="J3:L3"/>
    <mergeCell ref="A5:L5"/>
    <mergeCell ref="A6:L6"/>
    <mergeCell ref="A8:L8"/>
  </mergeCells>
  <phoneticPr fontId="0" type="noConversion"/>
  <pageMargins left="0.75" right="0.75" top="1" bottom="1" header="0.5" footer="0.5"/>
  <pageSetup scale="67"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76"/>
  <sheetViews>
    <sheetView topLeftCell="A35" zoomScaleNormal="100" workbookViewId="0">
      <selection activeCell="D74" sqref="D74:M74"/>
    </sheetView>
  </sheetViews>
  <sheetFormatPr defaultRowHeight="12.75" x14ac:dyDescent="0.2"/>
  <cols>
    <col min="1" max="1" width="5.7109375" style="5" customWidth="1"/>
    <col min="2" max="2" width="9.140625" style="5"/>
    <col min="3" max="3" width="2.7109375" style="5" customWidth="1"/>
    <col min="4" max="4" width="34.7109375" style="5" customWidth="1"/>
    <col min="5" max="5" width="15.140625" style="5" bestFit="1" customWidth="1"/>
    <col min="6" max="6" width="13.42578125" style="5" customWidth="1"/>
    <col min="7" max="7" width="3.7109375" style="5" customWidth="1"/>
    <col min="8" max="8" width="12.140625" style="5" customWidth="1"/>
    <col min="9" max="9" width="9.140625" style="5"/>
    <col min="10" max="10" width="3.7109375" style="5" customWidth="1"/>
    <col min="11" max="11" width="13.7109375" style="5" customWidth="1"/>
    <col min="12" max="12" width="6.85546875" style="5" customWidth="1"/>
    <col min="13" max="16384" width="9.140625" style="5"/>
  </cols>
  <sheetData>
    <row r="1" spans="1:13" ht="15.75" x14ac:dyDescent="0.25">
      <c r="A1" s="36"/>
      <c r="B1" s="36"/>
      <c r="C1" s="36"/>
      <c r="D1" s="36"/>
      <c r="E1" s="36"/>
      <c r="F1" s="36"/>
      <c r="G1" s="36"/>
      <c r="H1" s="36"/>
      <c r="I1" s="36"/>
      <c r="J1" s="300" t="s">
        <v>567</v>
      </c>
      <c r="K1" s="300"/>
      <c r="L1" s="300"/>
    </row>
    <row r="2" spans="1:13" ht="15.75" x14ac:dyDescent="0.25">
      <c r="A2" s="36"/>
      <c r="B2" s="36"/>
      <c r="C2" s="36"/>
      <c r="D2" s="36"/>
      <c r="E2" s="36"/>
      <c r="F2" s="36" t="s">
        <v>207</v>
      </c>
      <c r="G2" s="36"/>
      <c r="H2" s="36"/>
      <c r="I2" s="36"/>
      <c r="J2" s="301" t="s">
        <v>263</v>
      </c>
      <c r="K2" s="301"/>
      <c r="L2" s="302"/>
    </row>
    <row r="3" spans="1:13" ht="15" x14ac:dyDescent="0.25">
      <c r="A3" s="36"/>
      <c r="B3" s="36"/>
      <c r="C3" s="36"/>
      <c r="D3" s="36"/>
      <c r="E3" s="36"/>
      <c r="F3" s="36"/>
      <c r="G3" s="36"/>
      <c r="H3" s="36"/>
      <c r="I3" s="36"/>
      <c r="J3" s="294" t="str">
        <f>FF1_Year</f>
        <v>Year Ending 12/31/2016</v>
      </c>
      <c r="K3" s="294"/>
      <c r="L3" s="294"/>
    </row>
    <row r="4" spans="1:13" ht="15" x14ac:dyDescent="0.25">
      <c r="A4" s="36"/>
      <c r="B4" s="36"/>
      <c r="C4" s="36"/>
      <c r="D4" s="36"/>
      <c r="E4" s="36"/>
      <c r="F4" s="36"/>
      <c r="G4" s="36"/>
      <c r="H4" s="36"/>
      <c r="I4" s="36"/>
      <c r="J4" s="36"/>
      <c r="K4" s="36"/>
      <c r="L4" s="36"/>
    </row>
    <row r="5" spans="1:13" ht="15" x14ac:dyDescent="0.2">
      <c r="A5" s="297" t="s">
        <v>560</v>
      </c>
      <c r="B5" s="297"/>
      <c r="C5" s="297"/>
      <c r="D5" s="297"/>
      <c r="E5" s="297"/>
      <c r="F5" s="297"/>
      <c r="G5" s="297"/>
      <c r="H5" s="297"/>
      <c r="I5" s="297"/>
      <c r="J5" s="297"/>
      <c r="K5" s="297"/>
      <c r="L5" s="297"/>
    </row>
    <row r="6" spans="1:13" ht="15" x14ac:dyDescent="0.2">
      <c r="A6" s="297" t="s">
        <v>159</v>
      </c>
      <c r="B6" s="297"/>
      <c r="C6" s="297"/>
      <c r="D6" s="297"/>
      <c r="E6" s="297"/>
      <c r="F6" s="297"/>
      <c r="G6" s="297"/>
      <c r="H6" s="297"/>
      <c r="I6" s="297"/>
      <c r="J6" s="297"/>
      <c r="K6" s="297"/>
      <c r="L6" s="297"/>
    </row>
    <row r="7" spans="1:13" ht="15" x14ac:dyDescent="0.2">
      <c r="A7" s="266"/>
      <c r="B7" s="266"/>
      <c r="C7" s="266"/>
      <c r="D7" s="266"/>
      <c r="E7" s="266"/>
      <c r="F7" s="266"/>
      <c r="G7" s="266"/>
      <c r="H7" s="266"/>
      <c r="I7" s="266"/>
      <c r="J7" s="266"/>
      <c r="K7" s="266"/>
      <c r="L7" s="266"/>
    </row>
    <row r="8" spans="1:13" ht="15" x14ac:dyDescent="0.2">
      <c r="A8" s="297" t="s">
        <v>222</v>
      </c>
      <c r="B8" s="297"/>
      <c r="C8" s="297"/>
      <c r="D8" s="297"/>
      <c r="E8" s="297"/>
      <c r="F8" s="297"/>
      <c r="G8" s="297"/>
      <c r="H8" s="297"/>
      <c r="I8" s="297"/>
      <c r="J8" s="297"/>
      <c r="K8" s="297"/>
      <c r="L8" s="297"/>
    </row>
    <row r="9" spans="1:13" ht="15" x14ac:dyDescent="0.25">
      <c r="A9" s="36"/>
      <c r="B9" s="36"/>
      <c r="C9" s="36"/>
      <c r="D9" s="36"/>
      <c r="E9" s="36"/>
      <c r="F9" s="36"/>
      <c r="G9" s="36"/>
      <c r="H9" s="36"/>
      <c r="I9" s="36"/>
      <c r="J9" s="36"/>
      <c r="K9" s="36"/>
      <c r="L9" s="36"/>
    </row>
    <row r="10" spans="1:13" ht="15" x14ac:dyDescent="0.25">
      <c r="A10" s="36"/>
      <c r="B10" s="267"/>
      <c r="C10" s="36"/>
      <c r="D10" s="36"/>
      <c r="E10" s="36"/>
      <c r="F10" s="36"/>
      <c r="G10" s="36"/>
      <c r="H10" s="36"/>
      <c r="I10" s="36"/>
      <c r="J10" s="36"/>
      <c r="K10" s="36"/>
      <c r="L10" s="36"/>
    </row>
    <row r="11" spans="1:13" ht="30" x14ac:dyDescent="0.25">
      <c r="A11" s="36"/>
      <c r="B11" s="266" t="s">
        <v>51</v>
      </c>
      <c r="C11" s="48"/>
      <c r="D11" s="49"/>
      <c r="E11" s="266" t="s">
        <v>29</v>
      </c>
      <c r="F11" s="266" t="s">
        <v>52</v>
      </c>
      <c r="G11" s="266"/>
      <c r="H11" s="297" t="s">
        <v>53</v>
      </c>
      <c r="I11" s="297"/>
      <c r="J11" s="266"/>
      <c r="K11" s="75" t="s">
        <v>54</v>
      </c>
      <c r="L11" s="271"/>
    </row>
    <row r="12" spans="1:13" ht="15" x14ac:dyDescent="0.25">
      <c r="A12" s="36"/>
      <c r="B12" s="267"/>
      <c r="C12" s="36"/>
      <c r="D12" s="36"/>
      <c r="E12" s="36"/>
      <c r="F12" s="36"/>
      <c r="G12" s="36"/>
      <c r="H12" s="36"/>
      <c r="I12" s="36"/>
      <c r="J12" s="36"/>
      <c r="K12" s="36"/>
      <c r="L12" s="36"/>
    </row>
    <row r="13" spans="1:13" ht="15" x14ac:dyDescent="0.25">
      <c r="A13" s="36"/>
      <c r="B13" s="267"/>
      <c r="C13" s="40"/>
      <c r="D13" s="36"/>
      <c r="E13" s="36"/>
      <c r="F13" s="36"/>
      <c r="G13" s="36"/>
      <c r="H13" s="36"/>
      <c r="I13" s="36"/>
      <c r="J13" s="36"/>
      <c r="K13" s="36"/>
      <c r="L13" s="36"/>
    </row>
    <row r="14" spans="1:13" ht="15" x14ac:dyDescent="0.25">
      <c r="A14" s="36"/>
      <c r="B14" s="267"/>
      <c r="C14" s="40" t="s">
        <v>127</v>
      </c>
      <c r="D14" s="36"/>
      <c r="E14" s="267"/>
      <c r="F14" s="50"/>
      <c r="G14" s="36"/>
      <c r="H14" s="267"/>
      <c r="I14" s="41"/>
      <c r="J14" s="41"/>
      <c r="K14" s="38"/>
      <c r="L14" s="36"/>
    </row>
    <row r="15" spans="1:13" ht="15" x14ac:dyDescent="0.25">
      <c r="B15" s="267">
        <v>1</v>
      </c>
      <c r="C15" s="40"/>
      <c r="D15" s="36" t="str">
        <f>'DEP - 6  - p1 FF1 Inputs '!E63</f>
        <v>Firm Network Service for Self</v>
      </c>
      <c r="E15" s="267" t="str">
        <f>'DEP - 6  - p1 FF1 Inputs '!F63</f>
        <v>400.17.e</v>
      </c>
      <c r="F15" s="38">
        <f>'DEP - 6  - p1 FF1 Inputs '!J63</f>
        <v>95122</v>
      </c>
      <c r="G15" s="36"/>
      <c r="H15" s="267"/>
      <c r="I15" s="41">
        <v>0</v>
      </c>
      <c r="J15" s="41"/>
      <c r="K15" s="38">
        <f>IF(ISNUMBER(I15),F15*I15,"")</f>
        <v>0</v>
      </c>
      <c r="L15" s="36"/>
      <c r="M15" s="89"/>
    </row>
    <row r="16" spans="1:13" ht="15" x14ac:dyDescent="0.25">
      <c r="B16" s="267">
        <f>B15+1</f>
        <v>2</v>
      </c>
      <c r="C16" s="40"/>
      <c r="D16" s="36" t="str">
        <f>'DEP - 6  - p1 FF1 Inputs '!E64</f>
        <v>Firm Network Service for Others</v>
      </c>
      <c r="E16" s="267" t="str">
        <f>'DEP - 6  - p1 FF1 Inputs '!F64</f>
        <v>400.17.f</v>
      </c>
      <c r="F16" s="38">
        <f>'DEP - 6  - p1 FF1 Inputs '!J64</f>
        <v>41313</v>
      </c>
      <c r="G16" s="36"/>
      <c r="H16" s="267"/>
      <c r="I16" s="41">
        <v>1</v>
      </c>
      <c r="J16" s="41"/>
      <c r="K16" s="38">
        <f>IF(ISNUMBER(I16),F16*I16,"")</f>
        <v>41313</v>
      </c>
      <c r="L16" s="36"/>
      <c r="M16" s="89"/>
    </row>
    <row r="17" spans="2:13" ht="15" x14ac:dyDescent="0.25">
      <c r="B17" s="267">
        <f>B16+1</f>
        <v>3</v>
      </c>
      <c r="C17" s="40"/>
      <c r="D17" s="36" t="str">
        <f>'DEP - 6  - p1 FF1 Inputs '!E65</f>
        <v>Long-Term Firm P-t-P Reservations</v>
      </c>
      <c r="E17" s="267" t="str">
        <f>'DEP - 6  - p1 FF1 Inputs '!F65</f>
        <v>400.17.g</v>
      </c>
      <c r="F17" s="38">
        <f>'DEP - 6  - p1 FF1 Inputs '!J65</f>
        <v>4297</v>
      </c>
      <c r="G17" s="36"/>
      <c r="H17" s="267"/>
      <c r="I17" s="41">
        <v>1</v>
      </c>
      <c r="J17" s="41"/>
      <c r="K17" s="38">
        <f>IF(ISNUMBER(I17),F17*I17,"")</f>
        <v>4297</v>
      </c>
      <c r="L17" s="36"/>
      <c r="M17" s="36"/>
    </row>
    <row r="18" spans="2:13" ht="15.75" thickBot="1" x14ac:dyDescent="0.3">
      <c r="B18" s="267">
        <f>B17+1</f>
        <v>4</v>
      </c>
      <c r="C18" s="40"/>
      <c r="D18" s="36" t="str">
        <f>'DEP - 6  - p1 FF1 Inputs '!E66</f>
        <v>Other Long-Term Firm Service</v>
      </c>
      <c r="E18" s="267" t="str">
        <f>'DEP - 6  - p1 FF1 Inputs '!F66</f>
        <v>400.17.h</v>
      </c>
      <c r="F18" s="38">
        <f>'DEP - 6  - p1 FF1 Inputs '!J66</f>
        <v>0</v>
      </c>
      <c r="G18" s="36"/>
      <c r="H18" s="267"/>
      <c r="I18" s="41">
        <v>1</v>
      </c>
      <c r="J18" s="41"/>
      <c r="K18" s="38">
        <f>IF(ISNUMBER(I18),F18*I18,"")</f>
        <v>0</v>
      </c>
      <c r="L18" s="36"/>
      <c r="M18" s="36"/>
    </row>
    <row r="19" spans="2:13" ht="15.75" thickTop="1" x14ac:dyDescent="0.25">
      <c r="B19" s="267">
        <f>B18+1</f>
        <v>5</v>
      </c>
      <c r="C19" s="40"/>
      <c r="D19" s="36" t="s">
        <v>454</v>
      </c>
      <c r="E19" s="267"/>
      <c r="F19" s="42">
        <f>SUM(F15:F18)</f>
        <v>140732</v>
      </c>
      <c r="G19" s="36"/>
      <c r="H19" s="267"/>
      <c r="I19" s="41"/>
      <c r="J19" s="41"/>
      <c r="K19" s="42">
        <f>SUM(K15:K18)</f>
        <v>45610</v>
      </c>
      <c r="L19" s="36"/>
      <c r="M19" s="36"/>
    </row>
    <row r="20" spans="2:13" ht="15" x14ac:dyDescent="0.25">
      <c r="B20" s="267"/>
      <c r="C20" s="40"/>
      <c r="D20" s="36"/>
      <c r="E20" s="267"/>
      <c r="F20" s="43"/>
      <c r="G20" s="36"/>
      <c r="H20" s="267"/>
      <c r="I20" s="41"/>
      <c r="J20" s="41"/>
      <c r="K20" s="38"/>
      <c r="L20" s="36"/>
      <c r="M20" s="36"/>
    </row>
    <row r="21" spans="2:13" ht="15" x14ac:dyDescent="0.25">
      <c r="B21" s="267">
        <f>+B19+1</f>
        <v>6</v>
      </c>
      <c r="C21" s="40" t="s">
        <v>306</v>
      </c>
      <c r="D21" s="36"/>
      <c r="E21" s="267"/>
      <c r="F21" s="38"/>
      <c r="G21" s="36"/>
      <c r="H21" s="267"/>
      <c r="I21" s="41"/>
      <c r="J21" s="41"/>
      <c r="K21" s="44">
        <f>K19/F19</f>
        <v>0.32409118039962481</v>
      </c>
      <c r="L21" s="36"/>
      <c r="M21" s="36"/>
    </row>
    <row r="22" spans="2:13" ht="15" x14ac:dyDescent="0.25">
      <c r="B22" s="267"/>
      <c r="C22" s="40"/>
      <c r="D22" s="36"/>
      <c r="E22" s="267"/>
      <c r="F22" s="38"/>
      <c r="G22" s="36"/>
      <c r="H22" s="267"/>
      <c r="I22" s="41"/>
      <c r="J22" s="41"/>
      <c r="K22" s="45"/>
      <c r="L22" s="36"/>
      <c r="M22" s="36"/>
    </row>
    <row r="23" spans="2:13" ht="15" x14ac:dyDescent="0.25">
      <c r="B23" s="267"/>
      <c r="C23" s="40"/>
      <c r="D23" s="36"/>
      <c r="E23" s="267"/>
      <c r="F23" s="38"/>
      <c r="G23" s="36"/>
      <c r="H23" s="267"/>
      <c r="I23" s="41"/>
      <c r="J23" s="41"/>
      <c r="K23" s="45"/>
      <c r="L23" s="36"/>
      <c r="M23" s="36"/>
    </row>
    <row r="24" spans="2:13" ht="15" x14ac:dyDescent="0.25">
      <c r="B24" s="267">
        <f>B21+1</f>
        <v>7</v>
      </c>
      <c r="C24" s="40" t="s">
        <v>305</v>
      </c>
      <c r="D24" s="36"/>
      <c r="E24" s="267" t="s">
        <v>186</v>
      </c>
      <c r="F24" s="38">
        <f>32962614</f>
        <v>32962614</v>
      </c>
      <c r="G24" s="36"/>
      <c r="H24" s="267" t="s">
        <v>238</v>
      </c>
      <c r="I24" s="41">
        <f>39312/129757</f>
        <v>0.30296631395608714</v>
      </c>
      <c r="J24" s="41"/>
      <c r="K24" s="38">
        <v>0</v>
      </c>
      <c r="L24" s="36"/>
      <c r="M24" s="36"/>
    </row>
    <row r="25" spans="2:13" ht="15" x14ac:dyDescent="0.25">
      <c r="B25" s="267"/>
      <c r="C25" s="40"/>
      <c r="D25" s="36"/>
      <c r="E25" s="267"/>
      <c r="F25" s="38"/>
      <c r="G25" s="36"/>
      <c r="H25" s="267"/>
      <c r="I25" s="41"/>
      <c r="J25" s="41"/>
      <c r="K25" s="38"/>
      <c r="L25" s="36"/>
      <c r="M25" s="36"/>
    </row>
    <row r="26" spans="2:13" ht="15" x14ac:dyDescent="0.25">
      <c r="B26" s="267"/>
      <c r="C26" s="40" t="s">
        <v>281</v>
      </c>
      <c r="D26" s="36"/>
      <c r="E26" s="267"/>
      <c r="F26" s="38"/>
      <c r="G26" s="36"/>
      <c r="H26" s="267"/>
      <c r="I26" s="41"/>
      <c r="J26" s="41"/>
      <c r="K26" s="38"/>
      <c r="L26" s="36"/>
      <c r="M26" s="36"/>
    </row>
    <row r="27" spans="2:13" ht="15" x14ac:dyDescent="0.25">
      <c r="B27" s="267">
        <f>B24+1</f>
        <v>8</v>
      </c>
      <c r="C27" s="40"/>
      <c r="D27" s="36" t="s">
        <v>11</v>
      </c>
      <c r="E27" s="267" t="str">
        <f>FIXED(K24,0)&amp;" / 5"</f>
        <v>0 / 5</v>
      </c>
      <c r="F27" s="38"/>
      <c r="G27" s="36"/>
      <c r="H27" s="267" t="s">
        <v>273</v>
      </c>
      <c r="I27" s="41"/>
      <c r="J27" s="41"/>
      <c r="K27" s="38">
        <v>0</v>
      </c>
      <c r="L27" s="36"/>
      <c r="M27" s="36"/>
    </row>
    <row r="28" spans="2:13" ht="15.75" thickBot="1" x14ac:dyDescent="0.3">
      <c r="B28" s="267">
        <f>B27+1</f>
        <v>9</v>
      </c>
      <c r="C28" s="40"/>
      <c r="D28" s="36" t="s">
        <v>277</v>
      </c>
      <c r="E28" s="267"/>
      <c r="F28" s="38"/>
      <c r="G28" s="36"/>
      <c r="H28" s="267"/>
      <c r="I28" s="41"/>
      <c r="J28" s="41"/>
      <c r="K28" s="38">
        <v>0</v>
      </c>
      <c r="L28" s="36"/>
      <c r="M28" s="36"/>
    </row>
    <row r="29" spans="2:13" ht="15.75" thickTop="1" x14ac:dyDescent="0.25">
      <c r="B29" s="267">
        <f>B28+1</f>
        <v>10</v>
      </c>
      <c r="C29" s="40"/>
      <c r="D29" s="36" t="s">
        <v>278</v>
      </c>
      <c r="E29" s="267"/>
      <c r="F29" s="38"/>
      <c r="G29" s="36"/>
      <c r="H29" s="267"/>
      <c r="I29" s="41"/>
      <c r="J29" s="41"/>
      <c r="K29" s="42">
        <f>K27+K28</f>
        <v>0</v>
      </c>
      <c r="L29" s="36"/>
      <c r="M29" s="36"/>
    </row>
    <row r="30" spans="2:13" ht="15" x14ac:dyDescent="0.25">
      <c r="B30" s="267"/>
      <c r="C30" s="40"/>
      <c r="D30" s="36"/>
      <c r="E30" s="267"/>
      <c r="F30" s="38"/>
      <c r="G30" s="36"/>
      <c r="H30" s="267"/>
      <c r="I30" s="41"/>
      <c r="J30" s="41"/>
      <c r="K30" s="38"/>
      <c r="L30" s="36"/>
      <c r="M30" s="36"/>
    </row>
    <row r="31" spans="2:13" ht="15" x14ac:dyDescent="0.25">
      <c r="B31" s="267">
        <v>11</v>
      </c>
      <c r="C31" s="40" t="s">
        <v>13</v>
      </c>
      <c r="D31" s="36"/>
      <c r="E31" s="267" t="s">
        <v>279</v>
      </c>
      <c r="F31" s="38"/>
      <c r="G31" s="36"/>
      <c r="H31" s="267"/>
      <c r="I31" s="41"/>
      <c r="J31" s="41"/>
      <c r="K31" s="38">
        <f>K29/K19</f>
        <v>0</v>
      </c>
      <c r="L31" s="36"/>
      <c r="M31" s="36"/>
    </row>
    <row r="32" spans="2:13" ht="15" x14ac:dyDescent="0.25">
      <c r="B32" s="267"/>
      <c r="C32" s="40"/>
      <c r="D32" s="36"/>
      <c r="E32" s="267"/>
      <c r="F32" s="38"/>
      <c r="G32" s="36"/>
      <c r="H32" s="267"/>
      <c r="I32" s="41"/>
      <c r="J32" s="41"/>
      <c r="K32" s="38"/>
      <c r="L32" s="36"/>
      <c r="M32" s="36"/>
    </row>
    <row r="33" spans="1:13" ht="15" x14ac:dyDescent="0.25">
      <c r="B33" s="267"/>
      <c r="C33" s="40" t="s">
        <v>286</v>
      </c>
      <c r="D33" s="36"/>
      <c r="E33" s="267"/>
      <c r="F33" s="38"/>
      <c r="G33" s="36"/>
      <c r="H33" s="267"/>
      <c r="I33" s="41"/>
      <c r="J33" s="41"/>
      <c r="K33" s="38"/>
      <c r="L33" s="36"/>
      <c r="M33" s="36"/>
    </row>
    <row r="34" spans="1:13" ht="15.75" thickBot="1" x14ac:dyDescent="0.3">
      <c r="B34" s="267">
        <v>12</v>
      </c>
      <c r="C34" s="40"/>
      <c r="D34" s="36" t="s">
        <v>288</v>
      </c>
      <c r="E34" s="267"/>
      <c r="F34" s="38"/>
      <c r="G34" s="36"/>
      <c r="H34" s="267"/>
      <c r="I34" s="41"/>
      <c r="J34" s="41"/>
      <c r="K34" s="94">
        <v>0</v>
      </c>
      <c r="L34" s="36"/>
      <c r="M34" s="36"/>
    </row>
    <row r="35" spans="1:13" ht="15.75" thickTop="1" x14ac:dyDescent="0.25">
      <c r="B35" s="267">
        <v>13</v>
      </c>
      <c r="C35" s="40"/>
      <c r="D35" s="36" t="s">
        <v>287</v>
      </c>
      <c r="E35" s="267" t="s">
        <v>289</v>
      </c>
      <c r="F35" s="38"/>
      <c r="G35" s="36"/>
      <c r="H35" s="267"/>
      <c r="I35" s="41"/>
      <c r="J35" s="41"/>
      <c r="K35" s="42">
        <f>K24-K34</f>
        <v>0</v>
      </c>
      <c r="L35" s="36"/>
      <c r="M35" s="36"/>
    </row>
    <row r="36" spans="1:13" ht="15" x14ac:dyDescent="0.25">
      <c r="B36" s="36"/>
      <c r="C36" s="36"/>
      <c r="D36" s="36"/>
      <c r="E36" s="36"/>
      <c r="F36" s="36"/>
      <c r="G36" s="36"/>
      <c r="H36" s="36"/>
      <c r="I36" s="36"/>
      <c r="J36" s="36"/>
      <c r="K36" s="36"/>
      <c r="L36" s="36"/>
      <c r="M36" s="36"/>
    </row>
    <row r="37" spans="1:13" ht="15" x14ac:dyDescent="0.25">
      <c r="B37" s="36"/>
      <c r="C37" s="40" t="s">
        <v>456</v>
      </c>
      <c r="D37" s="36"/>
      <c r="E37" s="36"/>
      <c r="F37" s="36"/>
      <c r="G37" s="36"/>
      <c r="H37" s="36"/>
      <c r="I37" s="36"/>
      <c r="J37" s="36"/>
      <c r="K37" s="36"/>
      <c r="L37" s="36"/>
      <c r="M37" s="36"/>
    </row>
    <row r="38" spans="1:13" ht="15" x14ac:dyDescent="0.25">
      <c r="B38" s="39" t="s">
        <v>451</v>
      </c>
      <c r="C38" s="40"/>
      <c r="D38" s="36" t="s">
        <v>838</v>
      </c>
      <c r="E38" s="36"/>
      <c r="F38" s="94">
        <v>-5208305.78</v>
      </c>
      <c r="G38" s="36"/>
      <c r="H38" s="39" t="s">
        <v>453</v>
      </c>
      <c r="I38" s="46">
        <f>1/K$21</f>
        <v>3.0855514141635605</v>
      </c>
      <c r="J38" s="36"/>
      <c r="K38" s="38">
        <f>F38*I38</f>
        <v>-16070495.264875246</v>
      </c>
      <c r="L38" s="36"/>
      <c r="M38" s="36"/>
    </row>
    <row r="39" spans="1:13" ht="15" x14ac:dyDescent="0.25">
      <c r="B39" s="39" t="s">
        <v>452</v>
      </c>
      <c r="C39" s="36"/>
      <c r="D39" s="89" t="s">
        <v>839</v>
      </c>
      <c r="E39" s="36"/>
      <c r="F39" s="94">
        <v>0</v>
      </c>
      <c r="G39" s="36"/>
      <c r="H39" s="39" t="s">
        <v>453</v>
      </c>
      <c r="I39" s="46">
        <f>1/K$21</f>
        <v>3.0855514141635605</v>
      </c>
      <c r="J39" s="36"/>
      <c r="K39" s="38">
        <f>F39*I39</f>
        <v>0</v>
      </c>
      <c r="L39" s="36"/>
      <c r="M39" s="89"/>
    </row>
    <row r="40" spans="1:13" ht="15" x14ac:dyDescent="0.25">
      <c r="A40" s="36"/>
      <c r="B40" s="36"/>
      <c r="C40" s="36"/>
      <c r="D40" s="36"/>
      <c r="E40" s="36"/>
      <c r="F40" s="36"/>
      <c r="G40" s="36"/>
      <c r="H40" s="36"/>
      <c r="I40" s="36"/>
      <c r="J40" s="36"/>
      <c r="K40" s="36"/>
      <c r="L40" s="36"/>
    </row>
    <row r="41" spans="1:13" ht="3" customHeight="1" x14ac:dyDescent="0.25">
      <c r="A41" s="36"/>
      <c r="B41" s="36"/>
      <c r="C41" s="36"/>
      <c r="D41" s="36"/>
      <c r="E41" s="36"/>
      <c r="F41" s="36"/>
      <c r="G41" s="36"/>
      <c r="H41" s="36"/>
      <c r="I41" s="36"/>
      <c r="J41" s="36"/>
      <c r="K41" s="36"/>
      <c r="L41" s="36"/>
    </row>
    <row r="42" spans="1:13" ht="15" x14ac:dyDescent="0.25">
      <c r="A42" s="36"/>
      <c r="B42" s="36"/>
      <c r="C42" s="36"/>
      <c r="D42" s="36"/>
      <c r="E42" s="36"/>
      <c r="F42" s="36"/>
      <c r="G42" s="36"/>
      <c r="H42" s="36"/>
      <c r="I42" s="36"/>
      <c r="J42" s="36"/>
      <c r="K42" s="36"/>
      <c r="L42" s="36"/>
    </row>
    <row r="43" spans="1:13" ht="15" x14ac:dyDescent="0.25">
      <c r="A43" s="36"/>
      <c r="B43" s="269" t="s">
        <v>133</v>
      </c>
      <c r="C43" s="36" t="s">
        <v>213</v>
      </c>
      <c r="D43" s="36"/>
      <c r="E43" s="36"/>
      <c r="F43" s="36"/>
      <c r="G43" s="36"/>
      <c r="H43" s="36"/>
      <c r="I43" s="36"/>
      <c r="J43" s="36"/>
      <c r="K43" s="36"/>
      <c r="L43" s="36"/>
    </row>
    <row r="44" spans="1:13" ht="6" customHeight="1" x14ac:dyDescent="0.25">
      <c r="A44" s="36"/>
      <c r="B44" s="269"/>
      <c r="C44" s="36"/>
      <c r="D44" s="36"/>
      <c r="E44" s="36"/>
      <c r="F44" s="36"/>
      <c r="G44" s="36"/>
      <c r="H44" s="36"/>
      <c r="I44" s="36"/>
      <c r="J44" s="36"/>
      <c r="K44" s="36"/>
      <c r="L44" s="36"/>
    </row>
    <row r="45" spans="1:13" ht="15" x14ac:dyDescent="0.25">
      <c r="A45" s="36"/>
      <c r="B45" s="269" t="s">
        <v>134</v>
      </c>
      <c r="C45" s="36" t="s">
        <v>154</v>
      </c>
      <c r="D45" s="36"/>
      <c r="E45" s="36"/>
      <c r="F45" s="36"/>
      <c r="G45" s="36"/>
      <c r="H45" s="36"/>
      <c r="I45" s="36"/>
      <c r="J45" s="36"/>
      <c r="K45" s="36"/>
      <c r="L45" s="36"/>
    </row>
    <row r="46" spans="1:13" ht="6" customHeight="1" x14ac:dyDescent="0.25">
      <c r="A46" s="36"/>
      <c r="B46" s="269"/>
      <c r="C46" s="36"/>
      <c r="D46" s="36"/>
      <c r="E46" s="36"/>
      <c r="F46" s="36"/>
      <c r="G46" s="36"/>
      <c r="H46" s="36"/>
      <c r="I46" s="36"/>
      <c r="J46" s="36"/>
      <c r="K46" s="36"/>
      <c r="L46" s="36"/>
    </row>
    <row r="47" spans="1:13" ht="12.75" customHeight="1" x14ac:dyDescent="0.25">
      <c r="A47" s="36"/>
      <c r="B47" s="269" t="s">
        <v>135</v>
      </c>
      <c r="C47" s="36" t="s">
        <v>455</v>
      </c>
      <c r="D47" s="36"/>
      <c r="E47" s="36"/>
      <c r="F47" s="36"/>
      <c r="G47" s="36"/>
      <c r="H47" s="36"/>
      <c r="I47" s="36"/>
      <c r="J47" s="36"/>
      <c r="K47" s="36"/>
      <c r="L47" s="36"/>
    </row>
    <row r="48" spans="1:13" ht="12.75" customHeight="1" x14ac:dyDescent="0.25">
      <c r="A48" s="36"/>
      <c r="B48" s="269"/>
      <c r="C48" s="36" t="s">
        <v>471</v>
      </c>
      <c r="D48" s="36"/>
      <c r="E48" s="36"/>
      <c r="F48" s="36"/>
      <c r="G48" s="36"/>
      <c r="H48" s="36"/>
      <c r="I48" s="36"/>
      <c r="J48" s="36"/>
      <c r="K48" s="36"/>
      <c r="L48" s="36"/>
    </row>
    <row r="49" spans="1:13" ht="12.75" customHeight="1" x14ac:dyDescent="0.25">
      <c r="A49" s="36"/>
      <c r="B49" s="269"/>
      <c r="C49" s="36" t="s">
        <v>457</v>
      </c>
      <c r="D49" s="36"/>
      <c r="E49" s="36"/>
      <c r="F49" s="36"/>
      <c r="G49" s="36"/>
      <c r="H49" s="36"/>
      <c r="I49" s="36"/>
      <c r="J49" s="36"/>
      <c r="K49" s="36"/>
      <c r="L49" s="36"/>
    </row>
    <row r="50" spans="1:13" ht="6" customHeight="1" x14ac:dyDescent="0.25">
      <c r="A50" s="36"/>
      <c r="B50" s="269"/>
      <c r="C50" s="36"/>
      <c r="D50" s="36"/>
      <c r="E50" s="36"/>
      <c r="F50" s="36"/>
      <c r="G50" s="36"/>
      <c r="H50" s="36"/>
      <c r="I50" s="36"/>
      <c r="J50" s="36"/>
      <c r="K50" s="36"/>
      <c r="L50" s="36"/>
    </row>
    <row r="51" spans="1:13" ht="15" x14ac:dyDescent="0.25">
      <c r="A51" s="36"/>
      <c r="B51" s="269" t="s">
        <v>136</v>
      </c>
      <c r="C51" s="36" t="s">
        <v>14</v>
      </c>
      <c r="D51" s="36"/>
      <c r="E51" s="36"/>
      <c r="F51" s="36"/>
      <c r="G51" s="36"/>
      <c r="H51" s="36"/>
      <c r="I51" s="36"/>
      <c r="J51" s="36"/>
      <c r="K51" s="36"/>
      <c r="L51" s="36"/>
    </row>
    <row r="52" spans="1:13" ht="6" customHeight="1" x14ac:dyDescent="0.25">
      <c r="A52" s="36"/>
      <c r="B52" s="269"/>
      <c r="C52" s="36"/>
      <c r="D52" s="36"/>
      <c r="E52" s="36"/>
      <c r="F52" s="36"/>
      <c r="G52" s="36"/>
      <c r="H52" s="36"/>
      <c r="I52" s="36"/>
      <c r="J52" s="36"/>
      <c r="K52" s="36"/>
      <c r="L52" s="36"/>
    </row>
    <row r="53" spans="1:13" ht="77.25" customHeight="1" x14ac:dyDescent="0.25">
      <c r="A53" s="36"/>
      <c r="B53" s="269" t="s">
        <v>137</v>
      </c>
      <c r="C53" s="303" t="s">
        <v>783</v>
      </c>
      <c r="D53" s="303"/>
      <c r="E53" s="303"/>
      <c r="F53" s="303"/>
      <c r="G53" s="303"/>
      <c r="H53" s="303"/>
      <c r="I53" s="303"/>
      <c r="J53" s="303"/>
      <c r="K53" s="303"/>
      <c r="L53" s="303"/>
      <c r="M53" s="303"/>
    </row>
    <row r="54" spans="1:13" ht="6" customHeight="1" x14ac:dyDescent="0.25">
      <c r="A54" s="36"/>
      <c r="B54" s="269"/>
      <c r="C54" s="36"/>
      <c r="D54" s="36"/>
      <c r="E54" s="36"/>
      <c r="F54" s="36"/>
      <c r="G54" s="36"/>
      <c r="H54" s="36"/>
      <c r="I54" s="36"/>
      <c r="J54" s="36"/>
      <c r="K54" s="36"/>
      <c r="L54" s="36"/>
    </row>
    <row r="55" spans="1:13" ht="15" x14ac:dyDescent="0.25">
      <c r="A55" s="36"/>
      <c r="B55" s="269" t="s">
        <v>356</v>
      </c>
      <c r="C55" s="36" t="s">
        <v>179</v>
      </c>
      <c r="D55" s="36"/>
      <c r="E55" s="36"/>
      <c r="F55" s="36"/>
      <c r="G55" s="36"/>
      <c r="H55" s="36"/>
      <c r="I55" s="36"/>
      <c r="J55" s="36"/>
      <c r="K55" s="36"/>
      <c r="L55" s="36"/>
    </row>
    <row r="56" spans="1:13" ht="15" x14ac:dyDescent="0.25">
      <c r="A56" s="36"/>
      <c r="B56" s="269"/>
      <c r="C56" s="36" t="s">
        <v>156</v>
      </c>
      <c r="D56" s="36"/>
      <c r="E56" s="36"/>
      <c r="F56" s="36"/>
      <c r="G56" s="36"/>
      <c r="H56" s="36"/>
      <c r="I56" s="36"/>
      <c r="J56" s="36"/>
      <c r="K56" s="36"/>
      <c r="L56" s="36"/>
    </row>
    <row r="57" spans="1:13" ht="6" customHeight="1" x14ac:dyDescent="0.25">
      <c r="A57" s="36"/>
      <c r="B57" s="269"/>
      <c r="C57" s="36"/>
      <c r="D57" s="36"/>
      <c r="E57" s="36"/>
      <c r="F57" s="36"/>
      <c r="G57" s="36"/>
      <c r="H57" s="36"/>
      <c r="I57" s="36"/>
      <c r="J57" s="36"/>
      <c r="K57" s="36"/>
      <c r="L57" s="36"/>
    </row>
    <row r="58" spans="1:13" ht="12.75" customHeight="1" x14ac:dyDescent="0.25">
      <c r="A58" s="36"/>
      <c r="B58" s="269" t="s">
        <v>357</v>
      </c>
      <c r="C58" s="36" t="s">
        <v>16</v>
      </c>
      <c r="D58" s="36"/>
      <c r="E58" s="36"/>
      <c r="F58" s="36"/>
      <c r="G58" s="36"/>
      <c r="H58" s="36"/>
      <c r="I58" s="36"/>
      <c r="J58" s="36"/>
      <c r="K58" s="36"/>
      <c r="L58" s="36"/>
    </row>
    <row r="59" spans="1:13" ht="6" customHeight="1" x14ac:dyDescent="0.25">
      <c r="A59" s="36"/>
      <c r="B59" s="269"/>
      <c r="C59" s="36"/>
      <c r="D59" s="36"/>
      <c r="E59" s="36"/>
      <c r="F59" s="36"/>
      <c r="G59" s="36"/>
      <c r="H59" s="36"/>
      <c r="I59" s="36"/>
      <c r="J59" s="36"/>
      <c r="K59" s="36"/>
      <c r="L59" s="36"/>
    </row>
    <row r="60" spans="1:13" ht="12.75" customHeight="1" x14ac:dyDescent="0.25">
      <c r="A60" s="36"/>
      <c r="B60" s="269" t="s">
        <v>177</v>
      </c>
      <c r="C60" s="36" t="s">
        <v>580</v>
      </c>
      <c r="D60" s="36"/>
      <c r="E60" s="36"/>
      <c r="F60" s="36"/>
      <c r="G60" s="36"/>
      <c r="H60" s="36"/>
      <c r="I60" s="36"/>
      <c r="J60" s="36"/>
      <c r="K60" s="36"/>
      <c r="L60" s="36"/>
    </row>
    <row r="61" spans="1:13" ht="12.75" customHeight="1" x14ac:dyDescent="0.25">
      <c r="A61" s="36"/>
      <c r="B61" s="269"/>
      <c r="C61" s="36" t="s">
        <v>157</v>
      </c>
      <c r="D61" s="36"/>
      <c r="E61" s="36"/>
      <c r="F61" s="36"/>
      <c r="G61" s="36"/>
      <c r="H61" s="36"/>
      <c r="I61" s="36"/>
      <c r="J61" s="36"/>
      <c r="K61" s="36"/>
      <c r="L61" s="36"/>
    </row>
    <row r="62" spans="1:13" ht="6" customHeight="1" x14ac:dyDescent="0.25">
      <c r="A62" s="36"/>
      <c r="B62" s="36"/>
      <c r="C62" s="36"/>
      <c r="D62" s="36"/>
      <c r="E62" s="36"/>
      <c r="F62" s="36"/>
      <c r="G62" s="36"/>
      <c r="H62" s="36"/>
      <c r="I62" s="36"/>
      <c r="J62" s="36"/>
      <c r="K62" s="36"/>
      <c r="L62" s="36"/>
    </row>
    <row r="63" spans="1:13" ht="15" x14ac:dyDescent="0.25">
      <c r="A63" s="36"/>
      <c r="B63" s="269" t="s">
        <v>187</v>
      </c>
      <c r="C63" s="36" t="s">
        <v>280</v>
      </c>
      <c r="D63" s="36"/>
      <c r="E63" s="36"/>
      <c r="F63" s="36"/>
      <c r="G63" s="36"/>
      <c r="H63" s="36"/>
      <c r="I63" s="36"/>
      <c r="J63" s="36"/>
      <c r="K63" s="36"/>
      <c r="L63" s="36"/>
    </row>
    <row r="64" spans="1:13" ht="15" x14ac:dyDescent="0.25">
      <c r="A64" s="36"/>
      <c r="B64" s="36"/>
      <c r="C64" s="36" t="s">
        <v>282</v>
      </c>
      <c r="D64" s="36"/>
      <c r="E64" s="36"/>
      <c r="F64" s="36"/>
      <c r="G64" s="36"/>
      <c r="H64" s="36"/>
      <c r="I64" s="36"/>
      <c r="J64" s="36"/>
      <c r="K64" s="36"/>
      <c r="L64" s="36"/>
    </row>
    <row r="65" spans="1:13" ht="15" x14ac:dyDescent="0.25">
      <c r="A65" s="36"/>
      <c r="B65" s="36"/>
      <c r="C65" s="36" t="s">
        <v>604</v>
      </c>
      <c r="D65" s="36"/>
      <c r="E65" s="36"/>
      <c r="F65" s="36"/>
      <c r="G65" s="36"/>
      <c r="H65" s="36"/>
      <c r="I65" s="36"/>
      <c r="J65" s="36"/>
      <c r="K65" s="36"/>
      <c r="L65" s="36"/>
    </row>
    <row r="66" spans="1:13" ht="6" customHeight="1" x14ac:dyDescent="0.2"/>
    <row r="67" spans="1:13" ht="15" x14ac:dyDescent="0.25">
      <c r="B67" s="269" t="s">
        <v>472</v>
      </c>
      <c r="C67" s="36" t="s">
        <v>475</v>
      </c>
      <c r="D67" s="158"/>
    </row>
    <row r="68" spans="1:13" ht="6" customHeight="1" x14ac:dyDescent="0.2"/>
    <row r="69" spans="1:13" ht="15" customHeight="1" x14ac:dyDescent="0.25">
      <c r="B69" s="269" t="s">
        <v>476</v>
      </c>
      <c r="C69" s="36" t="s">
        <v>477</v>
      </c>
      <c r="D69" s="107"/>
    </row>
    <row r="70" spans="1:13" ht="15" x14ac:dyDescent="0.25">
      <c r="B70" s="36"/>
      <c r="C70" s="36" t="s">
        <v>478</v>
      </c>
      <c r="D70" s="107"/>
    </row>
    <row r="71" spans="1:13" ht="6" customHeight="1" x14ac:dyDescent="0.2"/>
    <row r="72" spans="1:13" ht="15" x14ac:dyDescent="0.25">
      <c r="B72" s="269" t="s">
        <v>590</v>
      </c>
      <c r="C72" s="36" t="s">
        <v>603</v>
      </c>
      <c r="D72" s="107"/>
      <c r="E72" s="107"/>
      <c r="F72" s="107"/>
      <c r="G72" s="107"/>
      <c r="H72" s="107"/>
      <c r="I72" s="107"/>
      <c r="J72" s="107"/>
      <c r="K72" s="107"/>
    </row>
    <row r="73" spans="1:13" ht="6.75" customHeight="1" x14ac:dyDescent="0.2"/>
    <row r="74" spans="1:13" ht="50.25" customHeight="1" x14ac:dyDescent="0.25">
      <c r="B74" s="289" t="s">
        <v>609</v>
      </c>
      <c r="D74" s="303" t="s">
        <v>836</v>
      </c>
      <c r="E74" s="303"/>
      <c r="F74" s="303"/>
      <c r="G74" s="303"/>
      <c r="H74" s="303"/>
      <c r="I74" s="303"/>
      <c r="J74" s="303"/>
      <c r="K74" s="303"/>
      <c r="L74" s="303"/>
      <c r="M74" s="303"/>
    </row>
    <row r="75" spans="1:13" x14ac:dyDescent="0.2">
      <c r="D75" s="290"/>
    </row>
    <row r="76" spans="1:13" ht="43.5" customHeight="1" x14ac:dyDescent="0.25">
      <c r="B76" s="289" t="s">
        <v>837</v>
      </c>
      <c r="C76" s="303" t="s">
        <v>737</v>
      </c>
      <c r="D76" s="303"/>
      <c r="E76" s="303"/>
      <c r="F76" s="303"/>
      <c r="G76" s="303"/>
      <c r="H76" s="303"/>
      <c r="I76" s="303"/>
      <c r="J76" s="303"/>
      <c r="K76" s="303"/>
      <c r="L76" s="303"/>
      <c r="M76" s="303"/>
    </row>
  </sheetData>
  <mergeCells count="10">
    <mergeCell ref="D74:M74"/>
    <mergeCell ref="C76:M76"/>
    <mergeCell ref="J1:L1"/>
    <mergeCell ref="H11:I11"/>
    <mergeCell ref="J2:L2"/>
    <mergeCell ref="J3:L3"/>
    <mergeCell ref="A5:L5"/>
    <mergeCell ref="A6:L6"/>
    <mergeCell ref="A8:L8"/>
    <mergeCell ref="C53:M53"/>
  </mergeCells>
  <phoneticPr fontId="0" type="noConversion"/>
  <pageMargins left="0.75" right="0.75" top="1" bottom="1" header="0.5" footer="0.5"/>
  <pageSetup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50"/>
  <sheetViews>
    <sheetView topLeftCell="A19" workbookViewId="0">
      <selection activeCell="C33" sqref="C33"/>
    </sheetView>
  </sheetViews>
  <sheetFormatPr defaultColWidth="9.140625" defaultRowHeight="12.75" x14ac:dyDescent="0.2"/>
  <cols>
    <col min="1" max="1" width="5.7109375" style="90" customWidth="1"/>
    <col min="2" max="2" width="43.28515625" style="90" bestFit="1" customWidth="1"/>
    <col min="3" max="3" width="13.5703125" style="90" bestFit="1" customWidth="1"/>
    <col min="4" max="4" width="5.7109375" style="90" customWidth="1"/>
    <col min="5" max="6" width="9.140625" style="90"/>
    <col min="7" max="7" width="5.7109375" style="90" customWidth="1"/>
    <col min="8" max="8" width="14.7109375" style="90" customWidth="1"/>
    <col min="9" max="9" width="6.140625" style="90" customWidth="1"/>
    <col min="10" max="16384" width="9.140625" style="90"/>
  </cols>
  <sheetData>
    <row r="1" spans="1:10" ht="15.75" x14ac:dyDescent="0.25">
      <c r="A1" s="33"/>
      <c r="B1" s="33"/>
      <c r="C1" s="33"/>
      <c r="D1" s="33"/>
      <c r="E1" s="33"/>
      <c r="F1" s="33"/>
      <c r="G1" s="33"/>
      <c r="H1" s="306" t="s">
        <v>581</v>
      </c>
      <c r="I1" s="306"/>
      <c r="J1" s="33"/>
    </row>
    <row r="2" spans="1:10" ht="15.75" x14ac:dyDescent="0.25">
      <c r="A2" s="33"/>
      <c r="B2" s="33"/>
      <c r="C2" s="33"/>
      <c r="D2" s="33"/>
      <c r="E2" s="33"/>
      <c r="F2" s="33"/>
      <c r="G2" s="33"/>
      <c r="H2" s="261" t="s">
        <v>321</v>
      </c>
      <c r="I2" s="261"/>
      <c r="J2" s="33"/>
    </row>
    <row r="3" spans="1:10" ht="15" x14ac:dyDescent="0.25">
      <c r="A3" s="33"/>
      <c r="B3" s="33"/>
      <c r="C3" s="33"/>
      <c r="D3" s="33"/>
      <c r="E3" s="33"/>
      <c r="F3" s="33"/>
      <c r="G3" s="33"/>
      <c r="H3" s="307" t="str">
        <f>FF1_Year</f>
        <v>Year Ending 12/31/2016</v>
      </c>
      <c r="I3" s="307"/>
      <c r="J3" s="307"/>
    </row>
    <row r="4" spans="1:10" ht="15" x14ac:dyDescent="0.25">
      <c r="A4" s="33"/>
      <c r="B4" s="33"/>
      <c r="C4" s="33"/>
      <c r="D4" s="33"/>
      <c r="E4" s="33"/>
      <c r="F4" s="33"/>
      <c r="G4" s="33"/>
      <c r="H4" s="33"/>
      <c r="I4" s="33"/>
      <c r="J4" s="33"/>
    </row>
    <row r="5" spans="1:10" ht="15" x14ac:dyDescent="0.25">
      <c r="A5" s="308" t="s">
        <v>560</v>
      </c>
      <c r="B5" s="304"/>
      <c r="C5" s="304"/>
      <c r="D5" s="304"/>
      <c r="E5" s="304"/>
      <c r="F5" s="304"/>
      <c r="G5" s="304"/>
      <c r="H5" s="304"/>
      <c r="I5" s="304"/>
      <c r="J5" s="33"/>
    </row>
    <row r="6" spans="1:10" ht="15" x14ac:dyDescent="0.25">
      <c r="A6" s="304" t="s">
        <v>219</v>
      </c>
      <c r="B6" s="304"/>
      <c r="C6" s="304"/>
      <c r="D6" s="304"/>
      <c r="E6" s="304"/>
      <c r="F6" s="304"/>
      <c r="G6" s="304"/>
      <c r="H6" s="304"/>
      <c r="I6" s="304"/>
      <c r="J6" s="33"/>
    </row>
    <row r="7" spans="1:10" ht="15" x14ac:dyDescent="0.25">
      <c r="A7" s="304" t="s">
        <v>269</v>
      </c>
      <c r="B7" s="304"/>
      <c r="C7" s="304"/>
      <c r="D7" s="304"/>
      <c r="E7" s="304"/>
      <c r="F7" s="304"/>
      <c r="G7" s="304"/>
      <c r="H7" s="304"/>
      <c r="I7" s="304"/>
      <c r="J7" s="33"/>
    </row>
    <row r="8" spans="1:10" ht="15" x14ac:dyDescent="0.25">
      <c r="A8" s="33"/>
      <c r="B8" s="33"/>
      <c r="C8" s="54"/>
      <c r="D8" s="54"/>
      <c r="E8" s="33"/>
      <c r="F8" s="33"/>
      <c r="G8" s="33"/>
      <c r="H8" s="33"/>
      <c r="I8" s="33"/>
      <c r="J8" s="33"/>
    </row>
    <row r="9" spans="1:10" ht="15" x14ac:dyDescent="0.25">
      <c r="A9" s="33"/>
      <c r="B9" s="33"/>
      <c r="C9" s="160" t="s">
        <v>24</v>
      </c>
      <c r="D9" s="161"/>
      <c r="E9" s="305" t="s">
        <v>200</v>
      </c>
      <c r="F9" s="305"/>
      <c r="G9" s="33"/>
      <c r="H9" s="262" t="s">
        <v>249</v>
      </c>
      <c r="I9" s="33"/>
      <c r="J9" s="33"/>
    </row>
    <row r="10" spans="1:10" ht="15" x14ac:dyDescent="0.25">
      <c r="A10" s="33"/>
      <c r="B10" s="162" t="s">
        <v>18</v>
      </c>
      <c r="C10" s="33"/>
      <c r="D10" s="33"/>
      <c r="E10" s="33"/>
      <c r="F10" s="33"/>
      <c r="G10" s="33"/>
      <c r="H10" s="33"/>
      <c r="I10" s="33"/>
      <c r="J10" s="33"/>
    </row>
    <row r="11" spans="1:10" ht="15" x14ac:dyDescent="0.25">
      <c r="A11" s="33"/>
      <c r="B11" s="30" t="s">
        <v>636</v>
      </c>
      <c r="C11" s="163">
        <v>14329718.689999999</v>
      </c>
      <c r="D11" s="54"/>
      <c r="E11" s="164" t="s">
        <v>656</v>
      </c>
      <c r="F11" s="164">
        <f>6768707/20960036</f>
        <v>0.32293393961727929</v>
      </c>
      <c r="G11" s="33"/>
      <c r="H11" s="165">
        <f>F11*C11</f>
        <v>4627552.5101690581</v>
      </c>
      <c r="I11" s="33"/>
      <c r="J11" s="33"/>
    </row>
    <row r="12" spans="1:10" ht="15" x14ac:dyDescent="0.25">
      <c r="A12" s="33"/>
      <c r="B12" s="30" t="s">
        <v>19</v>
      </c>
      <c r="C12" s="163">
        <v>0</v>
      </c>
      <c r="D12" s="54"/>
      <c r="E12" s="33" t="s">
        <v>204</v>
      </c>
      <c r="F12" s="33">
        <v>0</v>
      </c>
      <c r="G12" s="33"/>
      <c r="H12" s="33"/>
      <c r="I12" s="33"/>
      <c r="J12" s="33"/>
    </row>
    <row r="13" spans="1:10" ht="15" x14ac:dyDescent="0.25">
      <c r="A13" s="33"/>
      <c r="B13" s="30" t="s">
        <v>637</v>
      </c>
      <c r="C13" s="163">
        <v>0.2</v>
      </c>
      <c r="D13" s="54"/>
      <c r="E13" s="33" t="s">
        <v>17</v>
      </c>
      <c r="F13" s="33">
        <v>0</v>
      </c>
      <c r="G13" s="33"/>
      <c r="H13" s="33"/>
      <c r="I13" s="33"/>
      <c r="J13" s="33"/>
    </row>
    <row r="14" spans="1:10" ht="15" x14ac:dyDescent="0.25">
      <c r="A14" s="33"/>
      <c r="B14" s="30" t="s">
        <v>638</v>
      </c>
      <c r="C14" s="163">
        <v>2964552.01</v>
      </c>
      <c r="D14" s="54"/>
      <c r="E14" s="33" t="s">
        <v>202</v>
      </c>
      <c r="F14" s="33">
        <f>'DEP - 2 - Page 4 Support'!I$33</f>
        <v>2.9691229236629976E-2</v>
      </c>
      <c r="G14" s="33"/>
      <c r="H14" s="165">
        <f>C14*F14</f>
        <v>88021.193312822157</v>
      </c>
      <c r="I14" s="33"/>
      <c r="J14" s="33"/>
    </row>
    <row r="15" spans="1:10" ht="15" x14ac:dyDescent="0.25">
      <c r="A15" s="33"/>
      <c r="B15" s="30" t="s">
        <v>559</v>
      </c>
      <c r="C15" s="163">
        <v>0</v>
      </c>
      <c r="D15" s="54"/>
      <c r="E15" s="33" t="s">
        <v>17</v>
      </c>
      <c r="F15" s="33">
        <v>0</v>
      </c>
      <c r="G15" s="33"/>
      <c r="H15" s="165"/>
      <c r="I15" s="33"/>
      <c r="J15" s="33"/>
    </row>
    <row r="16" spans="1:10" ht="15" x14ac:dyDescent="0.25">
      <c r="A16" s="33"/>
      <c r="B16" s="166" t="s">
        <v>639</v>
      </c>
      <c r="C16" s="163">
        <v>188706</v>
      </c>
      <c r="D16" s="33"/>
      <c r="E16" s="33" t="s">
        <v>270</v>
      </c>
      <c r="F16" s="167">
        <v>1</v>
      </c>
      <c r="G16" s="33"/>
      <c r="H16" s="54">
        <f>C16</f>
        <v>188706</v>
      </c>
      <c r="I16" s="33"/>
      <c r="J16" s="33"/>
    </row>
    <row r="17" spans="1:12" ht="15" x14ac:dyDescent="0.25">
      <c r="A17" s="168"/>
      <c r="B17" s="30" t="s">
        <v>630</v>
      </c>
      <c r="C17" s="163">
        <f>1359035.81-C18</f>
        <v>981830.04</v>
      </c>
      <c r="D17" s="33"/>
      <c r="E17" s="33" t="s">
        <v>17</v>
      </c>
      <c r="F17" s="33">
        <v>0</v>
      </c>
      <c r="G17" s="33"/>
      <c r="H17" s="54"/>
      <c r="I17" s="33"/>
      <c r="J17" s="33"/>
    </row>
    <row r="18" spans="1:12" ht="15" x14ac:dyDescent="0.25">
      <c r="A18" s="168"/>
      <c r="B18" s="30" t="s">
        <v>630</v>
      </c>
      <c r="C18" s="163">
        <f>377205.77</f>
        <v>377205.77</v>
      </c>
      <c r="D18" s="33"/>
      <c r="E18" s="33" t="s">
        <v>270</v>
      </c>
      <c r="F18" s="167">
        <v>1</v>
      </c>
      <c r="G18" s="33"/>
      <c r="H18" s="54">
        <f>C18</f>
        <v>377205.77</v>
      </c>
      <c r="I18" s="33"/>
      <c r="J18" s="33"/>
    </row>
    <row r="19" spans="1:12" ht="15" x14ac:dyDescent="0.25">
      <c r="A19" s="169"/>
      <c r="B19" s="30" t="s">
        <v>631</v>
      </c>
      <c r="C19" s="163">
        <v>1425907.1</v>
      </c>
      <c r="D19" s="33"/>
      <c r="E19" s="33" t="s">
        <v>515</v>
      </c>
      <c r="F19" s="170"/>
      <c r="G19" s="33"/>
      <c r="H19" s="163">
        <v>157361.76</v>
      </c>
      <c r="I19" s="33"/>
      <c r="J19" s="33"/>
    </row>
    <row r="20" spans="1:12" ht="15" x14ac:dyDescent="0.25">
      <c r="A20" s="171"/>
      <c r="B20" s="30" t="s">
        <v>632</v>
      </c>
      <c r="C20" s="163">
        <v>33900</v>
      </c>
      <c r="D20" s="33"/>
      <c r="E20" s="33" t="s">
        <v>203</v>
      </c>
      <c r="F20" s="33">
        <v>0</v>
      </c>
      <c r="G20" s="33"/>
      <c r="H20" s="54"/>
      <c r="I20" s="33"/>
      <c r="J20" s="33"/>
    </row>
    <row r="21" spans="1:12" ht="15" x14ac:dyDescent="0.25">
      <c r="A21" s="172"/>
      <c r="B21" s="30" t="s">
        <v>633</v>
      </c>
      <c r="C21" s="163">
        <v>0</v>
      </c>
      <c r="D21" s="33"/>
      <c r="E21" s="33" t="s">
        <v>270</v>
      </c>
      <c r="F21" s="167">
        <v>1</v>
      </c>
      <c r="G21" s="33"/>
      <c r="H21" s="54">
        <f>C21*F21</f>
        <v>0</v>
      </c>
      <c r="I21" s="33"/>
      <c r="J21" s="33"/>
    </row>
    <row r="22" spans="1:12" ht="15" x14ac:dyDescent="0.25">
      <c r="A22" s="172"/>
      <c r="B22" s="30" t="s">
        <v>634</v>
      </c>
      <c r="C22" s="163">
        <v>0</v>
      </c>
      <c r="D22" s="33"/>
      <c r="E22" s="33" t="s">
        <v>17</v>
      </c>
      <c r="F22" s="33">
        <v>0</v>
      </c>
      <c r="G22" s="33"/>
      <c r="H22" s="54">
        <f>C22*F22</f>
        <v>0</v>
      </c>
      <c r="I22" s="33"/>
      <c r="J22" s="33"/>
    </row>
    <row r="23" spans="1:12" ht="15" x14ac:dyDescent="0.25">
      <c r="A23" s="172"/>
      <c r="B23" s="30" t="s">
        <v>635</v>
      </c>
      <c r="C23" s="163">
        <v>0</v>
      </c>
      <c r="D23" s="33"/>
      <c r="E23" s="33" t="s">
        <v>202</v>
      </c>
      <c r="F23" s="33">
        <f>'DEP - 2 - Page 4 Support'!I$33</f>
        <v>2.9691229236629976E-2</v>
      </c>
      <c r="G23" s="33"/>
      <c r="H23" s="54">
        <f>C23*F23</f>
        <v>0</v>
      </c>
      <c r="I23" s="33"/>
      <c r="J23" s="33"/>
    </row>
    <row r="24" spans="1:12" s="254" customFormat="1" ht="15" x14ac:dyDescent="0.25">
      <c r="A24" s="250"/>
      <c r="B24" s="251" t="s">
        <v>776</v>
      </c>
      <c r="C24" s="252">
        <v>9496818.9800000004</v>
      </c>
      <c r="D24" s="250"/>
      <c r="E24" s="250" t="s">
        <v>202</v>
      </c>
      <c r="F24" s="250">
        <f>'DEP - 2 - Page 4 Support'!I$33</f>
        <v>2.9691229236629976E-2</v>
      </c>
      <c r="G24" s="250"/>
      <c r="H24" s="253">
        <f>C24*F24</f>
        <v>281972.22935395845</v>
      </c>
      <c r="I24" s="250"/>
      <c r="J24" s="250"/>
    </row>
    <row r="25" spans="1:12" ht="15.75" thickBot="1" x14ac:dyDescent="0.3">
      <c r="A25" s="33"/>
      <c r="B25" s="173" t="s">
        <v>20</v>
      </c>
      <c r="C25" s="174">
        <f>SUM(C11:C24)</f>
        <v>29798638.789999999</v>
      </c>
      <c r="D25" s="33"/>
      <c r="E25" s="33"/>
      <c r="F25" s="33"/>
      <c r="G25" s="33"/>
      <c r="H25" s="54"/>
      <c r="I25" s="33"/>
      <c r="J25" s="33"/>
    </row>
    <row r="26" spans="1:12" ht="15.75" thickTop="1" x14ac:dyDescent="0.25">
      <c r="A26" s="33"/>
      <c r="B26" s="33"/>
      <c r="C26" s="174"/>
      <c r="D26" s="33"/>
      <c r="E26" s="33"/>
      <c r="F26" s="33"/>
      <c r="G26" s="33"/>
      <c r="H26" s="54"/>
      <c r="I26" s="33"/>
      <c r="J26" s="33"/>
    </row>
    <row r="27" spans="1:12" ht="15" x14ac:dyDescent="0.25">
      <c r="A27" s="33"/>
      <c r="B27" s="175" t="s">
        <v>21</v>
      </c>
      <c r="C27" s="174"/>
      <c r="D27" s="33"/>
      <c r="E27" s="33"/>
      <c r="F27" s="33"/>
      <c r="G27" s="33"/>
      <c r="H27" s="54"/>
      <c r="I27" s="33"/>
      <c r="J27" s="33"/>
    </row>
    <row r="28" spans="1:12" ht="15" x14ac:dyDescent="0.25">
      <c r="A28" s="33"/>
      <c r="B28" s="30" t="s">
        <v>636</v>
      </c>
      <c r="C28" s="163">
        <v>1761670.63</v>
      </c>
      <c r="D28" s="33"/>
      <c r="E28" s="164" t="s">
        <v>657</v>
      </c>
      <c r="F28" s="164">
        <f>952099/2504287</f>
        <v>0.38018765421055972</v>
      </c>
      <c r="G28" s="33"/>
      <c r="H28" s="54">
        <f>C28*F28</f>
        <v>669765.42431133881</v>
      </c>
      <c r="I28" s="33"/>
      <c r="J28" s="33"/>
    </row>
    <row r="29" spans="1:12" ht="15" x14ac:dyDescent="0.25">
      <c r="A29" s="33"/>
      <c r="B29" s="30" t="s">
        <v>637</v>
      </c>
      <c r="C29" s="163">
        <v>0</v>
      </c>
      <c r="D29" s="33"/>
      <c r="E29" s="33" t="s">
        <v>17</v>
      </c>
      <c r="F29" s="33">
        <v>0</v>
      </c>
      <c r="G29" s="33"/>
      <c r="H29" s="54"/>
      <c r="I29" s="33"/>
      <c r="J29" s="33"/>
    </row>
    <row r="30" spans="1:12" s="254" customFormat="1" ht="15" x14ac:dyDescent="0.25">
      <c r="A30" s="250"/>
      <c r="B30" s="251" t="s">
        <v>776</v>
      </c>
      <c r="C30" s="163">
        <v>1936589.82</v>
      </c>
      <c r="D30" s="250"/>
      <c r="E30" s="250" t="s">
        <v>202</v>
      </c>
      <c r="F30" s="250">
        <f>'DEP - 2 - Page 4 Support'!I$33</f>
        <v>2.9691229236629976E-2</v>
      </c>
      <c r="G30" s="250"/>
      <c r="H30" s="253">
        <f>C30*F30</f>
        <v>57499.732282943987</v>
      </c>
      <c r="I30" s="250"/>
      <c r="J30" s="250"/>
    </row>
    <row r="31" spans="1:12" ht="15" x14ac:dyDescent="0.25">
      <c r="A31" s="172"/>
      <c r="B31" s="30" t="s">
        <v>644</v>
      </c>
      <c r="C31" s="163">
        <v>15780</v>
      </c>
      <c r="D31" s="33"/>
      <c r="E31" s="33" t="s">
        <v>202</v>
      </c>
      <c r="F31" s="33">
        <f>'DEP - 2 - Page 4 Support'!I$33</f>
        <v>2.9691229236629976E-2</v>
      </c>
      <c r="G31" s="33"/>
      <c r="H31" s="54">
        <f>C31*F31</f>
        <v>468.527597354021</v>
      </c>
      <c r="I31" s="33"/>
      <c r="J31" s="33"/>
      <c r="L31" s="125"/>
    </row>
    <row r="32" spans="1:12" ht="15" x14ac:dyDescent="0.25">
      <c r="A32" s="172"/>
      <c r="B32" s="30" t="s">
        <v>640</v>
      </c>
      <c r="C32" s="163">
        <v>0</v>
      </c>
      <c r="D32" s="33"/>
      <c r="E32" s="33" t="s">
        <v>17</v>
      </c>
      <c r="F32" s="33">
        <v>0</v>
      </c>
      <c r="G32" s="33"/>
      <c r="H32" s="54"/>
      <c r="I32" s="33"/>
      <c r="J32" s="33"/>
    </row>
    <row r="33" spans="1:13" ht="15.75" thickBot="1" x14ac:dyDescent="0.3">
      <c r="A33" s="33"/>
      <c r="B33" s="173" t="s">
        <v>22</v>
      </c>
      <c r="C33" s="163">
        <f>SUM(C28:C32)</f>
        <v>3714040.45</v>
      </c>
      <c r="D33" s="33"/>
      <c r="E33" s="33"/>
      <c r="F33" s="33"/>
      <c r="G33" s="33"/>
      <c r="H33" s="33"/>
      <c r="I33" s="33"/>
      <c r="J33" s="33"/>
    </row>
    <row r="34" spans="1:13" ht="15.75" thickTop="1" x14ac:dyDescent="0.25">
      <c r="A34" s="33"/>
      <c r="B34" s="176"/>
      <c r="C34" s="174"/>
      <c r="D34" s="33"/>
      <c r="E34" s="33"/>
      <c r="F34" s="33"/>
      <c r="G34" s="33"/>
      <c r="H34" s="33"/>
      <c r="I34" s="33"/>
      <c r="J34" s="33"/>
      <c r="L34" s="125"/>
    </row>
    <row r="35" spans="1:13" ht="15" x14ac:dyDescent="0.25">
      <c r="A35" s="33"/>
      <c r="B35" s="162" t="s">
        <v>641</v>
      </c>
      <c r="C35" s="33"/>
      <c r="D35" s="33"/>
      <c r="E35" s="33"/>
      <c r="F35" s="33"/>
      <c r="G35" s="33"/>
      <c r="H35" s="33"/>
      <c r="I35" s="33"/>
      <c r="J35" s="33"/>
      <c r="L35" s="129"/>
    </row>
    <row r="36" spans="1:13" ht="15" x14ac:dyDescent="0.25">
      <c r="A36" s="33"/>
      <c r="B36" s="177"/>
      <c r="C36" s="33"/>
      <c r="D36" s="33"/>
      <c r="E36" s="33"/>
      <c r="F36" s="33"/>
      <c r="G36" s="33"/>
      <c r="H36" s="33"/>
      <c r="I36" s="33"/>
      <c r="J36" s="33"/>
    </row>
    <row r="37" spans="1:13" ht="15" x14ac:dyDescent="0.25">
      <c r="A37" s="33"/>
      <c r="B37" s="30" t="s">
        <v>637</v>
      </c>
      <c r="C37" s="163">
        <v>59612.65</v>
      </c>
      <c r="D37" s="54"/>
      <c r="E37" s="33" t="s">
        <v>17</v>
      </c>
      <c r="F37" s="33">
        <v>0</v>
      </c>
      <c r="G37" s="33"/>
      <c r="H37" s="33"/>
      <c r="I37" s="33"/>
      <c r="J37" s="33"/>
    </row>
    <row r="38" spans="1:13" ht="15" x14ac:dyDescent="0.25">
      <c r="A38" s="33"/>
      <c r="B38" s="30" t="s">
        <v>636</v>
      </c>
      <c r="C38" s="163">
        <v>600</v>
      </c>
      <c r="D38" s="54"/>
      <c r="E38" s="164" t="s">
        <v>657</v>
      </c>
      <c r="F38" s="164">
        <f>952099/2504287</f>
        <v>0.38018765421055972</v>
      </c>
      <c r="G38" s="33"/>
      <c r="H38" s="165">
        <f>F38*C38</f>
        <v>228.11259252633585</v>
      </c>
      <c r="I38" s="33"/>
      <c r="J38" s="33"/>
    </row>
    <row r="39" spans="1:13" ht="15" x14ac:dyDescent="0.25">
      <c r="A39" s="172"/>
      <c r="B39" s="30" t="s">
        <v>634</v>
      </c>
      <c r="C39" s="163">
        <v>453697.17</v>
      </c>
      <c r="D39" s="33"/>
      <c r="E39" s="33" t="s">
        <v>17</v>
      </c>
      <c r="F39" s="33">
        <v>0</v>
      </c>
      <c r="G39" s="33"/>
      <c r="H39" s="54">
        <f>C39*F39</f>
        <v>0</v>
      </c>
      <c r="I39" s="33"/>
      <c r="J39" s="33"/>
    </row>
    <row r="40" spans="1:13" ht="15" x14ac:dyDescent="0.25">
      <c r="A40" s="33"/>
      <c r="B40" s="30" t="s">
        <v>642</v>
      </c>
      <c r="C40" s="163">
        <v>0</v>
      </c>
      <c r="D40" s="54"/>
      <c r="E40" s="33" t="s">
        <v>270</v>
      </c>
      <c r="F40" s="167">
        <v>1</v>
      </c>
      <c r="G40" s="33"/>
      <c r="H40" s="54">
        <f>C40*F40</f>
        <v>0</v>
      </c>
      <c r="I40" s="33"/>
      <c r="J40" s="33"/>
      <c r="L40" s="125"/>
      <c r="M40" s="125"/>
    </row>
    <row r="41" spans="1:13" ht="15" x14ac:dyDescent="0.25">
      <c r="A41" s="33"/>
      <c r="B41" s="30" t="s">
        <v>643</v>
      </c>
      <c r="C41" s="163">
        <v>94829.95</v>
      </c>
      <c r="D41" s="54"/>
      <c r="E41" s="33" t="s">
        <v>17</v>
      </c>
      <c r="F41" s="33">
        <v>0</v>
      </c>
      <c r="G41" s="33"/>
      <c r="H41" s="165">
        <f>C41*F41</f>
        <v>0</v>
      </c>
      <c r="I41" s="33"/>
      <c r="J41" s="33"/>
    </row>
    <row r="42" spans="1:13" ht="15" x14ac:dyDescent="0.25">
      <c r="A42" s="33"/>
      <c r="B42" s="30" t="s">
        <v>777</v>
      </c>
      <c r="C42" s="163">
        <v>716998.29</v>
      </c>
      <c r="D42" s="54"/>
      <c r="E42" s="33" t="s">
        <v>270</v>
      </c>
      <c r="F42" s="167">
        <v>1</v>
      </c>
      <c r="G42" s="33"/>
      <c r="H42" s="165">
        <f>C42*F42</f>
        <v>716998.29</v>
      </c>
      <c r="I42" s="33"/>
      <c r="J42" s="33"/>
    </row>
    <row r="43" spans="1:13" ht="15" x14ac:dyDescent="0.25">
      <c r="A43" s="33"/>
      <c r="B43" s="30" t="s">
        <v>644</v>
      </c>
      <c r="C43" s="163">
        <v>2453144.5499999998</v>
      </c>
      <c r="D43" s="54"/>
      <c r="E43" s="33" t="s">
        <v>202</v>
      </c>
      <c r="F43" s="33">
        <f>'DEP - 2 - Page 4 Support'!I$33</f>
        <v>2.9691229236629976E-2</v>
      </c>
      <c r="G43" s="33"/>
      <c r="H43" s="165">
        <f>C43*F43</f>
        <v>72836.877184639481</v>
      </c>
      <c r="I43" s="33"/>
      <c r="J43" s="33"/>
    </row>
    <row r="44" spans="1:13" ht="15" x14ac:dyDescent="0.25">
      <c r="A44" s="168"/>
      <c r="B44" s="30" t="s">
        <v>630</v>
      </c>
      <c r="C44" s="163">
        <v>0</v>
      </c>
      <c r="D44" s="33"/>
      <c r="E44" s="33" t="s">
        <v>17</v>
      </c>
      <c r="F44" s="33">
        <v>0</v>
      </c>
      <c r="G44" s="33"/>
      <c r="H44" s="54"/>
      <c r="I44" s="33"/>
      <c r="J44" s="33"/>
    </row>
    <row r="45" spans="1:13" ht="15" x14ac:dyDescent="0.25">
      <c r="A45" s="172"/>
      <c r="B45" s="30" t="s">
        <v>635</v>
      </c>
      <c r="C45" s="163">
        <v>-237259</v>
      </c>
      <c r="D45" s="33"/>
      <c r="E45" s="33" t="s">
        <v>202</v>
      </c>
      <c r="F45" s="33">
        <f>'DEP - 2 - Page 4 Support'!I$33</f>
        <v>2.9691229236629976E-2</v>
      </c>
      <c r="G45" s="33"/>
      <c r="H45" s="165">
        <f>F45*C45</f>
        <v>-7044.5113574535917</v>
      </c>
      <c r="I45" s="33"/>
      <c r="J45" s="33"/>
    </row>
    <row r="46" spans="1:13" ht="15.75" thickBot="1" x14ac:dyDescent="0.3">
      <c r="A46" s="33"/>
      <c r="B46" s="173" t="s">
        <v>645</v>
      </c>
      <c r="C46" s="174">
        <f>SUM(C37:C45)</f>
        <v>3541623.61</v>
      </c>
      <c r="D46" s="33"/>
      <c r="E46" s="33"/>
      <c r="F46" s="33"/>
      <c r="G46" s="33"/>
      <c r="H46" s="54"/>
      <c r="I46" s="33"/>
      <c r="J46" s="33"/>
    </row>
    <row r="47" spans="1:13" ht="15.75" thickTop="1" x14ac:dyDescent="0.25">
      <c r="A47" s="33"/>
      <c r="B47" s="176"/>
      <c r="C47" s="174"/>
      <c r="D47" s="33"/>
      <c r="E47" s="33"/>
      <c r="F47" s="33"/>
      <c r="G47" s="33"/>
      <c r="H47" s="33"/>
      <c r="I47" s="33"/>
      <c r="J47" s="33"/>
    </row>
    <row r="48" spans="1:13" ht="15" x14ac:dyDescent="0.25">
      <c r="A48" s="33"/>
      <c r="B48" s="176"/>
      <c r="C48" s="174"/>
      <c r="D48" s="33"/>
      <c r="E48" s="33"/>
      <c r="F48" s="33"/>
      <c r="G48" s="33"/>
      <c r="H48" s="33"/>
      <c r="I48" s="33"/>
      <c r="J48" s="33"/>
    </row>
    <row r="49" spans="1:10" ht="15.75" thickBot="1" x14ac:dyDescent="0.3">
      <c r="A49" s="99"/>
      <c r="B49" s="178" t="s">
        <v>23</v>
      </c>
      <c r="C49" s="174">
        <f>C25+C33+C46</f>
        <v>37054302.850000001</v>
      </c>
      <c r="D49" s="33"/>
      <c r="E49" s="33"/>
      <c r="F49" s="33"/>
      <c r="G49" s="33"/>
      <c r="H49" s="174">
        <f>SUM(H11:H46)</f>
        <v>7231571.9154471885</v>
      </c>
      <c r="I49" s="33"/>
      <c r="J49" s="33"/>
    </row>
    <row r="50" spans="1:10" ht="15.75" thickTop="1" x14ac:dyDescent="0.25">
      <c r="A50" s="33"/>
      <c r="B50" s="33"/>
      <c r="C50" s="174"/>
      <c r="D50" s="33"/>
      <c r="E50" s="33"/>
      <c r="F50" s="33"/>
      <c r="G50" s="33"/>
      <c r="H50" s="33"/>
      <c r="I50" s="33"/>
      <c r="J50" s="33"/>
    </row>
  </sheetData>
  <mergeCells count="6">
    <mergeCell ref="A7:I7"/>
    <mergeCell ref="E9:F9"/>
    <mergeCell ref="H1:I1"/>
    <mergeCell ref="H3:J3"/>
    <mergeCell ref="A5:I5"/>
    <mergeCell ref="A6:I6"/>
  </mergeCells>
  <phoneticPr fontId="27" type="noConversion"/>
  <printOptions horizontalCentered="1"/>
  <pageMargins left="0.5" right="0.5" top="1" bottom="1" header="0.5" footer="0.5"/>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M69"/>
  <sheetViews>
    <sheetView topLeftCell="A16" zoomScale="90" zoomScaleNormal="90" workbookViewId="0">
      <selection activeCell="D41" sqref="D41"/>
    </sheetView>
  </sheetViews>
  <sheetFormatPr defaultColWidth="9.140625" defaultRowHeight="12.75" x14ac:dyDescent="0.2"/>
  <cols>
    <col min="1" max="1" width="5.7109375" style="8" customWidth="1"/>
    <col min="2" max="2" width="11" style="8" bestFit="1" customWidth="1"/>
    <col min="3" max="3" width="3.7109375" style="8" customWidth="1"/>
    <col min="4" max="4" width="43" style="8" bestFit="1" customWidth="1"/>
    <col min="5" max="5" width="13.140625" style="8" bestFit="1" customWidth="1"/>
    <col min="6" max="6" width="14.42578125" style="8" bestFit="1" customWidth="1"/>
    <col min="7" max="8" width="14.42578125" style="90" customWidth="1"/>
    <col min="9" max="9" width="15.140625" style="8" bestFit="1" customWidth="1"/>
    <col min="10" max="10" width="6.28515625" style="8" customWidth="1"/>
    <col min="11" max="16384" width="9.140625" style="8"/>
  </cols>
  <sheetData>
    <row r="1" spans="1:13" ht="15.75" x14ac:dyDescent="0.25">
      <c r="A1" s="28"/>
      <c r="B1" s="28"/>
      <c r="C1" s="28"/>
      <c r="D1" s="28"/>
      <c r="E1" s="28"/>
      <c r="F1" s="28"/>
      <c r="G1" s="33"/>
      <c r="H1" s="33"/>
      <c r="I1" s="310" t="s">
        <v>581</v>
      </c>
      <c r="J1" s="310"/>
      <c r="K1" s="28"/>
    </row>
    <row r="2" spans="1:13" ht="15.75" x14ac:dyDescent="0.25">
      <c r="A2" s="28"/>
      <c r="B2" s="28"/>
      <c r="C2" s="28"/>
      <c r="D2" s="28"/>
      <c r="E2" s="28"/>
      <c r="F2" s="28"/>
      <c r="G2" s="33"/>
      <c r="H2" s="33"/>
      <c r="I2" s="31" t="s">
        <v>322</v>
      </c>
      <c r="J2" s="31"/>
      <c r="K2" s="28"/>
    </row>
    <row r="3" spans="1:13" ht="15" x14ac:dyDescent="0.25">
      <c r="A3" s="28"/>
      <c r="B3" s="28"/>
      <c r="C3" s="28"/>
      <c r="D3" s="28"/>
      <c r="E3" s="28"/>
      <c r="F3" s="28"/>
      <c r="G3" s="33"/>
      <c r="H3" s="33"/>
      <c r="I3" s="307" t="str">
        <f>FF1_Year</f>
        <v>Year Ending 12/31/2016</v>
      </c>
      <c r="J3" s="307"/>
      <c r="K3" s="93"/>
    </row>
    <row r="4" spans="1:13" ht="15" x14ac:dyDescent="0.25">
      <c r="A4" s="28"/>
      <c r="B4" s="28"/>
      <c r="C4" s="28"/>
      <c r="D4" s="28"/>
      <c r="E4" s="28"/>
      <c r="F4" s="28"/>
      <c r="G4" s="33"/>
      <c r="H4" s="33"/>
      <c r="I4" s="28"/>
      <c r="J4" s="28"/>
      <c r="K4" s="28"/>
    </row>
    <row r="5" spans="1:13" ht="15" x14ac:dyDescent="0.25">
      <c r="A5" s="311" t="s">
        <v>560</v>
      </c>
      <c r="B5" s="311"/>
      <c r="C5" s="311"/>
      <c r="D5" s="311"/>
      <c r="E5" s="311"/>
      <c r="F5" s="311"/>
      <c r="G5" s="311"/>
      <c r="H5" s="311"/>
      <c r="I5" s="311"/>
      <c r="J5" s="311"/>
      <c r="K5" s="28"/>
    </row>
    <row r="6" spans="1:13" ht="15" x14ac:dyDescent="0.25">
      <c r="A6" s="312" t="s">
        <v>223</v>
      </c>
      <c r="B6" s="312"/>
      <c r="C6" s="312"/>
      <c r="D6" s="312"/>
      <c r="E6" s="312"/>
      <c r="F6" s="312"/>
      <c r="G6" s="312"/>
      <c r="H6" s="312"/>
      <c r="I6" s="312"/>
      <c r="J6" s="312"/>
      <c r="K6" s="28"/>
    </row>
    <row r="7" spans="1:13" ht="15" x14ac:dyDescent="0.25">
      <c r="A7" s="28"/>
      <c r="B7" s="28"/>
      <c r="C7" s="28"/>
      <c r="D7" s="28"/>
      <c r="E7" s="28"/>
      <c r="F7" s="28"/>
      <c r="G7" s="33"/>
      <c r="H7" s="33"/>
      <c r="I7" s="28"/>
      <c r="J7" s="28"/>
      <c r="K7" s="28"/>
    </row>
    <row r="8" spans="1:13" ht="15" x14ac:dyDescent="0.25">
      <c r="A8" s="28"/>
      <c r="B8" s="28"/>
      <c r="C8" s="28"/>
      <c r="D8" s="28"/>
      <c r="E8" s="28"/>
      <c r="F8" s="28"/>
      <c r="G8" s="33"/>
      <c r="H8" s="33"/>
      <c r="I8" s="28"/>
      <c r="J8" s="28"/>
      <c r="K8" s="28"/>
    </row>
    <row r="9" spans="1:13" ht="15" x14ac:dyDescent="0.25">
      <c r="A9" s="28"/>
      <c r="B9" s="28"/>
      <c r="C9" s="28"/>
      <c r="D9" s="28"/>
      <c r="E9" s="28"/>
      <c r="F9" s="28"/>
      <c r="G9" s="119" t="s">
        <v>295</v>
      </c>
      <c r="H9" s="119" t="s">
        <v>325</v>
      </c>
      <c r="I9" s="29" t="s">
        <v>52</v>
      </c>
      <c r="J9" s="28"/>
      <c r="K9" s="28"/>
    </row>
    <row r="10" spans="1:13" ht="12.75" customHeight="1" x14ac:dyDescent="0.25">
      <c r="A10" s="28"/>
      <c r="B10" s="309" t="s">
        <v>147</v>
      </c>
      <c r="C10" s="32"/>
      <c r="D10" s="29" t="s">
        <v>148</v>
      </c>
      <c r="E10" s="29" t="s">
        <v>149</v>
      </c>
      <c r="F10" s="29" t="s">
        <v>150</v>
      </c>
      <c r="G10" s="119" t="s">
        <v>296</v>
      </c>
      <c r="H10" s="119" t="s">
        <v>296</v>
      </c>
      <c r="I10" s="29" t="s">
        <v>296</v>
      </c>
      <c r="J10" s="28"/>
      <c r="K10" s="33"/>
      <c r="L10" s="90"/>
      <c r="M10" s="90"/>
    </row>
    <row r="11" spans="1:13" ht="15" x14ac:dyDescent="0.25">
      <c r="A11" s="28"/>
      <c r="B11" s="309"/>
      <c r="C11" s="32"/>
      <c r="D11" s="29" t="s">
        <v>151</v>
      </c>
      <c r="E11" s="29" t="s">
        <v>152</v>
      </c>
      <c r="F11" s="29" t="s">
        <v>153</v>
      </c>
      <c r="G11" s="119" t="s">
        <v>327</v>
      </c>
      <c r="H11" s="119" t="s">
        <v>328</v>
      </c>
      <c r="I11" s="29" t="s">
        <v>326</v>
      </c>
      <c r="J11" s="28"/>
      <c r="K11" s="28"/>
    </row>
    <row r="12" spans="1:13" ht="15" x14ac:dyDescent="0.25">
      <c r="A12" s="28"/>
      <c r="B12" s="32"/>
      <c r="C12" s="32"/>
      <c r="D12" s="29"/>
      <c r="E12" s="29"/>
      <c r="F12" s="29"/>
      <c r="G12" s="119"/>
      <c r="H12" s="119"/>
      <c r="I12" s="29"/>
      <c r="J12" s="28"/>
      <c r="K12" s="28"/>
    </row>
    <row r="13" spans="1:13" s="90" customFormat="1" ht="15" x14ac:dyDescent="0.25">
      <c r="A13" s="179" t="str">
        <f t="shared" ref="A13:A42" si="0">IF(OR(LEFT(E13,1)="L",LEFT(E13,1)="F",LEFT(E13,1)="O"),"L","S")</f>
        <v>L</v>
      </c>
      <c r="B13" s="164" t="s">
        <v>805</v>
      </c>
      <c r="C13" s="164"/>
      <c r="D13" s="164" t="s">
        <v>224</v>
      </c>
      <c r="E13" s="180" t="s">
        <v>488</v>
      </c>
      <c r="F13" s="180" t="s">
        <v>225</v>
      </c>
      <c r="G13" s="181">
        <v>1354721</v>
      </c>
      <c r="H13" s="181">
        <v>0</v>
      </c>
      <c r="I13" s="181">
        <f>G13+H13</f>
        <v>1354721</v>
      </c>
      <c r="J13" s="182"/>
      <c r="K13" s="33"/>
    </row>
    <row r="14" spans="1:13" s="90" customFormat="1" ht="15" x14ac:dyDescent="0.25">
      <c r="A14" s="179" t="str">
        <f t="shared" si="0"/>
        <v>L</v>
      </c>
      <c r="B14" s="164" t="s">
        <v>806</v>
      </c>
      <c r="C14" s="164"/>
      <c r="D14" s="164" t="s">
        <v>807</v>
      </c>
      <c r="E14" s="180" t="s">
        <v>488</v>
      </c>
      <c r="F14" s="180" t="s">
        <v>226</v>
      </c>
      <c r="G14" s="181">
        <v>236692</v>
      </c>
      <c r="H14" s="181">
        <v>0</v>
      </c>
      <c r="I14" s="181">
        <f t="shared" ref="I14:I51" si="1">G14+H14</f>
        <v>236692</v>
      </c>
      <c r="J14" s="182"/>
      <c r="K14" s="33"/>
    </row>
    <row r="15" spans="1:13" ht="15" x14ac:dyDescent="0.25">
      <c r="A15" s="231" t="s">
        <v>298</v>
      </c>
      <c r="B15" s="232" t="s">
        <v>520</v>
      </c>
      <c r="C15" s="232"/>
      <c r="D15" s="232" t="s">
        <v>228</v>
      </c>
      <c r="E15" s="233" t="s">
        <v>45</v>
      </c>
      <c r="F15" s="233" t="s">
        <v>500</v>
      </c>
      <c r="G15" s="234">
        <v>3565498</v>
      </c>
      <c r="H15" s="234">
        <v>0</v>
      </c>
      <c r="I15" s="234">
        <f t="shared" si="1"/>
        <v>3565498</v>
      </c>
      <c r="J15" s="28"/>
      <c r="K15" s="28"/>
      <c r="L15" s="241"/>
    </row>
    <row r="16" spans="1:13" s="90" customFormat="1" ht="15" x14ac:dyDescent="0.25">
      <c r="A16" s="179" t="str">
        <f t="shared" si="0"/>
        <v>S</v>
      </c>
      <c r="B16" s="164" t="s">
        <v>808</v>
      </c>
      <c r="C16" s="164"/>
      <c r="D16" s="164" t="s">
        <v>522</v>
      </c>
      <c r="E16" s="180" t="s">
        <v>43</v>
      </c>
      <c r="F16" s="180" t="s">
        <v>539</v>
      </c>
      <c r="G16" s="181">
        <v>518370</v>
      </c>
      <c r="H16" s="181">
        <v>46369</v>
      </c>
      <c r="I16" s="181">
        <f t="shared" si="1"/>
        <v>564739</v>
      </c>
      <c r="J16" s="33"/>
      <c r="K16" s="33"/>
    </row>
    <row r="17" spans="1:11" s="90" customFormat="1" ht="15" x14ac:dyDescent="0.25">
      <c r="A17" s="179" t="str">
        <f t="shared" si="0"/>
        <v>L</v>
      </c>
      <c r="B17" s="164" t="s">
        <v>706</v>
      </c>
      <c r="C17" s="164"/>
      <c r="D17" s="164" t="s">
        <v>437</v>
      </c>
      <c r="E17" s="180" t="s">
        <v>46</v>
      </c>
      <c r="F17" s="180" t="s">
        <v>541</v>
      </c>
      <c r="G17" s="181">
        <v>628310</v>
      </c>
      <c r="H17" s="181">
        <v>60520</v>
      </c>
      <c r="I17" s="181">
        <f t="shared" si="1"/>
        <v>688830</v>
      </c>
      <c r="J17" s="33"/>
      <c r="K17" s="33"/>
    </row>
    <row r="18" spans="1:11" s="90" customFormat="1" ht="15" x14ac:dyDescent="0.25">
      <c r="A18" s="179" t="str">
        <f t="shared" si="0"/>
        <v>S</v>
      </c>
      <c r="B18" s="164" t="s">
        <v>809</v>
      </c>
      <c r="C18" s="164"/>
      <c r="D18" s="164" t="s">
        <v>810</v>
      </c>
      <c r="E18" s="180" t="s">
        <v>43</v>
      </c>
      <c r="F18" s="180"/>
      <c r="G18" s="181">
        <v>798</v>
      </c>
      <c r="H18" s="181">
        <v>68</v>
      </c>
      <c r="I18" s="181">
        <f t="shared" si="1"/>
        <v>866</v>
      </c>
      <c r="J18" s="33"/>
      <c r="K18" s="33"/>
    </row>
    <row r="19" spans="1:11" s="90" customFormat="1" ht="15" x14ac:dyDescent="0.25">
      <c r="A19" s="179" t="str">
        <f t="shared" si="0"/>
        <v>L</v>
      </c>
      <c r="B19" s="164" t="s">
        <v>751</v>
      </c>
      <c r="C19" s="164"/>
      <c r="D19" s="164" t="s">
        <v>227</v>
      </c>
      <c r="E19" s="180" t="s">
        <v>45</v>
      </c>
      <c r="F19" s="180" t="s">
        <v>542</v>
      </c>
      <c r="G19" s="181"/>
      <c r="H19" s="181">
        <v>10500</v>
      </c>
      <c r="I19" s="181">
        <f t="shared" si="1"/>
        <v>10500</v>
      </c>
      <c r="J19" s="33"/>
      <c r="K19" s="33"/>
    </row>
    <row r="20" spans="1:11" s="90" customFormat="1" ht="15" x14ac:dyDescent="0.25">
      <c r="A20" s="179" t="str">
        <f t="shared" si="0"/>
        <v>S</v>
      </c>
      <c r="B20" s="164" t="s">
        <v>521</v>
      </c>
      <c r="C20" s="164"/>
      <c r="D20" s="164" t="s">
        <v>755</v>
      </c>
      <c r="E20" s="180" t="s">
        <v>43</v>
      </c>
      <c r="F20" s="180" t="s">
        <v>758</v>
      </c>
      <c r="G20" s="181">
        <v>107373</v>
      </c>
      <c r="H20" s="181">
        <v>9711</v>
      </c>
      <c r="I20" s="181">
        <f>G20+H20+1</f>
        <v>117085</v>
      </c>
      <c r="J20" s="33"/>
      <c r="K20" s="33"/>
    </row>
    <row r="21" spans="1:11" s="90" customFormat="1" ht="15" x14ac:dyDescent="0.25">
      <c r="A21" s="179" t="str">
        <f t="shared" si="0"/>
        <v>L</v>
      </c>
      <c r="B21" s="164" t="s">
        <v>598</v>
      </c>
      <c r="C21" s="164"/>
      <c r="D21" s="164" t="s">
        <v>528</v>
      </c>
      <c r="E21" s="180" t="s">
        <v>45</v>
      </c>
      <c r="F21" s="180" t="s">
        <v>543</v>
      </c>
      <c r="G21" s="181">
        <v>0</v>
      </c>
      <c r="H21" s="181">
        <v>7200</v>
      </c>
      <c r="I21" s="181">
        <f t="shared" si="1"/>
        <v>7200</v>
      </c>
      <c r="J21" s="33"/>
      <c r="K21" s="33"/>
    </row>
    <row r="22" spans="1:11" s="90" customFormat="1" ht="15" x14ac:dyDescent="0.25">
      <c r="A22" s="179" t="str">
        <f t="shared" si="0"/>
        <v>S</v>
      </c>
      <c r="B22" s="164" t="s">
        <v>811</v>
      </c>
      <c r="C22" s="164"/>
      <c r="D22" s="164" t="s">
        <v>812</v>
      </c>
      <c r="E22" s="180" t="s">
        <v>540</v>
      </c>
      <c r="F22" s="180"/>
      <c r="G22" s="181">
        <v>23633</v>
      </c>
      <c r="H22" s="181">
        <v>2029</v>
      </c>
      <c r="I22" s="181">
        <f t="shared" si="1"/>
        <v>25662</v>
      </c>
      <c r="J22" s="33"/>
      <c r="K22" s="33"/>
    </row>
    <row r="23" spans="1:11" s="90" customFormat="1" ht="15" x14ac:dyDescent="0.25">
      <c r="A23" s="179" t="str">
        <f t="shared" si="0"/>
        <v>L</v>
      </c>
      <c r="B23" s="164" t="s">
        <v>523</v>
      </c>
      <c r="C23" s="164"/>
      <c r="D23" s="164" t="s">
        <v>229</v>
      </c>
      <c r="E23" s="180" t="s">
        <v>46</v>
      </c>
      <c r="F23" s="180" t="s">
        <v>544</v>
      </c>
      <c r="G23" s="181">
        <v>6138038</v>
      </c>
      <c r="H23" s="181">
        <v>578807</v>
      </c>
      <c r="I23" s="181">
        <f t="shared" si="1"/>
        <v>6716845</v>
      </c>
      <c r="J23" s="33"/>
      <c r="K23" s="33"/>
    </row>
    <row r="24" spans="1:11" s="90" customFormat="1" ht="15" x14ac:dyDescent="0.25">
      <c r="A24" s="179" t="str">
        <f t="shared" si="0"/>
        <v>L</v>
      </c>
      <c r="B24" s="164" t="s">
        <v>649</v>
      </c>
      <c r="C24" s="164"/>
      <c r="D24" s="164" t="s">
        <v>530</v>
      </c>
      <c r="E24" s="180" t="s">
        <v>46</v>
      </c>
      <c r="F24" s="180" t="s">
        <v>545</v>
      </c>
      <c r="G24" s="181">
        <v>1320858</v>
      </c>
      <c r="H24" s="181">
        <v>188324</v>
      </c>
      <c r="I24" s="181">
        <f t="shared" si="1"/>
        <v>1509182</v>
      </c>
      <c r="J24" s="33"/>
      <c r="K24" s="33"/>
    </row>
    <row r="25" spans="1:11" s="90" customFormat="1" ht="15" x14ac:dyDescent="0.25">
      <c r="A25" s="179" t="str">
        <f t="shared" si="0"/>
        <v>L</v>
      </c>
      <c r="B25" s="164" t="s">
        <v>599</v>
      </c>
      <c r="C25" s="164"/>
      <c r="D25" s="164" t="s">
        <v>489</v>
      </c>
      <c r="E25" s="180" t="s">
        <v>46</v>
      </c>
      <c r="F25" s="180" t="s">
        <v>546</v>
      </c>
      <c r="G25" s="181">
        <v>505971</v>
      </c>
      <c r="H25" s="181">
        <v>66395</v>
      </c>
      <c r="I25" s="181">
        <f t="shared" si="1"/>
        <v>572366</v>
      </c>
      <c r="J25" s="33"/>
      <c r="K25" s="33"/>
    </row>
    <row r="26" spans="1:11" s="90" customFormat="1" ht="15" x14ac:dyDescent="0.25">
      <c r="A26" s="179" t="str">
        <f>IF(OR(LEFT(E25,1)="L",LEFT(E25,1)="F",LEFT(E25,1)="O"),"L","S")</f>
        <v>L</v>
      </c>
      <c r="B26" s="164" t="s">
        <v>524</v>
      </c>
      <c r="C26" s="164"/>
      <c r="D26" s="164" t="s">
        <v>531</v>
      </c>
      <c r="E26" s="180" t="s">
        <v>44</v>
      </c>
      <c r="F26" s="180" t="s">
        <v>547</v>
      </c>
      <c r="G26" s="181">
        <v>101088</v>
      </c>
      <c r="H26" s="181">
        <v>9022</v>
      </c>
      <c r="I26" s="181">
        <f t="shared" si="1"/>
        <v>110110</v>
      </c>
      <c r="J26" s="33"/>
      <c r="K26" s="33"/>
    </row>
    <row r="27" spans="1:11" s="90" customFormat="1" ht="15" x14ac:dyDescent="0.25">
      <c r="A27" s="179" t="str">
        <f t="shared" si="0"/>
        <v>L</v>
      </c>
      <c r="B27" s="164" t="s">
        <v>813</v>
      </c>
      <c r="C27" s="164"/>
      <c r="D27" s="164" t="s">
        <v>531</v>
      </c>
      <c r="E27" s="180" t="s">
        <v>45</v>
      </c>
      <c r="F27" s="180" t="s">
        <v>547</v>
      </c>
      <c r="G27" s="181">
        <v>0</v>
      </c>
      <c r="H27" s="181">
        <v>2700</v>
      </c>
      <c r="I27" s="181">
        <f t="shared" si="1"/>
        <v>2700</v>
      </c>
      <c r="J27" s="33"/>
      <c r="K27" s="33"/>
    </row>
    <row r="28" spans="1:11" s="90" customFormat="1" ht="15" x14ac:dyDescent="0.25">
      <c r="A28" s="179" t="str">
        <f t="shared" si="0"/>
        <v>L</v>
      </c>
      <c r="B28" s="164" t="s">
        <v>600</v>
      </c>
      <c r="C28" s="164"/>
      <c r="D28" s="164" t="s">
        <v>532</v>
      </c>
      <c r="E28" s="180" t="s">
        <v>45</v>
      </c>
      <c r="F28" s="180" t="s">
        <v>548</v>
      </c>
      <c r="G28" s="181">
        <v>0</v>
      </c>
      <c r="H28" s="181">
        <v>4800</v>
      </c>
      <c r="I28" s="181">
        <f t="shared" si="1"/>
        <v>4800</v>
      </c>
      <c r="J28" s="33"/>
      <c r="K28" s="33"/>
    </row>
    <row r="29" spans="1:11" s="90" customFormat="1" ht="15" x14ac:dyDescent="0.25">
      <c r="A29" s="179" t="str">
        <f t="shared" si="0"/>
        <v>L</v>
      </c>
      <c r="B29" s="164" t="s">
        <v>650</v>
      </c>
      <c r="C29" s="164"/>
      <c r="D29" s="164" t="s">
        <v>760</v>
      </c>
      <c r="E29" s="180" t="s">
        <v>44</v>
      </c>
      <c r="F29" s="180" t="s">
        <v>549</v>
      </c>
      <c r="G29" s="181">
        <v>2477443</v>
      </c>
      <c r="H29" s="181">
        <v>215644</v>
      </c>
      <c r="I29" s="181">
        <f t="shared" si="1"/>
        <v>2693087</v>
      </c>
      <c r="J29" s="33"/>
      <c r="K29" s="33"/>
    </row>
    <row r="30" spans="1:11" s="90" customFormat="1" ht="15" x14ac:dyDescent="0.25">
      <c r="A30" s="179" t="str">
        <f t="shared" si="0"/>
        <v>L</v>
      </c>
      <c r="B30" s="164" t="s">
        <v>525</v>
      </c>
      <c r="C30" s="164"/>
      <c r="D30" s="164" t="s">
        <v>760</v>
      </c>
      <c r="E30" s="180" t="s">
        <v>46</v>
      </c>
      <c r="F30" s="180" t="s">
        <v>549</v>
      </c>
      <c r="G30" s="181">
        <v>30261116</v>
      </c>
      <c r="H30" s="181">
        <v>-605739</v>
      </c>
      <c r="I30" s="181">
        <f t="shared" si="1"/>
        <v>29655377</v>
      </c>
      <c r="J30" s="33"/>
      <c r="K30" s="33"/>
    </row>
    <row r="31" spans="1:11" s="90" customFormat="1" ht="15" x14ac:dyDescent="0.25">
      <c r="A31" s="179" t="str">
        <f t="shared" si="0"/>
        <v>L</v>
      </c>
      <c r="B31" s="164" t="s">
        <v>651</v>
      </c>
      <c r="C31" s="164"/>
      <c r="D31" s="164" t="s">
        <v>230</v>
      </c>
      <c r="E31" s="180" t="s">
        <v>46</v>
      </c>
      <c r="F31" s="180" t="s">
        <v>550</v>
      </c>
      <c r="G31" s="181">
        <v>17685425</v>
      </c>
      <c r="H31" s="181">
        <v>1574830</v>
      </c>
      <c r="I31" s="181">
        <f t="shared" si="1"/>
        <v>19260255</v>
      </c>
      <c r="J31" s="33"/>
      <c r="K31" s="33"/>
    </row>
    <row r="32" spans="1:11" s="90" customFormat="1" ht="15" customHeight="1" x14ac:dyDescent="0.25">
      <c r="A32" s="179" t="str">
        <f t="shared" si="0"/>
        <v>S</v>
      </c>
      <c r="B32" s="164" t="s">
        <v>526</v>
      </c>
      <c r="C32" s="164"/>
      <c r="D32" s="164" t="s">
        <v>756</v>
      </c>
      <c r="E32" s="180" t="s">
        <v>540</v>
      </c>
      <c r="F32" s="180" t="s">
        <v>759</v>
      </c>
      <c r="G32" s="181">
        <v>786359</v>
      </c>
      <c r="H32" s="181">
        <v>70153</v>
      </c>
      <c r="I32" s="181">
        <f t="shared" si="1"/>
        <v>856512</v>
      </c>
      <c r="J32" s="33"/>
      <c r="K32" s="33"/>
    </row>
    <row r="33" spans="1:11" s="90" customFormat="1" ht="15" customHeight="1" x14ac:dyDescent="0.25">
      <c r="A33" s="179" t="str">
        <f t="shared" si="0"/>
        <v>L</v>
      </c>
      <c r="B33" s="164" t="s">
        <v>652</v>
      </c>
      <c r="C33" s="164"/>
      <c r="D33" s="164" t="s">
        <v>761</v>
      </c>
      <c r="E33" s="180" t="s">
        <v>46</v>
      </c>
      <c r="F33" s="180" t="s">
        <v>551</v>
      </c>
      <c r="G33" s="181">
        <v>371779</v>
      </c>
      <c r="H33" s="181">
        <v>63096</v>
      </c>
      <c r="I33" s="181">
        <f t="shared" si="1"/>
        <v>434875</v>
      </c>
      <c r="J33" s="33"/>
      <c r="K33" s="33"/>
    </row>
    <row r="34" spans="1:11" s="90" customFormat="1" ht="15" customHeight="1" x14ac:dyDescent="0.25">
      <c r="A34" s="179" t="str">
        <f t="shared" si="0"/>
        <v>S</v>
      </c>
      <c r="B34" s="164" t="s">
        <v>527</v>
      </c>
      <c r="C34" s="164"/>
      <c r="D34" s="164" t="s">
        <v>47</v>
      </c>
      <c r="E34" s="180" t="s">
        <v>43</v>
      </c>
      <c r="F34" s="180" t="s">
        <v>552</v>
      </c>
      <c r="G34" s="181">
        <v>24806</v>
      </c>
      <c r="H34" s="181">
        <v>2327</v>
      </c>
      <c r="I34" s="181">
        <f t="shared" si="1"/>
        <v>27133</v>
      </c>
      <c r="J34" s="33"/>
      <c r="K34" s="33"/>
    </row>
    <row r="35" spans="1:11" s="90" customFormat="1" ht="15" customHeight="1" x14ac:dyDescent="0.25">
      <c r="A35" s="179" t="str">
        <f t="shared" si="0"/>
        <v>L</v>
      </c>
      <c r="B35" s="164" t="s">
        <v>814</v>
      </c>
      <c r="C35" s="164"/>
      <c r="D35" s="164" t="s">
        <v>533</v>
      </c>
      <c r="E35" s="180" t="s">
        <v>46</v>
      </c>
      <c r="F35" s="180" t="s">
        <v>553</v>
      </c>
      <c r="G35" s="181">
        <v>62822</v>
      </c>
      <c r="H35" s="181">
        <v>10411</v>
      </c>
      <c r="I35" s="181">
        <f t="shared" si="1"/>
        <v>73233</v>
      </c>
      <c r="J35" s="33"/>
      <c r="K35" s="33"/>
    </row>
    <row r="36" spans="1:11" s="90" customFormat="1" ht="15" customHeight="1" x14ac:dyDescent="0.25">
      <c r="A36" s="179" t="str">
        <f t="shared" si="0"/>
        <v>L</v>
      </c>
      <c r="B36" s="164" t="s">
        <v>529</v>
      </c>
      <c r="C36" s="164"/>
      <c r="D36" s="164" t="s">
        <v>534</v>
      </c>
      <c r="E36" s="180" t="s">
        <v>46</v>
      </c>
      <c r="F36" s="180" t="s">
        <v>554</v>
      </c>
      <c r="G36" s="181">
        <v>71003</v>
      </c>
      <c r="H36" s="181">
        <v>11428</v>
      </c>
      <c r="I36" s="181">
        <f t="shared" si="1"/>
        <v>82431</v>
      </c>
      <c r="J36" s="33"/>
      <c r="K36" s="33"/>
    </row>
    <row r="37" spans="1:11" s="90" customFormat="1" ht="15" customHeight="1" x14ac:dyDescent="0.25">
      <c r="A37" s="179" t="str">
        <f t="shared" si="0"/>
        <v>L</v>
      </c>
      <c r="B37" s="164" t="s">
        <v>815</v>
      </c>
      <c r="C37" s="164"/>
      <c r="D37" s="164" t="s">
        <v>535</v>
      </c>
      <c r="E37" s="180" t="s">
        <v>46</v>
      </c>
      <c r="F37" s="180" t="s">
        <v>555</v>
      </c>
      <c r="G37" s="181">
        <v>44474</v>
      </c>
      <c r="H37" s="181">
        <v>8771</v>
      </c>
      <c r="I37" s="181">
        <f t="shared" si="1"/>
        <v>53245</v>
      </c>
    </row>
    <row r="38" spans="1:11" s="90" customFormat="1" ht="15" customHeight="1" x14ac:dyDescent="0.25">
      <c r="A38" s="179" t="str">
        <f t="shared" si="0"/>
        <v>L</v>
      </c>
      <c r="B38" s="164" t="s">
        <v>816</v>
      </c>
      <c r="C38" s="183"/>
      <c r="D38" s="164" t="s">
        <v>536</v>
      </c>
      <c r="E38" s="180" t="s">
        <v>46</v>
      </c>
      <c r="F38" s="180" t="s">
        <v>556</v>
      </c>
      <c r="G38" s="181">
        <v>68582</v>
      </c>
      <c r="H38" s="181">
        <v>10922</v>
      </c>
      <c r="I38" s="181">
        <f t="shared" si="1"/>
        <v>79504</v>
      </c>
    </row>
    <row r="39" spans="1:11" s="90" customFormat="1" ht="15" customHeight="1" x14ac:dyDescent="0.25">
      <c r="A39" s="179" t="str">
        <f t="shared" si="0"/>
        <v>L</v>
      </c>
      <c r="B39" s="164" t="s">
        <v>817</v>
      </c>
      <c r="C39" s="183"/>
      <c r="D39" s="164" t="s">
        <v>757</v>
      </c>
      <c r="E39" s="180" t="s">
        <v>45</v>
      </c>
      <c r="F39" s="180" t="s">
        <v>653</v>
      </c>
      <c r="G39" s="181">
        <v>0</v>
      </c>
      <c r="H39" s="181">
        <v>5052</v>
      </c>
      <c r="I39" s="181">
        <f t="shared" si="1"/>
        <v>5052</v>
      </c>
    </row>
    <row r="40" spans="1:11" s="90" customFormat="1" ht="15" customHeight="1" x14ac:dyDescent="0.25">
      <c r="A40" s="179" t="str">
        <f t="shared" si="0"/>
        <v>S</v>
      </c>
      <c r="B40" s="164" t="s">
        <v>818</v>
      </c>
      <c r="C40" s="183"/>
      <c r="D40" s="164" t="s">
        <v>819</v>
      </c>
      <c r="E40" s="180" t="s">
        <v>540</v>
      </c>
      <c r="F40" s="180"/>
      <c r="G40" s="181">
        <v>715</v>
      </c>
      <c r="H40" s="181">
        <v>100</v>
      </c>
      <c r="I40" s="181">
        <f t="shared" si="1"/>
        <v>815</v>
      </c>
    </row>
    <row r="41" spans="1:11" s="90" customFormat="1" ht="15" customHeight="1" x14ac:dyDescent="0.25">
      <c r="A41" s="179" t="str">
        <f t="shared" si="0"/>
        <v>L</v>
      </c>
      <c r="B41" s="164" t="s">
        <v>820</v>
      </c>
      <c r="C41" s="183"/>
      <c r="D41" s="164" t="s">
        <v>537</v>
      </c>
      <c r="E41" s="180" t="s">
        <v>46</v>
      </c>
      <c r="F41" s="180" t="s">
        <v>557</v>
      </c>
      <c r="G41" s="181">
        <v>220470</v>
      </c>
      <c r="H41" s="181">
        <v>28121</v>
      </c>
      <c r="I41" s="181">
        <f>G41+H41+-2</f>
        <v>248589</v>
      </c>
    </row>
    <row r="42" spans="1:11" s="90" customFormat="1" ht="15" customHeight="1" x14ac:dyDescent="0.25">
      <c r="A42" s="179" t="str">
        <f t="shared" si="0"/>
        <v>L</v>
      </c>
      <c r="B42" s="164" t="s">
        <v>821</v>
      </c>
      <c r="C42" s="183"/>
      <c r="D42" s="164" t="s">
        <v>538</v>
      </c>
      <c r="E42" s="180" t="s">
        <v>46</v>
      </c>
      <c r="F42" s="180" t="s">
        <v>558</v>
      </c>
      <c r="G42" s="181">
        <v>186762</v>
      </c>
      <c r="H42" s="181">
        <v>25060</v>
      </c>
      <c r="I42" s="181">
        <f t="shared" si="1"/>
        <v>211822</v>
      </c>
    </row>
    <row r="43" spans="1:11" s="90" customFormat="1" ht="15" customHeight="1" x14ac:dyDescent="0.25">
      <c r="A43" s="179"/>
      <c r="B43" s="164" t="s">
        <v>822</v>
      </c>
      <c r="C43" s="183"/>
      <c r="D43" s="256" t="s">
        <v>823</v>
      </c>
      <c r="E43" s="183"/>
      <c r="F43" s="183"/>
      <c r="G43" s="183">
        <v>0</v>
      </c>
      <c r="H43" s="183"/>
      <c r="I43" s="181">
        <f t="shared" si="1"/>
        <v>0</v>
      </c>
    </row>
    <row r="44" spans="1:11" s="90" customFormat="1" ht="15" customHeight="1" x14ac:dyDescent="0.25">
      <c r="A44" s="179"/>
      <c r="B44" s="164" t="s">
        <v>824</v>
      </c>
      <c r="C44" s="183"/>
      <c r="D44" s="164" t="s">
        <v>825</v>
      </c>
      <c r="E44" s="180"/>
      <c r="F44" s="180"/>
      <c r="G44" s="181">
        <v>-152683</v>
      </c>
      <c r="H44" s="181"/>
      <c r="I44" s="181">
        <f t="shared" si="1"/>
        <v>-152683</v>
      </c>
    </row>
    <row r="45" spans="1:11" s="90" customFormat="1" ht="15" customHeight="1" x14ac:dyDescent="0.25">
      <c r="A45" s="179"/>
      <c r="B45" s="164" t="s">
        <v>826</v>
      </c>
      <c r="C45" s="183"/>
      <c r="D45" s="164" t="s">
        <v>825</v>
      </c>
      <c r="E45" s="180"/>
      <c r="F45" s="180"/>
      <c r="G45" s="181">
        <v>-61742</v>
      </c>
      <c r="H45" s="181"/>
      <c r="I45" s="181">
        <f t="shared" si="1"/>
        <v>-61742</v>
      </c>
    </row>
    <row r="46" spans="1:11" s="90" customFormat="1" ht="15" customHeight="1" x14ac:dyDescent="0.25">
      <c r="A46" s="179"/>
      <c r="B46" s="164" t="s">
        <v>827</v>
      </c>
      <c r="C46" s="183"/>
      <c r="D46" s="164" t="s">
        <v>825</v>
      </c>
      <c r="E46" s="180"/>
      <c r="F46" s="180"/>
      <c r="G46" s="181">
        <v>-1302000</v>
      </c>
      <c r="H46" s="181"/>
      <c r="I46" s="181">
        <f t="shared" si="1"/>
        <v>-1302000</v>
      </c>
    </row>
    <row r="47" spans="1:11" s="90" customFormat="1" ht="15" customHeight="1" x14ac:dyDescent="0.25">
      <c r="A47" s="179"/>
      <c r="B47" s="164" t="s">
        <v>828</v>
      </c>
      <c r="C47" s="183"/>
      <c r="D47" s="164" t="s">
        <v>829</v>
      </c>
      <c r="E47" s="180"/>
      <c r="F47" s="180"/>
      <c r="G47" s="181">
        <v>-643037</v>
      </c>
      <c r="H47" s="181"/>
      <c r="I47" s="181">
        <f t="shared" si="1"/>
        <v>-643037</v>
      </c>
    </row>
    <row r="48" spans="1:11" s="90" customFormat="1" ht="15" customHeight="1" x14ac:dyDescent="0.25">
      <c r="A48" s="179"/>
      <c r="B48" s="164" t="s">
        <v>752</v>
      </c>
      <c r="C48" s="183"/>
      <c r="D48" s="164" t="s">
        <v>830</v>
      </c>
      <c r="E48" s="180"/>
      <c r="F48" s="180"/>
      <c r="G48" s="181">
        <v>-1302000</v>
      </c>
      <c r="H48" s="181"/>
      <c r="I48" s="181">
        <f t="shared" si="1"/>
        <v>-1302000</v>
      </c>
    </row>
    <row r="49" spans="1:13" s="90" customFormat="1" ht="15" customHeight="1" x14ac:dyDescent="0.25">
      <c r="A49" s="179"/>
      <c r="B49" s="164" t="s">
        <v>831</v>
      </c>
      <c r="C49" s="183"/>
      <c r="D49" s="164" t="s">
        <v>832</v>
      </c>
      <c r="E49" s="180"/>
      <c r="F49" s="180"/>
      <c r="G49" s="181">
        <v>1357605</v>
      </c>
      <c r="H49" s="181"/>
      <c r="I49" s="181">
        <f t="shared" si="1"/>
        <v>1357605</v>
      </c>
    </row>
    <row r="50" spans="1:13" s="90" customFormat="1" ht="15" customHeight="1" x14ac:dyDescent="0.25">
      <c r="A50" s="179"/>
      <c r="B50" s="164" t="s">
        <v>753</v>
      </c>
      <c r="C50" s="183"/>
      <c r="D50" s="164" t="s">
        <v>833</v>
      </c>
      <c r="E50" s="180"/>
      <c r="F50" s="180"/>
      <c r="G50" s="181">
        <v>-505852</v>
      </c>
      <c r="H50" s="181"/>
      <c r="I50" s="181">
        <f t="shared" si="1"/>
        <v>-505852</v>
      </c>
    </row>
    <row r="51" spans="1:13" s="90" customFormat="1" ht="15" customHeight="1" x14ac:dyDescent="0.25">
      <c r="A51" s="179"/>
      <c r="B51" s="164" t="s">
        <v>754</v>
      </c>
      <c r="C51" s="183"/>
      <c r="D51" s="164" t="s">
        <v>834</v>
      </c>
      <c r="E51" s="180"/>
      <c r="F51" s="180"/>
      <c r="G51" s="181">
        <v>989812</v>
      </c>
      <c r="H51" s="181"/>
      <c r="I51" s="181">
        <f t="shared" si="1"/>
        <v>989812</v>
      </c>
    </row>
    <row r="52" spans="1:13" s="90" customFormat="1" ht="15" customHeight="1" x14ac:dyDescent="0.25">
      <c r="A52" s="179"/>
      <c r="B52" s="164"/>
      <c r="C52" s="183"/>
      <c r="D52" s="164"/>
      <c r="E52" s="180"/>
      <c r="F52" s="180"/>
      <c r="G52" s="181"/>
      <c r="H52" s="181"/>
      <c r="I52" s="182"/>
    </row>
    <row r="53" spans="1:13" s="90" customFormat="1" ht="15" x14ac:dyDescent="0.25">
      <c r="B53" s="33"/>
      <c r="E53" s="184"/>
      <c r="F53" s="184"/>
      <c r="G53" s="97"/>
      <c r="H53" s="97"/>
      <c r="I53" s="101"/>
    </row>
    <row r="54" spans="1:13" ht="15" x14ac:dyDescent="0.25">
      <c r="B54" s="28"/>
      <c r="D54" s="28" t="s">
        <v>297</v>
      </c>
      <c r="E54" s="100"/>
      <c r="F54" s="100"/>
      <c r="G54" s="101">
        <f>SUM(G13:G51)</f>
        <v>65143209</v>
      </c>
      <c r="H54" s="101">
        <f t="shared" ref="H54:I54" si="2">SUM(H13:H51)</f>
        <v>2406621</v>
      </c>
      <c r="I54" s="101">
        <f t="shared" si="2"/>
        <v>67549829</v>
      </c>
    </row>
    <row r="55" spans="1:13" ht="15" x14ac:dyDescent="0.25">
      <c r="B55" s="28"/>
      <c r="D55" s="28"/>
      <c r="G55" s="33"/>
      <c r="H55" s="33"/>
      <c r="I55" s="28"/>
    </row>
    <row r="56" spans="1:13" ht="15" x14ac:dyDescent="0.25">
      <c r="A56" s="103" t="s">
        <v>298</v>
      </c>
      <c r="B56" s="28"/>
      <c r="D56" s="28" t="s">
        <v>299</v>
      </c>
      <c r="G56" s="34">
        <f>SUMIF($A13:$A51,$A56,G13:G51)</f>
        <v>5027552</v>
      </c>
      <c r="H56" s="34">
        <f>SUMIF($A13:$A51,$A56,H13:H51)</f>
        <v>130757</v>
      </c>
      <c r="I56" s="34">
        <f>SUMIF($A13:$A51,$A56,I13:I51)</f>
        <v>5158310</v>
      </c>
    </row>
    <row r="57" spans="1:13" ht="15" x14ac:dyDescent="0.25">
      <c r="B57" s="28"/>
      <c r="D57" s="102"/>
      <c r="G57" s="120"/>
      <c r="H57" s="120"/>
      <c r="I57" s="9"/>
    </row>
    <row r="58" spans="1:13" ht="15" x14ac:dyDescent="0.25">
      <c r="B58" s="28"/>
      <c r="D58" s="33" t="s">
        <v>654</v>
      </c>
      <c r="G58" s="255">
        <v>613972</v>
      </c>
      <c r="I58" s="9"/>
    </row>
    <row r="59" spans="1:13" ht="15" x14ac:dyDescent="0.25">
      <c r="B59" s="28"/>
      <c r="G59" s="183"/>
    </row>
    <row r="60" spans="1:13" ht="15" x14ac:dyDescent="0.25">
      <c r="D60" s="33" t="s">
        <v>512</v>
      </c>
      <c r="E60" s="90"/>
      <c r="F60" s="90"/>
      <c r="G60" s="255">
        <v>856200</v>
      </c>
      <c r="I60" s="90"/>
      <c r="J60" s="125"/>
      <c r="K60" s="90"/>
      <c r="L60" s="90"/>
      <c r="M60" s="90"/>
    </row>
    <row r="61" spans="1:13" ht="15" x14ac:dyDescent="0.25">
      <c r="D61" s="33"/>
      <c r="E61" s="90"/>
      <c r="F61" s="90"/>
      <c r="G61" s="148"/>
      <c r="I61" s="90"/>
      <c r="J61" s="125"/>
      <c r="K61" s="90"/>
      <c r="L61" s="90"/>
      <c r="M61" s="90"/>
    </row>
    <row r="62" spans="1:13" ht="15" x14ac:dyDescent="0.25">
      <c r="D62" s="28" t="s">
        <v>462</v>
      </c>
      <c r="G62" s="54">
        <f>G56+G58+G60</f>
        <v>6497724</v>
      </c>
    </row>
    <row r="64" spans="1:13" ht="15" x14ac:dyDescent="0.25">
      <c r="B64" s="228" t="s">
        <v>490</v>
      </c>
      <c r="C64" s="229" t="s">
        <v>655</v>
      </c>
      <c r="D64" s="229"/>
      <c r="E64" s="229"/>
      <c r="F64" s="229"/>
      <c r="G64" s="229"/>
      <c r="H64" s="229"/>
      <c r="I64" s="230"/>
    </row>
    <row r="67" spans="7:7" x14ac:dyDescent="0.2">
      <c r="G67" s="121"/>
    </row>
    <row r="68" spans="7:7" x14ac:dyDescent="0.2">
      <c r="G68" s="121"/>
    </row>
    <row r="69" spans="7:7" x14ac:dyDescent="0.2">
      <c r="G69" s="121"/>
    </row>
  </sheetData>
  <mergeCells count="5">
    <mergeCell ref="B10:B11"/>
    <mergeCell ref="I1:J1"/>
    <mergeCell ref="A5:J5"/>
    <mergeCell ref="A6:J6"/>
    <mergeCell ref="I3:J3"/>
  </mergeCells>
  <phoneticPr fontId="27" type="noConversion"/>
  <printOptions horizontalCentered="1"/>
  <pageMargins left="0.75" right="0.75" top="1" bottom="1" header="0.5" footer="0.5"/>
  <pageSetup scale="64"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29"/>
  <sheetViews>
    <sheetView zoomScale="110" zoomScaleNormal="110" workbookViewId="0">
      <selection activeCell="B3" sqref="B3"/>
    </sheetView>
  </sheetViews>
  <sheetFormatPr defaultColWidth="9.140625" defaultRowHeight="12.75" x14ac:dyDescent="0.2"/>
  <cols>
    <col min="1" max="1" width="9.7109375" style="90" customWidth="1"/>
    <col min="2" max="2" width="55.42578125" style="90" bestFit="1" customWidth="1"/>
    <col min="3" max="3" width="42.140625" style="90" customWidth="1"/>
    <col min="4" max="4" width="13.28515625" style="90" customWidth="1"/>
    <col min="5" max="6" width="9.140625" style="90"/>
    <col min="7" max="7" width="5.7109375" style="90" customWidth="1"/>
    <col min="8" max="8" width="14.7109375" style="90" customWidth="1"/>
    <col min="9" max="9" width="5.7109375" style="90" customWidth="1"/>
    <col min="10" max="11" width="9.140625" style="90"/>
    <col min="12" max="12" width="9.7109375" style="90" bestFit="1" customWidth="1"/>
    <col min="13" max="13" width="10.85546875" style="90" bestFit="1" customWidth="1"/>
    <col min="14" max="14" width="9.140625" style="90"/>
    <col min="15" max="15" width="10.7109375" style="90" bestFit="1" customWidth="1"/>
    <col min="16" max="16384" width="9.140625" style="90"/>
  </cols>
  <sheetData>
    <row r="1" spans="1:17" ht="15.75" x14ac:dyDescent="0.25">
      <c r="A1" s="33"/>
      <c r="B1" s="33"/>
      <c r="C1" s="33"/>
      <c r="D1" s="33"/>
      <c r="E1" s="33"/>
      <c r="F1" s="33"/>
      <c r="G1" s="33"/>
      <c r="H1" s="306" t="s">
        <v>581</v>
      </c>
      <c r="I1" s="306"/>
      <c r="J1" s="33"/>
    </row>
    <row r="2" spans="1:17" ht="15.75" x14ac:dyDescent="0.25">
      <c r="A2" s="33"/>
      <c r="B2" s="33"/>
      <c r="C2" s="33"/>
      <c r="D2" s="33"/>
      <c r="E2" s="33"/>
      <c r="F2" s="33"/>
      <c r="G2" s="33"/>
      <c r="H2" s="159" t="s">
        <v>323</v>
      </c>
      <c r="I2" s="159"/>
      <c r="J2" s="33"/>
    </row>
    <row r="3" spans="1:17" ht="15" x14ac:dyDescent="0.25">
      <c r="A3" s="33"/>
      <c r="B3" s="33"/>
      <c r="C3" s="33"/>
      <c r="D3" s="33"/>
      <c r="E3" s="33"/>
      <c r="F3" s="33"/>
      <c r="G3" s="33"/>
      <c r="H3" s="307" t="str">
        <f>FF1_Year</f>
        <v>Year Ending 12/31/2016</v>
      </c>
      <c r="I3" s="307"/>
      <c r="J3" s="307"/>
    </row>
    <row r="4" spans="1:17" ht="15" x14ac:dyDescent="0.25">
      <c r="A4" s="33"/>
      <c r="B4" s="33"/>
      <c r="C4" s="33"/>
      <c r="D4" s="33"/>
      <c r="E4" s="33"/>
      <c r="F4" s="33"/>
      <c r="G4" s="33"/>
      <c r="H4" s="33"/>
      <c r="I4" s="33"/>
      <c r="J4" s="33"/>
    </row>
    <row r="5" spans="1:17" ht="15" x14ac:dyDescent="0.25">
      <c r="A5" s="308" t="s">
        <v>560</v>
      </c>
      <c r="B5" s="304"/>
      <c r="C5" s="304"/>
      <c r="D5" s="304"/>
      <c r="E5" s="304"/>
      <c r="F5" s="304"/>
      <c r="G5" s="304"/>
      <c r="H5" s="304"/>
      <c r="I5" s="304"/>
      <c r="J5" s="33"/>
    </row>
    <row r="6" spans="1:17" ht="15" x14ac:dyDescent="0.25">
      <c r="A6" s="304" t="s">
        <v>219</v>
      </c>
      <c r="B6" s="304"/>
      <c r="C6" s="304"/>
      <c r="D6" s="304"/>
      <c r="E6" s="304"/>
      <c r="F6" s="304"/>
      <c r="G6" s="304"/>
      <c r="H6" s="304"/>
      <c r="I6" s="304"/>
      <c r="J6" s="33"/>
    </row>
    <row r="7" spans="1:17" ht="15" x14ac:dyDescent="0.25">
      <c r="A7" s="304" t="s">
        <v>324</v>
      </c>
      <c r="B7" s="304"/>
      <c r="C7" s="304"/>
      <c r="D7" s="304"/>
      <c r="E7" s="304"/>
      <c r="F7" s="304"/>
      <c r="G7" s="304"/>
      <c r="H7" s="304"/>
      <c r="I7" s="304"/>
      <c r="J7" s="33"/>
    </row>
    <row r="8" spans="1:17" ht="15" x14ac:dyDescent="0.25">
      <c r="A8" s="33"/>
      <c r="B8" s="33"/>
      <c r="C8" s="54"/>
      <c r="D8" s="54"/>
      <c r="E8" s="33"/>
      <c r="F8" s="33"/>
      <c r="G8" s="33"/>
      <c r="H8" s="33"/>
      <c r="I8" s="33"/>
      <c r="J8" s="33"/>
    </row>
    <row r="9" spans="1:17" ht="15" x14ac:dyDescent="0.25">
      <c r="A9" s="33"/>
      <c r="B9" s="99" t="s">
        <v>329</v>
      </c>
      <c r="C9" s="160" t="s">
        <v>24</v>
      </c>
      <c r="D9" s="161"/>
      <c r="E9" s="305" t="s">
        <v>200</v>
      </c>
      <c r="F9" s="305"/>
      <c r="G9" s="33"/>
      <c r="H9" s="119" t="s">
        <v>249</v>
      </c>
      <c r="I9" s="33"/>
      <c r="J9" s="33"/>
      <c r="L9" s="126"/>
      <c r="M9" s="127"/>
      <c r="N9" s="127"/>
      <c r="O9" s="127"/>
      <c r="Q9" s="127"/>
    </row>
    <row r="10" spans="1:17" ht="15" x14ac:dyDescent="0.25">
      <c r="A10" s="33"/>
      <c r="B10" s="177"/>
      <c r="C10" s="33"/>
      <c r="D10" s="33"/>
      <c r="E10" s="33"/>
      <c r="F10" s="33"/>
      <c r="G10" s="33"/>
      <c r="H10" s="33"/>
      <c r="I10" s="33"/>
      <c r="J10" s="33"/>
      <c r="L10" s="126"/>
      <c r="M10" s="127"/>
      <c r="O10" s="127"/>
      <c r="Q10" s="127"/>
    </row>
    <row r="11" spans="1:17" ht="15" x14ac:dyDescent="0.25">
      <c r="A11" s="33"/>
      <c r="B11" s="33" t="s">
        <v>712</v>
      </c>
      <c r="C11" s="275">
        <v>12491.05</v>
      </c>
      <c r="D11" s="54"/>
      <c r="E11" s="33" t="s">
        <v>597</v>
      </c>
      <c r="F11" s="33"/>
      <c r="G11" s="33"/>
      <c r="H11" s="128"/>
      <c r="I11" s="33"/>
      <c r="J11" s="126"/>
      <c r="L11" s="126"/>
      <c r="M11" s="127"/>
      <c r="O11" s="127"/>
      <c r="Q11" s="127"/>
    </row>
    <row r="12" spans="1:17" ht="15" x14ac:dyDescent="0.25">
      <c r="A12" s="33"/>
      <c r="B12" s="33" t="s">
        <v>708</v>
      </c>
      <c r="C12" s="275">
        <v>104422.41</v>
      </c>
      <c r="D12" s="33"/>
      <c r="E12" s="33" t="s">
        <v>597</v>
      </c>
      <c r="F12" s="33"/>
      <c r="G12" s="33"/>
      <c r="H12" s="128"/>
      <c r="I12" s="33"/>
      <c r="J12" s="126"/>
      <c r="L12" s="126"/>
      <c r="M12" s="127"/>
      <c r="O12" s="127"/>
      <c r="Q12" s="127"/>
    </row>
    <row r="13" spans="1:17" ht="15" x14ac:dyDescent="0.25">
      <c r="A13" s="33"/>
      <c r="B13" s="33" t="s">
        <v>787</v>
      </c>
      <c r="C13" s="275">
        <v>-243618.67</v>
      </c>
      <c r="D13" s="33"/>
      <c r="E13" s="33" t="s">
        <v>597</v>
      </c>
      <c r="F13" s="33"/>
      <c r="G13" s="33"/>
      <c r="H13" s="128"/>
      <c r="I13" s="33"/>
      <c r="J13" s="126"/>
      <c r="L13" s="126"/>
      <c r="M13" s="127"/>
      <c r="O13" s="127"/>
      <c r="Q13" s="127"/>
    </row>
    <row r="14" spans="1:17" ht="15" x14ac:dyDescent="0.25">
      <c r="A14" s="33"/>
      <c r="B14" s="33" t="s">
        <v>719</v>
      </c>
      <c r="C14" s="275">
        <v>197369.9</v>
      </c>
      <c r="D14" s="33"/>
      <c r="E14" s="33" t="s">
        <v>203</v>
      </c>
      <c r="F14" s="33"/>
      <c r="G14" s="33"/>
      <c r="I14" s="33"/>
      <c r="J14" s="126"/>
      <c r="L14" s="128"/>
      <c r="M14" s="127"/>
      <c r="O14" s="127"/>
      <c r="Q14" s="127"/>
    </row>
    <row r="15" spans="1:17" ht="15" x14ac:dyDescent="0.25">
      <c r="A15" s="33"/>
      <c r="B15" s="33" t="s">
        <v>713</v>
      </c>
      <c r="C15" s="275">
        <v>35829.599999999999</v>
      </c>
      <c r="D15" s="54"/>
      <c r="E15" s="33" t="s">
        <v>203</v>
      </c>
      <c r="F15" s="33"/>
      <c r="G15" s="33"/>
      <c r="I15" s="33"/>
      <c r="J15" s="126"/>
      <c r="L15" s="126"/>
      <c r="M15" s="127"/>
      <c r="O15" s="127"/>
      <c r="Q15" s="127"/>
    </row>
    <row r="16" spans="1:17" ht="15" x14ac:dyDescent="0.25">
      <c r="A16" s="33"/>
      <c r="B16" s="33" t="s">
        <v>715</v>
      </c>
      <c r="C16" s="275">
        <v>151.68</v>
      </c>
      <c r="D16" s="33"/>
      <c r="E16" s="33" t="s">
        <v>203</v>
      </c>
      <c r="F16" s="33"/>
      <c r="G16" s="33"/>
      <c r="I16" s="33"/>
      <c r="J16" s="126"/>
      <c r="L16" s="126"/>
      <c r="M16" s="127"/>
      <c r="O16" s="127"/>
      <c r="Q16" s="127"/>
    </row>
    <row r="17" spans="1:17" ht="15" x14ac:dyDescent="0.25">
      <c r="A17" s="33"/>
      <c r="B17" s="33" t="s">
        <v>716</v>
      </c>
      <c r="C17" s="275">
        <v>693105.86</v>
      </c>
      <c r="D17" s="33"/>
      <c r="E17" s="33" t="s">
        <v>203</v>
      </c>
      <c r="F17" s="33"/>
      <c r="G17" s="33"/>
      <c r="M17" s="127"/>
      <c r="O17" s="127"/>
      <c r="Q17" s="127"/>
    </row>
    <row r="18" spans="1:17" ht="15" x14ac:dyDescent="0.25">
      <c r="A18" s="33"/>
      <c r="B18" s="33" t="s">
        <v>784</v>
      </c>
      <c r="C18" s="275">
        <v>1.6</v>
      </c>
      <c r="D18" s="33"/>
      <c r="E18" s="33" t="s">
        <v>202</v>
      </c>
      <c r="F18" s="33">
        <f>'DEP - 2 - Page 4 Support'!I$33</f>
        <v>2.9691229236629976E-2</v>
      </c>
      <c r="G18" s="33"/>
      <c r="H18" s="128">
        <f>C18*F18</f>
        <v>4.7505966778607966E-2</v>
      </c>
      <c r="I18" s="33"/>
      <c r="J18" s="126"/>
      <c r="L18" s="128"/>
      <c r="M18" s="127"/>
      <c r="O18" s="127"/>
      <c r="Q18" s="127"/>
    </row>
    <row r="19" spans="1:17" ht="15" x14ac:dyDescent="0.25">
      <c r="A19" s="33"/>
      <c r="B19" s="33" t="s">
        <v>785</v>
      </c>
      <c r="C19" s="275">
        <v>-196040</v>
      </c>
      <c r="D19" s="54"/>
      <c r="E19" s="33" t="s">
        <v>203</v>
      </c>
      <c r="F19" s="185"/>
      <c r="G19" s="33"/>
      <c r="H19" s="33"/>
      <c r="I19" s="33"/>
      <c r="J19" s="126"/>
      <c r="L19" s="126"/>
      <c r="M19" s="127"/>
      <c r="O19" s="127"/>
      <c r="Q19" s="127"/>
    </row>
    <row r="20" spans="1:17" ht="15" x14ac:dyDescent="0.25">
      <c r="A20" s="33"/>
      <c r="B20" s="33" t="s">
        <v>709</v>
      </c>
      <c r="C20" s="275">
        <v>765950.81</v>
      </c>
      <c r="D20" s="54"/>
      <c r="E20" s="33" t="s">
        <v>202</v>
      </c>
      <c r="F20" s="33">
        <f>'DEP - 2 - Page 4 Support'!I$33</f>
        <v>2.9691229236629976E-2</v>
      </c>
      <c r="G20" s="33"/>
      <c r="H20" s="128">
        <f>C20*F20</f>
        <v>22742.021083692413</v>
      </c>
      <c r="I20" s="33"/>
      <c r="J20" s="126"/>
      <c r="L20" s="126"/>
      <c r="M20" s="127"/>
      <c r="O20" s="127"/>
      <c r="Q20" s="127"/>
    </row>
    <row r="21" spans="1:17" ht="15" x14ac:dyDescent="0.25">
      <c r="A21" s="33"/>
      <c r="B21" s="33" t="s">
        <v>786</v>
      </c>
      <c r="C21" s="275">
        <v>92674.91</v>
      </c>
      <c r="D21" s="33"/>
      <c r="E21" s="33" t="s">
        <v>202</v>
      </c>
      <c r="F21" s="33">
        <f>'DEP - 2 - Page 4 Support'!I$33</f>
        <v>2.9691229236629976E-2</v>
      </c>
      <c r="G21" s="33"/>
      <c r="H21" s="128">
        <f>C21*F21</f>
        <v>2751.6319972940519</v>
      </c>
      <c r="I21" s="33"/>
      <c r="J21" s="126"/>
      <c r="L21" s="128"/>
      <c r="M21" s="127"/>
      <c r="O21" s="127"/>
      <c r="Q21" s="127"/>
    </row>
    <row r="22" spans="1:17" ht="15" x14ac:dyDescent="0.25">
      <c r="A22" s="33"/>
      <c r="B22" s="33" t="s">
        <v>718</v>
      </c>
      <c r="C22" s="275">
        <v>254846.85</v>
      </c>
      <c r="D22" s="33"/>
      <c r="E22" s="33" t="s">
        <v>202</v>
      </c>
      <c r="F22" s="33">
        <f>'DEP - 2 - Page 4 Support'!I$33</f>
        <v>2.9691229236629976E-2</v>
      </c>
      <c r="G22" s="33"/>
      <c r="H22" s="128">
        <f>C22*F22</f>
        <v>7566.7162435830542</v>
      </c>
      <c r="I22" s="33"/>
      <c r="J22" s="126"/>
      <c r="L22" s="128"/>
      <c r="M22" s="127"/>
      <c r="O22" s="127"/>
      <c r="Q22" s="127"/>
    </row>
    <row r="23" spans="1:17" ht="15" x14ac:dyDescent="0.25">
      <c r="A23" s="33"/>
      <c r="B23" s="33" t="s">
        <v>710</v>
      </c>
      <c r="C23" s="275">
        <v>32858.870000000003</v>
      </c>
      <c r="D23" s="54"/>
      <c r="E23" s="33" t="s">
        <v>647</v>
      </c>
      <c r="F23" s="185"/>
      <c r="G23" s="33"/>
      <c r="I23" s="33"/>
      <c r="J23" s="126"/>
      <c r="L23" s="126"/>
      <c r="M23" s="127"/>
      <c r="O23" s="127"/>
      <c r="Q23" s="127"/>
    </row>
    <row r="24" spans="1:17" ht="15" x14ac:dyDescent="0.25">
      <c r="A24" s="33"/>
      <c r="B24" s="33" t="s">
        <v>714</v>
      </c>
      <c r="C24" s="275">
        <v>0</v>
      </c>
      <c r="D24" s="33"/>
      <c r="E24" s="33" t="s">
        <v>647</v>
      </c>
      <c r="F24" s="33"/>
      <c r="G24" s="33"/>
      <c r="I24" s="33"/>
      <c r="J24" s="126"/>
      <c r="L24" s="126"/>
      <c r="M24" s="127"/>
      <c r="O24" s="127"/>
      <c r="Q24" s="127"/>
    </row>
    <row r="25" spans="1:17" ht="15" x14ac:dyDescent="0.25">
      <c r="A25" s="33"/>
      <c r="B25" s="33" t="s">
        <v>717</v>
      </c>
      <c r="C25" s="275">
        <v>5873688.5099999998</v>
      </c>
      <c r="D25" s="33"/>
      <c r="E25" s="33" t="s">
        <v>647</v>
      </c>
      <c r="F25" s="33"/>
      <c r="G25" s="33"/>
      <c r="I25" s="33"/>
      <c r="J25" s="127"/>
      <c r="K25" s="33"/>
      <c r="L25" s="126"/>
      <c r="N25" s="126"/>
      <c r="O25" s="127"/>
      <c r="Q25" s="127"/>
    </row>
    <row r="26" spans="1:17" ht="15" x14ac:dyDescent="0.25">
      <c r="A26" s="33"/>
      <c r="B26" s="33" t="s">
        <v>711</v>
      </c>
      <c r="C26" s="275">
        <v>2692558.27</v>
      </c>
      <c r="D26" s="54"/>
      <c r="E26" s="33" t="s">
        <v>203</v>
      </c>
      <c r="F26" s="185"/>
      <c r="G26" s="33"/>
      <c r="I26" s="33"/>
      <c r="J26" s="126"/>
      <c r="L26" s="126"/>
      <c r="M26" s="127"/>
      <c r="O26" s="127"/>
      <c r="Q26" s="127"/>
    </row>
    <row r="27" spans="1:17" ht="15" x14ac:dyDescent="0.25">
      <c r="A27" s="33"/>
      <c r="B27" s="186"/>
      <c r="I27" s="33"/>
      <c r="J27" s="33"/>
    </row>
    <row r="28" spans="1:17" ht="15" x14ac:dyDescent="0.25">
      <c r="A28" s="33"/>
      <c r="B28" s="33" t="s">
        <v>508</v>
      </c>
      <c r="C28" s="54">
        <f>SUM(C11:C26)</f>
        <v>10316291.65</v>
      </c>
      <c r="D28" s="33" t="s">
        <v>23</v>
      </c>
      <c r="E28" s="33"/>
      <c r="F28" s="33"/>
      <c r="G28" s="33"/>
      <c r="H28" s="54">
        <f>SUM(H11:H26)</f>
        <v>33060.416830536298</v>
      </c>
      <c r="I28" s="33"/>
      <c r="J28" s="33"/>
      <c r="M28" s="127"/>
      <c r="O28" s="128"/>
    </row>
    <row r="29" spans="1:17" ht="15" x14ac:dyDescent="0.25">
      <c r="A29" s="33"/>
      <c r="B29" s="186"/>
      <c r="C29" s="54"/>
      <c r="D29" s="33"/>
      <c r="E29" s="33"/>
      <c r="F29" s="33"/>
      <c r="G29" s="33"/>
      <c r="H29" s="33"/>
      <c r="I29" s="33"/>
      <c r="J29" s="33"/>
    </row>
  </sheetData>
  <sortState ref="A11:Q25">
    <sortCondition ref="B11:B25"/>
  </sortState>
  <mergeCells count="6">
    <mergeCell ref="A7:I7"/>
    <mergeCell ref="E9:F9"/>
    <mergeCell ref="H1:I1"/>
    <mergeCell ref="H3:J3"/>
    <mergeCell ref="A5:I5"/>
    <mergeCell ref="A6:I6"/>
  </mergeCells>
  <phoneticPr fontId="27" type="noConversion"/>
  <printOptions horizontalCentered="1"/>
  <pageMargins left="0.5" right="0.5" top="1" bottom="1" header="0.5" footer="0.5"/>
  <pageSetup scale="5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4"/>
  <sheetViews>
    <sheetView workbookViewId="0">
      <selection activeCell="D32" sqref="D32"/>
    </sheetView>
  </sheetViews>
  <sheetFormatPr defaultColWidth="9.140625" defaultRowHeight="12.75" x14ac:dyDescent="0.2"/>
  <cols>
    <col min="1" max="1" width="5.7109375" style="90" customWidth="1"/>
    <col min="2" max="2" width="9.140625" style="90"/>
    <col min="3" max="3" width="5.7109375" style="90" customWidth="1"/>
    <col min="4" max="4" width="46.42578125" style="90" customWidth="1"/>
    <col min="5" max="5" width="9.140625" style="90"/>
    <col min="6" max="6" width="14.28515625" style="90" customWidth="1"/>
    <col min="7" max="7" width="10.28515625" style="90" bestFit="1" customWidth="1"/>
    <col min="8" max="10" width="9.140625" style="90"/>
    <col min="11" max="11" width="34.140625" style="90" customWidth="1"/>
    <col min="12" max="12" width="9.140625" style="90"/>
    <col min="13" max="13" width="13.5703125" style="90" bestFit="1" customWidth="1"/>
    <col min="14" max="16384" width="9.140625" style="90"/>
  </cols>
  <sheetData>
    <row r="1" spans="1:7" ht="15.75" x14ac:dyDescent="0.25">
      <c r="A1" s="33"/>
      <c r="B1" s="33"/>
      <c r="C1" s="33"/>
      <c r="D1" s="33"/>
      <c r="E1" s="33"/>
      <c r="F1" s="301" t="s">
        <v>561</v>
      </c>
      <c r="G1" s="301"/>
    </row>
    <row r="2" spans="1:7" ht="15.75" x14ac:dyDescent="0.25">
      <c r="A2" s="33"/>
      <c r="B2" s="33"/>
      <c r="C2" s="33"/>
      <c r="D2" s="33"/>
      <c r="E2" s="33"/>
      <c r="F2" s="268" t="s">
        <v>332</v>
      </c>
      <c r="G2" s="268"/>
    </row>
    <row r="3" spans="1:7" ht="15" x14ac:dyDescent="0.25">
      <c r="A3" s="33"/>
      <c r="B3" s="33"/>
      <c r="C3" s="33"/>
      <c r="D3" s="33"/>
      <c r="E3" s="33"/>
      <c r="F3" s="294" t="str">
        <f>FF1_Year</f>
        <v>Year Ending 12/31/2016</v>
      </c>
      <c r="G3" s="294"/>
    </row>
    <row r="4" spans="1:7" ht="15" x14ac:dyDescent="0.25">
      <c r="A4" s="33"/>
      <c r="B4" s="33"/>
      <c r="C4" s="33"/>
      <c r="D4" s="33"/>
      <c r="E4" s="33"/>
      <c r="F4" s="265"/>
      <c r="G4" s="265"/>
    </row>
    <row r="5" spans="1:7" ht="15" x14ac:dyDescent="0.2">
      <c r="A5" s="313" t="s">
        <v>560</v>
      </c>
      <c r="B5" s="297"/>
      <c r="C5" s="297"/>
      <c r="D5" s="297"/>
      <c r="E5" s="297"/>
      <c r="F5" s="297"/>
      <c r="G5" s="297"/>
    </row>
    <row r="6" spans="1:7" ht="15" x14ac:dyDescent="0.2">
      <c r="A6" s="314" t="s">
        <v>333</v>
      </c>
      <c r="B6" s="315"/>
      <c r="C6" s="315"/>
      <c r="D6" s="315"/>
      <c r="E6" s="315"/>
      <c r="F6" s="315"/>
      <c r="G6" s="315"/>
    </row>
    <row r="7" spans="1:7" ht="15" x14ac:dyDescent="0.25">
      <c r="A7" s="33"/>
      <c r="B7" s="33"/>
      <c r="C7" s="33"/>
      <c r="D7" s="33"/>
      <c r="E7" s="33"/>
      <c r="F7" s="265"/>
      <c r="G7" s="265"/>
    </row>
    <row r="8" spans="1:7" ht="15" x14ac:dyDescent="0.25">
      <c r="A8" s="33"/>
      <c r="B8" s="33"/>
      <c r="C8" s="33"/>
      <c r="D8" s="33"/>
      <c r="E8" s="33"/>
      <c r="F8" s="33"/>
      <c r="G8" s="33"/>
    </row>
    <row r="9" spans="1:7" ht="15" x14ac:dyDescent="0.25">
      <c r="A9" s="33"/>
      <c r="B9" s="33"/>
      <c r="C9" s="33"/>
      <c r="D9" s="33"/>
      <c r="E9" s="33"/>
      <c r="F9" s="33"/>
      <c r="G9" s="33"/>
    </row>
    <row r="10" spans="1:7" ht="15" x14ac:dyDescent="0.25">
      <c r="A10" s="33"/>
      <c r="B10" s="99" t="s">
        <v>272</v>
      </c>
      <c r="C10" s="99"/>
      <c r="D10" s="99" t="s">
        <v>329</v>
      </c>
      <c r="E10" s="99"/>
      <c r="F10" s="99" t="str">
        <f>RIGHT(F3,10)&amp;" CWIP"</f>
        <v>12/31/2016 CWIP</v>
      </c>
      <c r="G10" s="33"/>
    </row>
    <row r="11" spans="1:7" ht="6" customHeight="1" x14ac:dyDescent="0.25">
      <c r="A11" s="33"/>
      <c r="B11" s="33"/>
      <c r="C11" s="33"/>
      <c r="D11" s="33"/>
      <c r="E11" s="33"/>
      <c r="F11" s="33"/>
      <c r="G11" s="33"/>
    </row>
    <row r="12" spans="1:7" ht="15" customHeight="1" x14ac:dyDescent="0.2">
      <c r="B12" s="90">
        <v>20077280</v>
      </c>
      <c r="D12" s="90" t="s">
        <v>493</v>
      </c>
      <c r="E12" s="90" t="s">
        <v>504</v>
      </c>
      <c r="F12" s="239">
        <v>531163.25</v>
      </c>
    </row>
    <row r="13" spans="1:7" ht="15" customHeight="1" x14ac:dyDescent="0.2">
      <c r="B13" s="90">
        <v>20077281</v>
      </c>
      <c r="D13" s="90" t="s">
        <v>494</v>
      </c>
      <c r="E13" s="90" t="s">
        <v>504</v>
      </c>
      <c r="F13" s="239">
        <v>3341883.33</v>
      </c>
    </row>
    <row r="14" spans="1:7" ht="15" customHeight="1" x14ac:dyDescent="0.2">
      <c r="B14" s="90">
        <v>20077283</v>
      </c>
      <c r="D14" s="90" t="s">
        <v>495</v>
      </c>
      <c r="E14" s="90" t="s">
        <v>504</v>
      </c>
      <c r="F14" s="239">
        <v>1195.26</v>
      </c>
    </row>
    <row r="15" spans="1:7" ht="15" customHeight="1" x14ac:dyDescent="0.2">
      <c r="B15" s="90">
        <v>20077285</v>
      </c>
      <c r="D15" s="90" t="s">
        <v>607</v>
      </c>
      <c r="E15" s="90" t="s">
        <v>504</v>
      </c>
      <c r="F15" s="239">
        <v>12715.82</v>
      </c>
    </row>
    <row r="16" spans="1:7" ht="15" customHeight="1" x14ac:dyDescent="0.2">
      <c r="B16" s="90">
        <v>20077286</v>
      </c>
      <c r="D16" s="90" t="s">
        <v>608</v>
      </c>
      <c r="E16" s="90" t="s">
        <v>504</v>
      </c>
      <c r="F16" s="239">
        <v>-15321.62</v>
      </c>
    </row>
    <row r="17" spans="1:8" ht="15" customHeight="1" x14ac:dyDescent="0.2">
      <c r="B17" s="90">
        <v>20077325</v>
      </c>
      <c r="D17" s="90" t="s">
        <v>496</v>
      </c>
      <c r="E17" s="90" t="s">
        <v>505</v>
      </c>
      <c r="F17" s="239">
        <v>1413420.29</v>
      </c>
    </row>
    <row r="18" spans="1:8" ht="15" customHeight="1" x14ac:dyDescent="0.2">
      <c r="B18" s="90">
        <v>20077326</v>
      </c>
      <c r="D18" s="90" t="s">
        <v>497</v>
      </c>
      <c r="E18" s="90" t="s">
        <v>505</v>
      </c>
      <c r="F18" s="239">
        <v>223181.16</v>
      </c>
    </row>
    <row r="19" spans="1:8" ht="15" customHeight="1" x14ac:dyDescent="0.2">
      <c r="B19" s="90">
        <v>20077327</v>
      </c>
      <c r="D19" s="90" t="s">
        <v>498</v>
      </c>
      <c r="E19" s="90" t="s">
        <v>505</v>
      </c>
      <c r="F19" s="239">
        <v>4677.99</v>
      </c>
    </row>
    <row r="20" spans="1:8" ht="15" customHeight="1" x14ac:dyDescent="0.2">
      <c r="B20" s="90">
        <v>20077538</v>
      </c>
      <c r="D20" s="90" t="s">
        <v>499</v>
      </c>
      <c r="E20" s="90" t="s">
        <v>506</v>
      </c>
      <c r="F20" s="239">
        <v>428759.33</v>
      </c>
    </row>
    <row r="21" spans="1:8" ht="22.5" customHeight="1" x14ac:dyDescent="0.25">
      <c r="A21" s="33"/>
      <c r="B21" s="183">
        <v>20074407</v>
      </c>
      <c r="C21" s="183"/>
      <c r="D21" s="183" t="s">
        <v>606</v>
      </c>
      <c r="E21" s="183" t="s">
        <v>507</v>
      </c>
      <c r="F21" s="288">
        <v>4134.67</v>
      </c>
      <c r="G21" s="33"/>
    </row>
    <row r="22" spans="1:8" ht="15" x14ac:dyDescent="0.25">
      <c r="A22" s="33"/>
      <c r="B22" s="33"/>
      <c r="C22" s="33"/>
      <c r="D22" s="99" t="s">
        <v>334</v>
      </c>
      <c r="E22" s="33"/>
      <c r="F22" s="96">
        <f>SUM(F12:F21)</f>
        <v>5945809.4800000004</v>
      </c>
      <c r="G22" s="33"/>
      <c r="H22" s="187"/>
    </row>
    <row r="23" spans="1:8" ht="15" x14ac:dyDescent="0.25">
      <c r="D23" s="33"/>
      <c r="E23" s="33"/>
      <c r="F23" s="33"/>
    </row>
    <row r="24" spans="1:8" ht="15" x14ac:dyDescent="0.25">
      <c r="B24" s="33"/>
      <c r="D24" s="33"/>
      <c r="E24" s="98"/>
      <c r="F24" s="54"/>
    </row>
  </sheetData>
  <sortState ref="A12:H23">
    <sortCondition ref="B12:B23"/>
  </sortState>
  <mergeCells count="4">
    <mergeCell ref="F1:G1"/>
    <mergeCell ref="F3:G3"/>
    <mergeCell ref="A5:G5"/>
    <mergeCell ref="A6:G6"/>
  </mergeCells>
  <phoneticPr fontId="27" type="noConversion"/>
  <printOptions horizontalCentered="1"/>
  <pageMargins left="0.75" right="0.75" top="0.75" bottom="0.5"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DEP - 2 -Page 1 Summary</vt:lpstr>
      <vt:lpstr>DEP - 2 Page 2 Rate Base</vt:lpstr>
      <vt:lpstr>DEP - 2 - Page 3 Rev Reqt</vt:lpstr>
      <vt:lpstr>DEP - 2 - Page 4 Support</vt:lpstr>
      <vt:lpstr>DEP - 2 - Page 5 GridSouth</vt:lpstr>
      <vt:lpstr>DEP - 3 p 1 Acct 454 Detail</vt:lpstr>
      <vt:lpstr>DEP - 3 - P 2 456.1 Rev Credits</vt:lpstr>
      <vt:lpstr>DEP - 3 p 3 Other 456 Detail</vt:lpstr>
      <vt:lpstr>DEP- 4 CWIP</vt:lpstr>
      <vt:lpstr>DEP - 5 p 1 Anson</vt:lpstr>
      <vt:lpstr>DEP - 5 p 2 Richmond</vt:lpstr>
      <vt:lpstr>DEP - 5 p 3 Order 2003 </vt:lpstr>
      <vt:lpstr>DEP - 6  - p1 FF1 Inputs </vt:lpstr>
      <vt:lpstr>DEP - 6 -p2 AC190</vt:lpstr>
      <vt:lpstr>DEP - 6 - p3  AC282</vt:lpstr>
      <vt:lpstr>DEP - 6 - p4 AC283</vt:lpstr>
      <vt:lpstr>DEP - 6 - p5 AC228.4</vt:lpstr>
      <vt:lpstr>DEP - 6, p6 Prepay Accting</vt:lpstr>
      <vt:lpstr>Alloc_Table</vt:lpstr>
      <vt:lpstr>FF1_Year</vt:lpstr>
      <vt:lpstr>'DEP - 2 - Page 3 Rev Reqt'!Print_Area</vt:lpstr>
      <vt:lpstr>'DEP - 2 - Page 4 Support'!Print_Area</vt:lpstr>
      <vt:lpstr>'DEP - 2 - Page 5 GridSouth'!Print_Area</vt:lpstr>
      <vt:lpstr>'DEP - 2 -Page 1 Summary'!Print_Area</vt:lpstr>
      <vt:lpstr>'DEP - 2 Page 2 Rate Base'!Print_Area</vt:lpstr>
      <vt:lpstr>'DEP - 3 - P 2 456.1 Rev Credits'!Print_Area</vt:lpstr>
      <vt:lpstr>'DEP - 3 p 1 Acct 454 Detail'!Print_Area</vt:lpstr>
      <vt:lpstr>'DEP - 3 p 3 Other 456 Detail'!Print_Area</vt:lpstr>
      <vt:lpstr>'DEP - 5 p 1 Anson'!Print_Area</vt:lpstr>
      <vt:lpstr>'DEP - 5 p 2 Richmond'!Print_Area</vt:lpstr>
      <vt:lpstr>'DEP - 5 p 3 Order 2003 '!Print_Area</vt:lpstr>
      <vt:lpstr>'DEP - 6  - p1 FF1 Inputs '!Print_Area</vt:lpstr>
      <vt:lpstr>'DEP - 6 - p3  AC282'!Print_Area</vt:lpstr>
      <vt:lpstr>'DEP - 6 - p4 AC283'!Print_Area</vt:lpstr>
      <vt:lpstr>'DEP - 6 - p5 AC228.4'!Print_Area</vt:lpstr>
      <vt:lpstr>'DEP - 6 -p2 AC190'!Print_Area</vt:lpstr>
      <vt:lpstr>'DEP - 6, p6 Prepay Accting'!Print_Area</vt:lpstr>
      <vt:lpstr>'DEP- 4 CWIP'!Print_Area</vt:lpstr>
      <vt:lpstr>'DEP - 5 p 1 Anson'!Print_Titles</vt:lpstr>
      <vt:lpstr>'DEP - 5 p 3 Order 2003 '!Print_Titles</vt:lpstr>
    </vt:vector>
  </TitlesOfParts>
  <Company>Progress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Pistole</dc:creator>
  <cp:lastModifiedBy>Haskett, Tim</cp:lastModifiedBy>
  <cp:lastPrinted>2017-05-15T16:33:11Z</cp:lastPrinted>
  <dcterms:created xsi:type="dcterms:W3CDTF">2007-01-29T20:10:20Z</dcterms:created>
  <dcterms:modified xsi:type="dcterms:W3CDTF">2017-05-15T19:29:05Z</dcterms:modified>
</cp:coreProperties>
</file>