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110" yWindow="-270" windowWidth="14970" windowHeight="13620" tabRatio="701" activeTab="4"/>
  </bookViews>
  <sheets>
    <sheet name="1 Rev Req" sheetId="2" r:id="rId1"/>
    <sheet name="2 WACC" sheetId="3" r:id="rId2"/>
    <sheet name="3 Plant" sheetId="4" r:id="rId3"/>
    <sheet name="4 Expenses" sheetId="5" r:id="rId4"/>
    <sheet name="5 alloc." sheetId="6" r:id="rId5"/>
    <sheet name="St.Macros" sheetId="9" state="veryHidden" r:id="rId6"/>
    <sheet name="Temp" sheetId="10" state="hidden" r:id="rId7"/>
    <sheet name="6 Dist alloc." sheetId="11" r:id="rId8"/>
    <sheet name="7 Substation" sheetId="12" r:id="rId9"/>
    <sheet name="8 Lines" sheetId="13" r:id="rId10"/>
    <sheet name="9 Meters" sheetId="14" r:id="rId11"/>
    <sheet name="10 Depreciation" sheetId="15" r:id="rId12"/>
    <sheet name="11 13 mo avg plant" sheetId="16" r:id="rId13"/>
    <sheet name="12 13 mo avg accu dep" sheetId="17" r:id="rId14"/>
    <sheet name="13 ADIT " sheetId="18" r:id="rId15"/>
    <sheet name="14 165 Prepayments" sheetId="19" r:id="rId16"/>
    <sheet name="15 Rates" sheetId="20" r:id="rId17"/>
    <sheet name="Sheet1" sheetId="21" r:id="rId18"/>
  </sheets>
  <externalReferences>
    <externalReference r:id="rId19"/>
  </externalReferences>
  <definedNames>
    <definedName name="_clp1">'4 Expenses'!$A$7:$M$51</definedName>
    <definedName name="_clp2">'3 Plant'!$A$6:$M$39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'5 alloc.'!$A$1:$I$35</definedName>
    <definedName name="alloc1">#REF!</definedName>
    <definedName name="alloc2">#REF!</definedName>
    <definedName name="clpcoc">#REF!</definedName>
    <definedName name="clpcoc2">'2 WACC'!$A$1:$T$56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0">'1 Rev Req'!$A$3:$J$48</definedName>
    <definedName name="_xlnm.Print_Area" localSheetId="11">'10 Depreciation'!$A$1:$G$43</definedName>
    <definedName name="_xlnm.Print_Area" localSheetId="12">'11 13 mo avg plant'!$A$4:$G$64</definedName>
    <definedName name="_xlnm.Print_Area" localSheetId="13">'12 13 mo avg accu dep'!$A$4:$G$47</definedName>
    <definedName name="_xlnm.Print_Area" localSheetId="14">'13 ADIT '!$A$3:$H$121</definedName>
    <definedName name="_xlnm.Print_Area" localSheetId="15">'14 165 Prepayments'!$A$4:$G$36</definedName>
    <definedName name="_xlnm.Print_Area" localSheetId="16">'15 Rates'!$A$4:$G$22</definedName>
    <definedName name="_xlnm.Print_Area" localSheetId="1">'2 WACC'!$A$5:$U$91</definedName>
    <definedName name="_xlnm.Print_Area" localSheetId="2">'3 Plant'!$A$5:$M$51</definedName>
    <definedName name="_xlnm.Print_Area" localSheetId="3">'4 Expenses'!$A$5:$M$66</definedName>
    <definedName name="_xlnm.Print_Area" localSheetId="4">'5 alloc.'!$A$4:$G$54</definedName>
    <definedName name="_xlnm.Print_Area" localSheetId="7">'6 Dist alloc.'!$A$6:$G$85</definedName>
    <definedName name="_xlnm.Print_Area" localSheetId="8">'7 Substation'!$A$3:$J$46</definedName>
    <definedName name="_xlnm.Print_Area" localSheetId="9">'8 Lines'!$A$5:$J$50</definedName>
    <definedName name="_xlnm.Print_Area" localSheetId="10">'9 Meters'!$A$5:$J$55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'1 Rev Req'!$A$1:$Z$43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</definedNames>
  <calcPr calcId="145621"/>
</workbook>
</file>

<file path=xl/calcChain.xml><?xml version="1.0" encoding="utf-8"?>
<calcChain xmlns="http://schemas.openxmlformats.org/spreadsheetml/2006/main">
  <c r="K85" i="3" l="1"/>
  <c r="K84" i="3"/>
  <c r="K79" i="3"/>
  <c r="K71" i="3"/>
  <c r="K58" i="3"/>
  <c r="K64" i="3" s="1"/>
  <c r="C33" i="4"/>
  <c r="F40" i="12" l="1"/>
  <c r="F39" i="12"/>
  <c r="F38" i="12"/>
  <c r="F37" i="12"/>
  <c r="F36" i="12"/>
  <c r="F35" i="12"/>
  <c r="G31" i="12"/>
  <c r="E31" i="12"/>
  <c r="D31" i="12"/>
  <c r="F29" i="12"/>
  <c r="F28" i="12"/>
  <c r="E24" i="12"/>
  <c r="D24" i="12"/>
  <c r="G22" i="12"/>
  <c r="F22" i="12"/>
  <c r="G21" i="12"/>
  <c r="G24" i="12" s="1"/>
  <c r="F21" i="12"/>
  <c r="G20" i="12"/>
  <c r="F20" i="12"/>
  <c r="G30" i="13"/>
  <c r="G29" i="13"/>
  <c r="G27" i="13"/>
  <c r="G44" i="13"/>
  <c r="G43" i="13"/>
  <c r="G42" i="13"/>
  <c r="E43" i="14" l="1"/>
  <c r="A41" i="14"/>
  <c r="C46" i="17" l="1"/>
  <c r="C29" i="17"/>
  <c r="D17" i="19" l="1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15" i="19"/>
  <c r="C28" i="4" l="1"/>
  <c r="C27" i="4"/>
  <c r="A7" i="15" l="1"/>
  <c r="A6" i="15"/>
  <c r="E88" i="18" l="1"/>
  <c r="C26" i="4" s="1"/>
  <c r="A15" i="18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2" i="18" s="1"/>
  <c r="A84" i="18" s="1"/>
  <c r="A85" i="18" s="1"/>
  <c r="A86" i="18" s="1"/>
  <c r="A88" i="18" s="1"/>
  <c r="C34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A17" i="19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4" i="19" s="1"/>
  <c r="D16" i="19"/>
  <c r="E16" i="19" s="1"/>
  <c r="A16" i="19"/>
  <c r="E15" i="19"/>
  <c r="A15" i="19"/>
  <c r="E34" i="19" l="1"/>
  <c r="C31" i="4" s="1"/>
  <c r="D34" i="19"/>
  <c r="K86" i="3" l="1"/>
  <c r="D45" i="13"/>
  <c r="D44" i="13"/>
  <c r="D41" i="13" l="1"/>
  <c r="C65" i="11"/>
  <c r="C43" i="11"/>
  <c r="D52" i="11" l="1"/>
  <c r="E15" i="3"/>
  <c r="P13" i="3"/>
  <c r="E13" i="3"/>
  <c r="D7" i="20"/>
  <c r="D6" i="20"/>
  <c r="C62" i="5"/>
  <c r="C24" i="5" s="1"/>
  <c r="C53" i="5"/>
  <c r="C37" i="5" s="1"/>
  <c r="G74" i="11"/>
  <c r="F74" i="11"/>
  <c r="G42" i="12"/>
  <c r="E42" i="12"/>
  <c r="D42" i="12"/>
  <c r="E47" i="13"/>
  <c r="D47" i="13"/>
  <c r="C63" i="16"/>
  <c r="D33" i="6" s="1"/>
  <c r="C46" i="16"/>
  <c r="D43" i="6" s="1"/>
  <c r="C29" i="16"/>
  <c r="D29" i="6" s="1"/>
  <c r="C21" i="4"/>
  <c r="C7" i="16"/>
  <c r="C6" i="16"/>
  <c r="C7" i="17"/>
  <c r="C6" i="17"/>
  <c r="C6" i="18"/>
  <c r="C5" i="18"/>
  <c r="C7" i="19"/>
  <c r="C6" i="19"/>
  <c r="A15" i="17"/>
  <c r="A16" i="17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9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6" i="17" s="1"/>
  <c r="A92" i="3"/>
  <c r="N37" i="3"/>
  <c r="N28" i="3"/>
  <c r="P15" i="3"/>
  <c r="A35" i="12"/>
  <c r="A36" i="12" s="1"/>
  <c r="A37" i="12" s="1"/>
  <c r="A38" i="12" s="1"/>
  <c r="A39" i="12" s="1"/>
  <c r="A40" i="12" s="1"/>
  <c r="A28" i="12"/>
  <c r="A29" i="12" s="1"/>
  <c r="A21" i="12"/>
  <c r="A22" i="12" s="1"/>
  <c r="F45" i="13"/>
  <c r="F44" i="13"/>
  <c r="F43" i="13"/>
  <c r="F42" i="13"/>
  <c r="F41" i="13"/>
  <c r="F40" i="13"/>
  <c r="A40" i="13"/>
  <c r="A41" i="13" s="1"/>
  <c r="A42" i="13" s="1"/>
  <c r="A43" i="13" s="1"/>
  <c r="A44" i="13" s="1"/>
  <c r="A45" i="13" s="1"/>
  <c r="D36" i="13"/>
  <c r="G33" i="13"/>
  <c r="E33" i="13"/>
  <c r="E36" i="13" s="1"/>
  <c r="A30" i="13"/>
  <c r="A31" i="13"/>
  <c r="F27" i="13"/>
  <c r="A27" i="13"/>
  <c r="E23" i="13"/>
  <c r="D23" i="13"/>
  <c r="G21" i="13"/>
  <c r="F21" i="13"/>
  <c r="G20" i="13"/>
  <c r="F20" i="13"/>
  <c r="A20" i="13"/>
  <c r="A21" i="13"/>
  <c r="G19" i="13"/>
  <c r="F19" i="13"/>
  <c r="A16" i="14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D6" i="2"/>
  <c r="A79" i="11"/>
  <c r="A80" i="11" s="1"/>
  <c r="B79" i="11"/>
  <c r="A70" i="11"/>
  <c r="A71" i="11"/>
  <c r="A72" i="11" s="1"/>
  <c r="A73" i="11" s="1"/>
  <c r="A74" i="11" s="1"/>
  <c r="A75" i="11" s="1"/>
  <c r="A76" i="11" s="1"/>
  <c r="D74" i="11"/>
  <c r="B74" i="11"/>
  <c r="B73" i="11"/>
  <c r="F24" i="11"/>
  <c r="G23" i="11"/>
  <c r="D20" i="11"/>
  <c r="D5" i="2"/>
  <c r="D9" i="14" s="1"/>
  <c r="A33" i="11"/>
  <c r="A34" i="11"/>
  <c r="A35" i="11" s="1"/>
  <c r="A36" i="11" s="1"/>
  <c r="A37" i="11" s="1"/>
  <c r="A38" i="11" s="1"/>
  <c r="A39" i="11" s="1"/>
  <c r="A40" i="11" s="1"/>
  <c r="A41" i="11" s="1"/>
  <c r="A50" i="1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B46" i="5"/>
  <c r="B45" i="5"/>
  <c r="B49" i="4"/>
  <c r="B48" i="4"/>
  <c r="L39" i="4"/>
  <c r="I39" i="4"/>
  <c r="C9" i="11"/>
  <c r="C8" i="11"/>
  <c r="B47" i="4"/>
  <c r="B44" i="5"/>
  <c r="B43" i="5"/>
  <c r="B42" i="5"/>
  <c r="B46" i="4"/>
  <c r="B45" i="4"/>
  <c r="F40" i="11"/>
  <c r="G39" i="11"/>
  <c r="G38" i="11"/>
  <c r="E37" i="11"/>
  <c r="E36" i="11"/>
  <c r="D35" i="11"/>
  <c r="D34" i="11"/>
  <c r="D27" i="11"/>
  <c r="E25" i="11"/>
  <c r="E22" i="11"/>
  <c r="E21" i="11"/>
  <c r="A16" i="4"/>
  <c r="A17" i="4"/>
  <c r="A20" i="4"/>
  <c r="A21" i="4"/>
  <c r="A22" i="4" s="1"/>
  <c r="A25" i="4"/>
  <c r="A26" i="4" s="1"/>
  <c r="A27" i="4" s="1"/>
  <c r="A28" i="4" s="1"/>
  <c r="A29" i="4" s="1"/>
  <c r="A36" i="4"/>
  <c r="A37" i="4"/>
  <c r="A38" i="4" s="1"/>
  <c r="A46" i="4"/>
  <c r="A47" i="4" s="1"/>
  <c r="A48" i="4" s="1"/>
  <c r="A49" i="4" s="1"/>
  <c r="E7" i="3"/>
  <c r="E6" i="3"/>
  <c r="F39" i="4"/>
  <c r="B8" i="4"/>
  <c r="B7" i="4"/>
  <c r="A18" i="5"/>
  <c r="A19" i="5"/>
  <c r="A24" i="5"/>
  <c r="A29" i="5"/>
  <c r="A30" i="5" s="1"/>
  <c r="A31" i="5" s="1"/>
  <c r="A32" i="5" s="1"/>
  <c r="A33" i="5" s="1"/>
  <c r="A34" i="5" s="1"/>
  <c r="A42" i="5"/>
  <c r="A43" i="5" s="1"/>
  <c r="A44" i="5" s="1"/>
  <c r="A45" i="5" s="1"/>
  <c r="A46" i="5" s="1"/>
  <c r="A48" i="5" s="1"/>
  <c r="A49" i="5" s="1"/>
  <c r="A50" i="5" s="1"/>
  <c r="A51" i="5" s="1"/>
  <c r="A52" i="5" s="1"/>
  <c r="A53" i="5" s="1"/>
  <c r="A19" i="6"/>
  <c r="A20" i="6"/>
  <c r="A23" i="6"/>
  <c r="A24" i="6"/>
  <c r="A30" i="6"/>
  <c r="A31" i="6"/>
  <c r="A36" i="6"/>
  <c r="A44" i="6"/>
  <c r="A45" i="6" s="1"/>
  <c r="A50" i="6"/>
  <c r="A51" i="6" s="1"/>
  <c r="A52" i="6" s="1"/>
  <c r="A53" i="6" s="1"/>
  <c r="A54" i="6" s="1"/>
  <c r="B8" i="5"/>
  <c r="B7" i="5"/>
  <c r="D20" i="6"/>
  <c r="D22" i="6" s="1"/>
  <c r="D44" i="6" s="1"/>
  <c r="C33" i="5"/>
  <c r="C35" i="5" s="1"/>
  <c r="A56" i="5"/>
  <c r="A57" i="5"/>
  <c r="A58" i="5" s="1"/>
  <c r="A59" i="5" s="1"/>
  <c r="A60" i="5" s="1"/>
  <c r="A61" i="5" s="1"/>
  <c r="A62" i="5" s="1"/>
  <c r="A63" i="5" s="1"/>
  <c r="A64" i="5" s="1"/>
  <c r="A65" i="5" s="1"/>
  <c r="E14" i="3"/>
  <c r="P14" i="3"/>
  <c r="D10" i="13" l="1"/>
  <c r="D10" i="14"/>
  <c r="D10" i="12"/>
  <c r="F33" i="13"/>
  <c r="E17" i="3"/>
  <c r="N13" i="3" s="1"/>
  <c r="C15" i="4"/>
  <c r="G60" i="11"/>
  <c r="E55" i="11"/>
  <c r="D50" i="11"/>
  <c r="E53" i="11"/>
  <c r="E56" i="11"/>
  <c r="D51" i="11"/>
  <c r="G57" i="11"/>
  <c r="G62" i="11"/>
  <c r="G61" i="11"/>
  <c r="G58" i="11"/>
  <c r="C73" i="11"/>
  <c r="C79" i="11"/>
  <c r="F59" i="11"/>
  <c r="E54" i="11"/>
  <c r="C20" i="4"/>
  <c r="E22" i="6"/>
  <c r="F22" i="6"/>
  <c r="C16" i="4"/>
  <c r="D45" i="6"/>
  <c r="D30" i="6" s="1"/>
  <c r="D31" i="6" s="1"/>
  <c r="D35" i="6" s="1"/>
  <c r="C29" i="4"/>
  <c r="D9" i="13"/>
  <c r="D9" i="12"/>
  <c r="G33" i="11" l="1"/>
  <c r="E33" i="11"/>
  <c r="R13" i="3"/>
  <c r="N15" i="3"/>
  <c r="R15" i="3" s="1"/>
  <c r="T15" i="3" s="1"/>
  <c r="N14" i="3"/>
  <c r="R14" i="3" s="1"/>
  <c r="T14" i="3" s="1"/>
  <c r="G63" i="11"/>
  <c r="G65" i="11" s="1"/>
  <c r="G69" i="11" s="1"/>
  <c r="E63" i="11"/>
  <c r="F33" i="11"/>
  <c r="F63" i="11"/>
  <c r="F65" i="11" s="1"/>
  <c r="E49" i="11"/>
  <c r="E74" i="11" s="1"/>
  <c r="C74" i="11"/>
  <c r="C75" i="11" s="1"/>
  <c r="D63" i="11"/>
  <c r="D65" i="11" s="1"/>
  <c r="D41" i="11" s="1"/>
  <c r="D33" i="11"/>
  <c r="F35" i="6"/>
  <c r="E35" i="6"/>
  <c r="T17" i="3" l="1"/>
  <c r="E27" i="3" s="1"/>
  <c r="N17" i="3"/>
  <c r="R17" i="3"/>
  <c r="E21" i="3" s="1"/>
  <c r="D79" i="11"/>
  <c r="D80" i="11" s="1"/>
  <c r="D69" i="11"/>
  <c r="D33" i="4" s="1"/>
  <c r="F33" i="4" s="1"/>
  <c r="E23" i="2" s="1"/>
  <c r="D26" i="11"/>
  <c r="D19" i="11"/>
  <c r="D73" i="11"/>
  <c r="D75" i="11" s="1"/>
  <c r="D76" i="11" s="1"/>
  <c r="G26" i="11"/>
  <c r="G19" i="11"/>
  <c r="D18" i="11"/>
  <c r="G41" i="11"/>
  <c r="G18" i="11"/>
  <c r="G79" i="11"/>
  <c r="G80" i="11" s="1"/>
  <c r="E65" i="11"/>
  <c r="E19" i="11" s="1"/>
  <c r="G73" i="11"/>
  <c r="G75" i="11" s="1"/>
  <c r="F18" i="11"/>
  <c r="F79" i="11"/>
  <c r="F80" i="11" s="1"/>
  <c r="F41" i="11"/>
  <c r="F26" i="11"/>
  <c r="F73" i="11"/>
  <c r="F75" i="11" s="1"/>
  <c r="F76" i="11" s="1"/>
  <c r="F69" i="11"/>
  <c r="F19" i="11"/>
  <c r="G76" i="11"/>
  <c r="E73" i="11" l="1"/>
  <c r="E75" i="11" s="1"/>
  <c r="E76" i="11" s="1"/>
  <c r="E36" i="3"/>
  <c r="D20" i="4"/>
  <c r="F20" i="4" s="1"/>
  <c r="D15" i="4"/>
  <c r="F15" i="4" s="1"/>
  <c r="E14" i="2" s="1"/>
  <c r="D17" i="5"/>
  <c r="F17" i="5" s="1"/>
  <c r="E41" i="11"/>
  <c r="D36" i="6"/>
  <c r="D38" i="6" s="1"/>
  <c r="D21" i="5" s="1"/>
  <c r="F21" i="5" s="1"/>
  <c r="D43" i="11"/>
  <c r="D45" i="11" s="1"/>
  <c r="G43" i="11"/>
  <c r="G45" i="11" s="1"/>
  <c r="E18" i="11"/>
  <c r="E69" i="11"/>
  <c r="E26" i="11"/>
  <c r="E79" i="11"/>
  <c r="E80" i="11" s="1"/>
  <c r="F43" i="11"/>
  <c r="J33" i="4"/>
  <c r="L33" i="4" s="1"/>
  <c r="I23" i="2" s="1"/>
  <c r="J15" i="4"/>
  <c r="L15" i="4" s="1"/>
  <c r="I14" i="2" s="1"/>
  <c r="E44" i="14" s="1"/>
  <c r="E46" i="14" s="1"/>
  <c r="J20" i="4"/>
  <c r="L20" i="4" s="1"/>
  <c r="F36" i="6"/>
  <c r="F38" i="6" s="1"/>
  <c r="J28" i="4" s="1"/>
  <c r="J17" i="5"/>
  <c r="L17" i="5" s="1"/>
  <c r="D45" i="12"/>
  <c r="H21" i="12" s="1"/>
  <c r="E35" i="2" l="1"/>
  <c r="G27" i="3"/>
  <c r="G36" i="3" s="1"/>
  <c r="D26" i="4"/>
  <c r="F26" i="4" s="1"/>
  <c r="D27" i="4"/>
  <c r="F27" i="4" s="1"/>
  <c r="D28" i="4"/>
  <c r="F28" i="4" s="1"/>
  <c r="F26" i="5"/>
  <c r="E38" i="2" s="1"/>
  <c r="F36" i="4" s="1"/>
  <c r="D24" i="5"/>
  <c r="F24" i="5" s="1"/>
  <c r="E36" i="2" s="1"/>
  <c r="J26" i="4"/>
  <c r="L26" i="4" s="1"/>
  <c r="J27" i="4"/>
  <c r="L27" i="4" s="1"/>
  <c r="L28" i="4"/>
  <c r="L29" i="4"/>
  <c r="I19" i="2" s="1"/>
  <c r="F45" i="11"/>
  <c r="F23" i="6" s="1"/>
  <c r="F24" i="6" s="1"/>
  <c r="L26" i="5"/>
  <c r="I38" i="2" s="1"/>
  <c r="L36" i="4" s="1"/>
  <c r="E43" i="11"/>
  <c r="E36" i="6"/>
  <c r="E38" i="6" s="1"/>
  <c r="G20" i="4"/>
  <c r="I20" i="4" s="1"/>
  <c r="G15" i="4"/>
  <c r="I15" i="4" s="1"/>
  <c r="G14" i="2" s="1"/>
  <c r="G17" i="5"/>
  <c r="I17" i="5" s="1"/>
  <c r="G33" i="4"/>
  <c r="I33" i="4" s="1"/>
  <c r="G23" i="2" s="1"/>
  <c r="C69" i="11"/>
  <c r="J24" i="5"/>
  <c r="L24" i="5" s="1"/>
  <c r="I36" i="2" s="1"/>
  <c r="J21" i="5"/>
  <c r="L21" i="5" s="1"/>
  <c r="I35" i="2" s="1"/>
  <c r="D23" i="6"/>
  <c r="D24" i="6" s="1"/>
  <c r="H29" i="12"/>
  <c r="I29" i="12" s="1"/>
  <c r="H35" i="12"/>
  <c r="I35" i="12" s="1"/>
  <c r="H28" i="12"/>
  <c r="I28" i="12" s="1"/>
  <c r="H38" i="12"/>
  <c r="I38" i="12" s="1"/>
  <c r="H36" i="12"/>
  <c r="I36" i="12" s="1"/>
  <c r="H40" i="12"/>
  <c r="I40" i="12" s="1"/>
  <c r="H37" i="12"/>
  <c r="I37" i="12" s="1"/>
  <c r="H20" i="12"/>
  <c r="I20" i="12" s="1"/>
  <c r="H22" i="12"/>
  <c r="I22" i="12" s="1"/>
  <c r="H39" i="12"/>
  <c r="I39" i="12" s="1"/>
  <c r="I21" i="12"/>
  <c r="F29" i="4" l="1"/>
  <c r="E19" i="2" s="1"/>
  <c r="J16" i="4"/>
  <c r="L16" i="4" s="1"/>
  <c r="J37" i="5"/>
  <c r="L37" i="5" s="1"/>
  <c r="I37" i="2" s="1"/>
  <c r="J21" i="4"/>
  <c r="L21" i="4" s="1"/>
  <c r="L22" i="4" s="1"/>
  <c r="I18" i="2" s="1"/>
  <c r="J33" i="5"/>
  <c r="L33" i="5" s="1"/>
  <c r="J18" i="5"/>
  <c r="L18" i="5" s="1"/>
  <c r="L19" i="5" s="1"/>
  <c r="I34" i="2" s="1"/>
  <c r="J31" i="4"/>
  <c r="L31" i="4" s="1"/>
  <c r="I22" i="2" s="1"/>
  <c r="J35" i="5"/>
  <c r="L35" i="5" s="1"/>
  <c r="I39" i="2" s="1"/>
  <c r="L37" i="4" s="1"/>
  <c r="L38" i="4" s="1"/>
  <c r="L40" i="4" s="1"/>
  <c r="I24" i="2" s="1"/>
  <c r="I26" i="5"/>
  <c r="G38" i="2" s="1"/>
  <c r="I36" i="4" s="1"/>
  <c r="E45" i="11"/>
  <c r="G27" i="4"/>
  <c r="I27" i="4" s="1"/>
  <c r="G28" i="4"/>
  <c r="G21" i="5"/>
  <c r="I21" i="5" s="1"/>
  <c r="G35" i="2" s="1"/>
  <c r="G24" i="5"/>
  <c r="I24" i="5" s="1"/>
  <c r="G36" i="2" s="1"/>
  <c r="G26" i="4"/>
  <c r="I26" i="4" s="1"/>
  <c r="I31" i="12"/>
  <c r="J31" i="12" s="1"/>
  <c r="F13" i="20" s="1"/>
  <c r="D16" i="4"/>
  <c r="F16" i="4" s="1"/>
  <c r="D37" i="5"/>
  <c r="F37" i="5" s="1"/>
  <c r="E37" i="2" s="1"/>
  <c r="D21" i="4"/>
  <c r="F21" i="4" s="1"/>
  <c r="F22" i="4" s="1"/>
  <c r="E18" i="2" s="1"/>
  <c r="D18" i="5"/>
  <c r="F18" i="5" s="1"/>
  <c r="F19" i="5" s="1"/>
  <c r="E34" i="2" s="1"/>
  <c r="D35" i="5"/>
  <c r="F35" i="5" s="1"/>
  <c r="E39" i="2" s="1"/>
  <c r="F37" i="4" s="1"/>
  <c r="F38" i="4" s="1"/>
  <c r="F40" i="4" s="1"/>
  <c r="E24" i="2" s="1"/>
  <c r="D31" i="4"/>
  <c r="F31" i="4" s="1"/>
  <c r="E22" i="2" s="1"/>
  <c r="D33" i="5"/>
  <c r="F33" i="5" s="1"/>
  <c r="I42" i="12"/>
  <c r="J42" i="12" s="1"/>
  <c r="F14" i="20" s="1"/>
  <c r="I24" i="12"/>
  <c r="J24" i="12" s="1"/>
  <c r="F12" i="20" s="1"/>
  <c r="I28" i="4" l="1"/>
  <c r="I29" i="4"/>
  <c r="G19" i="2" s="1"/>
  <c r="E23" i="6"/>
  <c r="E24" i="6" s="1"/>
  <c r="C45" i="11"/>
  <c r="I15" i="2"/>
  <c r="I16" i="2" s="1"/>
  <c r="I20" i="2" s="1"/>
  <c r="I26" i="2" s="1"/>
  <c r="K45" i="3" s="1"/>
  <c r="L17" i="4"/>
  <c r="F17" i="4"/>
  <c r="E15" i="2"/>
  <c r="E16" i="2" s="1"/>
  <c r="E20" i="2" s="1"/>
  <c r="E26" i="2" s="1"/>
  <c r="G33" i="5" l="1"/>
  <c r="I33" i="5" s="1"/>
  <c r="G37" i="5"/>
  <c r="I37" i="5" s="1"/>
  <c r="G37" i="2" s="1"/>
  <c r="G18" i="5"/>
  <c r="I18" i="5" s="1"/>
  <c r="I19" i="5" s="1"/>
  <c r="G34" i="2" s="1"/>
  <c r="G35" i="5"/>
  <c r="I35" i="5" s="1"/>
  <c r="G39" i="2" s="1"/>
  <c r="I37" i="4" s="1"/>
  <c r="I38" i="4" s="1"/>
  <c r="I40" i="4" s="1"/>
  <c r="G24" i="2" s="1"/>
  <c r="G21" i="4"/>
  <c r="I21" i="4" s="1"/>
  <c r="I22" i="4" s="1"/>
  <c r="G18" i="2" s="1"/>
  <c r="G31" i="4"/>
  <c r="I31" i="4" s="1"/>
  <c r="G22" i="2" s="1"/>
  <c r="G16" i="4"/>
  <c r="I16" i="4" s="1"/>
  <c r="K27" i="3"/>
  <c r="E45" i="3"/>
  <c r="G15" i="2" l="1"/>
  <c r="G16" i="2" s="1"/>
  <c r="G20" i="2" s="1"/>
  <c r="G26" i="2" s="1"/>
  <c r="G45" i="3" s="1"/>
  <c r="I17" i="4"/>
  <c r="K36" i="3"/>
  <c r="E30" i="3"/>
  <c r="N36" i="3" s="1"/>
  <c r="E39" i="3" l="1"/>
  <c r="E42" i="3" s="1"/>
  <c r="E47" i="3" s="1"/>
  <c r="K47" i="3" l="1"/>
  <c r="K49" i="3" s="1"/>
  <c r="I33" i="2" s="1"/>
  <c r="I41" i="2" s="1"/>
  <c r="E47" i="14" s="1"/>
  <c r="E49" i="14" s="1"/>
  <c r="E53" i="14" s="1"/>
  <c r="E54" i="14" s="1"/>
  <c r="G47" i="3"/>
  <c r="G49" i="3" s="1"/>
  <c r="G33" i="2" s="1"/>
  <c r="G41" i="2" s="1"/>
  <c r="G46" i="2" s="1"/>
  <c r="D50" i="13" s="1"/>
  <c r="E49" i="3"/>
  <c r="E33" i="2" s="1"/>
  <c r="E41" i="2" s="1"/>
  <c r="H21" i="13" l="1"/>
  <c r="I21" i="13" s="1"/>
  <c r="H20" i="13"/>
  <c r="I20" i="13" s="1"/>
  <c r="H43" i="13"/>
  <c r="I43" i="13" s="1"/>
  <c r="H19" i="13"/>
  <c r="H30" i="13"/>
  <c r="H29" i="13"/>
  <c r="H41" i="13"/>
  <c r="I41" i="13" s="1"/>
  <c r="H45" i="13"/>
  <c r="I45" i="13" s="1"/>
  <c r="H42" i="13"/>
  <c r="I42" i="13" s="1"/>
  <c r="H27" i="13"/>
  <c r="I27" i="13" s="1"/>
  <c r="H40" i="13"/>
  <c r="H44" i="13"/>
  <c r="I44" i="13" s="1"/>
  <c r="F21" i="20"/>
  <c r="I48" i="2"/>
  <c r="H47" i="13" l="1"/>
  <c r="I40" i="13"/>
  <c r="I47" i="13" s="1"/>
  <c r="J47" i="13" s="1"/>
  <c r="F19" i="20" s="1"/>
  <c r="H33" i="13"/>
  <c r="H23" i="13"/>
  <c r="I19" i="13"/>
  <c r="I23" i="13" s="1"/>
  <c r="J23" i="13" s="1"/>
  <c r="F17" i="20" s="1"/>
  <c r="H36" i="13" l="1"/>
  <c r="I33" i="13"/>
  <c r="I36" i="13" s="1"/>
  <c r="J36" i="13" s="1"/>
  <c r="F18" i="20" s="1"/>
</calcChain>
</file>

<file path=xl/comments1.xml><?xml version="1.0" encoding="utf-8"?>
<comments xmlns="http://schemas.openxmlformats.org/spreadsheetml/2006/main">
  <authors>
    <author>Bill Ryan</author>
  </authors>
  <commentList>
    <comment ref="E51" authorId="0">
      <text>
        <r>
          <rPr>
            <b/>
            <sz val="9"/>
            <color indexed="81"/>
            <rFont val="Tahoma"/>
            <family val="2"/>
          </rPr>
          <t>Bill Ryan:</t>
        </r>
        <r>
          <rPr>
            <sz val="9"/>
            <color indexed="81"/>
            <rFont val="Tahoma"/>
            <family val="2"/>
          </rPr>
          <t xml:space="preserve">
until costs are received for Jones and Snipe.</t>
        </r>
      </text>
    </comment>
  </commentList>
</comments>
</file>

<file path=xl/sharedStrings.xml><?xml version="1.0" encoding="utf-8"?>
<sst xmlns="http://schemas.openxmlformats.org/spreadsheetml/2006/main" count="1262" uniqueCount="719">
  <si>
    <t>=</t>
  </si>
  <si>
    <t>(a)</t>
  </si>
  <si>
    <t>(b)</t>
  </si>
  <si>
    <t>Reference</t>
  </si>
  <si>
    <t>Total</t>
  </si>
  <si>
    <t>I.</t>
  </si>
  <si>
    <t>INVESTMENT BASE</t>
  </si>
  <si>
    <t>General Plant</t>
  </si>
  <si>
    <t>Accumulated Depreciation</t>
  </si>
  <si>
    <t>Accumulated Deferred Income Taxes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</si>
  <si>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</si>
  <si>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</si>
  <si>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</si>
  <si>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</si>
  <si>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</si>
  <si>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</si>
  <si>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</si>
  <si>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</si>
  <si>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</si>
  <si>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(C)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</si>
  <si>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</si>
  <si>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</si>
  <si>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</si>
  <si>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</si>
  <si>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</si>
  <si>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</si>
  <si>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</si>
  <si>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</si>
  <si>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</si>
  <si>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</si>
  <si>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</si>
  <si>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</si>
  <si>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</si>
  <si>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</si>
  <si>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</si>
  <si>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</si>
  <si>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</si>
  <si>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</si>
  <si>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</si>
  <si>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</si>
  <si>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</si>
  <si>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</si>
  <si>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</si>
  <si>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</si>
  <si>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</si>
  <si>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</si>
  <si>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</si>
  <si>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</si>
  <si>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</si>
  <si>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</si>
  <si>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</si>
  <si>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</si>
  <si>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</si>
  <si>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</si>
  <si>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</si>
  <si>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</si>
  <si>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</si>
  <si>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</si>
  <si>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</si>
  <si>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</si>
  <si>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</si>
  <si>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</si>
  <si>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</si>
  <si>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</si>
  <si>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</si>
  <si>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</si>
  <si>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</si>
  <si>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</si>
  <si>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</si>
  <si>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 xml:space="preserve"> Accumulated Deferred Taxes (190)</t>
  </si>
  <si>
    <t>General Depreciation</t>
  </si>
  <si>
    <t>Amortization of Investment Tax Credits</t>
  </si>
  <si>
    <t>Page 266.8f</t>
  </si>
  <si>
    <t>Administrative and General</t>
  </si>
  <si>
    <t xml:space="preserve">   less Regulatory Commission Expenses (#928)</t>
  </si>
  <si>
    <t xml:space="preserve">   less General Advertising Expense (#930.1)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</si>
  <si>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</si>
  <si>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</si>
  <si>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</si>
  <si>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</si>
  <si>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</si>
  <si>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</si>
  <si>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</si>
  <si>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</si>
  <si>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</si>
  <si>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</si>
  <si>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(F)</t>
  </si>
  <si>
    <t>Page 323.197b</t>
  </si>
  <si>
    <t>Page 323.189b</t>
  </si>
  <si>
    <t>Page 323.191b</t>
  </si>
  <si>
    <t>Page 336.10b</t>
  </si>
  <si>
    <t>Page 323.185b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</si>
  <si>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</si>
  <si>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</si>
  <si>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</si>
  <si>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</si>
  <si>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>From Worksheet 5:</t>
  </si>
  <si>
    <t xml:space="preserve">     VT Sales Tax - Company Use</t>
  </si>
  <si>
    <t>Allocation Factors</t>
  </si>
  <si>
    <t xml:space="preserve">Total Wages and Salaries excluding A&amp;G 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</si>
  <si>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</si>
  <si>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</si>
  <si>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</si>
  <si>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</si>
  <si>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</si>
  <si>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</si>
  <si>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</si>
  <si>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</si>
  <si>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</si>
  <si>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1.  Distribution Wages and Salaries Allocation Factor</t>
  </si>
  <si>
    <t>Direct Distribution Wages and Salaries</t>
  </si>
  <si>
    <t>(a) Distribution Wages and Salaries Allocation Factor</t>
  </si>
  <si>
    <t xml:space="preserve">Total Distribution Plant </t>
  </si>
  <si>
    <t>Substation</t>
  </si>
  <si>
    <t>Lines</t>
  </si>
  <si>
    <t>Meters</t>
  </si>
  <si>
    <t>Other</t>
  </si>
  <si>
    <t>Distribution Expenses Operation</t>
  </si>
  <si>
    <t>Supervision and Engineering</t>
  </si>
  <si>
    <t xml:space="preserve">    (p.322.134b)   *</t>
  </si>
  <si>
    <t>Load Dispatching (p.322.135b) *</t>
  </si>
  <si>
    <t>Station Expenses (p.322.136b)</t>
  </si>
  <si>
    <t>Overhead Lines (p.322.137b)</t>
  </si>
  <si>
    <t>Underground Lines (p.322.138b)</t>
  </si>
  <si>
    <t>Street Lighting (p.322.139b)</t>
  </si>
  <si>
    <t>Meters (p.322.140b)</t>
  </si>
  <si>
    <t>Customer Installation(p.322.141b)</t>
  </si>
  <si>
    <t>Miscellaneous (p.322.142b) **</t>
  </si>
  <si>
    <t>Rents (p.322.143b) ***</t>
  </si>
  <si>
    <t>Distribution Expenses Maintenance</t>
  </si>
  <si>
    <t xml:space="preserve">  (p.322.146b)   *</t>
  </si>
  <si>
    <t>Structures (p.322.147b)</t>
  </si>
  <si>
    <t>Station Equipment (p.322.148b)</t>
  </si>
  <si>
    <t>Overhead Lines (p.322.149b)</t>
  </si>
  <si>
    <t>Underground Lines (p.322.150b)</t>
  </si>
  <si>
    <t>Line Transformers (p.322.151b)</t>
  </si>
  <si>
    <t>Street Lighting (p.322.152b)</t>
  </si>
  <si>
    <t>Meters (p.322.153b)</t>
  </si>
  <si>
    <t>Miscellaneous (p.322.154b) **</t>
  </si>
  <si>
    <t xml:space="preserve">----------- </t>
  </si>
  <si>
    <t xml:space="preserve">---------- </t>
  </si>
  <si>
    <t>Total Distribution Expenses</t>
  </si>
  <si>
    <t xml:space="preserve">------------ </t>
  </si>
  <si>
    <t>*   Prorated by Distribution Investment Excluding Land</t>
  </si>
  <si>
    <t>**  Prorated by Distribution Investment Including Land</t>
  </si>
  <si>
    <t>Total Distribution Plant</t>
  </si>
  <si>
    <t xml:space="preserve">Distribution Plant Investment </t>
  </si>
  <si>
    <t xml:space="preserve">Distribution </t>
  </si>
  <si>
    <t>Distribution Property Taxes</t>
  </si>
  <si>
    <t xml:space="preserve"> Distribution Operation and Maintenance</t>
  </si>
  <si>
    <t>Distribution Administrative and General</t>
  </si>
  <si>
    <t>Distribution Plant</t>
  </si>
  <si>
    <t>Distribution Accumulated Depreciation</t>
  </si>
  <si>
    <t>Distribution Accum. Depreciation</t>
  </si>
  <si>
    <t>Distribution Accumulated Deferred Taxes</t>
  </si>
  <si>
    <t>Distribution Prepayments</t>
  </si>
  <si>
    <t>Distribution Materials and Supplies</t>
  </si>
  <si>
    <t xml:space="preserve">Sub/Line/Meter as a Percent of Total Distribution </t>
  </si>
  <si>
    <t xml:space="preserve">Distribution-Related General Plant </t>
  </si>
  <si>
    <t xml:space="preserve"> plus Distribution-Related General Plant</t>
  </si>
  <si>
    <t>Distribution General Plant</t>
  </si>
  <si>
    <t>Page 336.8b</t>
  </si>
  <si>
    <t>Total Distribution Plant Allocation Factor</t>
  </si>
  <si>
    <t>2.  Substation Distribution Plant Allocation Factor</t>
  </si>
  <si>
    <t xml:space="preserve">(e) </t>
  </si>
  <si>
    <t xml:space="preserve">(f) </t>
  </si>
  <si>
    <t xml:space="preserve">(g) </t>
  </si>
  <si>
    <t xml:space="preserve">(h) </t>
  </si>
  <si>
    <t xml:space="preserve">(i) </t>
  </si>
  <si>
    <t xml:space="preserve">(j) </t>
  </si>
  <si>
    <t>(h)</t>
  </si>
  <si>
    <t xml:space="preserve">(f) Line O&amp;M Allocator - as a Percent of O&amp;M Distribution </t>
  </si>
  <si>
    <t xml:space="preserve">(e) Substation O&amp;M Allocator - as a Percent of O&amp;M Distribution </t>
  </si>
  <si>
    <t xml:space="preserve">(g) Meter O&amp;M Allocator - as a Percent of O&amp;M Distribution </t>
  </si>
  <si>
    <t xml:space="preserve">(h) Substation Plant Allocator - as a Percent of Plant Distribution </t>
  </si>
  <si>
    <t xml:space="preserve">(i) Line Plant Allocator - as a Percent of Plant Distribution </t>
  </si>
  <si>
    <t>Worksheet 6 (e), (f), (g)</t>
  </si>
  <si>
    <t xml:space="preserve">Substation </t>
  </si>
  <si>
    <t xml:space="preserve">(j) Meter Plant Allocator - as a Percent of Plant Distribution </t>
  </si>
  <si>
    <t>(i)</t>
  </si>
  <si>
    <t>(j)</t>
  </si>
  <si>
    <t>(4)</t>
  </si>
  <si>
    <t>(5) = (1)*(4)</t>
  </si>
  <si>
    <t>(6)</t>
  </si>
  <si>
    <t>(7) = (1)*(6)</t>
  </si>
  <si>
    <t>(from col. 3)</t>
  </si>
  <si>
    <t>(from col. 5)</t>
  </si>
  <si>
    <t>(from col. 7)</t>
  </si>
  <si>
    <t>Annual Distribution Revenue Requirements</t>
  </si>
  <si>
    <t xml:space="preserve">WS 3, line 1 </t>
  </si>
  <si>
    <t xml:space="preserve">WS 3, line 2 </t>
  </si>
  <si>
    <t xml:space="preserve">WS 4, line 3 </t>
  </si>
  <si>
    <t>Worksheet 6 (h), (i), (j)</t>
  </si>
  <si>
    <t>Total Municipal Tax Expense detail from FERC Form 1, page 263.i, 263.1i:</t>
  </si>
  <si>
    <t>Unitize the Revenue Requirement</t>
  </si>
  <si>
    <t>III.</t>
  </si>
  <si>
    <t>Distribution Expenses</t>
  </si>
  <si>
    <t>Distribution Plant Investment</t>
  </si>
  <si>
    <t>Total Distribution Wages and Salaries Allocation Factor</t>
  </si>
  <si>
    <t>Sub/Line/Meter O&amp;M Allocation Factors</t>
  </si>
  <si>
    <t xml:space="preserve">Sub/Line/Meter O&amp;M Allocation Factors </t>
  </si>
  <si>
    <t>(b) Total Sub/Line/Meter Plant Allocation Factor</t>
  </si>
  <si>
    <t>Sub/Line/Meter Plant Allocation Factor</t>
  </si>
  <si>
    <t xml:space="preserve">   less Annual PBOP Expense</t>
  </si>
  <si>
    <t>(a) Sub/Line/Meter Wages and Salaries Allocation Factors</t>
  </si>
  <si>
    <t>Average annual revenue requirement per mile of line.</t>
  </si>
  <si>
    <t>Miles of Distribution line</t>
  </si>
  <si>
    <t xml:space="preserve"> </t>
  </si>
  <si>
    <t xml:space="preserve">   Common</t>
  </si>
  <si>
    <t>Distribution</t>
  </si>
  <si>
    <t xml:space="preserve">    Peak Load</t>
  </si>
  <si>
    <t xml:space="preserve"> Substation</t>
  </si>
  <si>
    <t>------------</t>
  </si>
  <si>
    <t xml:space="preserve">   ----------</t>
  </si>
  <si>
    <t>---------------</t>
  </si>
  <si>
    <t xml:space="preserve">     --------</t>
  </si>
  <si>
    <t>Thetford</t>
  </si>
  <si>
    <t>Newbury</t>
  </si>
  <si>
    <t>Windsor</t>
  </si>
  <si>
    <t>Total NHEC</t>
  </si>
  <si>
    <t>Underhill</t>
  </si>
  <si>
    <t>Sheldon</t>
  </si>
  <si>
    <t>Total VEC</t>
  </si>
  <si>
    <t>Wells River</t>
  </si>
  <si>
    <t>Bradford</t>
  </si>
  <si>
    <t>Ely</t>
  </si>
  <si>
    <t>Total PSNH</t>
  </si>
  <si>
    <t xml:space="preserve">      Line</t>
  </si>
  <si>
    <t xml:space="preserve">       Kw **</t>
  </si>
  <si>
    <t xml:space="preserve">    ---------</t>
  </si>
  <si>
    <t xml:space="preserve">------ </t>
  </si>
  <si>
    <t xml:space="preserve">-------- </t>
  </si>
  <si>
    <t xml:space="preserve">------- </t>
  </si>
  <si>
    <t>Sheldon Total</t>
  </si>
  <si>
    <t>New Hampshire Electric Cooperative, Inc.</t>
  </si>
  <si>
    <t>Vermont Electric Cooperative, Inc.</t>
  </si>
  <si>
    <t>Public Service Company of New Hampshire</t>
  </si>
  <si>
    <t>Kw</t>
  </si>
  <si>
    <t>Peak Load</t>
  </si>
  <si>
    <t>Load</t>
  </si>
  <si>
    <t>Coincident</t>
  </si>
  <si>
    <t>Customer</t>
  </si>
  <si>
    <t>with Peak</t>
  </si>
  <si>
    <t>Factor</t>
  </si>
  <si>
    <t>Investment</t>
  </si>
  <si>
    <t>Total Distribution Substation Plant</t>
  </si>
  <si>
    <t xml:space="preserve">Annual </t>
  </si>
  <si>
    <t>Charge</t>
  </si>
  <si>
    <t xml:space="preserve">Monthly </t>
  </si>
  <si>
    <t>Common Substations</t>
  </si>
  <si>
    <t>Common Lines</t>
  </si>
  <si>
    <t>From Substation to Delivery Point</t>
  </si>
  <si>
    <t>Thetford to Lyme</t>
  </si>
  <si>
    <t xml:space="preserve">Newbury to Haverhill </t>
  </si>
  <si>
    <t>Windsor L1+L7, P1,2&amp;3 to Cornish</t>
  </si>
  <si>
    <t>Underhill to Jericho</t>
  </si>
  <si>
    <t>Sheldon to St. Rocks</t>
  </si>
  <si>
    <t xml:space="preserve">        to Berkshire</t>
  </si>
  <si>
    <t xml:space="preserve">Wells River to Bath </t>
  </si>
  <si>
    <t>Newbury to Haverhill</t>
  </si>
  <si>
    <t>Bradford to Piermont</t>
  </si>
  <si>
    <t>Ely to Orford</t>
  </si>
  <si>
    <t>Miles</t>
  </si>
  <si>
    <t>Line</t>
  </si>
  <si>
    <t xml:space="preserve">Revenue </t>
  </si>
  <si>
    <t xml:space="preserve">Requirement </t>
  </si>
  <si>
    <t>for Line</t>
  </si>
  <si>
    <t>Average monthly charge per delivery point per month</t>
  </si>
  <si>
    <t>Delivery Point</t>
  </si>
  <si>
    <t>--------------</t>
  </si>
  <si>
    <t>----------</t>
  </si>
  <si>
    <t>N. Fairfax</t>
  </si>
  <si>
    <t>Eden</t>
  </si>
  <si>
    <t>Cambridge</t>
  </si>
  <si>
    <t>St. Rocks</t>
  </si>
  <si>
    <t>Jericho</t>
  </si>
  <si>
    <t>Berkshire</t>
  </si>
  <si>
    <t>Westford</t>
  </si>
  <si>
    <t>E. Fairfax</t>
  </si>
  <si>
    <t>Hyde Park</t>
  </si>
  <si>
    <t>A</t>
  </si>
  <si>
    <t>Total Meter Investment</t>
  </si>
  <si>
    <t>Sum of above</t>
  </si>
  <si>
    <t>B</t>
  </si>
  <si>
    <t>Total Distribution Meter Plant</t>
  </si>
  <si>
    <t xml:space="preserve">WS 1, line 1 </t>
  </si>
  <si>
    <t>C</t>
  </si>
  <si>
    <t>Investment Allocation Factor</t>
  </si>
  <si>
    <t>Line A / Line B</t>
  </si>
  <si>
    <t>D</t>
  </si>
  <si>
    <t>Annual Meter Revenue Requirement</t>
  </si>
  <si>
    <t>E</t>
  </si>
  <si>
    <t>Line C * Line D</t>
  </si>
  <si>
    <t>F</t>
  </si>
  <si>
    <t>Number of Schedule 21 Meters</t>
  </si>
  <si>
    <t>Number of meters above</t>
  </si>
  <si>
    <t>G</t>
  </si>
  <si>
    <t>Line E / Line F</t>
  </si>
  <si>
    <t>H</t>
  </si>
  <si>
    <t>Line G / 12</t>
  </si>
  <si>
    <t xml:space="preserve"> Accumulated Deferred Taxes (282)</t>
  </si>
  <si>
    <t xml:space="preserve"> Accumulated Deferred Taxes (283)</t>
  </si>
  <si>
    <t xml:space="preserve">        Total Plant (Lines 1+2)</t>
  </si>
  <si>
    <t xml:space="preserve"> Woodsville</t>
  </si>
  <si>
    <t xml:space="preserve"> Bath</t>
  </si>
  <si>
    <t xml:space="preserve"> Haverhill</t>
  </si>
  <si>
    <t xml:space="preserve"> Piermont</t>
  </si>
  <si>
    <t xml:space="preserve"> Orford</t>
  </si>
  <si>
    <t xml:space="preserve"> Lyme</t>
  </si>
  <si>
    <t xml:space="preserve"> Lafayette</t>
  </si>
  <si>
    <t xml:space="preserve"> Cornish</t>
  </si>
  <si>
    <t>Lowell</t>
  </si>
  <si>
    <t>French Hill</t>
  </si>
  <si>
    <t>P. Valley</t>
  </si>
  <si>
    <t>Ludlow (Lu)</t>
  </si>
  <si>
    <t>Rt 103 (Lu)</t>
  </si>
  <si>
    <t>Smith. (Lu)</t>
  </si>
  <si>
    <t>From Line 38</t>
  </si>
  <si>
    <t>WS 1, line 18</t>
  </si>
  <si>
    <t>WS 1, line 20</t>
  </si>
  <si>
    <t>WS 1, line 1</t>
  </si>
  <si>
    <t>Worksheet 1, Line 16</t>
  </si>
  <si>
    <t>Worksheet 1, Line 17</t>
  </si>
  <si>
    <t xml:space="preserve">        Net Investment (Line 3-4-5)</t>
  </si>
  <si>
    <t xml:space="preserve">        Total Investment Base  (Line 6+7+8+9)</t>
  </si>
  <si>
    <t>Total Revenue Requirements (Line 11 thru 17)</t>
  </si>
  <si>
    <t>Average annual revenue requirement per mile of line. (line 18 / 19)</t>
  </si>
  <si>
    <t xml:space="preserve">     Massachusetts property tax</t>
  </si>
  <si>
    <t>Attachment E-2</t>
  </si>
  <si>
    <t xml:space="preserve"> To Line 6</t>
  </si>
  <si>
    <t>Structures &amp; Improvements(p.207.61)</t>
  </si>
  <si>
    <t>Station Equipment (p.207.62)</t>
  </si>
  <si>
    <t>Storage Battery Equipment (p.207.63)</t>
  </si>
  <si>
    <t>Poles, Towers &amp; Fixtures(p.207.64)</t>
  </si>
  <si>
    <t>Overhead Conduct. &amp; Devices(p.207.65)</t>
  </si>
  <si>
    <t>Underground Conduit (p.207.66)</t>
  </si>
  <si>
    <t>Underground Conduct.&amp;Dev.(p.207.67)</t>
  </si>
  <si>
    <t>Line Transformers (p.207.68)</t>
  </si>
  <si>
    <t>Services (p.207.69)</t>
  </si>
  <si>
    <t>Meters (p.207.70)</t>
  </si>
  <si>
    <t>Install. on Cust. Prem. (p.207.71)</t>
  </si>
  <si>
    <t>Leased Property (p.207.72)</t>
  </si>
  <si>
    <t>Street Lighting (p.207.73)</t>
  </si>
  <si>
    <t>Asset Retirement Obligation (p.207.74)*</t>
  </si>
  <si>
    <t>Distribution Plant without Land (ln46-ln47)</t>
  </si>
  <si>
    <t>Allocation (ln 48 as percent of Total ln 48)</t>
  </si>
  <si>
    <t>*** Pole Rentals Charged to Lines, Page 450</t>
  </si>
  <si>
    <t>Line 3 - Line 4</t>
  </si>
  <si>
    <t>Line 2 / Line 5</t>
  </si>
  <si>
    <t>Line 6 * line 7</t>
  </si>
  <si>
    <t>Line 10 + Line 11</t>
  </si>
  <si>
    <t>Line 12 / Line 13</t>
  </si>
  <si>
    <t>Line 14 * Line 15</t>
  </si>
  <si>
    <t>from Line 6</t>
  </si>
  <si>
    <t>Line 18 * Line 19</t>
  </si>
  <si>
    <t xml:space="preserve">   Subtotal  [line 9 minus (10 thru 12)]</t>
  </si>
  <si>
    <t>Total A&amp;G  [line 13 plus (14 thru 16)]</t>
  </si>
  <si>
    <t>Worksheet 6, line 23</t>
  </si>
  <si>
    <t xml:space="preserve">  Total (line 5+6)</t>
  </si>
  <si>
    <t xml:space="preserve">  Total (lines 9 thru 12)</t>
  </si>
  <si>
    <t xml:space="preserve">  Subtotal (line 17+18)</t>
  </si>
  <si>
    <t xml:space="preserve">  Total (line 19 * line 20)</t>
  </si>
  <si>
    <t>WS 3, line 7</t>
  </si>
  <si>
    <t>WS 3, line 13</t>
  </si>
  <si>
    <t>WS 3, line 14</t>
  </si>
  <si>
    <t>WS 3, line 15</t>
  </si>
  <si>
    <t>WS 3, line 21</t>
  </si>
  <si>
    <t>WS 4, line 4</t>
  </si>
  <si>
    <t>WS 4, line 6</t>
  </si>
  <si>
    <t>WS 4, line 7</t>
  </si>
  <si>
    <t>Tax Credit</t>
  </si>
  <si>
    <t>Investment Base)</t>
  </si>
  <si>
    <t xml:space="preserve"> To Line 16</t>
  </si>
  <si>
    <t>WS 4, line 15</t>
  </si>
  <si>
    <t>Total Distribution Plant plus allocated General Plant</t>
  </si>
  <si>
    <t>FERC</t>
  </si>
  <si>
    <t>Depreciation</t>
  </si>
  <si>
    <t>FERC Plant Account</t>
  </si>
  <si>
    <t>Account</t>
  </si>
  <si>
    <t>Rates *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</si>
  <si>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</si>
  <si>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</si>
  <si>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</si>
  <si>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</si>
  <si>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</si>
  <si>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</si>
  <si>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</si>
  <si>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</si>
  <si>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</si>
  <si>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</si>
  <si>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</si>
  <si>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</si>
  <si>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</si>
  <si>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</si>
  <si>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</si>
  <si>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</si>
  <si>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</si>
  <si>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</si>
  <si>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</si>
  <si>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</si>
  <si>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</si>
  <si>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</si>
  <si>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</si>
  <si>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</si>
  <si>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</si>
  <si>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</si>
  <si>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</si>
  <si>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</si>
  <si>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</si>
  <si>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</si>
  <si>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</si>
  <si>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</si>
  <si>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</si>
  <si>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</si>
  <si>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</si>
  <si>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</si>
  <si>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</si>
  <si>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</si>
  <si>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</si>
  <si>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</si>
  <si>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</si>
  <si>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</si>
  <si>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</si>
  <si>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</si>
  <si>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</si>
  <si>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</si>
  <si>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</si>
  <si>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</si>
  <si>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Distribution Depreciation *</t>
  </si>
  <si>
    <t>Depreciation Rates</t>
  </si>
  <si>
    <t>* See Worksheet 10 for detailed depreciation rates</t>
  </si>
  <si>
    <t>) /</t>
  </si>
  <si>
    <t>Description</t>
  </si>
  <si>
    <r>
      <t>1</t>
    </r>
    <r>
      <rPr>
        <u/>
        <sz val="10"/>
        <rFont val="Arial"/>
        <family val="2"/>
      </rPr>
      <t xml:space="preserve"> Long Term Debt</t>
    </r>
  </si>
  <si>
    <t>Acc 221 Bonds</t>
  </si>
  <si>
    <t>Less Acc 222 Reacq'd Bonds</t>
  </si>
  <si>
    <t>Acc 223 LT Advances from Assoc Cos.</t>
  </si>
  <si>
    <t>Acc 224 Other LT Debt</t>
  </si>
  <si>
    <t>Gross Proceeds Outstanding LT Debt</t>
  </si>
  <si>
    <t>Less Acc 226 Unamort Discount</t>
  </si>
  <si>
    <t>Less Acc 181 Unamort Debt Expense</t>
  </si>
  <si>
    <t>Less Acc 189 Unamort Loss on Reacqd Debt</t>
  </si>
  <si>
    <t>Plus Acc 225 Unamort Premium</t>
  </si>
  <si>
    <t>Plus Acc 257 Unamort Gain on Reacqd Debt</t>
  </si>
  <si>
    <t>Net Proceeds Long Term Debt</t>
  </si>
  <si>
    <r>
      <t>1</t>
    </r>
    <r>
      <rPr>
        <u/>
        <sz val="10"/>
        <rFont val="Arial"/>
        <family val="2"/>
      </rPr>
      <t xml:space="preserve"> Long Term Debt Cost</t>
    </r>
  </si>
  <si>
    <t>Acc 427 and Acc 430 Interest Expense</t>
  </si>
  <si>
    <t>Acc 428 Amort Debt Discount and Expense</t>
  </si>
  <si>
    <t>Acc 428.1 Amort Loss on Reacqd Debt</t>
  </si>
  <si>
    <t>Less Acc 429 Amort Premium</t>
  </si>
  <si>
    <t>Less Acc 429.1 Amort Gain on Reacqd Debt</t>
  </si>
  <si>
    <t>Total Long Term Debt Cost</t>
  </si>
  <si>
    <r>
      <t>2</t>
    </r>
    <r>
      <rPr>
        <u/>
        <sz val="10"/>
        <rFont val="Arial"/>
        <family val="2"/>
      </rPr>
      <t xml:space="preserve"> Preferred Stock and Dividend</t>
    </r>
  </si>
  <si>
    <t>Acc 204 Preferred Stock Issued</t>
  </si>
  <si>
    <t>Less Acc 217 Reacq Capital Stock (Pfd)</t>
  </si>
  <si>
    <t>Acc 207 Premium on Pfd Stock</t>
  </si>
  <si>
    <t>Acc 207-208 Other Paid In Capital (Pfd)</t>
  </si>
  <si>
    <t>Less Acc 213 discount on Capital Stock (Pfd)</t>
  </si>
  <si>
    <t>Less Acc 214 Capital Stock Expense (Pfd)</t>
  </si>
  <si>
    <t xml:space="preserve">Total Preferred Stock </t>
  </si>
  <si>
    <t>Preferred Dividend</t>
  </si>
  <si>
    <r>
      <t>3</t>
    </r>
    <r>
      <rPr>
        <u/>
        <sz val="10"/>
        <rFont val="Arial"/>
        <family val="2"/>
      </rPr>
      <t xml:space="preserve"> Common Stock</t>
    </r>
  </si>
  <si>
    <t>Proprietary Capital</t>
  </si>
  <si>
    <t>Less: Preferred Stock</t>
  </si>
  <si>
    <t>Less Acc 216.1 Unap Undis Subsidiary Earnings</t>
  </si>
  <si>
    <t>Less:  Account 219 (enter negative)</t>
  </si>
  <si>
    <t xml:space="preserve">Common Equity </t>
  </si>
  <si>
    <r>
      <t>4</t>
    </r>
    <r>
      <rPr>
        <sz val="10"/>
        <rFont val="Arial"/>
        <family val="2"/>
      </rPr>
      <t xml:space="preserve"> The cost of each component shall be as follows:</t>
    </r>
  </si>
  <si>
    <t>Return on Equity =</t>
  </si>
  <si>
    <t xml:space="preserve">General Other Tangible Property </t>
  </si>
  <si>
    <t>From Worksheet 1, line 10</t>
  </si>
  <si>
    <t>To Worksheet 1, line 11</t>
  </si>
  <si>
    <t>WS 2, line 24</t>
  </si>
  <si>
    <t>Ln 53/Ln 52</t>
  </si>
  <si>
    <t>Sum Ln 27 through 30</t>
  </si>
  <si>
    <t>Sum Ln 31 through 36</t>
  </si>
  <si>
    <t>Sum Ln 39 through 43</t>
  </si>
  <si>
    <t>Sum Ln 46 through 51</t>
  </si>
  <si>
    <t>Ln 55 less Ln 56 through 58</t>
  </si>
  <si>
    <t>WS 4, line 16</t>
  </si>
  <si>
    <t>WS9, Line H</t>
  </si>
  <si>
    <t>From Line 28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</si>
  <si>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</si>
  <si>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</si>
  <si>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**  Capital Structure is based on the average beginning-of-year and end-of-year balances for all components.</t>
  </si>
  <si>
    <t xml:space="preserve">13 Month Average Plant </t>
  </si>
  <si>
    <t xml:space="preserve">Plant </t>
  </si>
  <si>
    <t>Balance</t>
  </si>
  <si>
    <t>January</t>
  </si>
  <si>
    <t>Company Workpapers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</si>
  <si>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</si>
  <si>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</si>
  <si>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</si>
  <si>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</si>
  <si>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</si>
  <si>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</si>
  <si>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</si>
  <si>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</si>
  <si>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</si>
  <si>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</si>
  <si>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 xml:space="preserve">13 Month Average Transmission </t>
  </si>
  <si>
    <t>General</t>
  </si>
  <si>
    <t>13 Month Average General</t>
  </si>
  <si>
    <t xml:space="preserve">Total Plant in Service </t>
  </si>
  <si>
    <t>13 Month Average Total Plant</t>
  </si>
  <si>
    <t>13 Month Average Accumulated Depreciation</t>
  </si>
  <si>
    <t>ADIT</t>
  </si>
  <si>
    <t xml:space="preserve">Beginning </t>
  </si>
  <si>
    <t xml:space="preserve">Ending </t>
  </si>
  <si>
    <t xml:space="preserve">Average </t>
  </si>
  <si>
    <t>Account 283</t>
  </si>
  <si>
    <t>Total Account 283</t>
  </si>
  <si>
    <t>Account 190</t>
  </si>
  <si>
    <t>Account 165 Prepayment</t>
  </si>
  <si>
    <t>16533 Prepayments-Income Taxes</t>
  </si>
  <si>
    <t>16538 Prepayments-McNeil</t>
  </si>
  <si>
    <t>16540 AP Property Tax Liability</t>
  </si>
  <si>
    <t>16542 Prepayments-Property Taxes</t>
  </si>
  <si>
    <t>Total Account 165</t>
  </si>
  <si>
    <t>** The PBOP amount may not be changed absent a Section 205 or 206 filing with FERC.</t>
  </si>
  <si>
    <t xml:space="preserve">     plus PBOP Expense FIXED **</t>
  </si>
  <si>
    <t>Worksheet 11, line 15</t>
  </si>
  <si>
    <t>Worksheet 11, line 45</t>
  </si>
  <si>
    <t>Worksheet 11, line 30</t>
  </si>
  <si>
    <t>Worksheet 12, line 15</t>
  </si>
  <si>
    <t>Worksheet 12, line 30</t>
  </si>
  <si>
    <t>Worksheet 13</t>
  </si>
  <si>
    <t>General Plant Accum. Depreciation</t>
  </si>
  <si>
    <t>General Office Transportation Equipment - large vehicles</t>
  </si>
  <si>
    <t>General Office Transportation Equipment - small vehicles</t>
  </si>
  <si>
    <t>* The depreciation rates may not be changed absent a Section 205 or 206 filing with FERC.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</si>
  <si>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</si>
  <si>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</si>
  <si>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</si>
  <si>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>Green Mountain Power</t>
  </si>
  <si>
    <t>Public Service of New Hampshire</t>
  </si>
  <si>
    <t xml:space="preserve">    Monthly Charge for Company-Owned Substations:</t>
  </si>
  <si>
    <t xml:space="preserve">    Monthly Charge for Company-Owned Lines:</t>
  </si>
  <si>
    <t xml:space="preserve">    Delivery Point Charge (per point, per month):</t>
  </si>
  <si>
    <t>WS9, Ln H</t>
  </si>
  <si>
    <t>Worksheet 15 of 15</t>
  </si>
  <si>
    <t>Worksheet 14 of 15</t>
  </si>
  <si>
    <t>Worksheet 13 of 15</t>
  </si>
  <si>
    <t>Worksheet 12 of 15</t>
  </si>
  <si>
    <t>Worksheet 11 of 15</t>
  </si>
  <si>
    <t>Worksheet 9 of  15</t>
  </si>
  <si>
    <t>Worksheet 8 of 15</t>
  </si>
  <si>
    <t>Worksheet 7 of  15</t>
  </si>
  <si>
    <t>Worksheet 6 of 15</t>
  </si>
  <si>
    <t>Worksheet 5 of 15</t>
  </si>
  <si>
    <t>Worksheet 4 of 15</t>
  </si>
  <si>
    <t>Worksheet 3 of 15</t>
  </si>
  <si>
    <t>Worksheet 2 of 15</t>
  </si>
  <si>
    <t>Worksheet 1 of 15</t>
  </si>
  <si>
    <t>Worksheet 10 of 15</t>
  </si>
  <si>
    <t xml:space="preserve">     Attachment E-2</t>
  </si>
  <si>
    <t>(H)</t>
  </si>
  <si>
    <t>WS7, Ln 4, col H</t>
  </si>
  <si>
    <t>WS7, Ln 16, col H</t>
  </si>
  <si>
    <t>WS7, Ln 8, col H</t>
  </si>
  <si>
    <t>WS8, Ln 4, col H</t>
  </si>
  <si>
    <t>WS8, Ln 11, col H</t>
  </si>
  <si>
    <t>WS8, Ln 19, col H</t>
  </si>
  <si>
    <t>Distribution Charge Summary</t>
  </si>
  <si>
    <t>Annual Revenue Requirement for Schedule 21 Meters</t>
  </si>
  <si>
    <t>Annual Revenue Requirement per Meter</t>
  </si>
  <si>
    <t>Revenue Requirement per Meter per month</t>
  </si>
  <si>
    <t>Calculation of Distribution-Related General Plant:</t>
  </si>
  <si>
    <t>This line is intentionally left blank</t>
  </si>
  <si>
    <t>From Line 20</t>
  </si>
  <si>
    <t>**** Land and Land Rights attributable to substations from Plant Accounting, Page 450</t>
  </si>
  <si>
    <t>Land and Land Rights (p.207.60) ****</t>
  </si>
  <si>
    <t>1/8 O&amp;M-Fuel&amp;Purchased Power</t>
  </si>
  <si>
    <t>HEALTH INSURANCE RESERVE</t>
  </si>
  <si>
    <t>COST OF REMOVAL REGULATORY LIAB</t>
  </si>
  <si>
    <t>CAFC</t>
  </si>
  <si>
    <t>INT RATE SWAP/BOND DISCOUNT</t>
  </si>
  <si>
    <t>REGULATORY ASSET-ASSET RETIREME</t>
  </si>
  <si>
    <t>DEF ASSET-LOW INCOME DISC PAYME</t>
  </si>
  <si>
    <t>DEF ASSET-EFFICIENCY FUND PAYME</t>
  </si>
  <si>
    <t>CEED FUND Def chg</t>
  </si>
  <si>
    <t>East Barnet</t>
  </si>
  <si>
    <t>Page 263.12i</t>
  </si>
  <si>
    <t>Page 263.5i</t>
  </si>
  <si>
    <t>Page 263.4i</t>
  </si>
  <si>
    <t>Page 263.9i</t>
  </si>
  <si>
    <t>Page 263.26i</t>
  </si>
  <si>
    <t>Page 263.25i</t>
  </si>
  <si>
    <t>Page 263.27i</t>
  </si>
  <si>
    <t>Page 263.24i</t>
  </si>
  <si>
    <t>Page 263.28i</t>
  </si>
  <si>
    <t>Page 263.23i</t>
  </si>
  <si>
    <t>Payroll taxes from FERC Form 1, page 263.i</t>
  </si>
  <si>
    <t>Page 227.9c</t>
  </si>
  <si>
    <t>Effective 10/1/14</t>
  </si>
  <si>
    <t xml:space="preserve">Sheldon (from intersection of Berkshire Tap </t>
  </si>
  <si>
    <t>December 2016</t>
  </si>
  <si>
    <t xml:space="preserve">16534 Prepayments-Pension </t>
  </si>
  <si>
    <t>16537 Prepayments-Other Expense</t>
  </si>
  <si>
    <t>16541 Prepayments-Colchester Re Tax</t>
  </si>
  <si>
    <t>Account 282, 283, 190</t>
  </si>
  <si>
    <t>TRANS</t>
  </si>
  <si>
    <t>Investment in Associated Companies</t>
  </si>
  <si>
    <t>Deferred Charges</t>
  </si>
  <si>
    <t>GORGE REPOWERMENT</t>
  </si>
  <si>
    <t>REG ASSET - VMPD VALUE SHARING</t>
  </si>
  <si>
    <t>REG ASSET - DEPRECIATION STUDY</t>
  </si>
  <si>
    <t>NUCLEAR DEF OUTAGE COSTS</t>
  </si>
  <si>
    <t>DEERFIELD WIND</t>
  </si>
  <si>
    <t>ARO</t>
  </si>
  <si>
    <t>25297,25298</t>
  </si>
  <si>
    <t>FINANCE CHARGE (LINEX)</t>
  </si>
  <si>
    <t>Deferred Credits</t>
  </si>
  <si>
    <t>ASSET RETIREMENT LIABILITY</t>
  </si>
  <si>
    <t>UNEARNED REVENUE</t>
  </si>
  <si>
    <t>MISC CUR WORKERS COMP MAJOR</t>
  </si>
  <si>
    <t>REG LIAB - VYNPC VAL ALLOW</t>
  </si>
  <si>
    <t>REG LIAB-NEIL VY</t>
  </si>
  <si>
    <t>REG LIAB CVPS ESAM OVERCOLLECTI</t>
  </si>
  <si>
    <t>REG LIAB COW POWER MARKETING</t>
  </si>
  <si>
    <t>REG LIAB SMARTPOWER OVERCOLL-IN</t>
  </si>
  <si>
    <t>FAS 112</t>
  </si>
  <si>
    <t>FAS 112 liability</t>
  </si>
  <si>
    <t>PENSION</t>
  </si>
  <si>
    <t>W Cap</t>
  </si>
  <si>
    <t>Working Capital</t>
  </si>
  <si>
    <t>P R Med</t>
  </si>
  <si>
    <t>Post Retirement Medical</t>
  </si>
  <si>
    <t>SERP</t>
  </si>
  <si>
    <t>TAX FAS 109</t>
  </si>
  <si>
    <t>WC Prepayments</t>
  </si>
  <si>
    <t>Working Capital Prepayments</t>
  </si>
  <si>
    <t>FA</t>
  </si>
  <si>
    <t>Plant related items</t>
  </si>
  <si>
    <t>Capital Structure Equity</t>
  </si>
  <si>
    <t>NOL</t>
  </si>
  <si>
    <t>Net Operating losses</t>
  </si>
  <si>
    <t>PTC</t>
  </si>
  <si>
    <t>Production Tax Credits</t>
  </si>
  <si>
    <t>REG ASSET - RETIRED METER COST</t>
  </si>
  <si>
    <t>VY Contra VA</t>
  </si>
  <si>
    <t>FIN48</t>
  </si>
  <si>
    <t>12801NQ</t>
  </si>
  <si>
    <t>Millstone non-qualified trust</t>
  </si>
  <si>
    <t>AMORT OF HQ (89-90 AUDIT) now North &amp; South</t>
  </si>
  <si>
    <t>Total Account 282, 283, 190</t>
  </si>
  <si>
    <t>9/30/2016 Rate Year</t>
  </si>
  <si>
    <t>13 mo avg</t>
  </si>
  <si>
    <t>Page 276-277</t>
  </si>
  <si>
    <t>Page 234 a/b</t>
  </si>
  <si>
    <t>Prepayment</t>
  </si>
  <si>
    <t>Worksheet 14, line 20</t>
  </si>
  <si>
    <t>Finance Group</t>
  </si>
  <si>
    <t>Budget/Form 1, pg 112, ln 18c,d</t>
  </si>
  <si>
    <t>Budget/Form 1, pg 112, ln 19c,d</t>
  </si>
  <si>
    <t>Budget/Form 1, pg 256, various ln, col a,b</t>
  </si>
  <si>
    <t>Budget/Form 1, pg 112, ln 21c,d</t>
  </si>
  <si>
    <t>Budget/Form 1, pg 112, ln 23 c,d</t>
  </si>
  <si>
    <t>Budget/Form 1, pg 111, ln 81c,d</t>
  </si>
  <si>
    <t>Budget/Form 1, pg 112, ln 22c,d</t>
  </si>
  <si>
    <t>Budget/Form 1, pg 113, ln 61c,d</t>
  </si>
  <si>
    <t>Budget/Form 1, pg 257, ln 33(i)</t>
  </si>
  <si>
    <t>Budget/Form 1, pg 117, ln 64c</t>
  </si>
  <si>
    <t>Budget/Form 1, pg 117, ln 65 c</t>
  </si>
  <si>
    <t>Budget/Form 1, pg 117, ln 66c</t>
  </si>
  <si>
    <t>Budget/Form 1, pg 112, ln 3 c, d</t>
  </si>
  <si>
    <t>Budget/Form 1, pg 112, ln 13 c, d (portion)</t>
  </si>
  <si>
    <t>Budget/Form 1, pg 112, ln 6 c, d (portion)</t>
  </si>
  <si>
    <t>Budget/Form 1, pg 112, ln7 c, d (portion)</t>
  </si>
  <si>
    <t>Budget/Form 1, pg 112 ln 9 c, d (portion)</t>
  </si>
  <si>
    <t>Budget/Form 1, pg 112, ln 10 c, d (portion)</t>
  </si>
  <si>
    <t>Budget/Form 1, pg 118, ln 29 c</t>
  </si>
  <si>
    <t>Budget/Form 1, pg 112, ln 16, c,d</t>
  </si>
  <si>
    <t>Budget/Form 1, pg 112, ln 3 c,d</t>
  </si>
  <si>
    <t>Budget/Form 1, pg 111, ln 69c,d</t>
  </si>
  <si>
    <t>Budget/Form 1, pg 117, ln 63 c</t>
  </si>
  <si>
    <t>Budget/Form 1, pg 112, ln 12, c, d</t>
  </si>
  <si>
    <t>Budget/Form 1, pg 112, ln 15 c,d</t>
  </si>
  <si>
    <t xml:space="preserve">  Last Year</t>
  </si>
  <si>
    <t>16511~Prepayments-Ins General</t>
  </si>
  <si>
    <t>16512~Prepayments-Employee Medical</t>
  </si>
  <si>
    <t>16513~Prepayments-Ins Life</t>
  </si>
  <si>
    <t>16514~Prepayments-Ins Liability</t>
  </si>
  <si>
    <t>16515~Prepayments-Worker'S Comp</t>
  </si>
  <si>
    <t>16516~Prepayments-Excess Liability</t>
  </si>
  <si>
    <t>16517~Prepayments-D.O.L.I.</t>
  </si>
  <si>
    <t>16521~Prepayments-Purchase Power</t>
  </si>
  <si>
    <t>16522~Prepayments-Rec Brokerage Fees</t>
  </si>
  <si>
    <t>16531~Prepayment-Other</t>
  </si>
  <si>
    <t>16532~Prepayments-Mmwec</t>
  </si>
  <si>
    <r>
      <rPr>
        <b/>
        <sz val="11"/>
        <rFont val="Courier New"/>
        <family val="3"/>
      </rPr>
      <t>Rate Case</t>
    </r>
    <r>
      <rPr>
        <sz val="11"/>
        <rFont val="Courier New"/>
        <family val="3"/>
      </rPr>
      <t>/Page 111.57</t>
    </r>
  </si>
  <si>
    <t>CAP S EQUITY</t>
  </si>
  <si>
    <t>REG-ASSET-2013 NTA STUDY</t>
  </si>
  <si>
    <t>REG ASSET - DEERFIELD WIND COST</t>
  </si>
  <si>
    <t>JV SOLAR ABANDONED SITES</t>
  </si>
  <si>
    <t>RATE DESIGN</t>
  </si>
  <si>
    <t>REG-LIAB-earnings sharing</t>
  </si>
  <si>
    <t>CIAC REG LIABILITY</t>
  </si>
  <si>
    <t>DEF-REV-SO2 EMISSION ALLOWANCE</t>
  </si>
  <si>
    <t>CONTINGENCY RESERVES</t>
  </si>
  <si>
    <t>ELECTRICITY ASSISTANCE PROGRAM</t>
  </si>
  <si>
    <t>REG LIAB VYNPC REV SHAR AGRMT</t>
  </si>
  <si>
    <t>REG LIAB PRODUCTION TAX CREDIT</t>
  </si>
  <si>
    <t>December 2017</t>
  </si>
  <si>
    <t>Rate Case/Page 206.75b</t>
  </si>
  <si>
    <t>Rate Case/Page 207.75g</t>
  </si>
  <si>
    <t>Rate Case/Page 206.99b</t>
  </si>
  <si>
    <t>Rate Case/Page 207.99g</t>
  </si>
  <si>
    <t>Rate Case/Page 206.104b</t>
  </si>
  <si>
    <t>Rate Case/Page 207.104g</t>
  </si>
  <si>
    <t>Johnson VEC</t>
  </si>
  <si>
    <t>Snipe Ireland VEC</t>
  </si>
  <si>
    <t>Jones Brook WEC</t>
  </si>
  <si>
    <t>Rate Case/Page 354.23b</t>
  </si>
  <si>
    <t>Rate Case/Page 354.28b</t>
  </si>
  <si>
    <t>Rate Case/Page 354.27b</t>
  </si>
  <si>
    <t>---------------------------------</t>
  </si>
  <si>
    <t>2017 Forecast</t>
  </si>
  <si>
    <t>12-15-2016 Posting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</si>
</sst>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_)"/>
    <numFmt numFmtId="168" formatCode="0.0%"/>
    <numFmt numFmtId="169" formatCode="0.0000"/>
    <numFmt numFmtId="170" formatCode="0.0000000"/>
    <numFmt numFmtId="171" formatCode="0.0000000000"/>
    <numFmt numFmtId="172" formatCode="_(* #,##0_);_(* \(#,##0\);_(* &quot;-&quot;??_);_(@_)"/>
    <numFmt numFmtId="173" formatCode="#,##0.0000_);[Red]\(#,##0.0000\)"/>
    <numFmt numFmtId="174" formatCode="&quot;$&quot;#,##0.0000000_);\(&quot;$&quot;#,##0.0000000\)"/>
    <numFmt numFmtId="175" formatCode="0_)"/>
    <numFmt numFmtId="176" formatCode="_ * #,##0.00_)\ _$_ ;_ * \(#,##0.00\)\ _$_ ;_ * &quot;-&quot;??_)\ _$_ ;_ @_ "/>
    <numFmt numFmtId="177" formatCode="_(* #,##0_);_(* \(#,##0\);_(* &quot;&quot;\ \-\ &quot;&quot;_);_(@_)"/>
    <numFmt numFmtId="178" formatCode="_ * #,##0.00_)\ [$€]_ ;_ * \(#,##0.00\)\ [$€]_ ;_ * &quot;-&quot;??_)\ [$€]_ ;_ @_ "/>
    <numFmt numFmtId="179" formatCode="_(&quot;$&quot;* #,##0_);_(&quot;$&quot;* \(#,##0\);_(&quot;$&quot;* &quot;-&quot;??_);_(@_)"/>
    <numFmt numFmtId="180" formatCode="[$$]#,##0;\-[$$]#,##0"/>
  </numFmts>
  <fonts count="122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mbria"/>
      <family val="2"/>
    </font>
    <font>
      <sz val="10"/>
      <name val="Arial"/>
      <family val="2"/>
    </font>
    <font>
      <sz val="11"/>
      <name val="Bookman Old Style"/>
      <family val="1"/>
    </font>
    <font>
      <u/>
      <sz val="10"/>
      <color indexed="12"/>
      <name val="Arial"/>
      <family val="2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sz val="11"/>
      <color indexed="10"/>
      <name val="Courier New"/>
      <family val="3"/>
    </font>
    <font>
      <sz val="11"/>
      <color indexed="8"/>
      <name val="Courier New"/>
      <family val="3"/>
    </font>
    <font>
      <sz val="11"/>
      <color indexed="9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u val="double"/>
      <sz val="11"/>
      <name val="Courier New"/>
      <family val="3"/>
    </font>
    <font>
      <b/>
      <u val="doubleAccounting"/>
      <sz val="11"/>
      <name val="Courier New"/>
      <family val="3"/>
    </font>
    <font>
      <u/>
      <vertAlign val="superscript"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ourier Ne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8"/>
      <name val="Verdana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2"/>
      <name val="Arial MT"/>
    </font>
    <font>
      <b/>
      <sz val="18"/>
      <name val="Arial"/>
      <family val="2"/>
    </font>
    <font>
      <u/>
      <sz val="10.45"/>
      <color indexed="12"/>
      <name val="Arial"/>
      <family val="2"/>
    </font>
    <font>
      <u/>
      <sz val="8.5"/>
      <color indexed="12"/>
      <name val="Arial"/>
      <family val="2"/>
    </font>
    <font>
      <u/>
      <sz val="9"/>
      <color indexed="12"/>
      <name val="Arial"/>
      <family val="2"/>
    </font>
    <font>
      <sz val="10"/>
      <name val="Century Gothic"/>
      <family val="2"/>
    </font>
    <font>
      <b/>
      <u val="singleAccounting"/>
      <sz val="9"/>
      <color indexed="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9"/>
      <name val="Arial"/>
      <family val="2"/>
    </font>
    <font>
      <sz val="10"/>
      <name val="Courier"/>
      <family val="3"/>
    </font>
    <font>
      <sz val="9"/>
      <color theme="0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Arial"/>
      <family val="2"/>
    </font>
    <font>
      <i/>
      <sz val="9"/>
      <color rgb="FF7F7F7F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Courier New"/>
      <family val="3"/>
    </font>
    <font>
      <sz val="11"/>
      <color rgb="FF0000FF"/>
      <name val="Courier New"/>
      <family val="3"/>
    </font>
    <font>
      <sz val="10"/>
      <color rgb="FF0000FF"/>
      <name val="Arial"/>
      <family val="2"/>
    </font>
    <font>
      <sz val="12"/>
      <color rgb="FFFF0000"/>
      <name val="Arial"/>
      <family val="2"/>
    </font>
    <font>
      <sz val="11"/>
      <color rgb="FFFF0000"/>
      <name val="Courier New"/>
      <family val="3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trike/>
      <sz val="10"/>
      <name val="Arial"/>
      <family val="2"/>
    </font>
    <font>
      <sz val="12"/>
      <color indexed="8"/>
      <name val="Arial"/>
      <family val="2"/>
    </font>
    <font>
      <sz val="11"/>
      <color rgb="FF0070C0"/>
      <name val="Courier New"/>
      <family val="3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70C0"/>
      <name val="Arial"/>
      <family val="2"/>
    </font>
    <font>
      <sz val="12"/>
      <color rgb="FF0000FF"/>
      <name val="Courier New"/>
      <family val="3"/>
    </font>
  </fonts>
  <fills count="10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rgb="FF92D4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8869">
    <xf numFmtId="0" fontId="0" fillId="0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9" fillId="21" borderId="0" applyNumberFormat="0" applyBorder="0" applyAlignment="0" applyProtection="0"/>
    <xf numFmtId="0" fontId="40" fillId="35" borderId="1" applyNumberFormat="0" applyAlignment="0" applyProtection="0"/>
    <xf numFmtId="0" fontId="25" fillId="22" borderId="2" applyNumberFormat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2" fillId="32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4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4" fillId="0" borderId="0"/>
    <xf numFmtId="37" fontId="34" fillId="0" borderId="0"/>
    <xf numFmtId="37" fontId="34" fillId="0" borderId="0"/>
    <xf numFmtId="0" fontId="15" fillId="0" borderId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1" fillId="35" borderId="8" applyNumberFormat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5" fillId="11" borderId="9" applyNumberFormat="0" applyProtection="0">
      <alignment vertical="center"/>
    </xf>
    <xf numFmtId="4" fontId="46" fillId="11" borderId="9" applyNumberFormat="0" applyProtection="0">
      <alignment vertical="center"/>
    </xf>
    <xf numFmtId="4" fontId="45" fillId="11" borderId="9" applyNumberFormat="0" applyProtection="0">
      <alignment horizontal="left" vertical="center" indent="1"/>
    </xf>
    <xf numFmtId="0" fontId="45" fillId="11" borderId="9" applyNumberFormat="0" applyProtection="0">
      <alignment horizontal="left" vertical="top" indent="1"/>
    </xf>
    <xf numFmtId="4" fontId="45" fillId="3" borderId="0" applyNumberFormat="0" applyProtection="0">
      <alignment horizontal="left" vertical="center" indent="1"/>
    </xf>
    <xf numFmtId="4" fontId="37" fillId="9" borderId="9" applyNumberFormat="0" applyProtection="0">
      <alignment horizontal="right" vertical="center"/>
    </xf>
    <xf numFmtId="4" fontId="37" fillId="4" borderId="9" applyNumberFormat="0" applyProtection="0">
      <alignment horizontal="right" vertical="center"/>
    </xf>
    <xf numFmtId="4" fontId="37" fillId="30" borderId="9" applyNumberFormat="0" applyProtection="0">
      <alignment horizontal="right" vertical="center"/>
    </xf>
    <xf numFmtId="4" fontId="37" fillId="15" borderId="9" applyNumberFormat="0" applyProtection="0">
      <alignment horizontal="right" vertical="center"/>
    </xf>
    <xf numFmtId="4" fontId="37" fillId="41" borderId="9" applyNumberFormat="0" applyProtection="0">
      <alignment horizontal="right" vertical="center"/>
    </xf>
    <xf numFmtId="4" fontId="37" fillId="14" borderId="9" applyNumberFormat="0" applyProtection="0">
      <alignment horizontal="right" vertical="center"/>
    </xf>
    <xf numFmtId="4" fontId="37" fillId="12" borderId="9" applyNumberFormat="0" applyProtection="0">
      <alignment horizontal="right" vertical="center"/>
    </xf>
    <xf numFmtId="4" fontId="37" fillId="42" borderId="9" applyNumberFormat="0" applyProtection="0">
      <alignment horizontal="right" vertical="center"/>
    </xf>
    <xf numFmtId="4" fontId="37" fillId="43" borderId="9" applyNumberFormat="0" applyProtection="0">
      <alignment horizontal="right" vertical="center"/>
    </xf>
    <xf numFmtId="4" fontId="45" fillId="44" borderId="10" applyNumberFormat="0" applyProtection="0">
      <alignment horizontal="left" vertical="center" indent="1"/>
    </xf>
    <xf numFmtId="4" fontId="37" fillId="45" borderId="0" applyNumberFormat="0" applyProtection="0">
      <alignment horizontal="left" vertical="center" indent="1"/>
    </xf>
    <xf numFmtId="4" fontId="47" fillId="10" borderId="0" applyNumberFormat="0" applyProtection="0">
      <alignment horizontal="left" vertical="center" indent="1"/>
    </xf>
    <xf numFmtId="4" fontId="37" fillId="3" borderId="9" applyNumberFormat="0" applyProtection="0">
      <alignment horizontal="right" vertical="center"/>
    </xf>
    <xf numFmtId="4" fontId="37" fillId="45" borderId="0" applyNumberFormat="0" applyProtection="0">
      <alignment horizontal="left" vertical="center" indent="1"/>
    </xf>
    <xf numFmtId="4" fontId="37" fillId="45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top" indent="1"/>
    </xf>
    <xf numFmtId="0" fontId="3" fillId="10" borderId="9" applyNumberFormat="0" applyProtection="0">
      <alignment horizontal="left" vertical="top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  <xf numFmtId="0" fontId="3" fillId="2" borderId="9" applyNumberFormat="0" applyProtection="0">
      <alignment horizontal="left" vertical="top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top" indent="1"/>
    </xf>
    <xf numFmtId="0" fontId="3" fillId="45" borderId="9" applyNumberFormat="0" applyProtection="0">
      <alignment horizontal="left" vertical="top" indent="1"/>
    </xf>
    <xf numFmtId="0" fontId="3" fillId="7" borderId="11" applyNumberFormat="0">
      <protection locked="0"/>
    </xf>
    <xf numFmtId="0" fontId="3" fillId="7" borderId="11" applyNumberFormat="0">
      <protection locked="0"/>
    </xf>
    <xf numFmtId="4" fontId="37" fillId="5" borderId="9" applyNumberFormat="0" applyProtection="0">
      <alignment vertical="center"/>
    </xf>
    <xf numFmtId="4" fontId="48" fillId="5" borderId="9" applyNumberFormat="0" applyProtection="0">
      <alignment vertical="center"/>
    </xf>
    <xf numFmtId="4" fontId="37" fillId="5" borderId="9" applyNumberFormat="0" applyProtection="0">
      <alignment horizontal="left" vertical="center" indent="1"/>
    </xf>
    <xf numFmtId="0" fontId="37" fillId="5" borderId="9" applyNumberFormat="0" applyProtection="0">
      <alignment horizontal="left" vertical="top" indent="1"/>
    </xf>
    <xf numFmtId="4" fontId="37" fillId="45" borderId="9" applyNumberFormat="0" applyProtection="0">
      <alignment horizontal="right" vertical="center"/>
    </xf>
    <xf numFmtId="4" fontId="48" fillId="45" borderId="9" applyNumberFormat="0" applyProtection="0">
      <alignment horizontal="right" vertical="center"/>
    </xf>
    <xf numFmtId="4" fontId="37" fillId="3" borderId="9" applyNumberFormat="0" applyProtection="0">
      <alignment horizontal="left" vertical="center" indent="1"/>
    </xf>
    <xf numFmtId="0" fontId="37" fillId="3" borderId="9" applyNumberFormat="0" applyProtection="0">
      <alignment horizontal="left" vertical="top" indent="1"/>
    </xf>
    <xf numFmtId="4" fontId="49" fillId="46" borderId="0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34" fillId="0" borderId="0"/>
    <xf numFmtId="0" fontId="24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9" fontId="3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4" fontId="47" fillId="10" borderId="0" applyNumberFormat="0" applyProtection="0">
      <alignment horizontal="left" vertical="center" indent="1"/>
    </xf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4" fontId="37" fillId="45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0" fontId="24" fillId="27" borderId="0" applyNumberFormat="0" applyBorder="0" applyAlignment="0" applyProtection="0"/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24" fillId="27" borderId="0" applyNumberFormat="0" applyBorder="0" applyAlignment="0" applyProtection="0"/>
    <xf numFmtId="0" fontId="24" fillId="29" borderId="0" applyNumberFormat="0" applyBorder="0" applyAlignment="0" applyProtection="0"/>
    <xf numFmtId="0" fontId="3" fillId="10" borderId="9" applyNumberFormat="0" applyProtection="0">
      <alignment horizontal="left" vertical="top" indent="1"/>
    </xf>
    <xf numFmtId="0" fontId="3" fillId="10" borderId="9" applyNumberFormat="0" applyProtection="0">
      <alignment horizontal="left" vertical="top" indent="1"/>
    </xf>
    <xf numFmtId="0" fontId="3" fillId="10" borderId="9" applyNumberFormat="0" applyProtection="0">
      <alignment horizontal="left" vertical="top" indent="1"/>
    </xf>
    <xf numFmtId="0" fontId="24" fillId="22" borderId="0" applyNumberFormat="0" applyBorder="0" applyAlignment="0" applyProtection="0"/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24" fillId="22" borderId="0" applyNumberFormat="0" applyBorder="0" applyAlignment="0" applyProtection="0"/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24" fillId="23" borderId="0" applyNumberFormat="0" applyBorder="0" applyAlignment="0" applyProtection="0"/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24" fillId="27" borderId="0" applyNumberFormat="0" applyBorder="0" applyAlignment="0" applyProtection="0"/>
    <xf numFmtId="0" fontId="3" fillId="2" borderId="9" applyNumberFormat="0" applyProtection="0">
      <alignment horizontal="left" vertical="top" indent="1"/>
    </xf>
    <xf numFmtId="0" fontId="3" fillId="2" borderId="9" applyNumberFormat="0" applyProtection="0">
      <alignment horizontal="left" vertical="top" indent="1"/>
    </xf>
    <xf numFmtId="0" fontId="3" fillId="2" borderId="9" applyNumberFormat="0" applyProtection="0">
      <alignment horizontal="left" vertical="top" indent="1"/>
    </xf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top" indent="1"/>
    </xf>
    <xf numFmtId="0" fontId="3" fillId="45" borderId="9" applyNumberFormat="0" applyProtection="0">
      <alignment horizontal="left" vertical="top" indent="1"/>
    </xf>
    <xf numFmtId="0" fontId="3" fillId="45" borderId="9" applyNumberFormat="0" applyProtection="0">
      <alignment horizontal="left" vertical="top" indent="1"/>
    </xf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3" fillId="7" borderId="11" applyNumberFormat="0">
      <protection locked="0"/>
    </xf>
    <xf numFmtId="0" fontId="3" fillId="7" borderId="11" applyNumberFormat="0">
      <protection locked="0"/>
    </xf>
    <xf numFmtId="0" fontId="3" fillId="7" borderId="11" applyNumberFormat="0">
      <protection locked="0"/>
    </xf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4" fontId="49" fillId="46" borderId="0" applyNumberFormat="0" applyProtection="0">
      <alignment horizontal="left" vertical="center" indent="1"/>
    </xf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0" borderId="0"/>
    <xf numFmtId="0" fontId="3" fillId="0" borderId="0"/>
    <xf numFmtId="0" fontId="68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15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24" fillId="84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24" fillId="4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24" fillId="4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24" fillId="85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24" fillId="28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24" fillId="41" borderId="0" applyNumberFormat="0" applyBorder="0" applyAlignment="0" applyProtection="0"/>
    <xf numFmtId="0" fontId="23" fillId="87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4" fillId="88" borderId="0" applyNumberFormat="0" applyBorder="0" applyAlignment="0" applyProtection="0"/>
    <xf numFmtId="0" fontId="24" fillId="18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93" fillId="66" borderId="0" applyNumberFormat="0" applyBorder="0" applyAlignment="0" applyProtection="0"/>
    <xf numFmtId="0" fontId="24" fillId="8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24" fillId="86" borderId="0" applyNumberFormat="0" applyBorder="0" applyAlignment="0" applyProtection="0"/>
    <xf numFmtId="0" fontId="23" fillId="89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93" fillId="67" borderId="0" applyNumberFormat="0" applyBorder="0" applyAlignment="0" applyProtection="0"/>
    <xf numFmtId="0" fontId="24" fillId="30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24" fillId="30" borderId="0" applyNumberFormat="0" applyBorder="0" applyAlignment="0" applyProtection="0"/>
    <xf numFmtId="0" fontId="23" fillId="90" borderId="0" applyNumberFormat="0" applyBorder="0" applyAlignment="0" applyProtection="0"/>
    <xf numFmtId="0" fontId="23" fillId="24" borderId="0" applyNumberFormat="0" applyBorder="0" applyAlignment="0" applyProtection="0"/>
    <xf numFmtId="0" fontId="23" fillId="91" borderId="0" applyNumberFormat="0" applyBorder="0" applyAlignment="0" applyProtection="0"/>
    <xf numFmtId="0" fontId="23" fillId="25" borderId="0" applyNumberFormat="0" applyBorder="0" applyAlignment="0" applyProtection="0"/>
    <xf numFmtId="0" fontId="24" fillId="92" borderId="0" applyNumberFormat="0" applyBorder="0" applyAlignment="0" applyProtection="0"/>
    <xf numFmtId="0" fontId="24" fillId="26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93" fillId="68" borderId="0" applyNumberFormat="0" applyBorder="0" applyAlignment="0" applyProtection="0"/>
    <xf numFmtId="0" fontId="24" fillId="12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24" fillId="12" borderId="0" applyNumberFormat="0" applyBorder="0" applyAlignment="0" applyProtection="0"/>
    <xf numFmtId="0" fontId="23" fillId="89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93" fillId="69" borderId="0" applyNumberFormat="0" applyBorder="0" applyAlignment="0" applyProtection="0"/>
    <xf numFmtId="0" fontId="24" fillId="85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24" fillId="85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4" fillId="88" borderId="0" applyNumberFormat="0" applyBorder="0" applyAlignment="0" applyProtection="0"/>
    <xf numFmtId="0" fontId="24" fillId="17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93" fillId="70" borderId="0" applyNumberFormat="0" applyBorder="0" applyAlignment="0" applyProtection="0"/>
    <xf numFmtId="0" fontId="24" fillId="28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24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21" borderId="0" applyNumberFormat="0" applyBorder="0" applyAlignment="0" applyProtection="0"/>
    <xf numFmtId="0" fontId="24" fillId="93" borderId="0" applyNumberFormat="0" applyBorder="0" applyAlignment="0" applyProtection="0"/>
    <xf numFmtId="0" fontId="24" fillId="32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93" fillId="71" borderId="0" applyNumberFormat="0" applyBorder="0" applyAlignment="0" applyProtection="0"/>
    <xf numFmtId="0" fontId="24" fillId="14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24" fillId="14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94" fillId="72" borderId="0" applyNumberFormat="0" applyBorder="0" applyAlignment="0" applyProtection="0"/>
    <xf numFmtId="0" fontId="51" fillId="9" borderId="0" applyNumberFormat="0" applyBorder="0" applyAlignment="0" applyProtection="0"/>
    <xf numFmtId="0" fontId="56" fillId="72" borderId="0" applyNumberFormat="0" applyBorder="0" applyAlignment="0" applyProtection="0"/>
    <xf numFmtId="0" fontId="51" fillId="9" borderId="0" applyNumberFormat="0" applyBorder="0" applyAlignment="0" applyProtection="0"/>
    <xf numFmtId="39" fontId="45" fillId="0" borderId="17">
      <alignment horizontal="right"/>
    </xf>
    <xf numFmtId="0" fontId="57" fillId="73" borderId="18" applyNumberFormat="0" applyAlignment="0" applyProtection="0"/>
    <xf numFmtId="0" fontId="57" fillId="73" borderId="18" applyNumberFormat="0" applyAlignment="0" applyProtection="0"/>
    <xf numFmtId="0" fontId="95" fillId="73" borderId="18" applyNumberFormat="0" applyAlignment="0" applyProtection="0"/>
    <xf numFmtId="0" fontId="72" fillId="13" borderId="1" applyNumberFormat="0" applyAlignment="0" applyProtection="0"/>
    <xf numFmtId="0" fontId="57" fillId="73" borderId="18" applyNumberFormat="0" applyAlignment="0" applyProtection="0"/>
    <xf numFmtId="0" fontId="72" fillId="13" borderId="1" applyNumberFormat="0" applyAlignment="0" applyProtection="0"/>
    <xf numFmtId="0" fontId="58" fillId="74" borderId="19" applyNumberFormat="0" applyAlignment="0" applyProtection="0"/>
    <xf numFmtId="0" fontId="58" fillId="74" borderId="19" applyNumberFormat="0" applyAlignment="0" applyProtection="0"/>
    <xf numFmtId="0" fontId="96" fillId="74" borderId="19" applyNumberFormat="0" applyAlignment="0" applyProtection="0"/>
    <xf numFmtId="0" fontId="25" fillId="36" borderId="2" applyNumberFormat="0" applyAlignment="0" applyProtection="0"/>
    <xf numFmtId="0" fontId="58" fillId="74" borderId="19" applyNumberFormat="0" applyAlignment="0" applyProtection="0"/>
    <xf numFmtId="0" fontId="25" fillId="36" borderId="2" applyNumberFormat="0" applyAlignment="0" applyProtection="0"/>
    <xf numFmtId="0" fontId="19" fillId="0" borderId="11">
      <alignment horizontal="left" wrapText="1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7" fillId="0" borderId="0" applyFont="0" applyFill="0" applyBorder="0" applyAlignment="0" applyProtection="0"/>
    <xf numFmtId="176" fontId="7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5" fontId="3" fillId="0" borderId="0" applyFont="0" applyFill="0" applyBorder="0" applyAlignment="0" applyProtection="0"/>
    <xf numFmtId="49" fontId="80" fillId="94" borderId="0">
      <alignment vertical="center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 applyFont="0" applyFill="0" applyBorder="0" applyAlignment="0" applyProtection="0"/>
    <xf numFmtId="177" fontId="69" fillId="95" borderId="0">
      <alignment horizontal="right"/>
    </xf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178" fontId="8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80" fillId="96" borderId="0">
      <alignment horizontal="right" vertical="center"/>
    </xf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99" fillId="75" borderId="0" applyNumberFormat="0" applyBorder="0" applyAlignment="0" applyProtection="0"/>
    <xf numFmtId="0" fontId="26" fillId="83" borderId="0" applyNumberFormat="0" applyBorder="0" applyAlignment="0" applyProtection="0"/>
    <xf numFmtId="0" fontId="60" fillId="75" borderId="0" applyNumberFormat="0" applyBorder="0" applyAlignment="0" applyProtection="0"/>
    <xf numFmtId="0" fontId="26" fillId="83" borderId="0" applyNumberFormat="0" applyBorder="0" applyAlignment="0" applyProtection="0"/>
    <xf numFmtId="38" fontId="69" fillId="97" borderId="0" applyNumberFormat="0" applyBorder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73" fillId="0" borderId="26" applyNumberFormat="0" applyFill="0" applyAlignment="0" applyProtection="0"/>
    <xf numFmtId="0" fontId="82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47" borderId="0" applyNumberFormat="0" applyFont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0" fontId="69" fillId="98" borderId="11" applyNumberFormat="0" applyBorder="0" applyAlignment="0" applyProtection="0"/>
    <xf numFmtId="0" fontId="64" fillId="76" borderId="18" applyNumberFormat="0" applyAlignment="0" applyProtection="0"/>
    <xf numFmtId="0" fontId="64" fillId="76" borderId="18" applyNumberFormat="0" applyAlignment="0" applyProtection="0"/>
    <xf numFmtId="0" fontId="100" fillId="76" borderId="18" applyNumberFormat="0" applyAlignment="0" applyProtection="0"/>
    <xf numFmtId="0" fontId="53" fillId="6" borderId="1" applyNumberFormat="0" applyAlignment="0" applyProtection="0"/>
    <xf numFmtId="0" fontId="100" fillId="76" borderId="18" applyNumberFormat="0" applyAlignment="0" applyProtection="0"/>
    <xf numFmtId="0" fontId="53" fillId="6" borderId="1" applyNumberFormat="0" applyAlignment="0" applyProtection="0"/>
    <xf numFmtId="0" fontId="64" fillId="76" borderId="18" applyNumberFormat="0" applyAlignment="0" applyProtection="0"/>
    <xf numFmtId="0" fontId="64" fillId="76" borderId="18" applyNumberFormat="0" applyAlignment="0" applyProtection="0"/>
    <xf numFmtId="0" fontId="53" fillId="6" borderId="1" applyNumberFormat="0" applyAlignment="0" applyProtection="0"/>
    <xf numFmtId="49" fontId="45" fillId="0" borderId="24">
      <alignment wrapText="1"/>
    </xf>
    <xf numFmtId="49" fontId="37" fillId="0" borderId="24">
      <alignment wrapText="1"/>
    </xf>
    <xf numFmtId="49" fontId="45" fillId="0" borderId="24">
      <alignment wrapText="1"/>
    </xf>
    <xf numFmtId="49" fontId="45" fillId="0" borderId="25">
      <alignment wrapText="1"/>
    </xf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101" fillId="0" borderId="23" applyNumberFormat="0" applyFill="0" applyAlignment="0" applyProtection="0"/>
    <xf numFmtId="0" fontId="76" fillId="0" borderId="28" applyNumberFormat="0" applyFill="0" applyAlignment="0" applyProtection="0"/>
    <xf numFmtId="0" fontId="65" fillId="0" borderId="23" applyNumberFormat="0" applyFill="0" applyAlignment="0" applyProtection="0"/>
    <xf numFmtId="0" fontId="76" fillId="0" borderId="28" applyNumberFormat="0" applyFill="0" applyAlignment="0" applyProtection="0"/>
    <xf numFmtId="0" fontId="86" fillId="0" borderId="0" applyNumberFormat="0" applyFont="0" applyFill="0" applyBorder="0" applyAlignment="0"/>
    <xf numFmtId="0" fontId="80" fillId="100" borderId="0">
      <alignment horizontal="right" vertical="center"/>
    </xf>
    <xf numFmtId="43" fontId="3" fillId="0" borderId="0" applyFont="0" applyFill="0" applyBorder="0" applyAlignment="0" applyProtection="0"/>
    <xf numFmtId="49" fontId="87" fillId="94" borderId="0">
      <alignment horizontal="centerContinuous" vertical="center"/>
    </xf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102" fillId="77" borderId="0" applyNumberFormat="0" applyBorder="0" applyAlignment="0" applyProtection="0"/>
    <xf numFmtId="0" fontId="44" fillId="11" borderId="0" applyNumberFormat="0" applyBorder="0" applyAlignment="0" applyProtection="0"/>
    <xf numFmtId="0" fontId="66" fillId="77" borderId="0" applyNumberFormat="0" applyBorder="0" applyAlignment="0" applyProtection="0"/>
    <xf numFmtId="0" fontId="44" fillId="11" borderId="0" applyNumberFormat="0" applyBorder="0" applyAlignment="0" applyProtection="0"/>
    <xf numFmtId="37" fontId="88" fillId="0" borderId="0"/>
    <xf numFmtId="167" fontId="8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9" fillId="99" borderId="0"/>
    <xf numFmtId="0" fontId="77" fillId="0" borderId="0"/>
    <xf numFmtId="0" fontId="103" fillId="0" borderId="0"/>
    <xf numFmtId="0" fontId="77" fillId="0" borderId="0"/>
    <xf numFmtId="0" fontId="103" fillId="0" borderId="0"/>
    <xf numFmtId="0" fontId="91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3" fillId="0" borderId="0"/>
    <xf numFmtId="0" fontId="3" fillId="0" borderId="0"/>
    <xf numFmtId="37" fontId="34" fillId="0" borderId="0"/>
    <xf numFmtId="0" fontId="10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37" fontId="34" fillId="0" borderId="0"/>
    <xf numFmtId="0" fontId="3" fillId="0" borderId="0"/>
    <xf numFmtId="0" fontId="34" fillId="0" borderId="0"/>
    <xf numFmtId="37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37" fontId="34" fillId="0" borderId="0"/>
    <xf numFmtId="0" fontId="3" fillId="0" borderId="0"/>
    <xf numFmtId="0" fontId="34" fillId="0" borderId="0"/>
    <xf numFmtId="0" fontId="15" fillId="0" borderId="0"/>
    <xf numFmtId="0" fontId="3" fillId="0" borderId="0"/>
    <xf numFmtId="0" fontId="3" fillId="0" borderId="0"/>
    <xf numFmtId="0" fontId="3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6" fontId="92" fillId="0" borderId="0"/>
    <xf numFmtId="0" fontId="54" fillId="0" borderId="0"/>
    <xf numFmtId="0" fontId="54" fillId="0" borderId="0"/>
    <xf numFmtId="0" fontId="54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1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69" fillId="99" borderId="0"/>
    <xf numFmtId="37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34" fillId="0" borderId="0"/>
    <xf numFmtId="0" fontId="34" fillId="0" borderId="0"/>
    <xf numFmtId="0" fontId="34" fillId="0" borderId="0"/>
    <xf numFmtId="4" fontId="34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47" borderId="0" applyNumberFormat="0" applyFont="0" applyBorder="0" applyAlignment="0" applyProtection="0"/>
    <xf numFmtId="49" fontId="37" fillId="0" borderId="24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9" fontId="15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54" fillId="0" borderId="0"/>
    <xf numFmtId="0" fontId="15" fillId="0" borderId="0"/>
    <xf numFmtId="0" fontId="15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33" borderId="0" applyNumberFormat="0" applyBorder="0" applyAlignment="0" applyProtection="0"/>
    <xf numFmtId="0" fontId="3" fillId="0" borderId="0"/>
    <xf numFmtId="0" fontId="37" fillId="7" borderId="0" applyNumberFormat="0" applyBorder="0" applyAlignment="0" applyProtection="0"/>
    <xf numFmtId="0" fontId="24" fillId="27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24" fillId="3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" fillId="0" borderId="0"/>
    <xf numFmtId="0" fontId="24" fillId="29" borderId="0" applyNumberFormat="0" applyBorder="0" applyAlignment="0" applyProtection="0"/>
    <xf numFmtId="0" fontId="24" fillId="23" borderId="0" applyNumberFormat="0" applyBorder="0" applyAlignment="0" applyProtection="0"/>
    <xf numFmtId="0" fontId="37" fillId="2" borderId="0" applyNumberFormat="0" applyBorder="0" applyAlignment="0" applyProtection="0"/>
    <xf numFmtId="0" fontId="3" fillId="0" borderId="0"/>
    <xf numFmtId="0" fontId="3" fillId="0" borderId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42" fillId="32" borderId="1" applyNumberFormat="0" applyAlignment="0" applyProtection="0"/>
    <xf numFmtId="0" fontId="24" fillId="22" borderId="0" applyNumberFormat="0" applyBorder="0" applyAlignment="0" applyProtection="0"/>
    <xf numFmtId="0" fontId="34" fillId="0" borderId="0"/>
    <xf numFmtId="0" fontId="3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10" borderId="0" applyNumberFormat="0" applyBorder="0" applyAlignment="0" applyProtection="0"/>
    <xf numFmtId="0" fontId="37" fillId="2" borderId="0" applyNumberFormat="0" applyBorder="0" applyAlignment="0" applyProtection="0"/>
    <xf numFmtId="0" fontId="3" fillId="0" borderId="0"/>
    <xf numFmtId="0" fontId="3" fillId="0" borderId="0"/>
    <xf numFmtId="0" fontId="37" fillId="5" borderId="0" applyNumberFormat="0" applyBorder="0" applyAlignment="0" applyProtection="0"/>
    <xf numFmtId="0" fontId="34" fillId="0" borderId="0"/>
    <xf numFmtId="0" fontId="24" fillId="27" borderId="0" applyNumberFormat="0" applyBorder="0" applyAlignment="0" applyProtection="0"/>
    <xf numFmtId="0" fontId="37" fillId="10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37" fillId="7" borderId="0" applyNumberFormat="0" applyBorder="0" applyAlignment="0" applyProtection="0"/>
    <xf numFmtId="0" fontId="3" fillId="0" borderId="0"/>
    <xf numFmtId="0" fontId="3" fillId="0" borderId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3" fillId="0" borderId="0"/>
    <xf numFmtId="0" fontId="3" fillId="0" borderId="0"/>
    <xf numFmtId="0" fontId="42" fillId="32" borderId="1" applyNumberFormat="0" applyAlignment="0" applyProtection="0"/>
    <xf numFmtId="0" fontId="24" fillId="29" borderId="0" applyNumberFormat="0" applyBorder="0" applyAlignment="0" applyProtection="0"/>
    <xf numFmtId="0" fontId="37" fillId="10" borderId="0" applyNumberFormat="0" applyBorder="0" applyAlignment="0" applyProtection="0"/>
    <xf numFmtId="0" fontId="24" fillId="19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24" fillId="22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" fillId="0" borderId="0"/>
    <xf numFmtId="0" fontId="37" fillId="4" borderId="0" applyNumberFormat="0" applyBorder="0" applyAlignment="0" applyProtection="0"/>
    <xf numFmtId="0" fontId="3" fillId="0" borderId="0"/>
    <xf numFmtId="0" fontId="37" fillId="13" borderId="0" applyNumberFormat="0" applyBorder="0" applyAlignment="0" applyProtection="0"/>
    <xf numFmtId="0" fontId="42" fillId="32" borderId="1" applyNumberFormat="0" applyAlignment="0" applyProtection="0"/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7" fillId="9" borderId="0" applyNumberFormat="0" applyBorder="0" applyAlignment="0" applyProtection="0"/>
    <xf numFmtId="0" fontId="24" fillId="19" borderId="0" applyNumberFormat="0" applyBorder="0" applyAlignment="0" applyProtection="0"/>
    <xf numFmtId="0" fontId="37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4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3">
    <xf numFmtId="0" fontId="0" fillId="0" borderId="0" xfId="0"/>
    <xf numFmtId="0" fontId="4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6" fillId="0" borderId="13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/>
    <xf numFmtId="3" fontId="6" fillId="0" borderId="0" xfId="0" applyNumberFormat="1" applyFont="1"/>
    <xf numFmtId="38" fontId="7" fillId="0" borderId="0" xfId="0" applyNumberFormat="1" applyFont="1" applyBorder="1"/>
    <xf numFmtId="38" fontId="7" fillId="0" borderId="0" xfId="0" applyNumberFormat="1" applyFont="1" applyFill="1" applyBorder="1"/>
    <xf numFmtId="38" fontId="6" fillId="0" borderId="0" xfId="0" applyNumberFormat="1" applyFont="1"/>
    <xf numFmtId="38" fontId="6" fillId="0" borderId="0" xfId="0" applyNumberFormat="1" applyFont="1" applyBorder="1"/>
    <xf numFmtId="0" fontId="6" fillId="0" borderId="0" xfId="0" applyFont="1" applyFill="1" applyBorder="1"/>
    <xf numFmtId="164" fontId="6" fillId="0" borderId="0" xfId="0" applyNumberFormat="1" applyFont="1" applyBorder="1"/>
    <xf numFmtId="164" fontId="6" fillId="0" borderId="0" xfId="0" applyNumberFormat="1" applyFont="1" applyFill="1" applyBorder="1"/>
    <xf numFmtId="10" fontId="6" fillId="0" borderId="0" xfId="0" applyNumberFormat="1" applyFont="1"/>
    <xf numFmtId="0" fontId="6" fillId="0" borderId="0" xfId="0" applyFont="1" applyAlignment="1">
      <alignment horizontal="center"/>
    </xf>
    <xf numFmtId="38" fontId="6" fillId="0" borderId="0" xfId="0" applyNumberFormat="1" applyFont="1" applyFill="1" applyBorder="1"/>
    <xf numFmtId="0" fontId="6" fillId="0" borderId="0" xfId="0" quotePrefix="1" applyFont="1" applyBorder="1" applyAlignment="1">
      <alignment horizontal="center"/>
    </xf>
    <xf numFmtId="0" fontId="6" fillId="0" borderId="0" xfId="0" applyFont="1" applyFill="1"/>
    <xf numFmtId="38" fontId="6" fillId="0" borderId="13" xfId="0" applyNumberFormat="1" applyFont="1" applyFill="1" applyBorder="1"/>
    <xf numFmtId="0" fontId="6" fillId="0" borderId="0" xfId="0" quotePrefix="1" applyFont="1" applyFill="1"/>
    <xf numFmtId="0" fontId="6" fillId="0" borderId="0" xfId="0" quotePrefix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6" fillId="0" borderId="0" xfId="0" applyNumberFormat="1" applyFont="1"/>
    <xf numFmtId="38" fontId="6" fillId="0" borderId="13" xfId="0" applyNumberFormat="1" applyFont="1" applyBorder="1"/>
    <xf numFmtId="0" fontId="8" fillId="0" borderId="0" xfId="0" applyFont="1" applyBorder="1"/>
    <xf numFmtId="0" fontId="6" fillId="0" borderId="0" xfId="0" quotePrefix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quotePrefix="1" applyFont="1"/>
    <xf numFmtId="3" fontId="6" fillId="0" borderId="0" xfId="46" applyNumberFormat="1" applyFont="1"/>
    <xf numFmtId="10" fontId="6" fillId="0" borderId="0" xfId="0" applyNumberFormat="1" applyFont="1" applyBorder="1"/>
    <xf numFmtId="38" fontId="10" fillId="0" borderId="13" xfId="0" applyNumberFormat="1" applyFont="1" applyBorder="1"/>
    <xf numFmtId="0" fontId="9" fillId="0" borderId="0" xfId="0" applyFont="1" applyBorder="1"/>
    <xf numFmtId="37" fontId="9" fillId="0" borderId="0" xfId="0" applyNumberFormat="1" applyFont="1" applyBorder="1"/>
    <xf numFmtId="37" fontId="6" fillId="0" borderId="14" xfId="0" applyNumberFormat="1" applyFont="1" applyBorder="1"/>
    <xf numFmtId="173" fontId="9" fillId="0" borderId="0" xfId="0" applyNumberFormat="1" applyFont="1" applyBorder="1"/>
    <xf numFmtId="0" fontId="6" fillId="0" borderId="15" xfId="0" applyFont="1" applyBorder="1" applyAlignment="1">
      <alignment horizontal="center"/>
    </xf>
    <xf numFmtId="10" fontId="6" fillId="0" borderId="0" xfId="0" applyNumberFormat="1" applyFont="1" applyProtection="1"/>
    <xf numFmtId="10" fontId="6" fillId="0" borderId="15" xfId="0" applyNumberFormat="1" applyFont="1" applyBorder="1" applyProtection="1"/>
    <xf numFmtId="37" fontId="6" fillId="0" borderId="16" xfId="0" applyNumberFormat="1" applyFont="1" applyBorder="1" applyProtection="1"/>
    <xf numFmtId="37" fontId="6" fillId="0" borderId="0" xfId="0" applyNumberFormat="1" applyFont="1" applyBorder="1" applyProtection="1"/>
    <xf numFmtId="10" fontId="6" fillId="0" borderId="16" xfId="0" applyNumberFormat="1" applyFont="1" applyBorder="1" applyProtection="1"/>
    <xf numFmtId="10" fontId="6" fillId="0" borderId="17" xfId="0" applyNumberFormat="1" applyFont="1" applyBorder="1"/>
    <xf numFmtId="169" fontId="6" fillId="0" borderId="0" xfId="0" applyNumberFormat="1" applyFont="1" applyBorder="1"/>
    <xf numFmtId="38" fontId="6" fillId="0" borderId="0" xfId="0" applyNumberFormat="1" applyFont="1" applyBorder="1" applyAlignment="1">
      <alignment horizontal="center"/>
    </xf>
    <xf numFmtId="0" fontId="6" fillId="0" borderId="13" xfId="0" quotePrefix="1" applyFont="1" applyBorder="1" applyAlignment="1">
      <alignment horizontal="center"/>
    </xf>
    <xf numFmtId="38" fontId="6" fillId="0" borderId="13" xfId="0" quotePrefix="1" applyNumberFormat="1" applyFont="1" applyBorder="1" applyAlignment="1">
      <alignment horizontal="center"/>
    </xf>
    <xf numFmtId="38" fontId="6" fillId="0" borderId="13" xfId="0" applyNumberFormat="1" applyFont="1" applyBorder="1" applyAlignment="1">
      <alignment horizontal="left"/>
    </xf>
    <xf numFmtId="38" fontId="6" fillId="0" borderId="13" xfId="0" quotePrefix="1" applyNumberFormat="1" applyFont="1" applyBorder="1" applyAlignment="1">
      <alignment horizontal="left"/>
    </xf>
    <xf numFmtId="38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quotePrefix="1" applyFont="1" applyAlignment="1">
      <alignment horizontal="right"/>
    </xf>
    <xf numFmtId="0" fontId="6" fillId="0" borderId="0" xfId="0" applyFont="1" applyBorder="1" applyAlignment="1">
      <alignment horizontal="centerContinuous"/>
    </xf>
    <xf numFmtId="169" fontId="6" fillId="0" borderId="13" xfId="0" quotePrefix="1" applyNumberFormat="1" applyFont="1" applyBorder="1" applyAlignment="1">
      <alignment horizontal="left"/>
    </xf>
    <xf numFmtId="170" fontId="6" fillId="0" borderId="17" xfId="0" applyNumberFormat="1" applyFont="1" applyBorder="1"/>
    <xf numFmtId="170" fontId="6" fillId="0" borderId="0" xfId="0" applyNumberFormat="1" applyFont="1" applyBorder="1"/>
    <xf numFmtId="0" fontId="6" fillId="0" borderId="13" xfId="0" quotePrefix="1" applyFont="1" applyBorder="1"/>
    <xf numFmtId="0" fontId="6" fillId="0" borderId="0" xfId="0" quotePrefix="1" applyFont="1" applyBorder="1"/>
    <xf numFmtId="38" fontId="10" fillId="0" borderId="13" xfId="0" quotePrefix="1" applyNumberFormat="1" applyFont="1" applyBorder="1" applyAlignment="1">
      <alignment horizontal="right"/>
    </xf>
    <xf numFmtId="171" fontId="6" fillId="0" borderId="0" xfId="0" applyNumberFormat="1" applyFont="1" applyBorder="1"/>
    <xf numFmtId="0" fontId="9" fillId="0" borderId="0" xfId="0" applyFont="1" applyBorder="1" applyAlignment="1">
      <alignment horizontal="center"/>
    </xf>
    <xf numFmtId="37" fontId="6" fillId="0" borderId="0" xfId="0" applyNumberFormat="1" applyFont="1" applyProtection="1"/>
    <xf numFmtId="37" fontId="9" fillId="0" borderId="0" xfId="0" applyNumberFormat="1" applyFont="1" applyBorder="1" applyProtection="1"/>
    <xf numFmtId="170" fontId="6" fillId="0" borderId="0" xfId="0" applyNumberFormat="1" applyFont="1"/>
    <xf numFmtId="170" fontId="9" fillId="0" borderId="0" xfId="0" applyNumberFormat="1" applyFont="1" applyBorder="1"/>
    <xf numFmtId="37" fontId="6" fillId="0" borderId="0" xfId="0" applyNumberFormat="1" applyFont="1" applyBorder="1"/>
    <xf numFmtId="0" fontId="7" fillId="0" borderId="0" xfId="0" quotePrefix="1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5" fontId="6" fillId="0" borderId="0" xfId="0" applyNumberFormat="1" applyFont="1" applyProtection="1"/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38" fontId="10" fillId="0" borderId="0" xfId="0" applyNumberFormat="1" applyFont="1" applyBorder="1"/>
    <xf numFmtId="38" fontId="10" fillId="0" borderId="0" xfId="0" applyNumberFormat="1" applyFont="1" applyFill="1" applyBorder="1"/>
    <xf numFmtId="0" fontId="7" fillId="0" borderId="0" xfId="0" applyFont="1" applyFill="1" applyBorder="1"/>
    <xf numFmtId="38" fontId="10" fillId="0" borderId="0" xfId="0" applyNumberFormat="1" applyFont="1"/>
    <xf numFmtId="0" fontId="10" fillId="0" borderId="0" xfId="0" applyFont="1" applyFill="1" applyBorder="1"/>
    <xf numFmtId="0" fontId="10" fillId="0" borderId="0" xfId="0" applyFont="1" applyBorder="1"/>
    <xf numFmtId="37" fontId="10" fillId="0" borderId="0" xfId="0" applyNumberFormat="1" applyFont="1" applyBorder="1"/>
    <xf numFmtId="0" fontId="10" fillId="0" borderId="0" xfId="0" applyFont="1"/>
    <xf numFmtId="10" fontId="10" fillId="0" borderId="0" xfId="0" applyNumberFormat="1" applyFont="1" applyProtection="1"/>
    <xf numFmtId="10" fontId="10" fillId="0" borderId="0" xfId="0" applyNumberFormat="1" applyFont="1" applyBorder="1" applyProtection="1"/>
    <xf numFmtId="0" fontId="8" fillId="0" borderId="0" xfId="0" applyFont="1" applyBorder="1" applyAlignment="1">
      <alignment horizontal="left"/>
    </xf>
    <xf numFmtId="166" fontId="6" fillId="0" borderId="0" xfId="0" applyNumberFormat="1" applyFont="1" applyAlignment="1" applyProtection="1">
      <alignment horizontal="center"/>
    </xf>
    <xf numFmtId="37" fontId="7" fillId="0" borderId="0" xfId="0" applyNumberFormat="1" applyFont="1" applyBorder="1"/>
    <xf numFmtId="38" fontId="6" fillId="0" borderId="0" xfId="0" applyNumberFormat="1" applyFont="1" applyBorder="1" applyAlignment="1">
      <alignment horizontal="right"/>
    </xf>
    <xf numFmtId="0" fontId="6" fillId="78" borderId="0" xfId="0" applyFont="1" applyFill="1"/>
    <xf numFmtId="0" fontId="12" fillId="0" borderId="0" xfId="0" applyFont="1" applyAlignment="1">
      <alignment horizontal="center"/>
    </xf>
    <xf numFmtId="0" fontId="6" fillId="78" borderId="0" xfId="0" applyFont="1" applyFill="1" applyAlignment="1">
      <alignment horizontal="center"/>
    </xf>
    <xf numFmtId="38" fontId="6" fillId="78" borderId="0" xfId="0" applyNumberFormat="1" applyFont="1" applyFill="1"/>
    <xf numFmtId="5" fontId="6" fillId="0" borderId="0" xfId="0" applyNumberFormat="1" applyFont="1"/>
    <xf numFmtId="0" fontId="6" fillId="78" borderId="0" xfId="0" applyFont="1" applyFill="1" applyBorder="1"/>
    <xf numFmtId="5" fontId="6" fillId="78" borderId="0" xfId="0" applyNumberFormat="1" applyFont="1" applyFill="1"/>
    <xf numFmtId="164" fontId="6" fillId="78" borderId="0" xfId="0" applyNumberFormat="1" applyFont="1" applyFill="1" applyBorder="1"/>
    <xf numFmtId="0" fontId="8" fillId="78" borderId="0" xfId="0" applyFont="1" applyFill="1"/>
    <xf numFmtId="0" fontId="7" fillId="78" borderId="0" xfId="0" applyFont="1" applyFill="1" applyAlignment="1">
      <alignment horizontal="center"/>
    </xf>
    <xf numFmtId="38" fontId="7" fillId="78" borderId="0" xfId="0" applyNumberFormat="1" applyFont="1" applyFill="1" applyBorder="1"/>
    <xf numFmtId="38" fontId="7" fillId="78" borderId="0" xfId="0" applyNumberFormat="1" applyFont="1" applyFill="1"/>
    <xf numFmtId="5" fontId="10" fillId="0" borderId="0" xfId="0" applyNumberFormat="1" applyFont="1" applyBorder="1"/>
    <xf numFmtId="5" fontId="10" fillId="0" borderId="17" xfId="0" applyNumberFormat="1" applyFont="1" applyBorder="1"/>
    <xf numFmtId="0" fontId="6" fillId="78" borderId="13" xfId="0" applyFont="1" applyFill="1" applyBorder="1"/>
    <xf numFmtId="5" fontId="6" fillId="0" borderId="0" xfId="0" applyNumberFormat="1" applyFont="1" applyBorder="1"/>
    <xf numFmtId="5" fontId="6" fillId="0" borderId="17" xfId="0" applyNumberFormat="1" applyFont="1" applyBorder="1"/>
    <xf numFmtId="5" fontId="6" fillId="0" borderId="14" xfId="0" applyNumberFormat="1" applyFont="1" applyBorder="1"/>
    <xf numFmtId="5" fontId="6" fillId="78" borderId="0" xfId="0" applyNumberFormat="1" applyFont="1" applyFill="1" applyBorder="1"/>
    <xf numFmtId="164" fontId="13" fillId="78" borderId="17" xfId="0" applyNumberFormat="1" applyFont="1" applyFill="1" applyBorder="1"/>
    <xf numFmtId="0" fontId="13" fillId="0" borderId="0" xfId="0" applyFont="1"/>
    <xf numFmtId="0" fontId="13" fillId="78" borderId="0" xfId="0" applyFont="1" applyFill="1"/>
    <xf numFmtId="10" fontId="6" fillId="0" borderId="13" xfId="0" applyNumberFormat="1" applyFont="1" applyBorder="1" applyAlignment="1">
      <alignment horizontal="center"/>
    </xf>
    <xf numFmtId="170" fontId="6" fillId="0" borderId="13" xfId="0" applyNumberFormat="1" applyFont="1" applyBorder="1" applyAlignment="1">
      <alignment horizontal="centerContinuous"/>
    </xf>
    <xf numFmtId="6" fontId="10" fillId="0" borderId="0" xfId="0" applyNumberFormat="1" applyFont="1" applyBorder="1"/>
    <xf numFmtId="5" fontId="0" fillId="0" borderId="0" xfId="0" applyNumberFormat="1" applyProtection="1"/>
    <xf numFmtId="37" fontId="0" fillId="0" borderId="0" xfId="0" applyNumberFormat="1" applyProtection="1"/>
    <xf numFmtId="0" fontId="8" fillId="0" borderId="0" xfId="0" applyFont="1" applyAlignment="1">
      <alignment horizontal="center"/>
    </xf>
    <xf numFmtId="5" fontId="8" fillId="0" borderId="0" xfId="0" applyNumberFormat="1" applyFont="1" applyAlignment="1" applyProtection="1">
      <alignment horizontal="center"/>
    </xf>
    <xf numFmtId="5" fontId="8" fillId="0" borderId="0" xfId="0" applyNumberFormat="1" applyFont="1" applyProtection="1"/>
    <xf numFmtId="5" fontId="6" fillId="0" borderId="0" xfId="0" applyNumberFormat="1" applyFont="1" applyProtection="1"/>
    <xf numFmtId="37" fontId="7" fillId="0" borderId="0" xfId="0" applyNumberFormat="1" applyFont="1" applyProtection="1">
      <protection locked="0"/>
    </xf>
    <xf numFmtId="37" fontId="6" fillId="0" borderId="0" xfId="0" applyNumberFormat="1" applyFont="1" applyAlignment="1" applyProtection="1">
      <alignment horizontal="right"/>
    </xf>
    <xf numFmtId="164" fontId="13" fillId="78" borderId="14" xfId="0" applyNumberFormat="1" applyFont="1" applyFill="1" applyBorder="1"/>
    <xf numFmtId="164" fontId="13" fillId="0" borderId="0" xfId="0" applyNumberFormat="1" applyFont="1" applyBorder="1"/>
    <xf numFmtId="164" fontId="13" fillId="78" borderId="0" xfId="0" applyNumberFormat="1" applyFont="1" applyFill="1" applyBorder="1"/>
    <xf numFmtId="5" fontId="6" fillId="0" borderId="0" xfId="0" applyNumberFormat="1" applyFont="1" applyAlignment="1" applyProtection="1">
      <alignment horizontal="right"/>
    </xf>
    <xf numFmtId="0" fontId="6" fillId="78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5" fontId="6" fillId="78" borderId="0" xfId="0" applyNumberFormat="1" applyFont="1" applyFill="1" applyProtection="1"/>
    <xf numFmtId="10" fontId="6" fillId="0" borderId="0" xfId="0" applyNumberFormat="1" applyFont="1" applyFill="1" applyBorder="1"/>
    <xf numFmtId="37" fontId="6" fillId="78" borderId="0" xfId="0" applyNumberFormat="1" applyFont="1" applyFill="1" applyAlignment="1">
      <alignment horizontal="right"/>
    </xf>
    <xf numFmtId="5" fontId="7" fillId="78" borderId="0" xfId="0" applyNumberFormat="1" applyFont="1" applyFill="1"/>
    <xf numFmtId="0" fontId="14" fillId="0" borderId="0" xfId="0" applyFont="1"/>
    <xf numFmtId="37" fontId="6" fillId="0" borderId="0" xfId="0" applyNumberFormat="1" applyFont="1"/>
    <xf numFmtId="5" fontId="13" fillId="0" borderId="0" xfId="0" applyNumberFormat="1" applyFont="1" applyProtection="1"/>
    <xf numFmtId="10" fontId="15" fillId="0" borderId="0" xfId="0" applyNumberFormat="1" applyFont="1" applyProtection="1"/>
    <xf numFmtId="37" fontId="6" fillId="0" borderId="0" xfId="0" applyNumberFormat="1" applyFont="1" applyBorder="1" applyAlignment="1">
      <alignment horizontal="right"/>
    </xf>
    <xf numFmtId="37" fontId="6" fillId="0" borderId="0" xfId="0" applyNumberFormat="1" applyFont="1" applyFill="1" applyBorder="1"/>
    <xf numFmtId="37" fontId="6" fillId="0" borderId="0" xfId="0" applyNumberFormat="1" applyFont="1" applyBorder="1" applyAlignment="1"/>
    <xf numFmtId="39" fontId="6" fillId="0" borderId="0" xfId="0" applyNumberFormat="1" applyFont="1"/>
    <xf numFmtId="39" fontId="6" fillId="0" borderId="0" xfId="0" applyNumberFormat="1" applyFont="1" applyBorder="1"/>
    <xf numFmtId="39" fontId="6" fillId="0" borderId="0" xfId="0" applyNumberFormat="1" applyFont="1" applyFill="1" applyBorder="1"/>
    <xf numFmtId="39" fontId="6" fillId="0" borderId="0" xfId="0" applyNumberFormat="1" applyFont="1" applyFill="1"/>
    <xf numFmtId="5" fontId="16" fillId="0" borderId="0" xfId="0" applyNumberFormat="1" applyFont="1" applyBorder="1"/>
    <xf numFmtId="37" fontId="6" fillId="78" borderId="0" xfId="0" applyNumberFormat="1" applyFont="1" applyFill="1" applyProtection="1"/>
    <xf numFmtId="37" fontId="6" fillId="78" borderId="0" xfId="0" applyNumberFormat="1" applyFont="1" applyFill="1" applyAlignment="1" applyProtection="1">
      <alignment horizontal="right"/>
    </xf>
    <xf numFmtId="10" fontId="6" fillId="78" borderId="0" xfId="0" applyNumberFormat="1" applyFont="1" applyFill="1"/>
    <xf numFmtId="0" fontId="6" fillId="78" borderId="0" xfId="0" applyFont="1" applyFill="1" applyProtection="1"/>
    <xf numFmtId="0" fontId="6" fillId="0" borderId="0" xfId="0" applyFont="1" applyFill="1" applyProtection="1"/>
    <xf numFmtId="0" fontId="6" fillId="0" borderId="0" xfId="0" applyFont="1" applyProtection="1"/>
    <xf numFmtId="0" fontId="6" fillId="78" borderId="0" xfId="0" applyFont="1" applyFill="1" applyProtection="1">
      <protection locked="0"/>
    </xf>
    <xf numFmtId="37" fontId="6" fillId="0" borderId="0" xfId="0" quotePrefix="1" applyNumberFormat="1" applyFont="1" applyAlignment="1">
      <alignment horizontal="right"/>
    </xf>
    <xf numFmtId="5" fontId="17" fillId="0" borderId="0" xfId="0" applyNumberFormat="1" applyFont="1"/>
    <xf numFmtId="0" fontId="6" fillId="0" borderId="0" xfId="0" applyFont="1" applyBorder="1" applyAlignment="1">
      <alignment horizontal="center" vertical="top" wrapText="1"/>
    </xf>
    <xf numFmtId="0" fontId="67" fillId="0" borderId="0" xfId="67" applyFont="1"/>
    <xf numFmtId="0" fontId="67" fillId="0" borderId="0" xfId="67" applyFont="1" applyAlignment="1">
      <alignment horizontal="right"/>
    </xf>
    <xf numFmtId="10" fontId="67" fillId="0" borderId="0" xfId="81" applyNumberFormat="1" applyFont="1" applyFill="1"/>
    <xf numFmtId="0" fontId="6" fillId="0" borderId="0" xfId="0" applyFont="1" applyBorder="1" applyAlignment="1">
      <alignment horizontal="right" vertical="top" wrapText="1"/>
    </xf>
    <xf numFmtId="10" fontId="6" fillId="0" borderId="0" xfId="0" applyNumberFormat="1" applyFont="1" applyBorder="1" applyAlignment="1">
      <alignment horizontal="center" vertical="top" wrapText="1"/>
    </xf>
    <xf numFmtId="10" fontId="67" fillId="0" borderId="0" xfId="81" applyNumberFormat="1" applyFont="1" applyFill="1" applyAlignment="1">
      <alignment horizontal="right"/>
    </xf>
    <xf numFmtId="5" fontId="6" fillId="78" borderId="0" xfId="0" applyNumberFormat="1" applyFont="1" applyFill="1" applyAlignment="1" applyProtection="1">
      <alignment horizontal="center"/>
    </xf>
    <xf numFmtId="0" fontId="6" fillId="78" borderId="13" xfId="0" quotePrefix="1" applyFont="1" applyFill="1" applyBorder="1" applyAlignment="1">
      <alignment horizontal="right"/>
    </xf>
    <xf numFmtId="0" fontId="7" fillId="79" borderId="13" xfId="70" applyFont="1" applyFill="1" applyBorder="1" applyAlignment="1">
      <alignment horizontal="centerContinuous"/>
    </xf>
    <xf numFmtId="49" fontId="15" fillId="0" borderId="0" xfId="70" applyNumberFormat="1" applyFont="1"/>
    <xf numFmtId="49" fontId="15" fillId="0" borderId="0" xfId="70" quotePrefix="1" applyNumberFormat="1" applyFont="1"/>
    <xf numFmtId="164" fontId="6" fillId="0" borderId="0" xfId="0" applyNumberFormat="1" applyFont="1" applyProtection="1"/>
    <xf numFmtId="164" fontId="6" fillId="0" borderId="13" xfId="0" applyNumberFormat="1" applyFont="1" applyFill="1" applyBorder="1"/>
    <xf numFmtId="0" fontId="6" fillId="0" borderId="0" xfId="70" applyFont="1" applyBorder="1"/>
    <xf numFmtId="0" fontId="6" fillId="0" borderId="0" xfId="70" applyFont="1"/>
    <xf numFmtId="10" fontId="6" fillId="0" borderId="0" xfId="70" applyNumberFormat="1" applyFont="1" applyBorder="1"/>
    <xf numFmtId="37" fontId="6" fillId="0" borderId="0" xfId="70" applyNumberFormat="1" applyFont="1" applyProtection="1"/>
    <xf numFmtId="5" fontId="6" fillId="0" borderId="0" xfId="70" applyNumberFormat="1" applyFont="1" applyProtection="1"/>
    <xf numFmtId="5" fontId="16" fillId="78" borderId="0" xfId="70" applyNumberFormat="1" applyFont="1" applyFill="1" applyBorder="1"/>
    <xf numFmtId="0" fontId="0" fillId="0" borderId="0" xfId="0" applyAlignment="1">
      <alignment horizontal="center"/>
    </xf>
    <xf numFmtId="38" fontId="7" fillId="78" borderId="13" xfId="0" quotePrefix="1" applyNumberFormat="1" applyFont="1" applyFill="1" applyBorder="1" applyAlignment="1">
      <alignment horizontal="right"/>
    </xf>
    <xf numFmtId="0" fontId="6" fillId="78" borderId="13" xfId="0" applyFont="1" applyFill="1" applyBorder="1" applyAlignment="1">
      <alignment horizontal="right"/>
    </xf>
    <xf numFmtId="37" fontId="18" fillId="0" borderId="0" xfId="0" applyNumberFormat="1" applyFont="1"/>
    <xf numFmtId="37" fontId="19" fillId="0" borderId="13" xfId="0" applyNumberFormat="1" applyFont="1" applyBorder="1" applyAlignment="1"/>
    <xf numFmtId="37" fontId="3" fillId="0" borderId="13" xfId="0" applyNumberFormat="1" applyFont="1" applyBorder="1"/>
    <xf numFmtId="37" fontId="3" fillId="0" borderId="0" xfId="0" applyNumberFormat="1" applyFont="1"/>
    <xf numFmtId="37" fontId="19" fillId="0" borderId="13" xfId="0" applyNumberFormat="1" applyFont="1" applyBorder="1" applyAlignment="1">
      <alignment horizontal="center"/>
    </xf>
    <xf numFmtId="37" fontId="19" fillId="0" borderId="13" xfId="0" applyNumberFormat="1" applyFont="1" applyBorder="1"/>
    <xf numFmtId="37" fontId="3" fillId="0" borderId="0" xfId="0" applyNumberFormat="1" applyFont="1" applyBorder="1"/>
    <xf numFmtId="37" fontId="3" fillId="0" borderId="0" xfId="0" applyNumberFormat="1" applyFont="1" applyFill="1" applyBorder="1" applyAlignment="1"/>
    <xf numFmtId="37" fontId="3" fillId="0" borderId="0" xfId="0" applyNumberFormat="1" applyFont="1" applyAlignment="1"/>
    <xf numFmtId="37" fontId="20" fillId="0" borderId="0" xfId="0" applyNumberFormat="1" applyFont="1"/>
    <xf numFmtId="37" fontId="3" fillId="78" borderId="0" xfId="0" applyNumberFormat="1" applyFont="1" applyFill="1"/>
    <xf numFmtId="37" fontId="6" fillId="78" borderId="0" xfId="0" applyNumberFormat="1" applyFont="1" applyFill="1" applyBorder="1"/>
    <xf numFmtId="0" fontId="22" fillId="0" borderId="0" xfId="0" quotePrefix="1" applyFont="1" applyAlignment="1">
      <alignment horizontal="center"/>
    </xf>
    <xf numFmtId="165" fontId="22" fillId="0" borderId="0" xfId="0" applyNumberFormat="1" applyFont="1" applyAlignment="1" applyProtection="1">
      <alignment horizontal="center"/>
    </xf>
    <xf numFmtId="0" fontId="22" fillId="78" borderId="0" xfId="0" applyFont="1" applyFill="1" applyAlignment="1">
      <alignment horizontal="center"/>
    </xf>
    <xf numFmtId="37" fontId="3" fillId="0" borderId="0" xfId="0" applyNumberFormat="1" applyFont="1" applyFill="1"/>
    <xf numFmtId="37" fontId="20" fillId="0" borderId="0" xfId="0" applyNumberFormat="1" applyFont="1" applyAlignment="1">
      <alignment horizontal="right"/>
    </xf>
    <xf numFmtId="37" fontId="21" fillId="0" borderId="0" xfId="0" applyNumberFormat="1" applyFont="1" applyFill="1"/>
    <xf numFmtId="37" fontId="20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/>
    </xf>
    <xf numFmtId="37" fontId="3" fillId="78" borderId="0" xfId="0" applyNumberFormat="1" applyFont="1" applyFill="1"/>
    <xf numFmtId="37" fontId="3" fillId="78" borderId="0" xfId="0" applyNumberFormat="1" applyFont="1" applyFill="1" applyBorder="1"/>
    <xf numFmtId="0" fontId="6" fillId="79" borderId="0" xfId="0" applyFont="1" applyFill="1" applyAlignment="1">
      <alignment horizontal="center"/>
    </xf>
    <xf numFmtId="37" fontId="6" fillId="78" borderId="0" xfId="70" applyNumberFormat="1" applyFont="1" applyFill="1" applyBorder="1" applyProtection="1"/>
    <xf numFmtId="10" fontId="6" fillId="78" borderId="0" xfId="70" applyNumberFormat="1" applyFont="1" applyFill="1"/>
    <xf numFmtId="37" fontId="6" fillId="78" borderId="13" xfId="70" applyNumberFormat="1" applyFont="1" applyFill="1" applyBorder="1" applyProtection="1"/>
    <xf numFmtId="0" fontId="3" fillId="0" borderId="0" xfId="0" applyFont="1"/>
    <xf numFmtId="0" fontId="6" fillId="78" borderId="0" xfId="0" applyFont="1" applyFill="1" applyAlignment="1">
      <alignment horizontal="center"/>
    </xf>
    <xf numFmtId="0" fontId="6" fillId="79" borderId="0" xfId="0" applyFont="1" applyFill="1" applyAlignment="1">
      <alignment horizontal="center"/>
    </xf>
    <xf numFmtId="49" fontId="22" fillId="0" borderId="0" xfId="73" applyNumberFormat="1" applyFont="1" applyFill="1"/>
    <xf numFmtId="17" fontId="22" fillId="0" borderId="0" xfId="73" applyNumberFormat="1" applyFont="1" applyFill="1"/>
    <xf numFmtId="0" fontId="12" fillId="0" borderId="0" xfId="0" applyFont="1"/>
    <xf numFmtId="0" fontId="3" fillId="0" borderId="0" xfId="0" applyFont="1" applyAlignment="1">
      <alignment horizontal="center"/>
    </xf>
    <xf numFmtId="39" fontId="6" fillId="0" borderId="0" xfId="0" applyNumberFormat="1" applyFont="1" applyProtection="1"/>
    <xf numFmtId="5" fontId="6" fillId="79" borderId="0" xfId="0" applyNumberFormat="1" applyFont="1" applyFill="1" applyProtection="1">
      <protection locked="0"/>
    </xf>
    <xf numFmtId="37" fontId="6" fillId="79" borderId="0" xfId="0" applyNumberFormat="1" applyFont="1" applyFill="1" applyProtection="1">
      <protection locked="0"/>
    </xf>
    <xf numFmtId="5" fontId="6" fillId="78" borderId="0" xfId="0" applyNumberFormat="1" applyFont="1" applyFill="1" applyProtection="1">
      <protection locked="0"/>
    </xf>
    <xf numFmtId="174" fontId="6" fillId="78" borderId="0" xfId="0" applyNumberFormat="1" applyFont="1" applyFill="1" applyProtection="1">
      <protection locked="0"/>
    </xf>
    <xf numFmtId="37" fontId="6" fillId="78" borderId="0" xfId="0" applyNumberFormat="1" applyFont="1" applyFill="1"/>
    <xf numFmtId="0" fontId="0" fillId="78" borderId="0" xfId="0" applyFill="1"/>
    <xf numFmtId="5" fontId="6" fillId="78" borderId="0" xfId="0" applyNumberFormat="1" applyFont="1" applyFill="1" applyAlignment="1">
      <alignment horizontal="center"/>
    </xf>
    <xf numFmtId="10" fontId="6" fillId="0" borderId="0" xfId="70" applyNumberFormat="1" applyFont="1" applyProtection="1"/>
    <xf numFmtId="5" fontId="6" fillId="0" borderId="0" xfId="70" applyNumberFormat="1" applyFont="1" applyFill="1" applyProtection="1"/>
    <xf numFmtId="37" fontId="6" fillId="0" borderId="0" xfId="70" applyNumberFormat="1" applyFont="1" applyFill="1" applyProtection="1"/>
    <xf numFmtId="38" fontId="6" fillId="0" borderId="0" xfId="70" applyNumberFormat="1" applyFont="1"/>
    <xf numFmtId="5" fontId="7" fillId="79" borderId="0" xfId="70" applyNumberFormat="1" applyFont="1" applyFill="1"/>
    <xf numFmtId="38" fontId="7" fillId="79" borderId="0" xfId="70" applyNumberFormat="1" applyFont="1" applyFill="1"/>
    <xf numFmtId="38" fontId="7" fillId="79" borderId="0" xfId="70" applyNumberFormat="1" applyFont="1" applyFill="1" applyBorder="1"/>
    <xf numFmtId="38" fontId="7" fillId="79" borderId="0" xfId="70" applyNumberFormat="1" applyFont="1" applyFill="1" applyBorder="1"/>
    <xf numFmtId="5" fontId="7" fillId="79" borderId="0" xfId="70" applyNumberFormat="1" applyFont="1" applyFill="1" applyBorder="1"/>
    <xf numFmtId="38" fontId="7" fillId="79" borderId="0" xfId="70" applyNumberFormat="1" applyFont="1" applyFill="1"/>
    <xf numFmtId="38" fontId="6" fillId="0" borderId="0" xfId="0" applyNumberFormat="1" applyFont="1" applyAlignment="1">
      <alignment horizontal="right"/>
    </xf>
    <xf numFmtId="5" fontId="6" fillId="78" borderId="0" xfId="0" applyNumberFormat="1" applyFont="1" applyFill="1" applyAlignment="1">
      <alignment horizontal="right"/>
    </xf>
    <xf numFmtId="164" fontId="6" fillId="78" borderId="0" xfId="0" applyNumberFormat="1" applyFont="1" applyFill="1"/>
    <xf numFmtId="38" fontId="6" fillId="78" borderId="0" xfId="0" applyNumberFormat="1" applyFont="1" applyFill="1" applyBorder="1"/>
    <xf numFmtId="37" fontId="6" fillId="0" borderId="0" xfId="70" applyNumberFormat="1" applyFont="1" applyFill="1" applyBorder="1" applyProtection="1"/>
    <xf numFmtId="5" fontId="15" fillId="80" borderId="0" xfId="76" applyNumberFormat="1" applyFont="1" applyFill="1" applyProtection="1">
      <protection locked="0"/>
    </xf>
    <xf numFmtId="37" fontId="15" fillId="80" borderId="0" xfId="76" applyNumberFormat="1" applyFont="1" applyFill="1" applyProtection="1"/>
    <xf numFmtId="5" fontId="15" fillId="80" borderId="0" xfId="76" applyNumberFormat="1" applyFill="1" applyProtection="1"/>
    <xf numFmtId="37" fontId="15" fillId="78" borderId="0" xfId="76" applyNumberFormat="1" applyFont="1" applyFill="1" applyProtection="1"/>
    <xf numFmtId="37" fontId="15" fillId="80" borderId="0" xfId="76" applyNumberFormat="1" applyFont="1" applyFill="1" applyProtection="1">
      <protection locked="0"/>
    </xf>
    <xf numFmtId="39" fontId="6" fillId="0" borderId="0" xfId="6718" applyNumberFormat="1" applyFont="1" applyBorder="1"/>
    <xf numFmtId="37" fontId="15" fillId="80" borderId="0" xfId="76" applyNumberFormat="1" applyFill="1" applyProtection="1"/>
    <xf numFmtId="37" fontId="6" fillId="79" borderId="0" xfId="46" applyNumberFormat="1" applyFont="1" applyFill="1" applyAlignment="1"/>
    <xf numFmtId="0" fontId="3" fillId="0" borderId="0" xfId="6712"/>
    <xf numFmtId="0" fontId="6" fillId="0" borderId="0" xfId="6712" applyFont="1" applyAlignment="1">
      <alignment horizontal="center"/>
    </xf>
    <xf numFmtId="10" fontId="6" fillId="0" borderId="0" xfId="6712" applyNumberFormat="1" applyFont="1" applyBorder="1" applyAlignment="1">
      <alignment horizontal="center" vertical="top" wrapText="1"/>
    </xf>
    <xf numFmtId="10" fontId="6" fillId="0" borderId="0" xfId="6712" applyNumberFormat="1" applyFont="1" applyAlignment="1">
      <alignment horizontal="center"/>
    </xf>
    <xf numFmtId="10" fontId="67" fillId="0" borderId="0" xfId="81" applyNumberFormat="1" applyFont="1" applyFill="1" applyAlignment="1">
      <alignment horizontal="center"/>
    </xf>
    <xf numFmtId="0" fontId="6" fillId="0" borderId="0" xfId="6743" applyFont="1" applyAlignment="1">
      <alignment horizontal="center"/>
    </xf>
    <xf numFmtId="10" fontId="6" fillId="0" borderId="0" xfId="6743" applyNumberFormat="1" applyFont="1" applyBorder="1" applyAlignment="1">
      <alignment horizontal="center" vertical="top" wrapText="1"/>
    </xf>
    <xf numFmtId="10" fontId="67" fillId="0" borderId="0" xfId="81" applyNumberFormat="1" applyFont="1" applyFill="1" applyAlignment="1">
      <alignment horizontal="center"/>
    </xf>
    <xf numFmtId="0" fontId="3" fillId="0" borderId="0" xfId="6631"/>
    <xf numFmtId="0" fontId="6" fillId="0" borderId="0" xfId="6631" applyFont="1"/>
    <xf numFmtId="0" fontId="3" fillId="0" borderId="0" xfId="6748"/>
    <xf numFmtId="38" fontId="6" fillId="0" borderId="0" xfId="6611" applyNumberFormat="1" applyFont="1"/>
    <xf numFmtId="38" fontId="7" fillId="79" borderId="13" xfId="70" applyNumberFormat="1" applyFont="1" applyFill="1" applyBorder="1"/>
    <xf numFmtId="37" fontId="15" fillId="101" borderId="0" xfId="6768" applyNumberFormat="1" applyFont="1" applyFill="1" applyProtection="1"/>
    <xf numFmtId="5" fontId="15" fillId="101" borderId="0" xfId="6768" applyNumberFormat="1" applyFont="1" applyFill="1" applyProtection="1"/>
    <xf numFmtId="0" fontId="105" fillId="0" borderId="0" xfId="0" applyFont="1"/>
    <xf numFmtId="38" fontId="7" fillId="79" borderId="13" xfId="70" applyNumberFormat="1" applyFont="1" applyFill="1" applyBorder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0" fillId="0" borderId="0" xfId="0" applyAlignment="1">
      <alignment horizontal="right"/>
    </xf>
    <xf numFmtId="0" fontId="110" fillId="0" borderId="0" xfId="0" applyNumberFormat="1" applyFont="1"/>
    <xf numFmtId="0" fontId="111" fillId="0" borderId="0" xfId="0" applyFont="1"/>
    <xf numFmtId="0" fontId="109" fillId="0" borderId="0" xfId="0" applyFont="1"/>
    <xf numFmtId="0" fontId="112" fillId="0" borderId="0" xfId="0" applyFont="1"/>
    <xf numFmtId="179" fontId="6" fillId="79" borderId="0" xfId="52" applyNumberFormat="1" applyFont="1" applyFill="1"/>
    <xf numFmtId="179" fontId="6" fillId="0" borderId="0" xfId="0" applyNumberFormat="1" applyFont="1"/>
    <xf numFmtId="180" fontId="6" fillId="79" borderId="0" xfId="46" applyNumberFormat="1" applyFont="1" applyFill="1" applyAlignment="1"/>
    <xf numFmtId="180" fontId="6" fillId="79" borderId="0" xfId="46" applyNumberFormat="1" applyFont="1" applyFill="1"/>
    <xf numFmtId="180" fontId="6" fillId="79" borderId="0" xfId="52" applyNumberFormat="1" applyFont="1" applyFill="1"/>
    <xf numFmtId="0" fontId="109" fillId="78" borderId="0" xfId="0" applyFont="1" applyFill="1" applyAlignment="1">
      <alignment horizontal="left"/>
    </xf>
    <xf numFmtId="0" fontId="109" fillId="0" borderId="0" xfId="0" applyFont="1" applyBorder="1" applyAlignment="1">
      <alignment horizontal="left"/>
    </xf>
    <xf numFmtId="0" fontId="109" fillId="0" borderId="0" xfId="0" applyFont="1" applyAlignment="1">
      <alignment horizontal="center"/>
    </xf>
    <xf numFmtId="0" fontId="109" fillId="0" borderId="0" xfId="0" applyFont="1" applyBorder="1"/>
    <xf numFmtId="37" fontId="15" fillId="0" borderId="0" xfId="76" applyNumberFormat="1" applyFont="1" applyFill="1" applyProtection="1"/>
    <xf numFmtId="37" fontId="113" fillId="0" borderId="0" xfId="0" applyNumberFormat="1" applyFont="1"/>
    <xf numFmtId="37" fontId="15" fillId="0" borderId="0" xfId="76" applyNumberFormat="1" applyFont="1" applyFill="1" applyProtection="1">
      <protection locked="0"/>
    </xf>
    <xf numFmtId="179" fontId="6" fillId="79" borderId="0" xfId="52" applyNumberFormat="1" applyFont="1" applyFill="1" applyAlignment="1">
      <alignment horizontal="center"/>
    </xf>
    <xf numFmtId="179" fontId="6" fillId="0" borderId="0" xfId="52" applyNumberFormat="1" applyFont="1" applyFill="1" applyBorder="1"/>
    <xf numFmtId="179" fontId="6" fillId="0" borderId="0" xfId="52" applyNumberFormat="1" applyFont="1" applyBorder="1" applyAlignment="1">
      <alignment horizontal="center"/>
    </xf>
    <xf numFmtId="179" fontId="8" fillId="0" borderId="0" xfId="52" applyNumberFormat="1" applyFont="1" applyBorder="1" applyAlignment="1">
      <alignment horizontal="center"/>
    </xf>
    <xf numFmtId="179" fontId="6" fillId="0" borderId="0" xfId="52" applyNumberFormat="1" applyFont="1" applyFill="1" applyBorder="1" applyAlignment="1">
      <alignment horizontal="center"/>
    </xf>
    <xf numFmtId="179" fontId="6" fillId="78" borderId="0" xfId="52" applyNumberFormat="1" applyFont="1" applyFill="1" applyBorder="1"/>
    <xf numFmtId="38" fontId="67" fillId="79" borderId="0" xfId="70" applyNumberFormat="1" applyFont="1" applyFill="1" applyBorder="1"/>
    <xf numFmtId="38" fontId="109" fillId="0" borderId="0" xfId="70" applyNumberFormat="1" applyFont="1" applyFill="1" applyBorder="1"/>
    <xf numFmtId="37" fontId="67" fillId="78" borderId="0" xfId="0" applyNumberFormat="1" applyFont="1" applyFill="1" applyAlignment="1">
      <alignment horizontal="right"/>
    </xf>
    <xf numFmtId="37" fontId="67" fillId="0" borderId="0" xfId="0" applyNumberFormat="1" applyFont="1" applyBorder="1" applyAlignment="1">
      <alignment horizontal="right"/>
    </xf>
    <xf numFmtId="0" fontId="67" fillId="79" borderId="0" xfId="0" applyFont="1" applyFill="1" applyAlignment="1">
      <alignment horizontal="center"/>
    </xf>
    <xf numFmtId="38" fontId="67" fillId="103" borderId="0" xfId="70" applyNumberFormat="1" applyFont="1" applyFill="1"/>
    <xf numFmtId="0" fontId="109" fillId="0" borderId="0" xfId="0" applyFont="1" applyFill="1"/>
    <xf numFmtId="9" fontId="6" fillId="78" borderId="0" xfId="0" applyNumberFormat="1" applyFont="1" applyFill="1"/>
    <xf numFmtId="168" fontId="0" fillId="78" borderId="0" xfId="80" applyNumberFormat="1" applyFont="1" applyFill="1" applyProtection="1"/>
    <xf numFmtId="37" fontId="0" fillId="78" borderId="0" xfId="0" applyNumberFormat="1" applyFill="1" applyProtection="1"/>
    <xf numFmtId="168" fontId="6" fillId="78" borderId="0" xfId="80" applyNumberFormat="1" applyFont="1" applyFill="1"/>
    <xf numFmtId="37" fontId="109" fillId="78" borderId="0" xfId="46" applyNumberFormat="1" applyFont="1" applyFill="1" applyAlignment="1"/>
    <xf numFmtId="0" fontId="19" fillId="0" borderId="0" xfId="0" applyFont="1"/>
    <xf numFmtId="5" fontId="6" fillId="79" borderId="0" xfId="70" applyNumberFormat="1" applyFont="1" applyFill="1"/>
    <xf numFmtId="37" fontId="6" fillId="79" borderId="0" xfId="70" applyNumberFormat="1" applyFont="1" applyFill="1"/>
    <xf numFmtId="0" fontId="70" fillId="0" borderId="0" xfId="0" applyFont="1"/>
    <xf numFmtId="175" fontId="114" fillId="0" borderId="0" xfId="74" applyNumberFormat="1" applyFont="1" applyFill="1" applyAlignment="1" applyProtection="1">
      <alignment horizontal="left"/>
    </xf>
    <xf numFmtId="0" fontId="3" fillId="79" borderId="0" xfId="70" applyFont="1" applyFill="1" applyAlignment="1">
      <alignment horizontal="center"/>
    </xf>
    <xf numFmtId="37" fontId="34" fillId="0" borderId="0" xfId="75" applyFill="1"/>
    <xf numFmtId="0" fontId="3" fillId="0" borderId="0" xfId="70" applyFont="1"/>
    <xf numFmtId="0" fontId="3" fillId="0" borderId="0" xfId="70"/>
    <xf numFmtId="37" fontId="34" fillId="78" borderId="0" xfId="75" applyFill="1"/>
    <xf numFmtId="49" fontId="34" fillId="0" borderId="0" xfId="74" applyNumberFormat="1" applyFill="1" applyBorder="1" applyAlignment="1">
      <alignment horizontal="left"/>
    </xf>
    <xf numFmtId="37" fontId="34" fillId="0" borderId="0" xfId="74" applyFill="1"/>
    <xf numFmtId="37" fontId="34" fillId="0" borderId="0" xfId="75" applyFont="1" applyFill="1"/>
    <xf numFmtId="175" fontId="47" fillId="0" borderId="0" xfId="74" applyNumberFormat="1" applyFont="1" applyFill="1" applyAlignment="1" applyProtection="1">
      <alignment horizontal="left"/>
    </xf>
    <xf numFmtId="43" fontId="3" fillId="79" borderId="0" xfId="46" applyFont="1" applyFill="1" applyAlignment="1">
      <alignment horizontal="center"/>
    </xf>
    <xf numFmtId="5" fontId="6" fillId="0" borderId="14" xfId="0" applyNumberFormat="1" applyFont="1" applyFill="1" applyBorder="1"/>
    <xf numFmtId="14" fontId="6" fillId="0" borderId="0" xfId="3436" applyNumberFormat="1" applyFont="1" applyAlignment="1">
      <alignment horizontal="left"/>
    </xf>
    <xf numFmtId="0" fontId="6" fillId="0" borderId="13" xfId="3436" applyNumberFormat="1" applyFont="1" applyBorder="1" applyAlignment="1">
      <alignment horizontal="center"/>
    </xf>
    <xf numFmtId="0" fontId="6" fillId="0" borderId="0" xfId="70" applyFont="1" applyBorder="1" applyAlignment="1">
      <alignment horizontal="center"/>
    </xf>
    <xf numFmtId="0" fontId="12" fillId="0" borderId="0" xfId="70" applyFont="1"/>
    <xf numFmtId="0" fontId="3" fillId="0" borderId="0" xfId="70" applyFont="1" applyAlignment="1">
      <alignment horizontal="center"/>
    </xf>
    <xf numFmtId="0" fontId="3" fillId="79" borderId="0" xfId="70" applyFont="1" applyFill="1"/>
    <xf numFmtId="5" fontId="6" fillId="0" borderId="0" xfId="70" applyNumberFormat="1" applyFont="1"/>
    <xf numFmtId="37" fontId="6" fillId="0" borderId="0" xfId="70" applyNumberFormat="1" applyFont="1"/>
    <xf numFmtId="43" fontId="3" fillId="79" borderId="0" xfId="46" applyFont="1" applyFill="1"/>
    <xf numFmtId="179" fontId="6" fillId="0" borderId="0" xfId="52" applyNumberFormat="1" applyFont="1"/>
    <xf numFmtId="0" fontId="8" fillId="0" borderId="0" xfId="70" applyFont="1" applyBorder="1"/>
    <xf numFmtId="37" fontId="115" fillId="79" borderId="0" xfId="70" applyNumberFormat="1" applyFont="1" applyFill="1" applyAlignment="1">
      <alignment horizontal="right"/>
    </xf>
    <xf numFmtId="5" fontId="115" fillId="79" borderId="0" xfId="70" applyNumberFormat="1" applyFont="1" applyFill="1" applyAlignment="1">
      <alignment horizontal="right"/>
    </xf>
    <xf numFmtId="179" fontId="115" fillId="79" borderId="0" xfId="52" applyNumberFormat="1" applyFont="1" applyFill="1" applyAlignment="1">
      <alignment horizontal="center"/>
    </xf>
    <xf numFmtId="179" fontId="67" fillId="79" borderId="0" xfId="52" applyNumberFormat="1" applyFont="1" applyFill="1" applyAlignment="1">
      <alignment horizontal="center"/>
    </xf>
    <xf numFmtId="172" fontId="6" fillId="104" borderId="0" xfId="46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78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67" fillId="0" borderId="0" xfId="0" applyFont="1"/>
    <xf numFmtId="49" fontId="116" fillId="0" borderId="0" xfId="73" applyNumberFormat="1" applyFont="1" applyFill="1"/>
    <xf numFmtId="17" fontId="116" fillId="0" borderId="0" xfId="73" applyNumberFormat="1" applyFont="1" applyFill="1"/>
    <xf numFmtId="17" fontId="116" fillId="0" borderId="0" xfId="73" quotePrefix="1" applyNumberFormat="1" applyFont="1" applyFill="1"/>
    <xf numFmtId="5" fontId="117" fillId="0" borderId="0" xfId="72" applyNumberFormat="1" applyFont="1"/>
    <xf numFmtId="5" fontId="109" fillId="0" borderId="0" xfId="0" applyNumberFormat="1" applyFont="1" applyProtection="1"/>
    <xf numFmtId="37" fontId="106" fillId="79" borderId="0" xfId="70" applyNumberFormat="1" applyFont="1" applyFill="1" applyBorder="1"/>
    <xf numFmtId="38" fontId="106" fillId="78" borderId="0" xfId="70" applyNumberFormat="1" applyFont="1" applyFill="1"/>
    <xf numFmtId="10" fontId="120" fillId="79" borderId="0" xfId="0" applyNumberFormat="1" applyFont="1" applyFill="1"/>
    <xf numFmtId="10" fontId="67" fillId="81" borderId="0" xfId="70" applyNumberFormat="1" applyFont="1" applyFill="1" applyProtection="1"/>
    <xf numFmtId="0" fontId="67" fillId="0" borderId="0" xfId="0" applyFont="1" applyAlignment="1">
      <alignment horizontal="right"/>
    </xf>
    <xf numFmtId="37" fontId="67" fillId="0" borderId="0" xfId="70" applyNumberFormat="1" applyFont="1" applyProtection="1"/>
    <xf numFmtId="5" fontId="106" fillId="79" borderId="0" xfId="6731" applyNumberFormat="1" applyFont="1" applyFill="1" applyProtection="1"/>
    <xf numFmtId="5" fontId="106" fillId="79" borderId="0" xfId="70" applyNumberFormat="1" applyFont="1" applyFill="1" applyProtection="1"/>
    <xf numFmtId="37" fontId="106" fillId="102" borderId="0" xfId="70" applyNumberFormat="1" applyFont="1" applyFill="1" applyProtection="1"/>
    <xf numFmtId="37" fontId="121" fillId="101" borderId="0" xfId="76" applyNumberFormat="1" applyFont="1" applyFill="1" applyProtection="1"/>
    <xf numFmtId="37" fontId="106" fillId="101" borderId="0" xfId="6693" applyNumberFormat="1" applyFont="1" applyFill="1" applyBorder="1"/>
    <xf numFmtId="37" fontId="106" fillId="101" borderId="0" xfId="70" applyNumberFormat="1" applyFont="1" applyFill="1" applyBorder="1"/>
    <xf numFmtId="39" fontId="106" fillId="101" borderId="0" xfId="6718" applyNumberFormat="1" applyFont="1" applyFill="1" applyBorder="1"/>
    <xf numFmtId="37" fontId="106" fillId="101" borderId="0" xfId="6708" applyNumberFormat="1" applyFont="1" applyFill="1" applyBorder="1"/>
    <xf numFmtId="37" fontId="121" fillId="101" borderId="0" xfId="76" applyNumberFormat="1" applyFont="1" applyFill="1" applyProtection="1">
      <protection locked="0"/>
    </xf>
    <xf numFmtId="39" fontId="106" fillId="101" borderId="0" xfId="6697" applyNumberFormat="1" applyFont="1" applyFill="1"/>
    <xf numFmtId="0" fontId="6" fillId="0" borderId="0" xfId="0" applyFont="1" applyBorder="1" applyAlignment="1">
      <alignment horizontal="center" vertical="top" wrapText="1"/>
    </xf>
  </cellXfs>
  <cellStyles count="8869">
    <cellStyle name="20% - Accent1 10" xfId="232"/>
    <cellStyle name="20% - Accent1 10 2" xfId="231"/>
    <cellStyle name="20% - Accent1 10 2 2" xfId="235"/>
    <cellStyle name="20% - Accent1 10 2 2 2" xfId="234"/>
    <cellStyle name="20% - Accent1 10 2 2 2 2" xfId="6798"/>
    <cellStyle name="20% - Accent1 10 2 2 3" xfId="6799"/>
    <cellStyle name="20% - Accent1 10 2 3" xfId="236"/>
    <cellStyle name="20% - Accent1 10 2 3 2" xfId="233"/>
    <cellStyle name="20% - Accent1 10 2 3 2 2" xfId="6797"/>
    <cellStyle name="20% - Accent1 10 2 3 3" xfId="6800"/>
    <cellStyle name="20% - Accent1 10 2 4" xfId="238"/>
    <cellStyle name="20% - Accent1 10 2 4 2" xfId="239"/>
    <cellStyle name="20% - Accent1 10 2 4 2 2" xfId="6802"/>
    <cellStyle name="20% - Accent1 10 2 4 3" xfId="6801"/>
    <cellStyle name="20% - Accent1 10 2 5" xfId="240"/>
    <cellStyle name="20% - Accent1 10 2 5 2" xfId="6803"/>
    <cellStyle name="20% - Accent1 10 2 6" xfId="6795"/>
    <cellStyle name="20% - Accent1 10 2_ORACLE TRIAL BALANCE" xfId="241"/>
    <cellStyle name="20% - Accent1 10 3" xfId="242"/>
    <cellStyle name="20% - Accent1 10 3 2" xfId="243"/>
    <cellStyle name="20% - Accent1 10 3 2 2" xfId="6805"/>
    <cellStyle name="20% - Accent1 10 3 3" xfId="6804"/>
    <cellStyle name="20% - Accent1 10 4" xfId="244"/>
    <cellStyle name="20% - Accent1 10 4 2" xfId="245"/>
    <cellStyle name="20% - Accent1 10 4 2 2" xfId="6807"/>
    <cellStyle name="20% - Accent1 10 4 3" xfId="6806"/>
    <cellStyle name="20% - Accent1 10 5" xfId="246"/>
    <cellStyle name="20% - Accent1 10 5 2" xfId="247"/>
    <cellStyle name="20% - Accent1 10 5 2 2" xfId="6809"/>
    <cellStyle name="20% - Accent1 10 5 3" xfId="6808"/>
    <cellStyle name="20% - Accent1 10 6" xfId="248"/>
    <cellStyle name="20% - Accent1 10 6 2" xfId="6810"/>
    <cellStyle name="20% - Accent1 10 7" xfId="6796"/>
    <cellStyle name="20% - Accent1 10_ORACLE TRIAL BALANCE" xfId="249"/>
    <cellStyle name="20% - Accent1 11" xfId="250"/>
    <cellStyle name="20% - Accent1 11 2" xfId="251"/>
    <cellStyle name="20% - Accent1 11 2 2" xfId="252"/>
    <cellStyle name="20% - Accent1 11 2 2 2" xfId="6813"/>
    <cellStyle name="20% - Accent1 11 2 3" xfId="6812"/>
    <cellStyle name="20% - Accent1 11 3" xfId="253"/>
    <cellStyle name="20% - Accent1 11 3 2" xfId="254"/>
    <cellStyle name="20% - Accent1 11 3 2 2" xfId="6815"/>
    <cellStyle name="20% - Accent1 11 3 3" xfId="6814"/>
    <cellStyle name="20% - Accent1 11 4" xfId="255"/>
    <cellStyle name="20% - Accent1 11 4 2" xfId="256"/>
    <cellStyle name="20% - Accent1 11 4 2 2" xfId="6817"/>
    <cellStyle name="20% - Accent1 11 4 3" xfId="6816"/>
    <cellStyle name="20% - Accent1 11 5" xfId="257"/>
    <cellStyle name="20% - Accent1 11 5 2" xfId="6818"/>
    <cellStyle name="20% - Accent1 11 6" xfId="6811"/>
    <cellStyle name="20% - Accent1 11_ORACLE TRIAL BALANCE" xfId="258"/>
    <cellStyle name="20% - Accent1 12" xfId="259"/>
    <cellStyle name="20% - Accent1 13" xfId="260"/>
    <cellStyle name="20% - Accent1 14" xfId="261"/>
    <cellStyle name="20% - Accent1 15" xfId="262"/>
    <cellStyle name="20% - Accent1 16" xfId="6726"/>
    <cellStyle name="20% - Accent1 17" xfId="6728"/>
    <cellStyle name="20% - Accent1 18" xfId="6746"/>
    <cellStyle name="20% - Accent1 2" xfId="1"/>
    <cellStyle name="20% - Accent1 2 2" xfId="264"/>
    <cellStyle name="20% - Accent1 2 2 2" xfId="265"/>
    <cellStyle name="20% - Accent1 2 2 2 2" xfId="266"/>
    <cellStyle name="20% - Accent1 2 2 2 2 2" xfId="6822"/>
    <cellStyle name="20% - Accent1 2 2 2 3" xfId="6821"/>
    <cellStyle name="20% - Accent1 2 2 3" xfId="267"/>
    <cellStyle name="20% - Accent1 2 2 3 2" xfId="268"/>
    <cellStyle name="20% - Accent1 2 2 3 2 2" xfId="6824"/>
    <cellStyle name="20% - Accent1 2 2 3 3" xfId="6823"/>
    <cellStyle name="20% - Accent1 2 2 4" xfId="269"/>
    <cellStyle name="20% - Accent1 2 2 4 2" xfId="270"/>
    <cellStyle name="20% - Accent1 2 2 4 2 2" xfId="6826"/>
    <cellStyle name="20% - Accent1 2 2 4 3" xfId="6825"/>
    <cellStyle name="20% - Accent1 2 2 5" xfId="271"/>
    <cellStyle name="20% - Accent1 2 2 5 2" xfId="272"/>
    <cellStyle name="20% - Accent1 2 2 5 2 2" xfId="6828"/>
    <cellStyle name="20% - Accent1 2 2 5 3" xfId="6827"/>
    <cellStyle name="20% - Accent1 2 2 6" xfId="273"/>
    <cellStyle name="20% - Accent1 2 2 6 2" xfId="6829"/>
    <cellStyle name="20% - Accent1 2 2 7" xfId="6820"/>
    <cellStyle name="20% - Accent1 2 2_ORACLE TRIAL BALANCE" xfId="274"/>
    <cellStyle name="20% - Accent1 2 3" xfId="275"/>
    <cellStyle name="20% - Accent1 2 3 2" xfId="276"/>
    <cellStyle name="20% - Accent1 2 3 2 2" xfId="6831"/>
    <cellStyle name="20% - Accent1 2 3 3" xfId="6830"/>
    <cellStyle name="20% - Accent1 2 4" xfId="277"/>
    <cellStyle name="20% - Accent1 2 4 2" xfId="278"/>
    <cellStyle name="20% - Accent1 2 4 2 2" xfId="6833"/>
    <cellStyle name="20% - Accent1 2 4 3" xfId="6832"/>
    <cellStyle name="20% - Accent1 2 5" xfId="279"/>
    <cellStyle name="20% - Accent1 2 5 2" xfId="280"/>
    <cellStyle name="20% - Accent1 2 5 2 2" xfId="6835"/>
    <cellStyle name="20% - Accent1 2 5 3" xfId="6834"/>
    <cellStyle name="20% - Accent1 2 6" xfId="281"/>
    <cellStyle name="20% - Accent1 2 6 2" xfId="282"/>
    <cellStyle name="20% - Accent1 2 6 2 2" xfId="6837"/>
    <cellStyle name="20% - Accent1 2 6 3" xfId="6836"/>
    <cellStyle name="20% - Accent1 2 7" xfId="283"/>
    <cellStyle name="20% - Accent1 2 7 2" xfId="6838"/>
    <cellStyle name="20% - Accent1 2 8" xfId="263"/>
    <cellStyle name="20% - Accent1 2 8 2" xfId="6819"/>
    <cellStyle name="20% - Accent1 2_ORACLE TRIAL BALANCE" xfId="284"/>
    <cellStyle name="20% - Accent1 3" xfId="285"/>
    <cellStyle name="20% - Accent1 3 2" xfId="286"/>
    <cellStyle name="20% - Accent1 3 2 2" xfId="287"/>
    <cellStyle name="20% - Accent1 3 2 2 2" xfId="288"/>
    <cellStyle name="20% - Accent1 3 2 2 2 2" xfId="6842"/>
    <cellStyle name="20% - Accent1 3 2 2 3" xfId="6841"/>
    <cellStyle name="20% - Accent1 3 2 3" xfId="289"/>
    <cellStyle name="20% - Accent1 3 2 3 2" xfId="290"/>
    <cellStyle name="20% - Accent1 3 2 3 2 2" xfId="6844"/>
    <cellStyle name="20% - Accent1 3 2 3 3" xfId="6843"/>
    <cellStyle name="20% - Accent1 3 2 4" xfId="291"/>
    <cellStyle name="20% - Accent1 3 2 4 2" xfId="292"/>
    <cellStyle name="20% - Accent1 3 2 4 2 2" xfId="6846"/>
    <cellStyle name="20% - Accent1 3 2 4 3" xfId="6845"/>
    <cellStyle name="20% - Accent1 3 2 5" xfId="293"/>
    <cellStyle name="20% - Accent1 3 2 5 2" xfId="6847"/>
    <cellStyle name="20% - Accent1 3 2 6" xfId="6840"/>
    <cellStyle name="20% - Accent1 3 2_ORACLE TRIAL BALANCE" xfId="294"/>
    <cellStyle name="20% - Accent1 3 3" xfId="295"/>
    <cellStyle name="20% - Accent1 3 3 2" xfId="296"/>
    <cellStyle name="20% - Accent1 3 3 2 2" xfId="6849"/>
    <cellStyle name="20% - Accent1 3 3 3" xfId="6848"/>
    <cellStyle name="20% - Accent1 3 4" xfId="297"/>
    <cellStyle name="20% - Accent1 3 4 2" xfId="298"/>
    <cellStyle name="20% - Accent1 3 4 2 2" xfId="6851"/>
    <cellStyle name="20% - Accent1 3 4 3" xfId="6850"/>
    <cellStyle name="20% - Accent1 3 5" xfId="299"/>
    <cellStyle name="20% - Accent1 3 6" xfId="300"/>
    <cellStyle name="20% - Accent1 3 7" xfId="301"/>
    <cellStyle name="20% - Accent1 3 8" xfId="302"/>
    <cellStyle name="20% - Accent1 3 8 2" xfId="6852"/>
    <cellStyle name="20% - Accent1 3 9" xfId="6839"/>
    <cellStyle name="20% - Accent1 3_ORACLE TRIAL BALANCE" xfId="303"/>
    <cellStyle name="20% - Accent1 4" xfId="304"/>
    <cellStyle name="20% - Accent1 4 2" xfId="305"/>
    <cellStyle name="20% - Accent1 4 2 2" xfId="306"/>
    <cellStyle name="20% - Accent1 4 2 2 2" xfId="307"/>
    <cellStyle name="20% - Accent1 4 2 2 2 2" xfId="6856"/>
    <cellStyle name="20% - Accent1 4 2 2 3" xfId="6855"/>
    <cellStyle name="20% - Accent1 4 2 3" xfId="308"/>
    <cellStyle name="20% - Accent1 4 2 3 2" xfId="309"/>
    <cellStyle name="20% - Accent1 4 2 3 2 2" xfId="6858"/>
    <cellStyle name="20% - Accent1 4 2 3 3" xfId="6857"/>
    <cellStyle name="20% - Accent1 4 2 4" xfId="310"/>
    <cellStyle name="20% - Accent1 4 2 4 2" xfId="311"/>
    <cellStyle name="20% - Accent1 4 2 4 2 2" xfId="6860"/>
    <cellStyle name="20% - Accent1 4 2 4 3" xfId="6859"/>
    <cellStyle name="20% - Accent1 4 2 5" xfId="312"/>
    <cellStyle name="20% - Accent1 4 2 5 2" xfId="6861"/>
    <cellStyle name="20% - Accent1 4 2 6" xfId="6854"/>
    <cellStyle name="20% - Accent1 4 2_ORACLE TRIAL BALANCE" xfId="313"/>
    <cellStyle name="20% - Accent1 4 3" xfId="314"/>
    <cellStyle name="20% - Accent1 4 3 2" xfId="315"/>
    <cellStyle name="20% - Accent1 4 3 2 2" xfId="6863"/>
    <cellStyle name="20% - Accent1 4 3 3" xfId="6862"/>
    <cellStyle name="20% - Accent1 4 4" xfId="316"/>
    <cellStyle name="20% - Accent1 4 4 2" xfId="317"/>
    <cellStyle name="20% - Accent1 4 4 2 2" xfId="6865"/>
    <cellStyle name="20% - Accent1 4 4 3" xfId="6864"/>
    <cellStyle name="20% - Accent1 4 5" xfId="318"/>
    <cellStyle name="20% - Accent1 4 5 2" xfId="319"/>
    <cellStyle name="20% - Accent1 4 5 2 2" xfId="6867"/>
    <cellStyle name="20% - Accent1 4 5 3" xfId="6866"/>
    <cellStyle name="20% - Accent1 4 6" xfId="320"/>
    <cellStyle name="20% - Accent1 4 6 2" xfId="6868"/>
    <cellStyle name="20% - Accent1 4 7" xfId="6853"/>
    <cellStyle name="20% - Accent1 4_ORACLE TRIAL BALANCE" xfId="321"/>
    <cellStyle name="20% - Accent1 5" xfId="322"/>
    <cellStyle name="20% - Accent1 5 2" xfId="323"/>
    <cellStyle name="20% - Accent1 5 2 2" xfId="324"/>
    <cellStyle name="20% - Accent1 5 2 2 2" xfId="325"/>
    <cellStyle name="20% - Accent1 5 2 2 2 2" xfId="6872"/>
    <cellStyle name="20% - Accent1 5 2 2 3" xfId="6871"/>
    <cellStyle name="20% - Accent1 5 2 3" xfId="326"/>
    <cellStyle name="20% - Accent1 5 2 3 2" xfId="327"/>
    <cellStyle name="20% - Accent1 5 2 3 2 2" xfId="6874"/>
    <cellStyle name="20% - Accent1 5 2 3 3" xfId="6873"/>
    <cellStyle name="20% - Accent1 5 2 4" xfId="328"/>
    <cellStyle name="20% - Accent1 5 2 4 2" xfId="329"/>
    <cellStyle name="20% - Accent1 5 2 4 2 2" xfId="6876"/>
    <cellStyle name="20% - Accent1 5 2 4 3" xfId="6875"/>
    <cellStyle name="20% - Accent1 5 2 5" xfId="330"/>
    <cellStyle name="20% - Accent1 5 2 5 2" xfId="6877"/>
    <cellStyle name="20% - Accent1 5 2 6" xfId="6870"/>
    <cellStyle name="20% - Accent1 5 2_ORACLE TRIAL BALANCE" xfId="331"/>
    <cellStyle name="20% - Accent1 5 3" xfId="332"/>
    <cellStyle name="20% - Accent1 5 3 2" xfId="333"/>
    <cellStyle name="20% - Accent1 5 3 2 2" xfId="6879"/>
    <cellStyle name="20% - Accent1 5 3 3" xfId="6878"/>
    <cellStyle name="20% - Accent1 5 4" xfId="334"/>
    <cellStyle name="20% - Accent1 5 4 2" xfId="335"/>
    <cellStyle name="20% - Accent1 5 4 2 2" xfId="6881"/>
    <cellStyle name="20% - Accent1 5 4 3" xfId="6880"/>
    <cellStyle name="20% - Accent1 5 5" xfId="336"/>
    <cellStyle name="20% - Accent1 5 5 2" xfId="337"/>
    <cellStyle name="20% - Accent1 5 5 2 2" xfId="6883"/>
    <cellStyle name="20% - Accent1 5 5 3" xfId="6882"/>
    <cellStyle name="20% - Accent1 5 6" xfId="338"/>
    <cellStyle name="20% - Accent1 5 6 2" xfId="6884"/>
    <cellStyle name="20% - Accent1 5 7" xfId="6869"/>
    <cellStyle name="20% - Accent1 5_ORACLE TRIAL BALANCE" xfId="339"/>
    <cellStyle name="20% - Accent1 6" xfId="340"/>
    <cellStyle name="20% - Accent1 6 2" xfId="341"/>
    <cellStyle name="20% - Accent1 6 2 2" xfId="342"/>
    <cellStyle name="20% - Accent1 6 2 2 2" xfId="343"/>
    <cellStyle name="20% - Accent1 6 2 2 2 2" xfId="6888"/>
    <cellStyle name="20% - Accent1 6 2 2 3" xfId="6887"/>
    <cellStyle name="20% - Accent1 6 2 3" xfId="344"/>
    <cellStyle name="20% - Accent1 6 2 3 2" xfId="345"/>
    <cellStyle name="20% - Accent1 6 2 3 2 2" xfId="6890"/>
    <cellStyle name="20% - Accent1 6 2 3 3" xfId="6889"/>
    <cellStyle name="20% - Accent1 6 2 4" xfId="346"/>
    <cellStyle name="20% - Accent1 6 2 4 2" xfId="347"/>
    <cellStyle name="20% - Accent1 6 2 4 2 2" xfId="6892"/>
    <cellStyle name="20% - Accent1 6 2 4 3" xfId="6891"/>
    <cellStyle name="20% - Accent1 6 2 5" xfId="348"/>
    <cellStyle name="20% - Accent1 6 2 5 2" xfId="6893"/>
    <cellStyle name="20% - Accent1 6 2 6" xfId="6886"/>
    <cellStyle name="20% - Accent1 6 2_ORACLE TRIAL BALANCE" xfId="349"/>
    <cellStyle name="20% - Accent1 6 3" xfId="350"/>
    <cellStyle name="20% - Accent1 6 3 2" xfId="351"/>
    <cellStyle name="20% - Accent1 6 3 2 2" xfId="6895"/>
    <cellStyle name="20% - Accent1 6 3 3" xfId="6894"/>
    <cellStyle name="20% - Accent1 6 4" xfId="352"/>
    <cellStyle name="20% - Accent1 6 4 2" xfId="353"/>
    <cellStyle name="20% - Accent1 6 4 2 2" xfId="6897"/>
    <cellStyle name="20% - Accent1 6 4 3" xfId="6896"/>
    <cellStyle name="20% - Accent1 6 5" xfId="354"/>
    <cellStyle name="20% - Accent1 6 5 2" xfId="355"/>
    <cellStyle name="20% - Accent1 6 5 2 2" xfId="6899"/>
    <cellStyle name="20% - Accent1 6 5 3" xfId="6898"/>
    <cellStyle name="20% - Accent1 6 6" xfId="356"/>
    <cellStyle name="20% - Accent1 6 6 2" xfId="6900"/>
    <cellStyle name="20% - Accent1 6 7" xfId="6885"/>
    <cellStyle name="20% - Accent1 6_ORACLE TRIAL BALANCE" xfId="357"/>
    <cellStyle name="20% - Accent1 7" xfId="358"/>
    <cellStyle name="20% - Accent1 7 2" xfId="359"/>
    <cellStyle name="20% - Accent1 7 2 2" xfId="360"/>
    <cellStyle name="20% - Accent1 7 2 2 2" xfId="361"/>
    <cellStyle name="20% - Accent1 7 2 2 2 2" xfId="6904"/>
    <cellStyle name="20% - Accent1 7 2 2 3" xfId="6903"/>
    <cellStyle name="20% - Accent1 7 2 3" xfId="362"/>
    <cellStyle name="20% - Accent1 7 2 3 2" xfId="363"/>
    <cellStyle name="20% - Accent1 7 2 3 2 2" xfId="6906"/>
    <cellStyle name="20% - Accent1 7 2 3 3" xfId="6905"/>
    <cellStyle name="20% - Accent1 7 2 4" xfId="364"/>
    <cellStyle name="20% - Accent1 7 2 4 2" xfId="365"/>
    <cellStyle name="20% - Accent1 7 2 4 2 2" xfId="6908"/>
    <cellStyle name="20% - Accent1 7 2 4 3" xfId="6907"/>
    <cellStyle name="20% - Accent1 7 2 5" xfId="366"/>
    <cellStyle name="20% - Accent1 7 2 5 2" xfId="6909"/>
    <cellStyle name="20% - Accent1 7 2 6" xfId="6902"/>
    <cellStyle name="20% - Accent1 7 2_ORACLE TRIAL BALANCE" xfId="367"/>
    <cellStyle name="20% - Accent1 7 3" xfId="368"/>
    <cellStyle name="20% - Accent1 7 3 2" xfId="369"/>
    <cellStyle name="20% - Accent1 7 3 2 2" xfId="6911"/>
    <cellStyle name="20% - Accent1 7 3 3" xfId="6910"/>
    <cellStyle name="20% - Accent1 7 4" xfId="370"/>
    <cellStyle name="20% - Accent1 7 4 2" xfId="371"/>
    <cellStyle name="20% - Accent1 7 4 2 2" xfId="6913"/>
    <cellStyle name="20% - Accent1 7 4 3" xfId="6912"/>
    <cellStyle name="20% - Accent1 7 5" xfId="372"/>
    <cellStyle name="20% - Accent1 7 5 2" xfId="373"/>
    <cellStyle name="20% - Accent1 7 5 2 2" xfId="6915"/>
    <cellStyle name="20% - Accent1 7 5 3" xfId="6914"/>
    <cellStyle name="20% - Accent1 7 6" xfId="374"/>
    <cellStyle name="20% - Accent1 7 6 2" xfId="6916"/>
    <cellStyle name="20% - Accent1 7 7" xfId="6901"/>
    <cellStyle name="20% - Accent1 7_ORACLE TRIAL BALANCE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6920"/>
    <cellStyle name="20% - Accent1 8 2 2 3" xfId="6919"/>
    <cellStyle name="20% - Accent1 8 2 3" xfId="380"/>
    <cellStyle name="20% - Accent1 8 2 3 2" xfId="381"/>
    <cellStyle name="20% - Accent1 8 2 3 2 2" xfId="6922"/>
    <cellStyle name="20% - Accent1 8 2 3 3" xfId="6921"/>
    <cellStyle name="20% - Accent1 8 2 4" xfId="382"/>
    <cellStyle name="20% - Accent1 8 2 4 2" xfId="383"/>
    <cellStyle name="20% - Accent1 8 2 4 2 2" xfId="6924"/>
    <cellStyle name="20% - Accent1 8 2 4 3" xfId="6923"/>
    <cellStyle name="20% - Accent1 8 2 5" xfId="384"/>
    <cellStyle name="20% - Accent1 8 2 5 2" xfId="6925"/>
    <cellStyle name="20% - Accent1 8 2 6" xfId="6918"/>
    <cellStyle name="20% - Accent1 8 2_ORACLE TRIAL BALANCE" xfId="385"/>
    <cellStyle name="20% - Accent1 8 3" xfId="386"/>
    <cellStyle name="20% - Accent1 8 3 2" xfId="387"/>
    <cellStyle name="20% - Accent1 8 3 2 2" xfId="6927"/>
    <cellStyle name="20% - Accent1 8 3 3" xfId="6926"/>
    <cellStyle name="20% - Accent1 8 4" xfId="388"/>
    <cellStyle name="20% - Accent1 8 4 2" xfId="389"/>
    <cellStyle name="20% - Accent1 8 4 2 2" xfId="6929"/>
    <cellStyle name="20% - Accent1 8 4 3" xfId="6928"/>
    <cellStyle name="20% - Accent1 8 5" xfId="390"/>
    <cellStyle name="20% - Accent1 8 5 2" xfId="391"/>
    <cellStyle name="20% - Accent1 8 5 2 2" xfId="6931"/>
    <cellStyle name="20% - Accent1 8 5 3" xfId="6930"/>
    <cellStyle name="20% - Accent1 8 6" xfId="392"/>
    <cellStyle name="20% - Accent1 8 6 2" xfId="6932"/>
    <cellStyle name="20% - Accent1 8 7" xfId="6917"/>
    <cellStyle name="20% - Accent1 8_ORACLE TRIAL BALANCE" xfId="393"/>
    <cellStyle name="20% - Accent1 9" xfId="394"/>
    <cellStyle name="20% - Accent1 9 2" xfId="395"/>
    <cellStyle name="20% - Accent1 9 2 2" xfId="396"/>
    <cellStyle name="20% - Accent1 9 2 2 2" xfId="397"/>
    <cellStyle name="20% - Accent1 9 2 2 2 2" xfId="6936"/>
    <cellStyle name="20% - Accent1 9 2 2 3" xfId="6935"/>
    <cellStyle name="20% - Accent1 9 2 3" xfId="398"/>
    <cellStyle name="20% - Accent1 9 2 3 2" xfId="399"/>
    <cellStyle name="20% - Accent1 9 2 3 2 2" xfId="6938"/>
    <cellStyle name="20% - Accent1 9 2 3 3" xfId="6937"/>
    <cellStyle name="20% - Accent1 9 2 4" xfId="400"/>
    <cellStyle name="20% - Accent1 9 2 4 2" xfId="401"/>
    <cellStyle name="20% - Accent1 9 2 4 2 2" xfId="6940"/>
    <cellStyle name="20% - Accent1 9 2 4 3" xfId="6939"/>
    <cellStyle name="20% - Accent1 9 2 5" xfId="402"/>
    <cellStyle name="20% - Accent1 9 2 5 2" xfId="6941"/>
    <cellStyle name="20% - Accent1 9 2 6" xfId="6934"/>
    <cellStyle name="20% - Accent1 9 2_ORACLE TRIAL BALANCE" xfId="403"/>
    <cellStyle name="20% - Accent1 9 3" xfId="404"/>
    <cellStyle name="20% - Accent1 9 3 2" xfId="405"/>
    <cellStyle name="20% - Accent1 9 3 2 2" xfId="6943"/>
    <cellStyle name="20% - Accent1 9 3 3" xfId="6942"/>
    <cellStyle name="20% - Accent1 9 4" xfId="406"/>
    <cellStyle name="20% - Accent1 9 4 2" xfId="407"/>
    <cellStyle name="20% - Accent1 9 4 2 2" xfId="6945"/>
    <cellStyle name="20% - Accent1 9 4 3" xfId="6944"/>
    <cellStyle name="20% - Accent1 9 5" xfId="408"/>
    <cellStyle name="20% - Accent1 9 5 2" xfId="409"/>
    <cellStyle name="20% - Accent1 9 5 2 2" xfId="6947"/>
    <cellStyle name="20% - Accent1 9 5 3" xfId="6946"/>
    <cellStyle name="20% - Accent1 9 6" xfId="410"/>
    <cellStyle name="20% - Accent1 9 6 2" xfId="6948"/>
    <cellStyle name="20% - Accent1 9 7" xfId="6933"/>
    <cellStyle name="20% - Accent1 9_ORACLE TRIAL BALANCE" xfId="411"/>
    <cellStyle name="20% - Accent2 10" xfId="412"/>
    <cellStyle name="20% - Accent2 10 2" xfId="413"/>
    <cellStyle name="20% - Accent2 10 2 2" xfId="414"/>
    <cellStyle name="20% - Accent2 10 2 2 2" xfId="415"/>
    <cellStyle name="20% - Accent2 10 2 2 2 2" xfId="6952"/>
    <cellStyle name="20% - Accent2 10 2 2 3" xfId="6951"/>
    <cellStyle name="20% - Accent2 10 2 3" xfId="416"/>
    <cellStyle name="20% - Accent2 10 2 3 2" xfId="417"/>
    <cellStyle name="20% - Accent2 10 2 3 2 2" xfId="6954"/>
    <cellStyle name="20% - Accent2 10 2 3 3" xfId="6953"/>
    <cellStyle name="20% - Accent2 10 2 4" xfId="418"/>
    <cellStyle name="20% - Accent2 10 2 4 2" xfId="419"/>
    <cellStyle name="20% - Accent2 10 2 4 2 2" xfId="6956"/>
    <cellStyle name="20% - Accent2 10 2 4 3" xfId="6955"/>
    <cellStyle name="20% - Accent2 10 2 5" xfId="420"/>
    <cellStyle name="20% - Accent2 10 2 5 2" xfId="6957"/>
    <cellStyle name="20% - Accent2 10 2 6" xfId="6950"/>
    <cellStyle name="20% - Accent2 10 2_ORACLE TRIAL BALANCE" xfId="421"/>
    <cellStyle name="20% - Accent2 10 3" xfId="422"/>
    <cellStyle name="20% - Accent2 10 3 2" xfId="423"/>
    <cellStyle name="20% - Accent2 10 3 2 2" xfId="6959"/>
    <cellStyle name="20% - Accent2 10 3 3" xfId="6958"/>
    <cellStyle name="20% - Accent2 10 4" xfId="424"/>
    <cellStyle name="20% - Accent2 10 4 2" xfId="425"/>
    <cellStyle name="20% - Accent2 10 4 2 2" xfId="6961"/>
    <cellStyle name="20% - Accent2 10 4 3" xfId="6960"/>
    <cellStyle name="20% - Accent2 10 5" xfId="426"/>
    <cellStyle name="20% - Accent2 10 5 2" xfId="427"/>
    <cellStyle name="20% - Accent2 10 5 2 2" xfId="6963"/>
    <cellStyle name="20% - Accent2 10 5 3" xfId="6962"/>
    <cellStyle name="20% - Accent2 10 6" xfId="428"/>
    <cellStyle name="20% - Accent2 10 6 2" xfId="6964"/>
    <cellStyle name="20% - Accent2 10 7" xfId="6949"/>
    <cellStyle name="20% - Accent2 10_ORACLE TRIAL BALANCE" xfId="429"/>
    <cellStyle name="20% - Accent2 11" xfId="430"/>
    <cellStyle name="20% - Accent2 11 2" xfId="431"/>
    <cellStyle name="20% - Accent2 11 2 2" xfId="432"/>
    <cellStyle name="20% - Accent2 11 2 2 2" xfId="6967"/>
    <cellStyle name="20% - Accent2 11 2 3" xfId="6966"/>
    <cellStyle name="20% - Accent2 11 3" xfId="433"/>
    <cellStyle name="20% - Accent2 11 3 2" xfId="434"/>
    <cellStyle name="20% - Accent2 11 3 2 2" xfId="6969"/>
    <cellStyle name="20% - Accent2 11 3 3" xfId="6968"/>
    <cellStyle name="20% - Accent2 11 4" xfId="435"/>
    <cellStyle name="20% - Accent2 11 4 2" xfId="436"/>
    <cellStyle name="20% - Accent2 11 4 2 2" xfId="6971"/>
    <cellStyle name="20% - Accent2 11 4 3" xfId="6970"/>
    <cellStyle name="20% - Accent2 11 5" xfId="437"/>
    <cellStyle name="20% - Accent2 11 5 2" xfId="6972"/>
    <cellStyle name="20% - Accent2 11 6" xfId="6965"/>
    <cellStyle name="20% - Accent2 11_ORACLE TRIAL BALANCE" xfId="438"/>
    <cellStyle name="20% - Accent2 12" xfId="439"/>
    <cellStyle name="20% - Accent2 13" xfId="440"/>
    <cellStyle name="20% - Accent2 14" xfId="441"/>
    <cellStyle name="20% - Accent2 15" xfId="442"/>
    <cellStyle name="20% - Accent2 16" xfId="6738"/>
    <cellStyle name="20% - Accent2 17" xfId="6732"/>
    <cellStyle name="20% - Accent2 18" xfId="6683"/>
    <cellStyle name="20% - Accent2 2" xfId="2"/>
    <cellStyle name="20% - Accent2 2 2" xfId="444"/>
    <cellStyle name="20% - Accent2 2 2 2" xfId="445"/>
    <cellStyle name="20% - Accent2 2 2 2 2" xfId="446"/>
    <cellStyle name="20% - Accent2 2 2 2 2 2" xfId="6976"/>
    <cellStyle name="20% - Accent2 2 2 2 3" xfId="6975"/>
    <cellStyle name="20% - Accent2 2 2 3" xfId="447"/>
    <cellStyle name="20% - Accent2 2 2 3 2" xfId="448"/>
    <cellStyle name="20% - Accent2 2 2 3 2 2" xfId="6978"/>
    <cellStyle name="20% - Accent2 2 2 3 3" xfId="6977"/>
    <cellStyle name="20% - Accent2 2 2 4" xfId="449"/>
    <cellStyle name="20% - Accent2 2 2 4 2" xfId="450"/>
    <cellStyle name="20% - Accent2 2 2 4 2 2" xfId="6980"/>
    <cellStyle name="20% - Accent2 2 2 4 3" xfId="6979"/>
    <cellStyle name="20% - Accent2 2 2 5" xfId="451"/>
    <cellStyle name="20% - Accent2 2 2 5 2" xfId="452"/>
    <cellStyle name="20% - Accent2 2 2 5 2 2" xfId="6982"/>
    <cellStyle name="20% - Accent2 2 2 5 3" xfId="6981"/>
    <cellStyle name="20% - Accent2 2 2 6" xfId="453"/>
    <cellStyle name="20% - Accent2 2 2 6 2" xfId="6983"/>
    <cellStyle name="20% - Accent2 2 2 7" xfId="6974"/>
    <cellStyle name="20% - Accent2 2 2_ORACLE TRIAL BALANCE" xfId="454"/>
    <cellStyle name="20% - Accent2 2 3" xfId="455"/>
    <cellStyle name="20% - Accent2 2 3 2" xfId="456"/>
    <cellStyle name="20% - Accent2 2 3 2 2" xfId="6985"/>
    <cellStyle name="20% - Accent2 2 3 3" xfId="6984"/>
    <cellStyle name="20% - Accent2 2 4" xfId="457"/>
    <cellStyle name="20% - Accent2 2 4 2" xfId="458"/>
    <cellStyle name="20% - Accent2 2 4 2 2" xfId="6987"/>
    <cellStyle name="20% - Accent2 2 4 3" xfId="6986"/>
    <cellStyle name="20% - Accent2 2 5" xfId="459"/>
    <cellStyle name="20% - Accent2 2 5 2" xfId="460"/>
    <cellStyle name="20% - Accent2 2 5 2 2" xfId="6989"/>
    <cellStyle name="20% - Accent2 2 5 3" xfId="6988"/>
    <cellStyle name="20% - Accent2 2 6" xfId="461"/>
    <cellStyle name="20% - Accent2 2 6 2" xfId="462"/>
    <cellStyle name="20% - Accent2 2 6 2 2" xfId="6991"/>
    <cellStyle name="20% - Accent2 2 6 3" xfId="6990"/>
    <cellStyle name="20% - Accent2 2 7" xfId="463"/>
    <cellStyle name="20% - Accent2 2 7 2" xfId="6992"/>
    <cellStyle name="20% - Accent2 2 8" xfId="443"/>
    <cellStyle name="20% - Accent2 2 8 2" xfId="6973"/>
    <cellStyle name="20% - Accent2 2_ORACLE TRIAL BALANCE" xfId="464"/>
    <cellStyle name="20% - Accent2 3" xfId="465"/>
    <cellStyle name="20% - Accent2 3 2" xfId="466"/>
    <cellStyle name="20% - Accent2 3 2 2" xfId="467"/>
    <cellStyle name="20% - Accent2 3 2 2 2" xfId="468"/>
    <cellStyle name="20% - Accent2 3 2 2 2 2" xfId="6996"/>
    <cellStyle name="20% - Accent2 3 2 2 3" xfId="6995"/>
    <cellStyle name="20% - Accent2 3 2 3" xfId="469"/>
    <cellStyle name="20% - Accent2 3 2 3 2" xfId="470"/>
    <cellStyle name="20% - Accent2 3 2 3 2 2" xfId="6998"/>
    <cellStyle name="20% - Accent2 3 2 3 3" xfId="6997"/>
    <cellStyle name="20% - Accent2 3 2 4" xfId="471"/>
    <cellStyle name="20% - Accent2 3 2 4 2" xfId="472"/>
    <cellStyle name="20% - Accent2 3 2 4 2 2" xfId="7000"/>
    <cellStyle name="20% - Accent2 3 2 4 3" xfId="6999"/>
    <cellStyle name="20% - Accent2 3 2 5" xfId="473"/>
    <cellStyle name="20% - Accent2 3 2 5 2" xfId="7001"/>
    <cellStyle name="20% - Accent2 3 2 6" xfId="6994"/>
    <cellStyle name="20% - Accent2 3 2_ORACLE TRIAL BALANCE" xfId="474"/>
    <cellStyle name="20% - Accent2 3 3" xfId="475"/>
    <cellStyle name="20% - Accent2 3 3 2" xfId="476"/>
    <cellStyle name="20% - Accent2 3 3 2 2" xfId="7003"/>
    <cellStyle name="20% - Accent2 3 3 3" xfId="7002"/>
    <cellStyle name="20% - Accent2 3 4" xfId="477"/>
    <cellStyle name="20% - Accent2 3 4 2" xfId="478"/>
    <cellStyle name="20% - Accent2 3 4 2 2" xfId="7005"/>
    <cellStyle name="20% - Accent2 3 4 3" xfId="7004"/>
    <cellStyle name="20% - Accent2 3 5" xfId="479"/>
    <cellStyle name="20% - Accent2 3 6" xfId="480"/>
    <cellStyle name="20% - Accent2 3 7" xfId="481"/>
    <cellStyle name="20% - Accent2 3 8" xfId="482"/>
    <cellStyle name="20% - Accent2 3 8 2" xfId="7006"/>
    <cellStyle name="20% - Accent2 3 9" xfId="6993"/>
    <cellStyle name="20% - Accent2 3_ORACLE TRIAL BALANCE" xfId="483"/>
    <cellStyle name="20% - Accent2 4" xfId="484"/>
    <cellStyle name="20% - Accent2 4 2" xfId="485"/>
    <cellStyle name="20% - Accent2 4 2 2" xfId="486"/>
    <cellStyle name="20% - Accent2 4 2 2 2" xfId="487"/>
    <cellStyle name="20% - Accent2 4 2 2 2 2" xfId="7010"/>
    <cellStyle name="20% - Accent2 4 2 2 3" xfId="7009"/>
    <cellStyle name="20% - Accent2 4 2 3" xfId="488"/>
    <cellStyle name="20% - Accent2 4 2 3 2" xfId="489"/>
    <cellStyle name="20% - Accent2 4 2 3 2 2" xfId="7012"/>
    <cellStyle name="20% - Accent2 4 2 3 3" xfId="7011"/>
    <cellStyle name="20% - Accent2 4 2 4" xfId="490"/>
    <cellStyle name="20% - Accent2 4 2 4 2" xfId="491"/>
    <cellStyle name="20% - Accent2 4 2 4 2 2" xfId="7014"/>
    <cellStyle name="20% - Accent2 4 2 4 3" xfId="7013"/>
    <cellStyle name="20% - Accent2 4 2 5" xfId="492"/>
    <cellStyle name="20% - Accent2 4 2 5 2" xfId="7015"/>
    <cellStyle name="20% - Accent2 4 2 6" xfId="7008"/>
    <cellStyle name="20% - Accent2 4 2_ORACLE TRIAL BALANCE" xfId="493"/>
    <cellStyle name="20% - Accent2 4 3" xfId="494"/>
    <cellStyle name="20% - Accent2 4 3 2" xfId="495"/>
    <cellStyle name="20% - Accent2 4 3 2 2" xfId="7017"/>
    <cellStyle name="20% - Accent2 4 3 3" xfId="7016"/>
    <cellStyle name="20% - Accent2 4 4" xfId="496"/>
    <cellStyle name="20% - Accent2 4 4 2" xfId="497"/>
    <cellStyle name="20% - Accent2 4 4 2 2" xfId="7019"/>
    <cellStyle name="20% - Accent2 4 4 3" xfId="7018"/>
    <cellStyle name="20% - Accent2 4 5" xfId="498"/>
    <cellStyle name="20% - Accent2 4 5 2" xfId="499"/>
    <cellStyle name="20% - Accent2 4 5 2 2" xfId="7021"/>
    <cellStyle name="20% - Accent2 4 5 3" xfId="7020"/>
    <cellStyle name="20% - Accent2 4 6" xfId="500"/>
    <cellStyle name="20% - Accent2 4 6 2" xfId="7022"/>
    <cellStyle name="20% - Accent2 4 7" xfId="7007"/>
    <cellStyle name="20% - Accent2 4_ORACLE TRIAL BALANCE" xfId="501"/>
    <cellStyle name="20% - Accent2 5" xfId="502"/>
    <cellStyle name="20% - Accent2 5 2" xfId="503"/>
    <cellStyle name="20% - Accent2 5 2 2" xfId="504"/>
    <cellStyle name="20% - Accent2 5 2 2 2" xfId="505"/>
    <cellStyle name="20% - Accent2 5 2 2 2 2" xfId="7026"/>
    <cellStyle name="20% - Accent2 5 2 2 3" xfId="7025"/>
    <cellStyle name="20% - Accent2 5 2 3" xfId="506"/>
    <cellStyle name="20% - Accent2 5 2 3 2" xfId="507"/>
    <cellStyle name="20% - Accent2 5 2 3 2 2" xfId="7028"/>
    <cellStyle name="20% - Accent2 5 2 3 3" xfId="7027"/>
    <cellStyle name="20% - Accent2 5 2 4" xfId="508"/>
    <cellStyle name="20% - Accent2 5 2 4 2" xfId="509"/>
    <cellStyle name="20% - Accent2 5 2 4 2 2" xfId="7030"/>
    <cellStyle name="20% - Accent2 5 2 4 3" xfId="7029"/>
    <cellStyle name="20% - Accent2 5 2 5" xfId="510"/>
    <cellStyle name="20% - Accent2 5 2 5 2" xfId="7031"/>
    <cellStyle name="20% - Accent2 5 2 6" xfId="7024"/>
    <cellStyle name="20% - Accent2 5 2_ORACLE TRIAL BALANCE" xfId="511"/>
    <cellStyle name="20% - Accent2 5 3" xfId="512"/>
    <cellStyle name="20% - Accent2 5 3 2" xfId="513"/>
    <cellStyle name="20% - Accent2 5 3 2 2" xfId="7033"/>
    <cellStyle name="20% - Accent2 5 3 3" xfId="7032"/>
    <cellStyle name="20% - Accent2 5 4" xfId="514"/>
    <cellStyle name="20% - Accent2 5 4 2" xfId="515"/>
    <cellStyle name="20% - Accent2 5 4 2 2" xfId="7035"/>
    <cellStyle name="20% - Accent2 5 4 3" xfId="7034"/>
    <cellStyle name="20% - Accent2 5 5" xfId="516"/>
    <cellStyle name="20% - Accent2 5 5 2" xfId="517"/>
    <cellStyle name="20% - Accent2 5 5 2 2" xfId="7037"/>
    <cellStyle name="20% - Accent2 5 5 3" xfId="7036"/>
    <cellStyle name="20% - Accent2 5 6" xfId="518"/>
    <cellStyle name="20% - Accent2 5 6 2" xfId="7038"/>
    <cellStyle name="20% - Accent2 5 7" xfId="7023"/>
    <cellStyle name="20% - Accent2 5_ORACLE TRIAL BALANCE" xfId="519"/>
    <cellStyle name="20% - Accent2 6" xfId="520"/>
    <cellStyle name="20% - Accent2 6 2" xfId="521"/>
    <cellStyle name="20% - Accent2 6 2 2" xfId="522"/>
    <cellStyle name="20% - Accent2 6 2 2 2" xfId="523"/>
    <cellStyle name="20% - Accent2 6 2 2 2 2" xfId="7042"/>
    <cellStyle name="20% - Accent2 6 2 2 3" xfId="7041"/>
    <cellStyle name="20% - Accent2 6 2 3" xfId="524"/>
    <cellStyle name="20% - Accent2 6 2 3 2" xfId="525"/>
    <cellStyle name="20% - Accent2 6 2 3 2 2" xfId="7044"/>
    <cellStyle name="20% - Accent2 6 2 3 3" xfId="7043"/>
    <cellStyle name="20% - Accent2 6 2 4" xfId="526"/>
    <cellStyle name="20% - Accent2 6 2 4 2" xfId="527"/>
    <cellStyle name="20% - Accent2 6 2 4 2 2" xfId="7046"/>
    <cellStyle name="20% - Accent2 6 2 4 3" xfId="7045"/>
    <cellStyle name="20% - Accent2 6 2 5" xfId="528"/>
    <cellStyle name="20% - Accent2 6 2 5 2" xfId="7047"/>
    <cellStyle name="20% - Accent2 6 2 6" xfId="7040"/>
    <cellStyle name="20% - Accent2 6 2_ORACLE TRIAL BALANCE" xfId="529"/>
    <cellStyle name="20% - Accent2 6 3" xfId="530"/>
    <cellStyle name="20% - Accent2 6 3 2" xfId="531"/>
    <cellStyle name="20% - Accent2 6 3 2 2" xfId="7049"/>
    <cellStyle name="20% - Accent2 6 3 3" xfId="7048"/>
    <cellStyle name="20% - Accent2 6 4" xfId="532"/>
    <cellStyle name="20% - Accent2 6 4 2" xfId="533"/>
    <cellStyle name="20% - Accent2 6 4 2 2" xfId="7051"/>
    <cellStyle name="20% - Accent2 6 4 3" xfId="7050"/>
    <cellStyle name="20% - Accent2 6 5" xfId="534"/>
    <cellStyle name="20% - Accent2 6 5 2" xfId="535"/>
    <cellStyle name="20% - Accent2 6 5 2 2" xfId="7053"/>
    <cellStyle name="20% - Accent2 6 5 3" xfId="7052"/>
    <cellStyle name="20% - Accent2 6 6" xfId="536"/>
    <cellStyle name="20% - Accent2 6 6 2" xfId="7054"/>
    <cellStyle name="20% - Accent2 6 7" xfId="7039"/>
    <cellStyle name="20% - Accent2 6_ORACLE TRIAL BALANCE" xfId="537"/>
    <cellStyle name="20% - Accent2 7" xfId="538"/>
    <cellStyle name="20% - Accent2 7 2" xfId="539"/>
    <cellStyle name="20% - Accent2 7 2 2" xfId="540"/>
    <cellStyle name="20% - Accent2 7 2 2 2" xfId="541"/>
    <cellStyle name="20% - Accent2 7 2 2 2 2" xfId="7058"/>
    <cellStyle name="20% - Accent2 7 2 2 3" xfId="7057"/>
    <cellStyle name="20% - Accent2 7 2 3" xfId="542"/>
    <cellStyle name="20% - Accent2 7 2 3 2" xfId="543"/>
    <cellStyle name="20% - Accent2 7 2 3 2 2" xfId="7060"/>
    <cellStyle name="20% - Accent2 7 2 3 3" xfId="7059"/>
    <cellStyle name="20% - Accent2 7 2 4" xfId="544"/>
    <cellStyle name="20% - Accent2 7 2 4 2" xfId="545"/>
    <cellStyle name="20% - Accent2 7 2 4 2 2" xfId="7062"/>
    <cellStyle name="20% - Accent2 7 2 4 3" xfId="7061"/>
    <cellStyle name="20% - Accent2 7 2 5" xfId="546"/>
    <cellStyle name="20% - Accent2 7 2 5 2" xfId="7063"/>
    <cellStyle name="20% - Accent2 7 2 6" xfId="7056"/>
    <cellStyle name="20% - Accent2 7 2_ORACLE TRIAL BALANCE" xfId="547"/>
    <cellStyle name="20% - Accent2 7 3" xfId="548"/>
    <cellStyle name="20% - Accent2 7 3 2" xfId="549"/>
    <cellStyle name="20% - Accent2 7 3 2 2" xfId="7065"/>
    <cellStyle name="20% - Accent2 7 3 3" xfId="7064"/>
    <cellStyle name="20% - Accent2 7 4" xfId="550"/>
    <cellStyle name="20% - Accent2 7 4 2" xfId="551"/>
    <cellStyle name="20% - Accent2 7 4 2 2" xfId="7067"/>
    <cellStyle name="20% - Accent2 7 4 3" xfId="7066"/>
    <cellStyle name="20% - Accent2 7 5" xfId="552"/>
    <cellStyle name="20% - Accent2 7 5 2" xfId="553"/>
    <cellStyle name="20% - Accent2 7 5 2 2" xfId="7069"/>
    <cellStyle name="20% - Accent2 7 5 3" xfId="7068"/>
    <cellStyle name="20% - Accent2 7 6" xfId="554"/>
    <cellStyle name="20% - Accent2 7 6 2" xfId="7070"/>
    <cellStyle name="20% - Accent2 7 7" xfId="7055"/>
    <cellStyle name="20% - Accent2 7_ORACLE TRIAL BALANCE" xfId="555"/>
    <cellStyle name="20% - Accent2 8" xfId="556"/>
    <cellStyle name="20% - Accent2 8 2" xfId="557"/>
    <cellStyle name="20% - Accent2 8 2 2" xfId="558"/>
    <cellStyle name="20% - Accent2 8 2 2 2" xfId="559"/>
    <cellStyle name="20% - Accent2 8 2 2 2 2" xfId="7074"/>
    <cellStyle name="20% - Accent2 8 2 2 3" xfId="7073"/>
    <cellStyle name="20% - Accent2 8 2 3" xfId="560"/>
    <cellStyle name="20% - Accent2 8 2 3 2" xfId="561"/>
    <cellStyle name="20% - Accent2 8 2 3 2 2" xfId="7076"/>
    <cellStyle name="20% - Accent2 8 2 3 3" xfId="7075"/>
    <cellStyle name="20% - Accent2 8 2 4" xfId="562"/>
    <cellStyle name="20% - Accent2 8 2 4 2" xfId="563"/>
    <cellStyle name="20% - Accent2 8 2 4 2 2" xfId="7078"/>
    <cellStyle name="20% - Accent2 8 2 4 3" xfId="7077"/>
    <cellStyle name="20% - Accent2 8 2 5" xfId="564"/>
    <cellStyle name="20% - Accent2 8 2 5 2" xfId="7079"/>
    <cellStyle name="20% - Accent2 8 2 6" xfId="7072"/>
    <cellStyle name="20% - Accent2 8 2_ORACLE TRIAL BALANCE" xfId="565"/>
    <cellStyle name="20% - Accent2 8 3" xfId="566"/>
    <cellStyle name="20% - Accent2 8 3 2" xfId="567"/>
    <cellStyle name="20% - Accent2 8 3 2 2" xfId="7081"/>
    <cellStyle name="20% - Accent2 8 3 3" xfId="7080"/>
    <cellStyle name="20% - Accent2 8 4" xfId="568"/>
    <cellStyle name="20% - Accent2 8 4 2" xfId="569"/>
    <cellStyle name="20% - Accent2 8 4 2 2" xfId="7083"/>
    <cellStyle name="20% - Accent2 8 4 3" xfId="7082"/>
    <cellStyle name="20% - Accent2 8 5" xfId="570"/>
    <cellStyle name="20% - Accent2 8 5 2" xfId="571"/>
    <cellStyle name="20% - Accent2 8 5 2 2" xfId="7085"/>
    <cellStyle name="20% - Accent2 8 5 3" xfId="7084"/>
    <cellStyle name="20% - Accent2 8 6" xfId="572"/>
    <cellStyle name="20% - Accent2 8 6 2" xfId="7086"/>
    <cellStyle name="20% - Accent2 8 7" xfId="7071"/>
    <cellStyle name="20% - Accent2 8_ORACLE TRIAL BALANCE" xfId="573"/>
    <cellStyle name="20% - Accent2 9" xfId="574"/>
    <cellStyle name="20% - Accent2 9 2" xfId="575"/>
    <cellStyle name="20% - Accent2 9 2 2" xfId="576"/>
    <cellStyle name="20% - Accent2 9 2 2 2" xfId="577"/>
    <cellStyle name="20% - Accent2 9 2 2 2 2" xfId="7090"/>
    <cellStyle name="20% - Accent2 9 2 2 3" xfId="7089"/>
    <cellStyle name="20% - Accent2 9 2 3" xfId="578"/>
    <cellStyle name="20% - Accent2 9 2 3 2" xfId="579"/>
    <cellStyle name="20% - Accent2 9 2 3 2 2" xfId="7092"/>
    <cellStyle name="20% - Accent2 9 2 3 3" xfId="7091"/>
    <cellStyle name="20% - Accent2 9 2 4" xfId="580"/>
    <cellStyle name="20% - Accent2 9 2 4 2" xfId="581"/>
    <cellStyle name="20% - Accent2 9 2 4 2 2" xfId="7094"/>
    <cellStyle name="20% - Accent2 9 2 4 3" xfId="7093"/>
    <cellStyle name="20% - Accent2 9 2 5" xfId="582"/>
    <cellStyle name="20% - Accent2 9 2 5 2" xfId="7095"/>
    <cellStyle name="20% - Accent2 9 2 6" xfId="7088"/>
    <cellStyle name="20% - Accent2 9 2_ORACLE TRIAL BALANCE" xfId="583"/>
    <cellStyle name="20% - Accent2 9 3" xfId="584"/>
    <cellStyle name="20% - Accent2 9 3 2" xfId="585"/>
    <cellStyle name="20% - Accent2 9 3 2 2" xfId="7097"/>
    <cellStyle name="20% - Accent2 9 3 3" xfId="7096"/>
    <cellStyle name="20% - Accent2 9 4" xfId="586"/>
    <cellStyle name="20% - Accent2 9 4 2" xfId="587"/>
    <cellStyle name="20% - Accent2 9 4 2 2" xfId="7099"/>
    <cellStyle name="20% - Accent2 9 4 3" xfId="7098"/>
    <cellStyle name="20% - Accent2 9 5" xfId="588"/>
    <cellStyle name="20% - Accent2 9 5 2" xfId="589"/>
    <cellStyle name="20% - Accent2 9 5 2 2" xfId="7101"/>
    <cellStyle name="20% - Accent2 9 5 3" xfId="7100"/>
    <cellStyle name="20% - Accent2 9 6" xfId="590"/>
    <cellStyle name="20% - Accent2 9 6 2" xfId="7102"/>
    <cellStyle name="20% - Accent2 9 7" xfId="7087"/>
    <cellStyle name="20% - Accent2 9_ORACLE TRIAL BALANCE" xfId="591"/>
    <cellStyle name="20% - Accent3 10" xfId="592"/>
    <cellStyle name="20% - Accent3 10 2" xfId="593"/>
    <cellStyle name="20% - Accent3 10 2 2" xfId="594"/>
    <cellStyle name="20% - Accent3 10 2 2 2" xfId="595"/>
    <cellStyle name="20% - Accent3 10 2 2 2 2" xfId="7106"/>
    <cellStyle name="20% - Accent3 10 2 2 3" xfId="7105"/>
    <cellStyle name="20% - Accent3 10 2 3" xfId="596"/>
    <cellStyle name="20% - Accent3 10 2 3 2" xfId="597"/>
    <cellStyle name="20% - Accent3 10 2 3 2 2" xfId="7108"/>
    <cellStyle name="20% - Accent3 10 2 3 3" xfId="7107"/>
    <cellStyle name="20% - Accent3 10 2 4" xfId="598"/>
    <cellStyle name="20% - Accent3 10 2 4 2" xfId="599"/>
    <cellStyle name="20% - Accent3 10 2 4 2 2" xfId="7110"/>
    <cellStyle name="20% - Accent3 10 2 4 3" xfId="7109"/>
    <cellStyle name="20% - Accent3 10 2 5" xfId="600"/>
    <cellStyle name="20% - Accent3 10 2 5 2" xfId="7111"/>
    <cellStyle name="20% - Accent3 10 2 6" xfId="7104"/>
    <cellStyle name="20% - Accent3 10 2_ORACLE TRIAL BALANCE" xfId="601"/>
    <cellStyle name="20% - Accent3 10 3" xfId="602"/>
    <cellStyle name="20% - Accent3 10 3 2" xfId="603"/>
    <cellStyle name="20% - Accent3 10 3 2 2" xfId="7113"/>
    <cellStyle name="20% - Accent3 10 3 3" xfId="7112"/>
    <cellStyle name="20% - Accent3 10 4" xfId="604"/>
    <cellStyle name="20% - Accent3 10 4 2" xfId="605"/>
    <cellStyle name="20% - Accent3 10 4 2 2" xfId="7115"/>
    <cellStyle name="20% - Accent3 10 4 3" xfId="7114"/>
    <cellStyle name="20% - Accent3 10 5" xfId="606"/>
    <cellStyle name="20% - Accent3 10 5 2" xfId="607"/>
    <cellStyle name="20% - Accent3 10 5 2 2" xfId="7117"/>
    <cellStyle name="20% - Accent3 10 5 3" xfId="7116"/>
    <cellStyle name="20% - Accent3 10 6" xfId="608"/>
    <cellStyle name="20% - Accent3 10 6 2" xfId="7118"/>
    <cellStyle name="20% - Accent3 10 7" xfId="7103"/>
    <cellStyle name="20% - Accent3 10_ORACLE TRIAL BALANCE" xfId="609"/>
    <cellStyle name="20% - Accent3 11" xfId="610"/>
    <cellStyle name="20% - Accent3 11 2" xfId="611"/>
    <cellStyle name="20% - Accent3 11 2 2" xfId="612"/>
    <cellStyle name="20% - Accent3 11 2 2 2" xfId="7121"/>
    <cellStyle name="20% - Accent3 11 2 3" xfId="7120"/>
    <cellStyle name="20% - Accent3 11 3" xfId="613"/>
    <cellStyle name="20% - Accent3 11 3 2" xfId="614"/>
    <cellStyle name="20% - Accent3 11 3 2 2" xfId="7123"/>
    <cellStyle name="20% - Accent3 11 3 3" xfId="7122"/>
    <cellStyle name="20% - Accent3 11 4" xfId="615"/>
    <cellStyle name="20% - Accent3 11 4 2" xfId="616"/>
    <cellStyle name="20% - Accent3 11 4 2 2" xfId="7125"/>
    <cellStyle name="20% - Accent3 11 4 3" xfId="7124"/>
    <cellStyle name="20% - Accent3 11 5" xfId="617"/>
    <cellStyle name="20% - Accent3 11 5 2" xfId="7126"/>
    <cellStyle name="20% - Accent3 11 6" xfId="7119"/>
    <cellStyle name="20% - Accent3 11_ORACLE TRIAL BALANCE" xfId="618"/>
    <cellStyle name="20% - Accent3 12" xfId="619"/>
    <cellStyle name="20% - Accent3 13" xfId="620"/>
    <cellStyle name="20% - Accent3 14" xfId="621"/>
    <cellStyle name="20% - Accent3 15" xfId="622"/>
    <cellStyle name="20% - Accent3 16" xfId="6713"/>
    <cellStyle name="20% - Accent3 17" xfId="6698"/>
    <cellStyle name="20% - Accent3 18" xfId="6674"/>
    <cellStyle name="20% - Accent3 2" xfId="3"/>
    <cellStyle name="20% - Accent3 2 2" xfId="624"/>
    <cellStyle name="20% - Accent3 2 2 2" xfId="625"/>
    <cellStyle name="20% - Accent3 2 2 2 2" xfId="626"/>
    <cellStyle name="20% - Accent3 2 2 2 2 2" xfId="7130"/>
    <cellStyle name="20% - Accent3 2 2 2 3" xfId="7129"/>
    <cellStyle name="20% - Accent3 2 2 3" xfId="627"/>
    <cellStyle name="20% - Accent3 2 2 3 2" xfId="628"/>
    <cellStyle name="20% - Accent3 2 2 3 2 2" xfId="7132"/>
    <cellStyle name="20% - Accent3 2 2 3 3" xfId="7131"/>
    <cellStyle name="20% - Accent3 2 2 4" xfId="629"/>
    <cellStyle name="20% - Accent3 2 2 4 2" xfId="630"/>
    <cellStyle name="20% - Accent3 2 2 4 2 2" xfId="7134"/>
    <cellStyle name="20% - Accent3 2 2 4 3" xfId="7133"/>
    <cellStyle name="20% - Accent3 2 2 5" xfId="631"/>
    <cellStyle name="20% - Accent3 2 2 5 2" xfId="632"/>
    <cellStyle name="20% - Accent3 2 2 5 2 2" xfId="7136"/>
    <cellStyle name="20% - Accent3 2 2 5 3" xfId="7135"/>
    <cellStyle name="20% - Accent3 2 2 6" xfId="633"/>
    <cellStyle name="20% - Accent3 2 2 6 2" xfId="7137"/>
    <cellStyle name="20% - Accent3 2 2 7" xfId="7128"/>
    <cellStyle name="20% - Accent3 2 2_ORACLE TRIAL BALANCE" xfId="634"/>
    <cellStyle name="20% - Accent3 2 3" xfId="635"/>
    <cellStyle name="20% - Accent3 2 3 2" xfId="636"/>
    <cellStyle name="20% - Accent3 2 3 2 2" xfId="7139"/>
    <cellStyle name="20% - Accent3 2 3 3" xfId="7138"/>
    <cellStyle name="20% - Accent3 2 4" xfId="637"/>
    <cellStyle name="20% - Accent3 2 4 2" xfId="638"/>
    <cellStyle name="20% - Accent3 2 4 2 2" xfId="7141"/>
    <cellStyle name="20% - Accent3 2 4 3" xfId="7140"/>
    <cellStyle name="20% - Accent3 2 5" xfId="639"/>
    <cellStyle name="20% - Accent3 2 5 2" xfId="640"/>
    <cellStyle name="20% - Accent3 2 5 2 2" xfId="7143"/>
    <cellStyle name="20% - Accent3 2 5 3" xfId="7142"/>
    <cellStyle name="20% - Accent3 2 6" xfId="641"/>
    <cellStyle name="20% - Accent3 2 6 2" xfId="642"/>
    <cellStyle name="20% - Accent3 2 6 2 2" xfId="7145"/>
    <cellStyle name="20% - Accent3 2 6 3" xfId="7144"/>
    <cellStyle name="20% - Accent3 2 7" xfId="643"/>
    <cellStyle name="20% - Accent3 2 7 2" xfId="7146"/>
    <cellStyle name="20% - Accent3 2 8" xfId="623"/>
    <cellStyle name="20% - Accent3 2 8 2" xfId="7127"/>
    <cellStyle name="20% - Accent3 2_ORACLE TRIAL BALANCE" xfId="644"/>
    <cellStyle name="20% - Accent3 3" xfId="645"/>
    <cellStyle name="20% - Accent3 3 2" xfId="646"/>
    <cellStyle name="20% - Accent3 3 2 2" xfId="647"/>
    <cellStyle name="20% - Accent3 3 2 2 2" xfId="648"/>
    <cellStyle name="20% - Accent3 3 2 2 2 2" xfId="7150"/>
    <cellStyle name="20% - Accent3 3 2 2 3" xfId="7149"/>
    <cellStyle name="20% - Accent3 3 2 3" xfId="649"/>
    <cellStyle name="20% - Accent3 3 2 3 2" xfId="650"/>
    <cellStyle name="20% - Accent3 3 2 3 2 2" xfId="7152"/>
    <cellStyle name="20% - Accent3 3 2 3 3" xfId="7151"/>
    <cellStyle name="20% - Accent3 3 2 4" xfId="651"/>
    <cellStyle name="20% - Accent3 3 2 4 2" xfId="652"/>
    <cellStyle name="20% - Accent3 3 2 4 2 2" xfId="7154"/>
    <cellStyle name="20% - Accent3 3 2 4 3" xfId="7153"/>
    <cellStyle name="20% - Accent3 3 2 5" xfId="653"/>
    <cellStyle name="20% - Accent3 3 2 5 2" xfId="7155"/>
    <cellStyle name="20% - Accent3 3 2 6" xfId="7148"/>
    <cellStyle name="20% - Accent3 3 2_ORACLE TRIAL BALANCE" xfId="654"/>
    <cellStyle name="20% - Accent3 3 3" xfId="655"/>
    <cellStyle name="20% - Accent3 3 3 2" xfId="656"/>
    <cellStyle name="20% - Accent3 3 3 2 2" xfId="7157"/>
    <cellStyle name="20% - Accent3 3 3 3" xfId="7156"/>
    <cellStyle name="20% - Accent3 3 4" xfId="657"/>
    <cellStyle name="20% - Accent3 3 4 2" xfId="658"/>
    <cellStyle name="20% - Accent3 3 4 2 2" xfId="7159"/>
    <cellStyle name="20% - Accent3 3 4 3" xfId="7158"/>
    <cellStyle name="20% - Accent3 3 5" xfId="659"/>
    <cellStyle name="20% - Accent3 3 6" xfId="660"/>
    <cellStyle name="20% - Accent3 3 7" xfId="661"/>
    <cellStyle name="20% - Accent3 3 8" xfId="662"/>
    <cellStyle name="20% - Accent3 3 8 2" xfId="7160"/>
    <cellStyle name="20% - Accent3 3 9" xfId="7147"/>
    <cellStyle name="20% - Accent3 3_ORACLE TRIAL BALANCE" xfId="663"/>
    <cellStyle name="20% - Accent3 4" xfId="664"/>
    <cellStyle name="20% - Accent3 4 2" xfId="665"/>
    <cellStyle name="20% - Accent3 4 2 2" xfId="666"/>
    <cellStyle name="20% - Accent3 4 2 2 2" xfId="667"/>
    <cellStyle name="20% - Accent3 4 2 2 2 2" xfId="7164"/>
    <cellStyle name="20% - Accent3 4 2 2 3" xfId="7163"/>
    <cellStyle name="20% - Accent3 4 2 3" xfId="668"/>
    <cellStyle name="20% - Accent3 4 2 3 2" xfId="669"/>
    <cellStyle name="20% - Accent3 4 2 3 2 2" xfId="7166"/>
    <cellStyle name="20% - Accent3 4 2 3 3" xfId="7165"/>
    <cellStyle name="20% - Accent3 4 2 4" xfId="670"/>
    <cellStyle name="20% - Accent3 4 2 4 2" xfId="671"/>
    <cellStyle name="20% - Accent3 4 2 4 2 2" xfId="7168"/>
    <cellStyle name="20% - Accent3 4 2 4 3" xfId="7167"/>
    <cellStyle name="20% - Accent3 4 2 5" xfId="672"/>
    <cellStyle name="20% - Accent3 4 2 5 2" xfId="7169"/>
    <cellStyle name="20% - Accent3 4 2 6" xfId="7162"/>
    <cellStyle name="20% - Accent3 4 2_ORACLE TRIAL BALANCE" xfId="673"/>
    <cellStyle name="20% - Accent3 4 3" xfId="674"/>
    <cellStyle name="20% - Accent3 4 3 2" xfId="675"/>
    <cellStyle name="20% - Accent3 4 3 2 2" xfId="7171"/>
    <cellStyle name="20% - Accent3 4 3 3" xfId="7170"/>
    <cellStyle name="20% - Accent3 4 4" xfId="676"/>
    <cellStyle name="20% - Accent3 4 4 2" xfId="677"/>
    <cellStyle name="20% - Accent3 4 4 2 2" xfId="7173"/>
    <cellStyle name="20% - Accent3 4 4 3" xfId="7172"/>
    <cellStyle name="20% - Accent3 4 5" xfId="678"/>
    <cellStyle name="20% - Accent3 4 5 2" xfId="679"/>
    <cellStyle name="20% - Accent3 4 5 2 2" xfId="7175"/>
    <cellStyle name="20% - Accent3 4 5 3" xfId="7174"/>
    <cellStyle name="20% - Accent3 4 6" xfId="680"/>
    <cellStyle name="20% - Accent3 4 6 2" xfId="7176"/>
    <cellStyle name="20% - Accent3 4 7" xfId="7161"/>
    <cellStyle name="20% - Accent3 4_ORACLE TRIAL BALANCE" xfId="681"/>
    <cellStyle name="20% - Accent3 5" xfId="682"/>
    <cellStyle name="20% - Accent3 5 2" xfId="683"/>
    <cellStyle name="20% - Accent3 5 2 2" xfId="684"/>
    <cellStyle name="20% - Accent3 5 2 2 2" xfId="685"/>
    <cellStyle name="20% - Accent3 5 2 2 2 2" xfId="7180"/>
    <cellStyle name="20% - Accent3 5 2 2 3" xfId="7179"/>
    <cellStyle name="20% - Accent3 5 2 3" xfId="686"/>
    <cellStyle name="20% - Accent3 5 2 3 2" xfId="687"/>
    <cellStyle name="20% - Accent3 5 2 3 2 2" xfId="7182"/>
    <cellStyle name="20% - Accent3 5 2 3 3" xfId="7181"/>
    <cellStyle name="20% - Accent3 5 2 4" xfId="688"/>
    <cellStyle name="20% - Accent3 5 2 4 2" xfId="689"/>
    <cellStyle name="20% - Accent3 5 2 4 2 2" xfId="7184"/>
    <cellStyle name="20% - Accent3 5 2 4 3" xfId="7183"/>
    <cellStyle name="20% - Accent3 5 2 5" xfId="690"/>
    <cellStyle name="20% - Accent3 5 2 5 2" xfId="7185"/>
    <cellStyle name="20% - Accent3 5 2 6" xfId="7178"/>
    <cellStyle name="20% - Accent3 5 2_ORACLE TRIAL BALANCE" xfId="691"/>
    <cellStyle name="20% - Accent3 5 3" xfId="692"/>
    <cellStyle name="20% - Accent3 5 3 2" xfId="693"/>
    <cellStyle name="20% - Accent3 5 3 2 2" xfId="7187"/>
    <cellStyle name="20% - Accent3 5 3 3" xfId="7186"/>
    <cellStyle name="20% - Accent3 5 4" xfId="694"/>
    <cellStyle name="20% - Accent3 5 4 2" xfId="695"/>
    <cellStyle name="20% - Accent3 5 4 2 2" xfId="7189"/>
    <cellStyle name="20% - Accent3 5 4 3" xfId="7188"/>
    <cellStyle name="20% - Accent3 5 5" xfId="696"/>
    <cellStyle name="20% - Accent3 5 5 2" xfId="697"/>
    <cellStyle name="20% - Accent3 5 5 2 2" xfId="7191"/>
    <cellStyle name="20% - Accent3 5 5 3" xfId="7190"/>
    <cellStyle name="20% - Accent3 5 6" xfId="698"/>
    <cellStyle name="20% - Accent3 5 6 2" xfId="7192"/>
    <cellStyle name="20% - Accent3 5 7" xfId="7177"/>
    <cellStyle name="20% - Accent3 5_ORACLE TRIAL BALANCE" xfId="699"/>
    <cellStyle name="20% - Accent3 6" xfId="700"/>
    <cellStyle name="20% - Accent3 6 2" xfId="701"/>
    <cellStyle name="20% - Accent3 6 2 2" xfId="702"/>
    <cellStyle name="20% - Accent3 6 2 2 2" xfId="703"/>
    <cellStyle name="20% - Accent3 6 2 2 2 2" xfId="7196"/>
    <cellStyle name="20% - Accent3 6 2 2 3" xfId="7195"/>
    <cellStyle name="20% - Accent3 6 2 3" xfId="704"/>
    <cellStyle name="20% - Accent3 6 2 3 2" xfId="705"/>
    <cellStyle name="20% - Accent3 6 2 3 2 2" xfId="7198"/>
    <cellStyle name="20% - Accent3 6 2 3 3" xfId="7197"/>
    <cellStyle name="20% - Accent3 6 2 4" xfId="706"/>
    <cellStyle name="20% - Accent3 6 2 4 2" xfId="707"/>
    <cellStyle name="20% - Accent3 6 2 4 2 2" xfId="7200"/>
    <cellStyle name="20% - Accent3 6 2 4 3" xfId="7199"/>
    <cellStyle name="20% - Accent3 6 2 5" xfId="708"/>
    <cellStyle name="20% - Accent3 6 2 5 2" xfId="7201"/>
    <cellStyle name="20% - Accent3 6 2 6" xfId="7194"/>
    <cellStyle name="20% - Accent3 6 2_ORACLE TRIAL BALANCE" xfId="709"/>
    <cellStyle name="20% - Accent3 6 3" xfId="710"/>
    <cellStyle name="20% - Accent3 6 3 2" xfId="711"/>
    <cellStyle name="20% - Accent3 6 3 2 2" xfId="7203"/>
    <cellStyle name="20% - Accent3 6 3 3" xfId="7202"/>
    <cellStyle name="20% - Accent3 6 4" xfId="712"/>
    <cellStyle name="20% - Accent3 6 4 2" xfId="713"/>
    <cellStyle name="20% - Accent3 6 4 2 2" xfId="7205"/>
    <cellStyle name="20% - Accent3 6 4 3" xfId="7204"/>
    <cellStyle name="20% - Accent3 6 5" xfId="714"/>
    <cellStyle name="20% - Accent3 6 5 2" xfId="715"/>
    <cellStyle name="20% - Accent3 6 5 2 2" xfId="7207"/>
    <cellStyle name="20% - Accent3 6 5 3" xfId="7206"/>
    <cellStyle name="20% - Accent3 6 6" xfId="716"/>
    <cellStyle name="20% - Accent3 6 6 2" xfId="7208"/>
    <cellStyle name="20% - Accent3 6 7" xfId="7193"/>
    <cellStyle name="20% - Accent3 6_ORACLE TRIAL BALANCE" xfId="717"/>
    <cellStyle name="20% - Accent3 7" xfId="718"/>
    <cellStyle name="20% - Accent3 7 2" xfId="719"/>
    <cellStyle name="20% - Accent3 7 2 2" xfId="720"/>
    <cellStyle name="20% - Accent3 7 2 2 2" xfId="721"/>
    <cellStyle name="20% - Accent3 7 2 2 2 2" xfId="7212"/>
    <cellStyle name="20% - Accent3 7 2 2 3" xfId="7211"/>
    <cellStyle name="20% - Accent3 7 2 3" xfId="722"/>
    <cellStyle name="20% - Accent3 7 2 3 2" xfId="723"/>
    <cellStyle name="20% - Accent3 7 2 3 2 2" xfId="7214"/>
    <cellStyle name="20% - Accent3 7 2 3 3" xfId="7213"/>
    <cellStyle name="20% - Accent3 7 2 4" xfId="724"/>
    <cellStyle name="20% - Accent3 7 2 4 2" xfId="725"/>
    <cellStyle name="20% - Accent3 7 2 4 2 2" xfId="7216"/>
    <cellStyle name="20% - Accent3 7 2 4 3" xfId="7215"/>
    <cellStyle name="20% - Accent3 7 2 5" xfId="726"/>
    <cellStyle name="20% - Accent3 7 2 5 2" xfId="7217"/>
    <cellStyle name="20% - Accent3 7 2 6" xfId="7210"/>
    <cellStyle name="20% - Accent3 7 2_ORACLE TRIAL BALANCE" xfId="727"/>
    <cellStyle name="20% - Accent3 7 3" xfId="728"/>
    <cellStyle name="20% - Accent3 7 3 2" xfId="729"/>
    <cellStyle name="20% - Accent3 7 3 2 2" xfId="7219"/>
    <cellStyle name="20% - Accent3 7 3 3" xfId="7218"/>
    <cellStyle name="20% - Accent3 7 4" xfId="730"/>
    <cellStyle name="20% - Accent3 7 4 2" xfId="731"/>
    <cellStyle name="20% - Accent3 7 4 2 2" xfId="7221"/>
    <cellStyle name="20% - Accent3 7 4 3" xfId="7220"/>
    <cellStyle name="20% - Accent3 7 5" xfId="732"/>
    <cellStyle name="20% - Accent3 7 5 2" xfId="733"/>
    <cellStyle name="20% - Accent3 7 5 2 2" xfId="7223"/>
    <cellStyle name="20% - Accent3 7 5 3" xfId="7222"/>
    <cellStyle name="20% - Accent3 7 6" xfId="734"/>
    <cellStyle name="20% - Accent3 7 6 2" xfId="7224"/>
    <cellStyle name="20% - Accent3 7 7" xfId="7209"/>
    <cellStyle name="20% - Accent3 7_ORACLE TRIAL BALANCE" xfId="735"/>
    <cellStyle name="20% - Accent3 8" xfId="736"/>
    <cellStyle name="20% - Accent3 8 2" xfId="737"/>
    <cellStyle name="20% - Accent3 8 2 2" xfId="738"/>
    <cellStyle name="20% - Accent3 8 2 2 2" xfId="739"/>
    <cellStyle name="20% - Accent3 8 2 2 2 2" xfId="7228"/>
    <cellStyle name="20% - Accent3 8 2 2 3" xfId="7227"/>
    <cellStyle name="20% - Accent3 8 2 3" xfId="740"/>
    <cellStyle name="20% - Accent3 8 2 3 2" xfId="741"/>
    <cellStyle name="20% - Accent3 8 2 3 2 2" xfId="7230"/>
    <cellStyle name="20% - Accent3 8 2 3 3" xfId="7229"/>
    <cellStyle name="20% - Accent3 8 2 4" xfId="742"/>
    <cellStyle name="20% - Accent3 8 2 4 2" xfId="743"/>
    <cellStyle name="20% - Accent3 8 2 4 2 2" xfId="7232"/>
    <cellStyle name="20% - Accent3 8 2 4 3" xfId="7231"/>
    <cellStyle name="20% - Accent3 8 2 5" xfId="744"/>
    <cellStyle name="20% - Accent3 8 2 5 2" xfId="7233"/>
    <cellStyle name="20% - Accent3 8 2 6" xfId="7226"/>
    <cellStyle name="20% - Accent3 8 2_ORACLE TRIAL BALANCE" xfId="745"/>
    <cellStyle name="20% - Accent3 8 3" xfId="746"/>
    <cellStyle name="20% - Accent3 8 3 2" xfId="747"/>
    <cellStyle name="20% - Accent3 8 3 2 2" xfId="7235"/>
    <cellStyle name="20% - Accent3 8 3 3" xfId="7234"/>
    <cellStyle name="20% - Accent3 8 4" xfId="748"/>
    <cellStyle name="20% - Accent3 8 4 2" xfId="749"/>
    <cellStyle name="20% - Accent3 8 4 2 2" xfId="7237"/>
    <cellStyle name="20% - Accent3 8 4 3" xfId="7236"/>
    <cellStyle name="20% - Accent3 8 5" xfId="750"/>
    <cellStyle name="20% - Accent3 8 5 2" xfId="751"/>
    <cellStyle name="20% - Accent3 8 5 2 2" xfId="7239"/>
    <cellStyle name="20% - Accent3 8 5 3" xfId="7238"/>
    <cellStyle name="20% - Accent3 8 6" xfId="752"/>
    <cellStyle name="20% - Accent3 8 6 2" xfId="7240"/>
    <cellStyle name="20% - Accent3 8 7" xfId="7225"/>
    <cellStyle name="20% - Accent3 8_ORACLE TRIAL BALANCE" xfId="753"/>
    <cellStyle name="20% - Accent3 9" xfId="754"/>
    <cellStyle name="20% - Accent3 9 2" xfId="755"/>
    <cellStyle name="20% - Accent3 9 2 2" xfId="756"/>
    <cellStyle name="20% - Accent3 9 2 2 2" xfId="757"/>
    <cellStyle name="20% - Accent3 9 2 2 2 2" xfId="7244"/>
    <cellStyle name="20% - Accent3 9 2 2 3" xfId="7243"/>
    <cellStyle name="20% - Accent3 9 2 3" xfId="758"/>
    <cellStyle name="20% - Accent3 9 2 3 2" xfId="759"/>
    <cellStyle name="20% - Accent3 9 2 3 2 2" xfId="7246"/>
    <cellStyle name="20% - Accent3 9 2 3 3" xfId="7245"/>
    <cellStyle name="20% - Accent3 9 2 4" xfId="760"/>
    <cellStyle name="20% - Accent3 9 2 4 2" xfId="761"/>
    <cellStyle name="20% - Accent3 9 2 4 2 2" xfId="7248"/>
    <cellStyle name="20% - Accent3 9 2 4 3" xfId="7247"/>
    <cellStyle name="20% - Accent3 9 2 5" xfId="762"/>
    <cellStyle name="20% - Accent3 9 2 5 2" xfId="7249"/>
    <cellStyle name="20% - Accent3 9 2 6" xfId="7242"/>
    <cellStyle name="20% - Accent3 9 2_ORACLE TRIAL BALANCE" xfId="763"/>
    <cellStyle name="20% - Accent3 9 3" xfId="764"/>
    <cellStyle name="20% - Accent3 9 3 2" xfId="765"/>
    <cellStyle name="20% - Accent3 9 3 2 2" xfId="7251"/>
    <cellStyle name="20% - Accent3 9 3 3" xfId="7250"/>
    <cellStyle name="20% - Accent3 9 4" xfId="766"/>
    <cellStyle name="20% - Accent3 9 4 2" xfId="767"/>
    <cellStyle name="20% - Accent3 9 4 2 2" xfId="7253"/>
    <cellStyle name="20% - Accent3 9 4 3" xfId="7252"/>
    <cellStyle name="20% - Accent3 9 5" xfId="768"/>
    <cellStyle name="20% - Accent3 9 5 2" xfId="769"/>
    <cellStyle name="20% - Accent3 9 5 2 2" xfId="7255"/>
    <cellStyle name="20% - Accent3 9 5 3" xfId="7254"/>
    <cellStyle name="20% - Accent3 9 6" xfId="770"/>
    <cellStyle name="20% - Accent3 9 6 2" xfId="7256"/>
    <cellStyle name="20% - Accent3 9 7" xfId="7241"/>
    <cellStyle name="20% - Accent3 9_ORACLE TRIAL BALANCE" xfId="771"/>
    <cellStyle name="20% - Accent4 10" xfId="772"/>
    <cellStyle name="20% - Accent4 10 2" xfId="773"/>
    <cellStyle name="20% - Accent4 10 2 2" xfId="774"/>
    <cellStyle name="20% - Accent4 10 2 2 2" xfId="775"/>
    <cellStyle name="20% - Accent4 10 2 2 2 2" xfId="7260"/>
    <cellStyle name="20% - Accent4 10 2 2 3" xfId="7259"/>
    <cellStyle name="20% - Accent4 10 2 3" xfId="776"/>
    <cellStyle name="20% - Accent4 10 2 3 2" xfId="777"/>
    <cellStyle name="20% - Accent4 10 2 3 2 2" xfId="7262"/>
    <cellStyle name="20% - Accent4 10 2 3 3" xfId="7261"/>
    <cellStyle name="20% - Accent4 10 2 4" xfId="778"/>
    <cellStyle name="20% - Accent4 10 2 4 2" xfId="779"/>
    <cellStyle name="20% - Accent4 10 2 4 2 2" xfId="7264"/>
    <cellStyle name="20% - Accent4 10 2 4 3" xfId="7263"/>
    <cellStyle name="20% - Accent4 10 2 5" xfId="780"/>
    <cellStyle name="20% - Accent4 10 2 5 2" xfId="7265"/>
    <cellStyle name="20% - Accent4 10 2 6" xfId="7258"/>
    <cellStyle name="20% - Accent4 10 2_ORACLE TRIAL BALANCE" xfId="781"/>
    <cellStyle name="20% - Accent4 10 3" xfId="782"/>
    <cellStyle name="20% - Accent4 10 3 2" xfId="783"/>
    <cellStyle name="20% - Accent4 10 3 2 2" xfId="7267"/>
    <cellStyle name="20% - Accent4 10 3 3" xfId="7266"/>
    <cellStyle name="20% - Accent4 10 4" xfId="784"/>
    <cellStyle name="20% - Accent4 10 4 2" xfId="785"/>
    <cellStyle name="20% - Accent4 10 4 2 2" xfId="7269"/>
    <cellStyle name="20% - Accent4 10 4 3" xfId="7268"/>
    <cellStyle name="20% - Accent4 10 5" xfId="786"/>
    <cellStyle name="20% - Accent4 10 5 2" xfId="787"/>
    <cellStyle name="20% - Accent4 10 5 2 2" xfId="7271"/>
    <cellStyle name="20% - Accent4 10 5 3" xfId="7270"/>
    <cellStyle name="20% - Accent4 10 6" xfId="788"/>
    <cellStyle name="20% - Accent4 10 6 2" xfId="7272"/>
    <cellStyle name="20% - Accent4 10 7" xfId="7257"/>
    <cellStyle name="20% - Accent4 10_ORACLE TRIAL BALANCE" xfId="789"/>
    <cellStyle name="20% - Accent4 11" xfId="790"/>
    <cellStyle name="20% - Accent4 11 2" xfId="791"/>
    <cellStyle name="20% - Accent4 11 2 2" xfId="792"/>
    <cellStyle name="20% - Accent4 11 2 2 2" xfId="7275"/>
    <cellStyle name="20% - Accent4 11 2 3" xfId="7274"/>
    <cellStyle name="20% - Accent4 11 3" xfId="793"/>
    <cellStyle name="20% - Accent4 11 3 2" xfId="794"/>
    <cellStyle name="20% - Accent4 11 3 2 2" xfId="7277"/>
    <cellStyle name="20% - Accent4 11 3 3" xfId="7276"/>
    <cellStyle name="20% - Accent4 11 4" xfId="795"/>
    <cellStyle name="20% - Accent4 11 4 2" xfId="796"/>
    <cellStyle name="20% - Accent4 11 4 2 2" xfId="7279"/>
    <cellStyle name="20% - Accent4 11 4 3" xfId="7278"/>
    <cellStyle name="20% - Accent4 11 5" xfId="797"/>
    <cellStyle name="20% - Accent4 11 5 2" xfId="7280"/>
    <cellStyle name="20% - Accent4 11 6" xfId="7273"/>
    <cellStyle name="20% - Accent4 11_ORACLE TRIAL BALANCE" xfId="798"/>
    <cellStyle name="20% - Accent4 12" xfId="799"/>
    <cellStyle name="20% - Accent4 13" xfId="800"/>
    <cellStyle name="20% - Accent4 14" xfId="801"/>
    <cellStyle name="20% - Accent4 15" xfId="802"/>
    <cellStyle name="20% - Accent4 16" xfId="6703"/>
    <cellStyle name="20% - Accent4 17" xfId="6707"/>
    <cellStyle name="20% - Accent4 18" xfId="6669"/>
    <cellStyle name="20% - Accent4 2" xfId="4"/>
    <cellStyle name="20% - Accent4 2 2" xfId="804"/>
    <cellStyle name="20% - Accent4 2 2 2" xfId="805"/>
    <cellStyle name="20% - Accent4 2 2 2 2" xfId="806"/>
    <cellStyle name="20% - Accent4 2 2 2 2 2" xfId="7284"/>
    <cellStyle name="20% - Accent4 2 2 2 3" xfId="7283"/>
    <cellStyle name="20% - Accent4 2 2 3" xfId="807"/>
    <cellStyle name="20% - Accent4 2 2 3 2" xfId="808"/>
    <cellStyle name="20% - Accent4 2 2 3 2 2" xfId="7286"/>
    <cellStyle name="20% - Accent4 2 2 3 3" xfId="7285"/>
    <cellStyle name="20% - Accent4 2 2 4" xfId="809"/>
    <cellStyle name="20% - Accent4 2 2 4 2" xfId="810"/>
    <cellStyle name="20% - Accent4 2 2 4 2 2" xfId="7288"/>
    <cellStyle name="20% - Accent4 2 2 4 3" xfId="7287"/>
    <cellStyle name="20% - Accent4 2 2 5" xfId="811"/>
    <cellStyle name="20% - Accent4 2 2 5 2" xfId="812"/>
    <cellStyle name="20% - Accent4 2 2 5 2 2" xfId="7290"/>
    <cellStyle name="20% - Accent4 2 2 5 3" xfId="7289"/>
    <cellStyle name="20% - Accent4 2 2 6" xfId="813"/>
    <cellStyle name="20% - Accent4 2 2 6 2" xfId="7291"/>
    <cellStyle name="20% - Accent4 2 2 7" xfId="7282"/>
    <cellStyle name="20% - Accent4 2 2_ORACLE TRIAL BALANCE" xfId="814"/>
    <cellStyle name="20% - Accent4 2 3" xfId="815"/>
    <cellStyle name="20% - Accent4 2 3 2" xfId="816"/>
    <cellStyle name="20% - Accent4 2 3 2 2" xfId="7293"/>
    <cellStyle name="20% - Accent4 2 3 3" xfId="7292"/>
    <cellStyle name="20% - Accent4 2 4" xfId="817"/>
    <cellStyle name="20% - Accent4 2 4 2" xfId="818"/>
    <cellStyle name="20% - Accent4 2 4 2 2" xfId="7295"/>
    <cellStyle name="20% - Accent4 2 4 3" xfId="7294"/>
    <cellStyle name="20% - Accent4 2 5" xfId="819"/>
    <cellStyle name="20% - Accent4 2 5 2" xfId="820"/>
    <cellStyle name="20% - Accent4 2 5 2 2" xfId="7297"/>
    <cellStyle name="20% - Accent4 2 5 3" xfId="7296"/>
    <cellStyle name="20% - Accent4 2 6" xfId="821"/>
    <cellStyle name="20% - Accent4 2 6 2" xfId="822"/>
    <cellStyle name="20% - Accent4 2 6 2 2" xfId="7299"/>
    <cellStyle name="20% - Accent4 2 6 3" xfId="7298"/>
    <cellStyle name="20% - Accent4 2 7" xfId="823"/>
    <cellStyle name="20% - Accent4 2 7 2" xfId="7300"/>
    <cellStyle name="20% - Accent4 2 8" xfId="803"/>
    <cellStyle name="20% - Accent4 2 8 2" xfId="7281"/>
    <cellStyle name="20% - Accent4 2_ORACLE TRIAL BALANCE" xfId="824"/>
    <cellStyle name="20% - Accent4 3" xfId="825"/>
    <cellStyle name="20% - Accent4 3 2" xfId="826"/>
    <cellStyle name="20% - Accent4 3 2 2" xfId="827"/>
    <cellStyle name="20% - Accent4 3 2 2 2" xfId="828"/>
    <cellStyle name="20% - Accent4 3 2 2 2 2" xfId="7304"/>
    <cellStyle name="20% - Accent4 3 2 2 3" xfId="7303"/>
    <cellStyle name="20% - Accent4 3 2 3" xfId="829"/>
    <cellStyle name="20% - Accent4 3 2 3 2" xfId="830"/>
    <cellStyle name="20% - Accent4 3 2 3 2 2" xfId="7306"/>
    <cellStyle name="20% - Accent4 3 2 3 3" xfId="7305"/>
    <cellStyle name="20% - Accent4 3 2 4" xfId="831"/>
    <cellStyle name="20% - Accent4 3 2 4 2" xfId="832"/>
    <cellStyle name="20% - Accent4 3 2 4 2 2" xfId="7308"/>
    <cellStyle name="20% - Accent4 3 2 4 3" xfId="7307"/>
    <cellStyle name="20% - Accent4 3 2 5" xfId="833"/>
    <cellStyle name="20% - Accent4 3 2 5 2" xfId="7309"/>
    <cellStyle name="20% - Accent4 3 2 6" xfId="7302"/>
    <cellStyle name="20% - Accent4 3 2_ORACLE TRIAL BALANCE" xfId="834"/>
    <cellStyle name="20% - Accent4 3 3" xfId="835"/>
    <cellStyle name="20% - Accent4 3 3 2" xfId="836"/>
    <cellStyle name="20% - Accent4 3 3 2 2" xfId="7311"/>
    <cellStyle name="20% - Accent4 3 3 3" xfId="7310"/>
    <cellStyle name="20% - Accent4 3 4" xfId="837"/>
    <cellStyle name="20% - Accent4 3 4 2" xfId="838"/>
    <cellStyle name="20% - Accent4 3 4 2 2" xfId="7313"/>
    <cellStyle name="20% - Accent4 3 4 3" xfId="7312"/>
    <cellStyle name="20% - Accent4 3 5" xfId="839"/>
    <cellStyle name="20% - Accent4 3 6" xfId="840"/>
    <cellStyle name="20% - Accent4 3 7" xfId="841"/>
    <cellStyle name="20% - Accent4 3 8" xfId="842"/>
    <cellStyle name="20% - Accent4 3 8 2" xfId="7314"/>
    <cellStyle name="20% - Accent4 3 9" xfId="7301"/>
    <cellStyle name="20% - Accent4 3_ORACLE TRIAL BALANCE" xfId="843"/>
    <cellStyle name="20% - Accent4 4" xfId="844"/>
    <cellStyle name="20% - Accent4 4 2" xfId="845"/>
    <cellStyle name="20% - Accent4 4 2 2" xfId="846"/>
    <cellStyle name="20% - Accent4 4 2 2 2" xfId="847"/>
    <cellStyle name="20% - Accent4 4 2 2 2 2" xfId="7318"/>
    <cellStyle name="20% - Accent4 4 2 2 3" xfId="7317"/>
    <cellStyle name="20% - Accent4 4 2 3" xfId="848"/>
    <cellStyle name="20% - Accent4 4 2 3 2" xfId="849"/>
    <cellStyle name="20% - Accent4 4 2 3 2 2" xfId="7320"/>
    <cellStyle name="20% - Accent4 4 2 3 3" xfId="7319"/>
    <cellStyle name="20% - Accent4 4 2 4" xfId="850"/>
    <cellStyle name="20% - Accent4 4 2 4 2" xfId="851"/>
    <cellStyle name="20% - Accent4 4 2 4 2 2" xfId="7322"/>
    <cellStyle name="20% - Accent4 4 2 4 3" xfId="7321"/>
    <cellStyle name="20% - Accent4 4 2 5" xfId="852"/>
    <cellStyle name="20% - Accent4 4 2 5 2" xfId="7323"/>
    <cellStyle name="20% - Accent4 4 2 6" xfId="7316"/>
    <cellStyle name="20% - Accent4 4 2_ORACLE TRIAL BALANCE" xfId="853"/>
    <cellStyle name="20% - Accent4 4 3" xfId="854"/>
    <cellStyle name="20% - Accent4 4 3 2" xfId="855"/>
    <cellStyle name="20% - Accent4 4 3 2 2" xfId="7325"/>
    <cellStyle name="20% - Accent4 4 3 3" xfId="7324"/>
    <cellStyle name="20% - Accent4 4 4" xfId="856"/>
    <cellStyle name="20% - Accent4 4 4 2" xfId="857"/>
    <cellStyle name="20% - Accent4 4 4 2 2" xfId="7327"/>
    <cellStyle name="20% - Accent4 4 4 3" xfId="7326"/>
    <cellStyle name="20% - Accent4 4 5" xfId="858"/>
    <cellStyle name="20% - Accent4 4 5 2" xfId="859"/>
    <cellStyle name="20% - Accent4 4 5 2 2" xfId="7329"/>
    <cellStyle name="20% - Accent4 4 5 3" xfId="7328"/>
    <cellStyle name="20% - Accent4 4 6" xfId="860"/>
    <cellStyle name="20% - Accent4 4 6 2" xfId="7330"/>
    <cellStyle name="20% - Accent4 4 7" xfId="7315"/>
    <cellStyle name="20% - Accent4 4_ORACLE TRIAL BALANCE" xfId="861"/>
    <cellStyle name="20% - Accent4 5" xfId="862"/>
    <cellStyle name="20% - Accent4 5 2" xfId="863"/>
    <cellStyle name="20% - Accent4 5 2 2" xfId="864"/>
    <cellStyle name="20% - Accent4 5 2 2 2" xfId="865"/>
    <cellStyle name="20% - Accent4 5 2 2 2 2" xfId="7334"/>
    <cellStyle name="20% - Accent4 5 2 2 3" xfId="7333"/>
    <cellStyle name="20% - Accent4 5 2 3" xfId="866"/>
    <cellStyle name="20% - Accent4 5 2 3 2" xfId="867"/>
    <cellStyle name="20% - Accent4 5 2 3 2 2" xfId="7336"/>
    <cellStyle name="20% - Accent4 5 2 3 3" xfId="7335"/>
    <cellStyle name="20% - Accent4 5 2 4" xfId="868"/>
    <cellStyle name="20% - Accent4 5 2 4 2" xfId="869"/>
    <cellStyle name="20% - Accent4 5 2 4 2 2" xfId="7338"/>
    <cellStyle name="20% - Accent4 5 2 4 3" xfId="7337"/>
    <cellStyle name="20% - Accent4 5 2 5" xfId="870"/>
    <cellStyle name="20% - Accent4 5 2 5 2" xfId="7339"/>
    <cellStyle name="20% - Accent4 5 2 6" xfId="7332"/>
    <cellStyle name="20% - Accent4 5 2_ORACLE TRIAL BALANCE" xfId="871"/>
    <cellStyle name="20% - Accent4 5 3" xfId="872"/>
    <cellStyle name="20% - Accent4 5 3 2" xfId="873"/>
    <cellStyle name="20% - Accent4 5 3 2 2" xfId="7341"/>
    <cellStyle name="20% - Accent4 5 3 3" xfId="7340"/>
    <cellStyle name="20% - Accent4 5 4" xfId="874"/>
    <cellStyle name="20% - Accent4 5 4 2" xfId="875"/>
    <cellStyle name="20% - Accent4 5 4 2 2" xfId="7343"/>
    <cellStyle name="20% - Accent4 5 4 3" xfId="7342"/>
    <cellStyle name="20% - Accent4 5 5" xfId="876"/>
    <cellStyle name="20% - Accent4 5 5 2" xfId="877"/>
    <cellStyle name="20% - Accent4 5 5 2 2" xfId="7345"/>
    <cellStyle name="20% - Accent4 5 5 3" xfId="7344"/>
    <cellStyle name="20% - Accent4 5 6" xfId="878"/>
    <cellStyle name="20% - Accent4 5 6 2" xfId="7346"/>
    <cellStyle name="20% - Accent4 5 7" xfId="7331"/>
    <cellStyle name="20% - Accent4 5_ORACLE TRIAL BALANCE" xfId="879"/>
    <cellStyle name="20% - Accent4 6" xfId="880"/>
    <cellStyle name="20% - Accent4 6 2" xfId="881"/>
    <cellStyle name="20% - Accent4 6 2 2" xfId="882"/>
    <cellStyle name="20% - Accent4 6 2 2 2" xfId="883"/>
    <cellStyle name="20% - Accent4 6 2 2 2 2" xfId="7350"/>
    <cellStyle name="20% - Accent4 6 2 2 3" xfId="7349"/>
    <cellStyle name="20% - Accent4 6 2 3" xfId="884"/>
    <cellStyle name="20% - Accent4 6 2 3 2" xfId="885"/>
    <cellStyle name="20% - Accent4 6 2 3 2 2" xfId="7352"/>
    <cellStyle name="20% - Accent4 6 2 3 3" xfId="7351"/>
    <cellStyle name="20% - Accent4 6 2 4" xfId="886"/>
    <cellStyle name="20% - Accent4 6 2 4 2" xfId="887"/>
    <cellStyle name="20% - Accent4 6 2 4 2 2" xfId="7354"/>
    <cellStyle name="20% - Accent4 6 2 4 3" xfId="7353"/>
    <cellStyle name="20% - Accent4 6 2 5" xfId="888"/>
    <cellStyle name="20% - Accent4 6 2 5 2" xfId="7355"/>
    <cellStyle name="20% - Accent4 6 2 6" xfId="7348"/>
    <cellStyle name="20% - Accent4 6 2_ORACLE TRIAL BALANCE" xfId="889"/>
    <cellStyle name="20% - Accent4 6 3" xfId="890"/>
    <cellStyle name="20% - Accent4 6 3 2" xfId="891"/>
    <cellStyle name="20% - Accent4 6 3 2 2" xfId="7357"/>
    <cellStyle name="20% - Accent4 6 3 3" xfId="7356"/>
    <cellStyle name="20% - Accent4 6 4" xfId="892"/>
    <cellStyle name="20% - Accent4 6 4 2" xfId="893"/>
    <cellStyle name="20% - Accent4 6 4 2 2" xfId="7359"/>
    <cellStyle name="20% - Accent4 6 4 3" xfId="7358"/>
    <cellStyle name="20% - Accent4 6 5" xfId="894"/>
    <cellStyle name="20% - Accent4 6 5 2" xfId="895"/>
    <cellStyle name="20% - Accent4 6 5 2 2" xfId="7361"/>
    <cellStyle name="20% - Accent4 6 5 3" xfId="7360"/>
    <cellStyle name="20% - Accent4 6 6" xfId="896"/>
    <cellStyle name="20% - Accent4 6 6 2" xfId="7362"/>
    <cellStyle name="20% - Accent4 6 7" xfId="7347"/>
    <cellStyle name="20% - Accent4 6_ORACLE TRIAL BALANCE" xfId="897"/>
    <cellStyle name="20% - Accent4 7" xfId="898"/>
    <cellStyle name="20% - Accent4 7 2" xfId="899"/>
    <cellStyle name="20% - Accent4 7 2 2" xfId="900"/>
    <cellStyle name="20% - Accent4 7 2 2 2" xfId="901"/>
    <cellStyle name="20% - Accent4 7 2 2 2 2" xfId="7366"/>
    <cellStyle name="20% - Accent4 7 2 2 3" xfId="7365"/>
    <cellStyle name="20% - Accent4 7 2 3" xfId="902"/>
    <cellStyle name="20% - Accent4 7 2 3 2" xfId="903"/>
    <cellStyle name="20% - Accent4 7 2 3 2 2" xfId="7368"/>
    <cellStyle name="20% - Accent4 7 2 3 3" xfId="7367"/>
    <cellStyle name="20% - Accent4 7 2 4" xfId="904"/>
    <cellStyle name="20% - Accent4 7 2 4 2" xfId="905"/>
    <cellStyle name="20% - Accent4 7 2 4 2 2" xfId="7370"/>
    <cellStyle name="20% - Accent4 7 2 4 3" xfId="7369"/>
    <cellStyle name="20% - Accent4 7 2 5" xfId="906"/>
    <cellStyle name="20% - Accent4 7 2 5 2" xfId="7371"/>
    <cellStyle name="20% - Accent4 7 2 6" xfId="7364"/>
    <cellStyle name="20% - Accent4 7 2_ORACLE TRIAL BALANCE" xfId="907"/>
    <cellStyle name="20% - Accent4 7 3" xfId="908"/>
    <cellStyle name="20% - Accent4 7 3 2" xfId="909"/>
    <cellStyle name="20% - Accent4 7 3 2 2" xfId="7373"/>
    <cellStyle name="20% - Accent4 7 3 3" xfId="7372"/>
    <cellStyle name="20% - Accent4 7 4" xfId="910"/>
    <cellStyle name="20% - Accent4 7 4 2" xfId="911"/>
    <cellStyle name="20% - Accent4 7 4 2 2" xfId="7375"/>
    <cellStyle name="20% - Accent4 7 4 3" xfId="7374"/>
    <cellStyle name="20% - Accent4 7 5" xfId="912"/>
    <cellStyle name="20% - Accent4 7 5 2" xfId="913"/>
    <cellStyle name="20% - Accent4 7 5 2 2" xfId="7377"/>
    <cellStyle name="20% - Accent4 7 5 3" xfId="7376"/>
    <cellStyle name="20% - Accent4 7 6" xfId="914"/>
    <cellStyle name="20% - Accent4 7 6 2" xfId="7378"/>
    <cellStyle name="20% - Accent4 7 7" xfId="7363"/>
    <cellStyle name="20% - Accent4 7_ORACLE TRIAL BALANCE" xfId="915"/>
    <cellStyle name="20% - Accent4 8" xfId="916"/>
    <cellStyle name="20% - Accent4 8 2" xfId="917"/>
    <cellStyle name="20% - Accent4 8 2 2" xfId="918"/>
    <cellStyle name="20% - Accent4 8 2 2 2" xfId="919"/>
    <cellStyle name="20% - Accent4 8 2 2 2 2" xfId="7382"/>
    <cellStyle name="20% - Accent4 8 2 2 3" xfId="7381"/>
    <cellStyle name="20% - Accent4 8 2 3" xfId="920"/>
    <cellStyle name="20% - Accent4 8 2 3 2" xfId="921"/>
    <cellStyle name="20% - Accent4 8 2 3 2 2" xfId="7384"/>
    <cellStyle name="20% - Accent4 8 2 3 3" xfId="7383"/>
    <cellStyle name="20% - Accent4 8 2 4" xfId="922"/>
    <cellStyle name="20% - Accent4 8 2 4 2" xfId="923"/>
    <cellStyle name="20% - Accent4 8 2 4 2 2" xfId="7386"/>
    <cellStyle name="20% - Accent4 8 2 4 3" xfId="7385"/>
    <cellStyle name="20% - Accent4 8 2 5" xfId="924"/>
    <cellStyle name="20% - Accent4 8 2 5 2" xfId="7387"/>
    <cellStyle name="20% - Accent4 8 2 6" xfId="7380"/>
    <cellStyle name="20% - Accent4 8 2_ORACLE TRIAL BALANCE" xfId="925"/>
    <cellStyle name="20% - Accent4 8 3" xfId="926"/>
    <cellStyle name="20% - Accent4 8 3 2" xfId="927"/>
    <cellStyle name="20% - Accent4 8 3 2 2" xfId="7389"/>
    <cellStyle name="20% - Accent4 8 3 3" xfId="7388"/>
    <cellStyle name="20% - Accent4 8 4" xfId="928"/>
    <cellStyle name="20% - Accent4 8 4 2" xfId="929"/>
    <cellStyle name="20% - Accent4 8 4 2 2" xfId="7391"/>
    <cellStyle name="20% - Accent4 8 4 3" xfId="7390"/>
    <cellStyle name="20% - Accent4 8 5" xfId="930"/>
    <cellStyle name="20% - Accent4 8 5 2" xfId="931"/>
    <cellStyle name="20% - Accent4 8 5 2 2" xfId="7393"/>
    <cellStyle name="20% - Accent4 8 5 3" xfId="7392"/>
    <cellStyle name="20% - Accent4 8 6" xfId="932"/>
    <cellStyle name="20% - Accent4 8 6 2" xfId="7394"/>
    <cellStyle name="20% - Accent4 8 7" xfId="7379"/>
    <cellStyle name="20% - Accent4 8_ORACLE TRIAL BALANCE" xfId="933"/>
    <cellStyle name="20% - Accent4 9" xfId="934"/>
    <cellStyle name="20% - Accent4 9 2" xfId="935"/>
    <cellStyle name="20% - Accent4 9 2 2" xfId="936"/>
    <cellStyle name="20% - Accent4 9 2 2 2" xfId="937"/>
    <cellStyle name="20% - Accent4 9 2 2 2 2" xfId="7398"/>
    <cellStyle name="20% - Accent4 9 2 2 3" xfId="7397"/>
    <cellStyle name="20% - Accent4 9 2 3" xfId="938"/>
    <cellStyle name="20% - Accent4 9 2 3 2" xfId="939"/>
    <cellStyle name="20% - Accent4 9 2 3 2 2" xfId="7400"/>
    <cellStyle name="20% - Accent4 9 2 3 3" xfId="7399"/>
    <cellStyle name="20% - Accent4 9 2 4" xfId="940"/>
    <cellStyle name="20% - Accent4 9 2 4 2" xfId="941"/>
    <cellStyle name="20% - Accent4 9 2 4 2 2" xfId="7402"/>
    <cellStyle name="20% - Accent4 9 2 4 3" xfId="7401"/>
    <cellStyle name="20% - Accent4 9 2 5" xfId="942"/>
    <cellStyle name="20% - Accent4 9 2 5 2" xfId="7403"/>
    <cellStyle name="20% - Accent4 9 2 6" xfId="7396"/>
    <cellStyle name="20% - Accent4 9 2_ORACLE TRIAL BALANCE" xfId="943"/>
    <cellStyle name="20% - Accent4 9 3" xfId="944"/>
    <cellStyle name="20% - Accent4 9 3 2" xfId="945"/>
    <cellStyle name="20% - Accent4 9 3 2 2" xfId="7405"/>
    <cellStyle name="20% - Accent4 9 3 3" xfId="7404"/>
    <cellStyle name="20% - Accent4 9 4" xfId="946"/>
    <cellStyle name="20% - Accent4 9 4 2" xfId="947"/>
    <cellStyle name="20% - Accent4 9 4 2 2" xfId="7407"/>
    <cellStyle name="20% - Accent4 9 4 3" xfId="7406"/>
    <cellStyle name="20% - Accent4 9 5" xfId="948"/>
    <cellStyle name="20% - Accent4 9 5 2" xfId="949"/>
    <cellStyle name="20% - Accent4 9 5 2 2" xfId="7409"/>
    <cellStyle name="20% - Accent4 9 5 3" xfId="7408"/>
    <cellStyle name="20% - Accent4 9 6" xfId="950"/>
    <cellStyle name="20% - Accent4 9 6 2" xfId="7410"/>
    <cellStyle name="20% - Accent4 9 7" xfId="7395"/>
    <cellStyle name="20% - Accent4 9_ORACLE TRIAL BALANCE" xfId="951"/>
    <cellStyle name="20% - Accent5 10" xfId="952"/>
    <cellStyle name="20% - Accent5 10 2" xfId="953"/>
    <cellStyle name="20% - Accent5 10 2 2" xfId="954"/>
    <cellStyle name="20% - Accent5 10 2 2 2" xfId="955"/>
    <cellStyle name="20% - Accent5 10 2 2 2 2" xfId="7414"/>
    <cellStyle name="20% - Accent5 10 2 2 3" xfId="7413"/>
    <cellStyle name="20% - Accent5 10 2 3" xfId="956"/>
    <cellStyle name="20% - Accent5 10 2 3 2" xfId="957"/>
    <cellStyle name="20% - Accent5 10 2 3 2 2" xfId="7416"/>
    <cellStyle name="20% - Accent5 10 2 3 3" xfId="7415"/>
    <cellStyle name="20% - Accent5 10 2 4" xfId="958"/>
    <cellStyle name="20% - Accent5 10 2 4 2" xfId="959"/>
    <cellStyle name="20% - Accent5 10 2 4 2 2" xfId="7418"/>
    <cellStyle name="20% - Accent5 10 2 4 3" xfId="7417"/>
    <cellStyle name="20% - Accent5 10 2 5" xfId="960"/>
    <cellStyle name="20% - Accent5 10 2 5 2" xfId="7419"/>
    <cellStyle name="20% - Accent5 10 2 6" xfId="7412"/>
    <cellStyle name="20% - Accent5 10 2_ORACLE TRIAL BALANCE" xfId="961"/>
    <cellStyle name="20% - Accent5 10 3" xfId="962"/>
    <cellStyle name="20% - Accent5 10 3 2" xfId="963"/>
    <cellStyle name="20% - Accent5 10 3 2 2" xfId="7421"/>
    <cellStyle name="20% - Accent5 10 3 3" xfId="7420"/>
    <cellStyle name="20% - Accent5 10 4" xfId="964"/>
    <cellStyle name="20% - Accent5 10 4 2" xfId="965"/>
    <cellStyle name="20% - Accent5 10 4 2 2" xfId="7423"/>
    <cellStyle name="20% - Accent5 10 4 3" xfId="7422"/>
    <cellStyle name="20% - Accent5 10 5" xfId="966"/>
    <cellStyle name="20% - Accent5 10 5 2" xfId="967"/>
    <cellStyle name="20% - Accent5 10 5 2 2" xfId="7425"/>
    <cellStyle name="20% - Accent5 10 5 3" xfId="7424"/>
    <cellStyle name="20% - Accent5 10 6" xfId="968"/>
    <cellStyle name="20% - Accent5 10 6 2" xfId="7426"/>
    <cellStyle name="20% - Accent5 10 7" xfId="7411"/>
    <cellStyle name="20% - Accent5 10_ORACLE TRIAL BALANCE" xfId="969"/>
    <cellStyle name="20% - Accent5 11" xfId="970"/>
    <cellStyle name="20% - Accent5 11 2" xfId="971"/>
    <cellStyle name="20% - Accent5 11 2 2" xfId="972"/>
    <cellStyle name="20% - Accent5 11 2 2 2" xfId="7429"/>
    <cellStyle name="20% - Accent5 11 2 3" xfId="7428"/>
    <cellStyle name="20% - Accent5 11 3" xfId="973"/>
    <cellStyle name="20% - Accent5 11 3 2" xfId="974"/>
    <cellStyle name="20% - Accent5 11 3 2 2" xfId="7431"/>
    <cellStyle name="20% - Accent5 11 3 3" xfId="7430"/>
    <cellStyle name="20% - Accent5 11 4" xfId="975"/>
    <cellStyle name="20% - Accent5 11 4 2" xfId="976"/>
    <cellStyle name="20% - Accent5 11 4 2 2" xfId="7433"/>
    <cellStyle name="20% - Accent5 11 4 3" xfId="7432"/>
    <cellStyle name="20% - Accent5 11 5" xfId="977"/>
    <cellStyle name="20% - Accent5 11 5 2" xfId="7434"/>
    <cellStyle name="20% - Accent5 11 6" xfId="7427"/>
    <cellStyle name="20% - Accent5 11_ORACLE TRIAL BALANCE" xfId="978"/>
    <cellStyle name="20% - Accent5 12" xfId="979"/>
    <cellStyle name="20% - Accent5 13" xfId="980"/>
    <cellStyle name="20% - Accent5 14" xfId="981"/>
    <cellStyle name="20% - Accent5 15" xfId="982"/>
    <cellStyle name="20% - Accent5 16" xfId="6724"/>
    <cellStyle name="20% - Accent5 17" xfId="6695"/>
    <cellStyle name="20% - Accent5 18" xfId="6680"/>
    <cellStyle name="20% - Accent5 2" xfId="5"/>
    <cellStyle name="20% - Accent5 2 2" xfId="984"/>
    <cellStyle name="20% - Accent5 2 2 2" xfId="985"/>
    <cellStyle name="20% - Accent5 2 2 2 2" xfId="986"/>
    <cellStyle name="20% - Accent5 2 2 2 2 2" xfId="7438"/>
    <cellStyle name="20% - Accent5 2 2 2 3" xfId="7437"/>
    <cellStyle name="20% - Accent5 2 2 3" xfId="987"/>
    <cellStyle name="20% - Accent5 2 2 3 2" xfId="988"/>
    <cellStyle name="20% - Accent5 2 2 3 2 2" xfId="7440"/>
    <cellStyle name="20% - Accent5 2 2 3 3" xfId="7439"/>
    <cellStyle name="20% - Accent5 2 2 4" xfId="989"/>
    <cellStyle name="20% - Accent5 2 2 4 2" xfId="990"/>
    <cellStyle name="20% - Accent5 2 2 4 2 2" xfId="7442"/>
    <cellStyle name="20% - Accent5 2 2 4 3" xfId="7441"/>
    <cellStyle name="20% - Accent5 2 2 5" xfId="991"/>
    <cellStyle name="20% - Accent5 2 2 5 2" xfId="992"/>
    <cellStyle name="20% - Accent5 2 2 5 2 2" xfId="7444"/>
    <cellStyle name="20% - Accent5 2 2 5 3" xfId="7443"/>
    <cellStyle name="20% - Accent5 2 2 6" xfId="993"/>
    <cellStyle name="20% - Accent5 2 2 6 2" xfId="7445"/>
    <cellStyle name="20% - Accent5 2 2 7" xfId="7436"/>
    <cellStyle name="20% - Accent5 2 2_ORACLE TRIAL BALANCE" xfId="994"/>
    <cellStyle name="20% - Accent5 2 3" xfId="995"/>
    <cellStyle name="20% - Accent5 2 3 2" xfId="996"/>
    <cellStyle name="20% - Accent5 2 3 2 2" xfId="7447"/>
    <cellStyle name="20% - Accent5 2 3 3" xfId="7446"/>
    <cellStyle name="20% - Accent5 2 4" xfId="997"/>
    <cellStyle name="20% - Accent5 2 4 2" xfId="998"/>
    <cellStyle name="20% - Accent5 2 4 2 2" xfId="7449"/>
    <cellStyle name="20% - Accent5 2 4 3" xfId="7448"/>
    <cellStyle name="20% - Accent5 2 5" xfId="999"/>
    <cellStyle name="20% - Accent5 2 5 2" xfId="1000"/>
    <cellStyle name="20% - Accent5 2 5 2 2" xfId="7451"/>
    <cellStyle name="20% - Accent5 2 5 3" xfId="7450"/>
    <cellStyle name="20% - Accent5 2 6" xfId="1001"/>
    <cellStyle name="20% - Accent5 2 6 2" xfId="1002"/>
    <cellStyle name="20% - Accent5 2 6 2 2" xfId="7453"/>
    <cellStyle name="20% - Accent5 2 6 3" xfId="7452"/>
    <cellStyle name="20% - Accent5 2 7" xfId="1003"/>
    <cellStyle name="20% - Accent5 2 7 2" xfId="7454"/>
    <cellStyle name="20% - Accent5 2 8" xfId="983"/>
    <cellStyle name="20% - Accent5 2 8 2" xfId="7435"/>
    <cellStyle name="20% - Accent5 2_ORACLE TRIAL BALANCE" xfId="1004"/>
    <cellStyle name="20% - Accent5 3" xfId="1005"/>
    <cellStyle name="20% - Accent5 3 2" xfId="1006"/>
    <cellStyle name="20% - Accent5 3 2 2" xfId="1007"/>
    <cellStyle name="20% - Accent5 3 2 2 2" xfId="1008"/>
    <cellStyle name="20% - Accent5 3 2 2 2 2" xfId="7458"/>
    <cellStyle name="20% - Accent5 3 2 2 3" xfId="7457"/>
    <cellStyle name="20% - Accent5 3 2 3" xfId="1009"/>
    <cellStyle name="20% - Accent5 3 2 3 2" xfId="1010"/>
    <cellStyle name="20% - Accent5 3 2 3 2 2" xfId="7460"/>
    <cellStyle name="20% - Accent5 3 2 3 3" xfId="7459"/>
    <cellStyle name="20% - Accent5 3 2 4" xfId="1011"/>
    <cellStyle name="20% - Accent5 3 2 4 2" xfId="1012"/>
    <cellStyle name="20% - Accent5 3 2 4 2 2" xfId="7462"/>
    <cellStyle name="20% - Accent5 3 2 4 3" xfId="7461"/>
    <cellStyle name="20% - Accent5 3 2 5" xfId="1013"/>
    <cellStyle name="20% - Accent5 3 2 5 2" xfId="7463"/>
    <cellStyle name="20% - Accent5 3 2 6" xfId="7456"/>
    <cellStyle name="20% - Accent5 3 2_ORACLE TRIAL BALANCE" xfId="1014"/>
    <cellStyle name="20% - Accent5 3 3" xfId="1015"/>
    <cellStyle name="20% - Accent5 3 3 2" xfId="1016"/>
    <cellStyle name="20% - Accent5 3 3 2 2" xfId="7465"/>
    <cellStyle name="20% - Accent5 3 3 3" xfId="7464"/>
    <cellStyle name="20% - Accent5 3 4" xfId="1017"/>
    <cellStyle name="20% - Accent5 3 4 2" xfId="1018"/>
    <cellStyle name="20% - Accent5 3 4 2 2" xfId="7467"/>
    <cellStyle name="20% - Accent5 3 4 3" xfId="7466"/>
    <cellStyle name="20% - Accent5 3 5" xfId="1019"/>
    <cellStyle name="20% - Accent5 3 6" xfId="1020"/>
    <cellStyle name="20% - Accent5 3 7" xfId="1021"/>
    <cellStyle name="20% - Accent5 3 8" xfId="1022"/>
    <cellStyle name="20% - Accent5 3 8 2" xfId="7468"/>
    <cellStyle name="20% - Accent5 3 9" xfId="7455"/>
    <cellStyle name="20% - Accent5 3_ORACLE TRIAL BALANCE" xfId="1023"/>
    <cellStyle name="20% - Accent5 4" xfId="1024"/>
    <cellStyle name="20% - Accent5 4 2" xfId="1025"/>
    <cellStyle name="20% - Accent5 4 2 2" xfId="1026"/>
    <cellStyle name="20% - Accent5 4 2 2 2" xfId="1027"/>
    <cellStyle name="20% - Accent5 4 2 2 2 2" xfId="7472"/>
    <cellStyle name="20% - Accent5 4 2 2 3" xfId="7471"/>
    <cellStyle name="20% - Accent5 4 2 3" xfId="1028"/>
    <cellStyle name="20% - Accent5 4 2 3 2" xfId="1029"/>
    <cellStyle name="20% - Accent5 4 2 3 2 2" xfId="7474"/>
    <cellStyle name="20% - Accent5 4 2 3 3" xfId="7473"/>
    <cellStyle name="20% - Accent5 4 2 4" xfId="1030"/>
    <cellStyle name="20% - Accent5 4 2 4 2" xfId="1031"/>
    <cellStyle name="20% - Accent5 4 2 4 2 2" xfId="7476"/>
    <cellStyle name="20% - Accent5 4 2 4 3" xfId="7475"/>
    <cellStyle name="20% - Accent5 4 2 5" xfId="1032"/>
    <cellStyle name="20% - Accent5 4 2 5 2" xfId="7477"/>
    <cellStyle name="20% - Accent5 4 2 6" xfId="7470"/>
    <cellStyle name="20% - Accent5 4 2_ORACLE TRIAL BALANCE" xfId="1033"/>
    <cellStyle name="20% - Accent5 4 3" xfId="1034"/>
    <cellStyle name="20% - Accent5 4 3 2" xfId="1035"/>
    <cellStyle name="20% - Accent5 4 3 2 2" xfId="7479"/>
    <cellStyle name="20% - Accent5 4 3 3" xfId="7478"/>
    <cellStyle name="20% - Accent5 4 4" xfId="1036"/>
    <cellStyle name="20% - Accent5 4 4 2" xfId="1037"/>
    <cellStyle name="20% - Accent5 4 4 2 2" xfId="7481"/>
    <cellStyle name="20% - Accent5 4 4 3" xfId="7480"/>
    <cellStyle name="20% - Accent5 4 5" xfId="1038"/>
    <cellStyle name="20% - Accent5 4 5 2" xfId="1039"/>
    <cellStyle name="20% - Accent5 4 5 2 2" xfId="7483"/>
    <cellStyle name="20% - Accent5 4 5 3" xfId="7482"/>
    <cellStyle name="20% - Accent5 4 6" xfId="1040"/>
    <cellStyle name="20% - Accent5 4 6 2" xfId="7484"/>
    <cellStyle name="20% - Accent5 4 7" xfId="7469"/>
    <cellStyle name="20% - Accent5 4_ORACLE TRIAL BALANCE" xfId="1041"/>
    <cellStyle name="20% - Accent5 5" xfId="1042"/>
    <cellStyle name="20% - Accent5 5 2" xfId="1043"/>
    <cellStyle name="20% - Accent5 5 2 2" xfId="1044"/>
    <cellStyle name="20% - Accent5 5 2 2 2" xfId="1045"/>
    <cellStyle name="20% - Accent5 5 2 2 2 2" xfId="7488"/>
    <cellStyle name="20% - Accent5 5 2 2 3" xfId="7487"/>
    <cellStyle name="20% - Accent5 5 2 3" xfId="1046"/>
    <cellStyle name="20% - Accent5 5 2 3 2" xfId="1047"/>
    <cellStyle name="20% - Accent5 5 2 3 2 2" xfId="7490"/>
    <cellStyle name="20% - Accent5 5 2 3 3" xfId="7489"/>
    <cellStyle name="20% - Accent5 5 2 4" xfId="1048"/>
    <cellStyle name="20% - Accent5 5 2 4 2" xfId="1049"/>
    <cellStyle name="20% - Accent5 5 2 4 2 2" xfId="7492"/>
    <cellStyle name="20% - Accent5 5 2 4 3" xfId="7491"/>
    <cellStyle name="20% - Accent5 5 2 5" xfId="1050"/>
    <cellStyle name="20% - Accent5 5 2 5 2" xfId="7493"/>
    <cellStyle name="20% - Accent5 5 2 6" xfId="7486"/>
    <cellStyle name="20% - Accent5 5 2_ORACLE TRIAL BALANCE" xfId="1051"/>
    <cellStyle name="20% - Accent5 5 3" xfId="1052"/>
    <cellStyle name="20% - Accent5 5 3 2" xfId="1053"/>
    <cellStyle name="20% - Accent5 5 3 2 2" xfId="7495"/>
    <cellStyle name="20% - Accent5 5 3 3" xfId="7494"/>
    <cellStyle name="20% - Accent5 5 4" xfId="1054"/>
    <cellStyle name="20% - Accent5 5 4 2" xfId="1055"/>
    <cellStyle name="20% - Accent5 5 4 2 2" xfId="7497"/>
    <cellStyle name="20% - Accent5 5 4 3" xfId="7496"/>
    <cellStyle name="20% - Accent5 5 5" xfId="1056"/>
    <cellStyle name="20% - Accent5 5 5 2" xfId="1057"/>
    <cellStyle name="20% - Accent5 5 5 2 2" xfId="7499"/>
    <cellStyle name="20% - Accent5 5 5 3" xfId="7498"/>
    <cellStyle name="20% - Accent5 5 6" xfId="1058"/>
    <cellStyle name="20% - Accent5 5 6 2" xfId="7500"/>
    <cellStyle name="20% - Accent5 5 7" xfId="7485"/>
    <cellStyle name="20% - Accent5 5_ORACLE TRIAL BALANCE" xfId="1059"/>
    <cellStyle name="20% - Accent5 6" xfId="1060"/>
    <cellStyle name="20% - Accent5 6 2" xfId="1061"/>
    <cellStyle name="20% - Accent5 6 2 2" xfId="1062"/>
    <cellStyle name="20% - Accent5 6 2 2 2" xfId="1063"/>
    <cellStyle name="20% - Accent5 6 2 2 2 2" xfId="7504"/>
    <cellStyle name="20% - Accent5 6 2 2 3" xfId="7503"/>
    <cellStyle name="20% - Accent5 6 2 3" xfId="1064"/>
    <cellStyle name="20% - Accent5 6 2 3 2" xfId="1065"/>
    <cellStyle name="20% - Accent5 6 2 3 2 2" xfId="7506"/>
    <cellStyle name="20% - Accent5 6 2 3 3" xfId="7505"/>
    <cellStyle name="20% - Accent5 6 2 4" xfId="1066"/>
    <cellStyle name="20% - Accent5 6 2 4 2" xfId="1067"/>
    <cellStyle name="20% - Accent5 6 2 4 2 2" xfId="7508"/>
    <cellStyle name="20% - Accent5 6 2 4 3" xfId="7507"/>
    <cellStyle name="20% - Accent5 6 2 5" xfId="1068"/>
    <cellStyle name="20% - Accent5 6 2 5 2" xfId="7509"/>
    <cellStyle name="20% - Accent5 6 2 6" xfId="7502"/>
    <cellStyle name="20% - Accent5 6 2_ORACLE TRIAL BALANCE" xfId="1069"/>
    <cellStyle name="20% - Accent5 6 3" xfId="1070"/>
    <cellStyle name="20% - Accent5 6 3 2" xfId="1071"/>
    <cellStyle name="20% - Accent5 6 3 2 2" xfId="7511"/>
    <cellStyle name="20% - Accent5 6 3 3" xfId="7510"/>
    <cellStyle name="20% - Accent5 6 4" xfId="1072"/>
    <cellStyle name="20% - Accent5 6 4 2" xfId="1073"/>
    <cellStyle name="20% - Accent5 6 4 2 2" xfId="7513"/>
    <cellStyle name="20% - Accent5 6 4 3" xfId="7512"/>
    <cellStyle name="20% - Accent5 6 5" xfId="1074"/>
    <cellStyle name="20% - Accent5 6 5 2" xfId="1075"/>
    <cellStyle name="20% - Accent5 6 5 2 2" xfId="7515"/>
    <cellStyle name="20% - Accent5 6 5 3" xfId="7514"/>
    <cellStyle name="20% - Accent5 6 6" xfId="1076"/>
    <cellStyle name="20% - Accent5 6 6 2" xfId="7516"/>
    <cellStyle name="20% - Accent5 6 7" xfId="7501"/>
    <cellStyle name="20% - Accent5 6_ORACLE TRIAL BALANCE" xfId="1077"/>
    <cellStyle name="20% - Accent5 7" xfId="1078"/>
    <cellStyle name="20% - Accent5 7 2" xfId="1079"/>
    <cellStyle name="20% - Accent5 7 2 2" xfId="1080"/>
    <cellStyle name="20% - Accent5 7 2 2 2" xfId="1081"/>
    <cellStyle name="20% - Accent5 7 2 2 2 2" xfId="7520"/>
    <cellStyle name="20% - Accent5 7 2 2 3" xfId="7519"/>
    <cellStyle name="20% - Accent5 7 2 3" xfId="1082"/>
    <cellStyle name="20% - Accent5 7 2 3 2" xfId="1083"/>
    <cellStyle name="20% - Accent5 7 2 3 2 2" xfId="7522"/>
    <cellStyle name="20% - Accent5 7 2 3 3" xfId="7521"/>
    <cellStyle name="20% - Accent5 7 2 4" xfId="1084"/>
    <cellStyle name="20% - Accent5 7 2 4 2" xfId="1085"/>
    <cellStyle name="20% - Accent5 7 2 4 2 2" xfId="7524"/>
    <cellStyle name="20% - Accent5 7 2 4 3" xfId="7523"/>
    <cellStyle name="20% - Accent5 7 2 5" xfId="1086"/>
    <cellStyle name="20% - Accent5 7 2 5 2" xfId="7525"/>
    <cellStyle name="20% - Accent5 7 2 6" xfId="7518"/>
    <cellStyle name="20% - Accent5 7 2_ORACLE TRIAL BALANCE" xfId="1087"/>
    <cellStyle name="20% - Accent5 7 3" xfId="1088"/>
    <cellStyle name="20% - Accent5 7 3 2" xfId="1089"/>
    <cellStyle name="20% - Accent5 7 3 2 2" xfId="7527"/>
    <cellStyle name="20% - Accent5 7 3 3" xfId="7526"/>
    <cellStyle name="20% - Accent5 7 4" xfId="1090"/>
    <cellStyle name="20% - Accent5 7 4 2" xfId="1091"/>
    <cellStyle name="20% - Accent5 7 4 2 2" xfId="7529"/>
    <cellStyle name="20% - Accent5 7 4 3" xfId="7528"/>
    <cellStyle name="20% - Accent5 7 5" xfId="1092"/>
    <cellStyle name="20% - Accent5 7 5 2" xfId="1093"/>
    <cellStyle name="20% - Accent5 7 5 2 2" xfId="7531"/>
    <cellStyle name="20% - Accent5 7 5 3" xfId="7530"/>
    <cellStyle name="20% - Accent5 7 6" xfId="1094"/>
    <cellStyle name="20% - Accent5 7 6 2" xfId="7532"/>
    <cellStyle name="20% - Accent5 7 7" xfId="7517"/>
    <cellStyle name="20% - Accent5 7_ORACLE TRIAL BALANCE" xfId="1095"/>
    <cellStyle name="20% - Accent5 8" xfId="1096"/>
    <cellStyle name="20% - Accent5 8 2" xfId="1097"/>
    <cellStyle name="20% - Accent5 8 2 2" xfId="1098"/>
    <cellStyle name="20% - Accent5 8 2 2 2" xfId="1099"/>
    <cellStyle name="20% - Accent5 8 2 2 2 2" xfId="7536"/>
    <cellStyle name="20% - Accent5 8 2 2 3" xfId="7535"/>
    <cellStyle name="20% - Accent5 8 2 3" xfId="1100"/>
    <cellStyle name="20% - Accent5 8 2 3 2" xfId="1101"/>
    <cellStyle name="20% - Accent5 8 2 3 2 2" xfId="7538"/>
    <cellStyle name="20% - Accent5 8 2 3 3" xfId="7537"/>
    <cellStyle name="20% - Accent5 8 2 4" xfId="1102"/>
    <cellStyle name="20% - Accent5 8 2 4 2" xfId="1103"/>
    <cellStyle name="20% - Accent5 8 2 4 2 2" xfId="7540"/>
    <cellStyle name="20% - Accent5 8 2 4 3" xfId="7539"/>
    <cellStyle name="20% - Accent5 8 2 5" xfId="1104"/>
    <cellStyle name="20% - Accent5 8 2 5 2" xfId="7541"/>
    <cellStyle name="20% - Accent5 8 2 6" xfId="7534"/>
    <cellStyle name="20% - Accent5 8 2_ORACLE TRIAL BALANCE" xfId="1105"/>
    <cellStyle name="20% - Accent5 8 3" xfId="1106"/>
    <cellStyle name="20% - Accent5 8 3 2" xfId="1107"/>
    <cellStyle name="20% - Accent5 8 3 2 2" xfId="7543"/>
    <cellStyle name="20% - Accent5 8 3 3" xfId="7542"/>
    <cellStyle name="20% - Accent5 8 4" xfId="1108"/>
    <cellStyle name="20% - Accent5 8 4 2" xfId="1109"/>
    <cellStyle name="20% - Accent5 8 4 2 2" xfId="7545"/>
    <cellStyle name="20% - Accent5 8 4 3" xfId="7544"/>
    <cellStyle name="20% - Accent5 8 5" xfId="1110"/>
    <cellStyle name="20% - Accent5 8 5 2" xfId="1111"/>
    <cellStyle name="20% - Accent5 8 5 2 2" xfId="7547"/>
    <cellStyle name="20% - Accent5 8 5 3" xfId="7546"/>
    <cellStyle name="20% - Accent5 8 6" xfId="1112"/>
    <cellStyle name="20% - Accent5 8 6 2" xfId="7548"/>
    <cellStyle name="20% - Accent5 8 7" xfId="7533"/>
    <cellStyle name="20% - Accent5 8_ORACLE TRIAL BALANCE" xfId="1113"/>
    <cellStyle name="20% - Accent5 9" xfId="1114"/>
    <cellStyle name="20% - Accent5 9 2" xfId="1115"/>
    <cellStyle name="20% - Accent5 9 2 2" xfId="1116"/>
    <cellStyle name="20% - Accent5 9 2 2 2" xfId="1117"/>
    <cellStyle name="20% - Accent5 9 2 2 2 2" xfId="7552"/>
    <cellStyle name="20% - Accent5 9 2 2 3" xfId="7551"/>
    <cellStyle name="20% - Accent5 9 2 3" xfId="1118"/>
    <cellStyle name="20% - Accent5 9 2 3 2" xfId="1119"/>
    <cellStyle name="20% - Accent5 9 2 3 2 2" xfId="7554"/>
    <cellStyle name="20% - Accent5 9 2 3 3" xfId="7553"/>
    <cellStyle name="20% - Accent5 9 2 4" xfId="1120"/>
    <cellStyle name="20% - Accent5 9 2 4 2" xfId="1121"/>
    <cellStyle name="20% - Accent5 9 2 4 2 2" xfId="7556"/>
    <cellStyle name="20% - Accent5 9 2 4 3" xfId="7555"/>
    <cellStyle name="20% - Accent5 9 2 5" xfId="1122"/>
    <cellStyle name="20% - Accent5 9 2 5 2" xfId="7557"/>
    <cellStyle name="20% - Accent5 9 2 6" xfId="7550"/>
    <cellStyle name="20% - Accent5 9 2_ORACLE TRIAL BALANCE" xfId="1123"/>
    <cellStyle name="20% - Accent5 9 3" xfId="1124"/>
    <cellStyle name="20% - Accent5 9 3 2" xfId="1125"/>
    <cellStyle name="20% - Accent5 9 3 2 2" xfId="7559"/>
    <cellStyle name="20% - Accent5 9 3 3" xfId="7558"/>
    <cellStyle name="20% - Accent5 9 4" xfId="1126"/>
    <cellStyle name="20% - Accent5 9 4 2" xfId="1127"/>
    <cellStyle name="20% - Accent5 9 4 2 2" xfId="7561"/>
    <cellStyle name="20% - Accent5 9 4 3" xfId="7560"/>
    <cellStyle name="20% - Accent5 9 5" xfId="1128"/>
    <cellStyle name="20% - Accent5 9 5 2" xfId="1129"/>
    <cellStyle name="20% - Accent5 9 5 2 2" xfId="7563"/>
    <cellStyle name="20% - Accent5 9 5 3" xfId="7562"/>
    <cellStyle name="20% - Accent5 9 6" xfId="1130"/>
    <cellStyle name="20% - Accent5 9 6 2" xfId="7564"/>
    <cellStyle name="20% - Accent5 9 7" xfId="7549"/>
    <cellStyle name="20% - Accent5 9_ORACLE TRIAL BALANCE" xfId="1131"/>
    <cellStyle name="20% - Accent6 10" xfId="1132"/>
    <cellStyle name="20% - Accent6 10 2" xfId="1133"/>
    <cellStyle name="20% - Accent6 10 2 2" xfId="1134"/>
    <cellStyle name="20% - Accent6 10 2 2 2" xfId="1135"/>
    <cellStyle name="20% - Accent6 10 2 2 2 2" xfId="7568"/>
    <cellStyle name="20% - Accent6 10 2 2 3" xfId="7567"/>
    <cellStyle name="20% - Accent6 10 2 3" xfId="1136"/>
    <cellStyle name="20% - Accent6 10 2 3 2" xfId="1137"/>
    <cellStyle name="20% - Accent6 10 2 3 2 2" xfId="7570"/>
    <cellStyle name="20% - Accent6 10 2 3 3" xfId="7569"/>
    <cellStyle name="20% - Accent6 10 2 4" xfId="1138"/>
    <cellStyle name="20% - Accent6 10 2 4 2" xfId="1139"/>
    <cellStyle name="20% - Accent6 10 2 4 2 2" xfId="7572"/>
    <cellStyle name="20% - Accent6 10 2 4 3" xfId="7571"/>
    <cellStyle name="20% - Accent6 10 2 5" xfId="1140"/>
    <cellStyle name="20% - Accent6 10 2 5 2" xfId="7573"/>
    <cellStyle name="20% - Accent6 10 2 6" xfId="7566"/>
    <cellStyle name="20% - Accent6 10 2_ORACLE TRIAL BALANCE" xfId="1141"/>
    <cellStyle name="20% - Accent6 10 3" xfId="1142"/>
    <cellStyle name="20% - Accent6 10 3 2" xfId="1143"/>
    <cellStyle name="20% - Accent6 10 3 2 2" xfId="7575"/>
    <cellStyle name="20% - Accent6 10 3 3" xfId="7574"/>
    <cellStyle name="20% - Accent6 10 4" xfId="1144"/>
    <cellStyle name="20% - Accent6 10 4 2" xfId="1145"/>
    <cellStyle name="20% - Accent6 10 4 2 2" xfId="7577"/>
    <cellStyle name="20% - Accent6 10 4 3" xfId="7576"/>
    <cellStyle name="20% - Accent6 10 5" xfId="1146"/>
    <cellStyle name="20% - Accent6 10 5 2" xfId="1147"/>
    <cellStyle name="20% - Accent6 10 5 2 2" xfId="7579"/>
    <cellStyle name="20% - Accent6 10 5 3" xfId="7578"/>
    <cellStyle name="20% - Accent6 10 6" xfId="1148"/>
    <cellStyle name="20% - Accent6 10 6 2" xfId="7580"/>
    <cellStyle name="20% - Accent6 10 7" xfId="7565"/>
    <cellStyle name="20% - Accent6 10_ORACLE TRIAL BALANCE" xfId="1149"/>
    <cellStyle name="20% - Accent6 11" xfId="1150"/>
    <cellStyle name="20% - Accent6 11 2" xfId="1151"/>
    <cellStyle name="20% - Accent6 11 2 2" xfId="1152"/>
    <cellStyle name="20% - Accent6 11 2 2 2" xfId="7583"/>
    <cellStyle name="20% - Accent6 11 2 3" xfId="7582"/>
    <cellStyle name="20% - Accent6 11 3" xfId="1153"/>
    <cellStyle name="20% - Accent6 11 3 2" xfId="1154"/>
    <cellStyle name="20% - Accent6 11 3 2 2" xfId="7585"/>
    <cellStyle name="20% - Accent6 11 3 3" xfId="7584"/>
    <cellStyle name="20% - Accent6 11 4" xfId="1155"/>
    <cellStyle name="20% - Accent6 11 4 2" xfId="1156"/>
    <cellStyle name="20% - Accent6 11 4 2 2" xfId="7587"/>
    <cellStyle name="20% - Accent6 11 4 3" xfId="7586"/>
    <cellStyle name="20% - Accent6 11 5" xfId="1157"/>
    <cellStyle name="20% - Accent6 11 5 2" xfId="7588"/>
    <cellStyle name="20% - Accent6 11 6" xfId="7581"/>
    <cellStyle name="20% - Accent6 11_ORACLE TRIAL BALANCE" xfId="1158"/>
    <cellStyle name="20% - Accent6 12" xfId="1159"/>
    <cellStyle name="20% - Accent6 13" xfId="1160"/>
    <cellStyle name="20% - Accent6 14" xfId="1161"/>
    <cellStyle name="20% - Accent6 15" xfId="1162"/>
    <cellStyle name="20% - Accent6 16" xfId="6702"/>
    <cellStyle name="20% - Accent6 17" xfId="6729"/>
    <cellStyle name="20% - Accent6 18" xfId="6744"/>
    <cellStyle name="20% - Accent6 2" xfId="6"/>
    <cellStyle name="20% - Accent6 2 2" xfId="1164"/>
    <cellStyle name="20% - Accent6 2 2 2" xfId="1165"/>
    <cellStyle name="20% - Accent6 2 2 2 2" xfId="1166"/>
    <cellStyle name="20% - Accent6 2 2 2 2 2" xfId="7592"/>
    <cellStyle name="20% - Accent6 2 2 2 3" xfId="7591"/>
    <cellStyle name="20% - Accent6 2 2 3" xfId="1167"/>
    <cellStyle name="20% - Accent6 2 2 3 2" xfId="1168"/>
    <cellStyle name="20% - Accent6 2 2 3 2 2" xfId="7594"/>
    <cellStyle name="20% - Accent6 2 2 3 3" xfId="7593"/>
    <cellStyle name="20% - Accent6 2 2 4" xfId="1169"/>
    <cellStyle name="20% - Accent6 2 2 4 2" xfId="1170"/>
    <cellStyle name="20% - Accent6 2 2 4 2 2" xfId="7596"/>
    <cellStyle name="20% - Accent6 2 2 4 3" xfId="7595"/>
    <cellStyle name="20% - Accent6 2 2 5" xfId="1171"/>
    <cellStyle name="20% - Accent6 2 2 5 2" xfId="1172"/>
    <cellStyle name="20% - Accent6 2 2 5 2 2" xfId="7598"/>
    <cellStyle name="20% - Accent6 2 2 5 3" xfId="7597"/>
    <cellStyle name="20% - Accent6 2 2 6" xfId="1173"/>
    <cellStyle name="20% - Accent6 2 2 6 2" xfId="7599"/>
    <cellStyle name="20% - Accent6 2 2 7" xfId="7590"/>
    <cellStyle name="20% - Accent6 2 2_ORACLE TRIAL BALANCE" xfId="1174"/>
    <cellStyle name="20% - Accent6 2 3" xfId="1175"/>
    <cellStyle name="20% - Accent6 2 3 2" xfId="1176"/>
    <cellStyle name="20% - Accent6 2 3 2 2" xfId="7601"/>
    <cellStyle name="20% - Accent6 2 3 3" xfId="7600"/>
    <cellStyle name="20% - Accent6 2 4" xfId="1177"/>
    <cellStyle name="20% - Accent6 2 4 2" xfId="1178"/>
    <cellStyle name="20% - Accent6 2 4 2 2" xfId="7603"/>
    <cellStyle name="20% - Accent6 2 4 3" xfId="7602"/>
    <cellStyle name="20% - Accent6 2 5" xfId="1179"/>
    <cellStyle name="20% - Accent6 2 5 2" xfId="1180"/>
    <cellStyle name="20% - Accent6 2 5 2 2" xfId="7605"/>
    <cellStyle name="20% - Accent6 2 5 3" xfId="7604"/>
    <cellStyle name="20% - Accent6 2 6" xfId="1181"/>
    <cellStyle name="20% - Accent6 2 6 2" xfId="1182"/>
    <cellStyle name="20% - Accent6 2 6 2 2" xfId="7607"/>
    <cellStyle name="20% - Accent6 2 6 3" xfId="7606"/>
    <cellStyle name="20% - Accent6 2 7" xfId="1183"/>
    <cellStyle name="20% - Accent6 2 7 2" xfId="7608"/>
    <cellStyle name="20% - Accent6 2 8" xfId="1163"/>
    <cellStyle name="20% - Accent6 2 8 2" xfId="7589"/>
    <cellStyle name="20% - Accent6 2_ORACLE TRIAL BALANCE" xfId="1184"/>
    <cellStyle name="20% - Accent6 3" xfId="1185"/>
    <cellStyle name="20% - Accent6 3 2" xfId="1186"/>
    <cellStyle name="20% - Accent6 3 2 2" xfId="1187"/>
    <cellStyle name="20% - Accent6 3 2 2 2" xfId="1188"/>
    <cellStyle name="20% - Accent6 3 2 2 2 2" xfId="7612"/>
    <cellStyle name="20% - Accent6 3 2 2 3" xfId="7611"/>
    <cellStyle name="20% - Accent6 3 2 3" xfId="1189"/>
    <cellStyle name="20% - Accent6 3 2 3 2" xfId="1190"/>
    <cellStyle name="20% - Accent6 3 2 3 2 2" xfId="7614"/>
    <cellStyle name="20% - Accent6 3 2 3 3" xfId="7613"/>
    <cellStyle name="20% - Accent6 3 2 4" xfId="1191"/>
    <cellStyle name="20% - Accent6 3 2 4 2" xfId="1192"/>
    <cellStyle name="20% - Accent6 3 2 4 2 2" xfId="7616"/>
    <cellStyle name="20% - Accent6 3 2 4 3" xfId="7615"/>
    <cellStyle name="20% - Accent6 3 2 5" xfId="1193"/>
    <cellStyle name="20% - Accent6 3 2 5 2" xfId="7617"/>
    <cellStyle name="20% - Accent6 3 2 6" xfId="7610"/>
    <cellStyle name="20% - Accent6 3 2_ORACLE TRIAL BALANCE" xfId="1194"/>
    <cellStyle name="20% - Accent6 3 3" xfId="1195"/>
    <cellStyle name="20% - Accent6 3 3 2" xfId="1196"/>
    <cellStyle name="20% - Accent6 3 3 2 2" xfId="7619"/>
    <cellStyle name="20% - Accent6 3 3 3" xfId="7618"/>
    <cellStyle name="20% - Accent6 3 4" xfId="1197"/>
    <cellStyle name="20% - Accent6 3 4 2" xfId="1198"/>
    <cellStyle name="20% - Accent6 3 4 2 2" xfId="7621"/>
    <cellStyle name="20% - Accent6 3 4 3" xfId="7620"/>
    <cellStyle name="20% - Accent6 3 5" xfId="1199"/>
    <cellStyle name="20% - Accent6 3 6" xfId="1200"/>
    <cellStyle name="20% - Accent6 3 7" xfId="1201"/>
    <cellStyle name="20% - Accent6 3 8" xfId="1202"/>
    <cellStyle name="20% - Accent6 3 8 2" xfId="7622"/>
    <cellStyle name="20% - Accent6 3 9" xfId="7609"/>
    <cellStyle name="20% - Accent6 3_ORACLE TRIAL BALANCE" xfId="1203"/>
    <cellStyle name="20% - Accent6 4" xfId="1204"/>
    <cellStyle name="20% - Accent6 4 2" xfId="1205"/>
    <cellStyle name="20% - Accent6 4 2 2" xfId="1206"/>
    <cellStyle name="20% - Accent6 4 2 2 2" xfId="1207"/>
    <cellStyle name="20% - Accent6 4 2 2 2 2" xfId="7626"/>
    <cellStyle name="20% - Accent6 4 2 2 3" xfId="7625"/>
    <cellStyle name="20% - Accent6 4 2 3" xfId="1208"/>
    <cellStyle name="20% - Accent6 4 2 3 2" xfId="1209"/>
    <cellStyle name="20% - Accent6 4 2 3 2 2" xfId="7628"/>
    <cellStyle name="20% - Accent6 4 2 3 3" xfId="7627"/>
    <cellStyle name="20% - Accent6 4 2 4" xfId="1210"/>
    <cellStyle name="20% - Accent6 4 2 4 2" xfId="1211"/>
    <cellStyle name="20% - Accent6 4 2 4 2 2" xfId="7630"/>
    <cellStyle name="20% - Accent6 4 2 4 3" xfId="7629"/>
    <cellStyle name="20% - Accent6 4 2 5" xfId="1212"/>
    <cellStyle name="20% - Accent6 4 2 5 2" xfId="7631"/>
    <cellStyle name="20% - Accent6 4 2 6" xfId="7624"/>
    <cellStyle name="20% - Accent6 4 2_ORACLE TRIAL BALANCE" xfId="1213"/>
    <cellStyle name="20% - Accent6 4 3" xfId="1214"/>
    <cellStyle name="20% - Accent6 4 3 2" xfId="1215"/>
    <cellStyle name="20% - Accent6 4 3 2 2" xfId="7633"/>
    <cellStyle name="20% - Accent6 4 3 3" xfId="7632"/>
    <cellStyle name="20% - Accent6 4 4" xfId="1216"/>
    <cellStyle name="20% - Accent6 4 4 2" xfId="1217"/>
    <cellStyle name="20% - Accent6 4 4 2 2" xfId="7635"/>
    <cellStyle name="20% - Accent6 4 4 3" xfId="7634"/>
    <cellStyle name="20% - Accent6 4 5" xfId="1218"/>
    <cellStyle name="20% - Accent6 4 5 2" xfId="1219"/>
    <cellStyle name="20% - Accent6 4 5 2 2" xfId="7637"/>
    <cellStyle name="20% - Accent6 4 5 3" xfId="7636"/>
    <cellStyle name="20% - Accent6 4 6" xfId="1220"/>
    <cellStyle name="20% - Accent6 4 6 2" xfId="7638"/>
    <cellStyle name="20% - Accent6 4 7" xfId="7623"/>
    <cellStyle name="20% - Accent6 4_ORACLE TRIAL BALANCE" xfId="1221"/>
    <cellStyle name="20% - Accent6 5" xfId="1222"/>
    <cellStyle name="20% - Accent6 5 2" xfId="1223"/>
    <cellStyle name="20% - Accent6 5 2 2" xfId="1224"/>
    <cellStyle name="20% - Accent6 5 2 2 2" xfId="1225"/>
    <cellStyle name="20% - Accent6 5 2 2 2 2" xfId="7642"/>
    <cellStyle name="20% - Accent6 5 2 2 3" xfId="7641"/>
    <cellStyle name="20% - Accent6 5 2 3" xfId="1226"/>
    <cellStyle name="20% - Accent6 5 2 3 2" xfId="1227"/>
    <cellStyle name="20% - Accent6 5 2 3 2 2" xfId="7644"/>
    <cellStyle name="20% - Accent6 5 2 3 3" xfId="7643"/>
    <cellStyle name="20% - Accent6 5 2 4" xfId="1228"/>
    <cellStyle name="20% - Accent6 5 2 4 2" xfId="1229"/>
    <cellStyle name="20% - Accent6 5 2 4 2 2" xfId="7646"/>
    <cellStyle name="20% - Accent6 5 2 4 3" xfId="7645"/>
    <cellStyle name="20% - Accent6 5 2 5" xfId="1230"/>
    <cellStyle name="20% - Accent6 5 2 5 2" xfId="7647"/>
    <cellStyle name="20% - Accent6 5 2 6" xfId="7640"/>
    <cellStyle name="20% - Accent6 5 2_ORACLE TRIAL BALANCE" xfId="1231"/>
    <cellStyle name="20% - Accent6 5 3" xfId="1232"/>
    <cellStyle name="20% - Accent6 5 3 2" xfId="1233"/>
    <cellStyle name="20% - Accent6 5 3 2 2" xfId="7649"/>
    <cellStyle name="20% - Accent6 5 3 3" xfId="7648"/>
    <cellStyle name="20% - Accent6 5 4" xfId="1234"/>
    <cellStyle name="20% - Accent6 5 4 2" xfId="1235"/>
    <cellStyle name="20% - Accent6 5 4 2 2" xfId="7651"/>
    <cellStyle name="20% - Accent6 5 4 3" xfId="7650"/>
    <cellStyle name="20% - Accent6 5 5" xfId="1236"/>
    <cellStyle name="20% - Accent6 5 5 2" xfId="1237"/>
    <cellStyle name="20% - Accent6 5 5 2 2" xfId="7653"/>
    <cellStyle name="20% - Accent6 5 5 3" xfId="7652"/>
    <cellStyle name="20% - Accent6 5 6" xfId="1238"/>
    <cellStyle name="20% - Accent6 5 6 2" xfId="7654"/>
    <cellStyle name="20% - Accent6 5 7" xfId="7639"/>
    <cellStyle name="20% - Accent6 5_ORACLE TRIAL BALANCE" xfId="1239"/>
    <cellStyle name="20% - Accent6 6" xfId="1240"/>
    <cellStyle name="20% - Accent6 6 2" xfId="1241"/>
    <cellStyle name="20% - Accent6 6 2 2" xfId="1242"/>
    <cellStyle name="20% - Accent6 6 2 2 2" xfId="1243"/>
    <cellStyle name="20% - Accent6 6 2 2 2 2" xfId="7658"/>
    <cellStyle name="20% - Accent6 6 2 2 3" xfId="7657"/>
    <cellStyle name="20% - Accent6 6 2 3" xfId="1244"/>
    <cellStyle name="20% - Accent6 6 2 3 2" xfId="1245"/>
    <cellStyle name="20% - Accent6 6 2 3 2 2" xfId="7660"/>
    <cellStyle name="20% - Accent6 6 2 3 3" xfId="7659"/>
    <cellStyle name="20% - Accent6 6 2 4" xfId="1246"/>
    <cellStyle name="20% - Accent6 6 2 4 2" xfId="1247"/>
    <cellStyle name="20% - Accent6 6 2 4 2 2" xfId="7662"/>
    <cellStyle name="20% - Accent6 6 2 4 3" xfId="7661"/>
    <cellStyle name="20% - Accent6 6 2 5" xfId="1248"/>
    <cellStyle name="20% - Accent6 6 2 5 2" xfId="7663"/>
    <cellStyle name="20% - Accent6 6 2 6" xfId="7656"/>
    <cellStyle name="20% - Accent6 6 2_ORACLE TRIAL BALANCE" xfId="1249"/>
    <cellStyle name="20% - Accent6 6 3" xfId="1250"/>
    <cellStyle name="20% - Accent6 6 3 2" xfId="1251"/>
    <cellStyle name="20% - Accent6 6 3 2 2" xfId="7665"/>
    <cellStyle name="20% - Accent6 6 3 3" xfId="7664"/>
    <cellStyle name="20% - Accent6 6 4" xfId="1252"/>
    <cellStyle name="20% - Accent6 6 4 2" xfId="1253"/>
    <cellStyle name="20% - Accent6 6 4 2 2" xfId="7667"/>
    <cellStyle name="20% - Accent6 6 4 3" xfId="7666"/>
    <cellStyle name="20% - Accent6 6 5" xfId="1254"/>
    <cellStyle name="20% - Accent6 6 5 2" xfId="1255"/>
    <cellStyle name="20% - Accent6 6 5 2 2" xfId="7669"/>
    <cellStyle name="20% - Accent6 6 5 3" xfId="7668"/>
    <cellStyle name="20% - Accent6 6 6" xfId="1256"/>
    <cellStyle name="20% - Accent6 6 6 2" xfId="7670"/>
    <cellStyle name="20% - Accent6 6 7" xfId="7655"/>
    <cellStyle name="20% - Accent6 6_ORACLE TRIAL BALANCE" xfId="1257"/>
    <cellStyle name="20% - Accent6 7" xfId="1258"/>
    <cellStyle name="20% - Accent6 7 2" xfId="1259"/>
    <cellStyle name="20% - Accent6 7 2 2" xfId="1260"/>
    <cellStyle name="20% - Accent6 7 2 2 2" xfId="1261"/>
    <cellStyle name="20% - Accent6 7 2 2 2 2" xfId="7674"/>
    <cellStyle name="20% - Accent6 7 2 2 3" xfId="7673"/>
    <cellStyle name="20% - Accent6 7 2 3" xfId="1262"/>
    <cellStyle name="20% - Accent6 7 2 3 2" xfId="1263"/>
    <cellStyle name="20% - Accent6 7 2 3 2 2" xfId="7676"/>
    <cellStyle name="20% - Accent6 7 2 3 3" xfId="7675"/>
    <cellStyle name="20% - Accent6 7 2 4" xfId="1264"/>
    <cellStyle name="20% - Accent6 7 2 4 2" xfId="1265"/>
    <cellStyle name="20% - Accent6 7 2 4 2 2" xfId="7678"/>
    <cellStyle name="20% - Accent6 7 2 4 3" xfId="7677"/>
    <cellStyle name="20% - Accent6 7 2 5" xfId="1266"/>
    <cellStyle name="20% - Accent6 7 2 5 2" xfId="7679"/>
    <cellStyle name="20% - Accent6 7 2 6" xfId="7672"/>
    <cellStyle name="20% - Accent6 7 2_ORACLE TRIAL BALANCE" xfId="1267"/>
    <cellStyle name="20% - Accent6 7 3" xfId="1268"/>
    <cellStyle name="20% - Accent6 7 3 2" xfId="1269"/>
    <cellStyle name="20% - Accent6 7 3 2 2" xfId="7681"/>
    <cellStyle name="20% - Accent6 7 3 3" xfId="7680"/>
    <cellStyle name="20% - Accent6 7 4" xfId="1270"/>
    <cellStyle name="20% - Accent6 7 4 2" xfId="1271"/>
    <cellStyle name="20% - Accent6 7 4 2 2" xfId="7683"/>
    <cellStyle name="20% - Accent6 7 4 3" xfId="7682"/>
    <cellStyle name="20% - Accent6 7 5" xfId="1272"/>
    <cellStyle name="20% - Accent6 7 5 2" xfId="1273"/>
    <cellStyle name="20% - Accent6 7 5 2 2" xfId="7685"/>
    <cellStyle name="20% - Accent6 7 5 3" xfId="7684"/>
    <cellStyle name="20% - Accent6 7 6" xfId="1274"/>
    <cellStyle name="20% - Accent6 7 6 2" xfId="7686"/>
    <cellStyle name="20% - Accent6 7 7" xfId="7671"/>
    <cellStyle name="20% - Accent6 7_ORACLE TRIAL BALANCE" xfId="1275"/>
    <cellStyle name="20% - Accent6 8" xfId="1276"/>
    <cellStyle name="20% - Accent6 8 2" xfId="1277"/>
    <cellStyle name="20% - Accent6 8 2 2" xfId="1278"/>
    <cellStyle name="20% - Accent6 8 2 2 2" xfId="1279"/>
    <cellStyle name="20% - Accent6 8 2 2 2 2" xfId="7690"/>
    <cellStyle name="20% - Accent6 8 2 2 3" xfId="7689"/>
    <cellStyle name="20% - Accent6 8 2 3" xfId="1280"/>
    <cellStyle name="20% - Accent6 8 2 3 2" xfId="1281"/>
    <cellStyle name="20% - Accent6 8 2 3 2 2" xfId="7692"/>
    <cellStyle name="20% - Accent6 8 2 3 3" xfId="7691"/>
    <cellStyle name="20% - Accent6 8 2 4" xfId="1282"/>
    <cellStyle name="20% - Accent6 8 2 4 2" xfId="1283"/>
    <cellStyle name="20% - Accent6 8 2 4 2 2" xfId="7694"/>
    <cellStyle name="20% - Accent6 8 2 4 3" xfId="7693"/>
    <cellStyle name="20% - Accent6 8 2 5" xfId="1284"/>
    <cellStyle name="20% - Accent6 8 2 5 2" xfId="7695"/>
    <cellStyle name="20% - Accent6 8 2 6" xfId="7688"/>
    <cellStyle name="20% - Accent6 8 2_ORACLE TRIAL BALANCE" xfId="1285"/>
    <cellStyle name="20% - Accent6 8 3" xfId="1286"/>
    <cellStyle name="20% - Accent6 8 3 2" xfId="1287"/>
    <cellStyle name="20% - Accent6 8 3 2 2" xfId="7697"/>
    <cellStyle name="20% - Accent6 8 3 3" xfId="7696"/>
    <cellStyle name="20% - Accent6 8 4" xfId="1288"/>
    <cellStyle name="20% - Accent6 8 4 2" xfId="1289"/>
    <cellStyle name="20% - Accent6 8 4 2 2" xfId="7699"/>
    <cellStyle name="20% - Accent6 8 4 3" xfId="7698"/>
    <cellStyle name="20% - Accent6 8 5" xfId="1290"/>
    <cellStyle name="20% - Accent6 8 5 2" xfId="1291"/>
    <cellStyle name="20% - Accent6 8 5 2 2" xfId="7701"/>
    <cellStyle name="20% - Accent6 8 5 3" xfId="7700"/>
    <cellStyle name="20% - Accent6 8 6" xfId="1292"/>
    <cellStyle name="20% - Accent6 8 6 2" xfId="7702"/>
    <cellStyle name="20% - Accent6 8 7" xfId="7687"/>
    <cellStyle name="20% - Accent6 8_ORACLE TRIAL BALANCE" xfId="1293"/>
    <cellStyle name="20% - Accent6 9" xfId="1294"/>
    <cellStyle name="20% - Accent6 9 2" xfId="1295"/>
    <cellStyle name="20% - Accent6 9 2 2" xfId="1296"/>
    <cellStyle name="20% - Accent6 9 2 2 2" xfId="1297"/>
    <cellStyle name="20% - Accent6 9 2 2 2 2" xfId="7706"/>
    <cellStyle name="20% - Accent6 9 2 2 3" xfId="7705"/>
    <cellStyle name="20% - Accent6 9 2 3" xfId="1298"/>
    <cellStyle name="20% - Accent6 9 2 3 2" xfId="1299"/>
    <cellStyle name="20% - Accent6 9 2 3 2 2" xfId="7708"/>
    <cellStyle name="20% - Accent6 9 2 3 3" xfId="7707"/>
    <cellStyle name="20% - Accent6 9 2 4" xfId="1300"/>
    <cellStyle name="20% - Accent6 9 2 4 2" xfId="1301"/>
    <cellStyle name="20% - Accent6 9 2 4 2 2" xfId="7710"/>
    <cellStyle name="20% - Accent6 9 2 4 3" xfId="7709"/>
    <cellStyle name="20% - Accent6 9 2 5" xfId="1302"/>
    <cellStyle name="20% - Accent6 9 2 5 2" xfId="7711"/>
    <cellStyle name="20% - Accent6 9 2 6" xfId="7704"/>
    <cellStyle name="20% - Accent6 9 2_ORACLE TRIAL BALANCE" xfId="1303"/>
    <cellStyle name="20% - Accent6 9 3" xfId="1304"/>
    <cellStyle name="20% - Accent6 9 3 2" xfId="1305"/>
    <cellStyle name="20% - Accent6 9 3 2 2" xfId="7713"/>
    <cellStyle name="20% - Accent6 9 3 3" xfId="7712"/>
    <cellStyle name="20% - Accent6 9 4" xfId="1306"/>
    <cellStyle name="20% - Accent6 9 4 2" xfId="1307"/>
    <cellStyle name="20% - Accent6 9 4 2 2" xfId="7715"/>
    <cellStyle name="20% - Accent6 9 4 3" xfId="7714"/>
    <cellStyle name="20% - Accent6 9 5" xfId="1308"/>
    <cellStyle name="20% - Accent6 9 5 2" xfId="1309"/>
    <cellStyle name="20% - Accent6 9 5 2 2" xfId="7717"/>
    <cellStyle name="20% - Accent6 9 5 3" xfId="7716"/>
    <cellStyle name="20% - Accent6 9 6" xfId="1310"/>
    <cellStyle name="20% - Accent6 9 6 2" xfId="7718"/>
    <cellStyle name="20% - Accent6 9 7" xfId="7703"/>
    <cellStyle name="20% - Accent6 9_ORACLE TRIAL BALANCE" xfId="1311"/>
    <cellStyle name="40% - Accent1 10" xfId="1312"/>
    <cellStyle name="40% - Accent1 10 2" xfId="1313"/>
    <cellStyle name="40% - Accent1 10 2 2" xfId="1314"/>
    <cellStyle name="40% - Accent1 10 2 2 2" xfId="1315"/>
    <cellStyle name="40% - Accent1 10 2 2 2 2" xfId="7722"/>
    <cellStyle name="40% - Accent1 10 2 2 3" xfId="7721"/>
    <cellStyle name="40% - Accent1 10 2 3" xfId="1316"/>
    <cellStyle name="40% - Accent1 10 2 3 2" xfId="1317"/>
    <cellStyle name="40% - Accent1 10 2 3 2 2" xfId="7724"/>
    <cellStyle name="40% - Accent1 10 2 3 3" xfId="7723"/>
    <cellStyle name="40% - Accent1 10 2 4" xfId="1318"/>
    <cellStyle name="40% - Accent1 10 2 4 2" xfId="1319"/>
    <cellStyle name="40% - Accent1 10 2 4 2 2" xfId="7726"/>
    <cellStyle name="40% - Accent1 10 2 4 3" xfId="7725"/>
    <cellStyle name="40% - Accent1 10 2 5" xfId="1320"/>
    <cellStyle name="40% - Accent1 10 2 5 2" xfId="7727"/>
    <cellStyle name="40% - Accent1 10 2 6" xfId="7720"/>
    <cellStyle name="40% - Accent1 10 2_ORACLE TRIAL BALANCE" xfId="1321"/>
    <cellStyle name="40% - Accent1 10 3" xfId="1322"/>
    <cellStyle name="40% - Accent1 10 3 2" xfId="1323"/>
    <cellStyle name="40% - Accent1 10 3 2 2" xfId="7729"/>
    <cellStyle name="40% - Accent1 10 3 3" xfId="7728"/>
    <cellStyle name="40% - Accent1 10 4" xfId="1324"/>
    <cellStyle name="40% - Accent1 10 4 2" xfId="1325"/>
    <cellStyle name="40% - Accent1 10 4 2 2" xfId="7731"/>
    <cellStyle name="40% - Accent1 10 4 3" xfId="7730"/>
    <cellStyle name="40% - Accent1 10 5" xfId="1326"/>
    <cellStyle name="40% - Accent1 10 5 2" xfId="1327"/>
    <cellStyle name="40% - Accent1 10 5 2 2" xfId="7733"/>
    <cellStyle name="40% - Accent1 10 5 3" xfId="7732"/>
    <cellStyle name="40% - Accent1 10 6" xfId="1328"/>
    <cellStyle name="40% - Accent1 10 6 2" xfId="7734"/>
    <cellStyle name="40% - Accent1 10 7" xfId="7719"/>
    <cellStyle name="40% - Accent1 10_ORACLE TRIAL BALANCE" xfId="1329"/>
    <cellStyle name="40% - Accent1 11" xfId="1330"/>
    <cellStyle name="40% - Accent1 11 2" xfId="1331"/>
    <cellStyle name="40% - Accent1 11 2 2" xfId="1332"/>
    <cellStyle name="40% - Accent1 11 2 2 2" xfId="7737"/>
    <cellStyle name="40% - Accent1 11 2 3" xfId="7736"/>
    <cellStyle name="40% - Accent1 11 3" xfId="1333"/>
    <cellStyle name="40% - Accent1 11 3 2" xfId="1334"/>
    <cellStyle name="40% - Accent1 11 3 2 2" xfId="7739"/>
    <cellStyle name="40% - Accent1 11 3 3" xfId="7738"/>
    <cellStyle name="40% - Accent1 11 4" xfId="1335"/>
    <cellStyle name="40% - Accent1 11 4 2" xfId="1336"/>
    <cellStyle name="40% - Accent1 11 4 2 2" xfId="7741"/>
    <cellStyle name="40% - Accent1 11 4 3" xfId="7740"/>
    <cellStyle name="40% - Accent1 11 5" xfId="1337"/>
    <cellStyle name="40% - Accent1 11 5 2" xfId="7742"/>
    <cellStyle name="40% - Accent1 11 6" xfId="7735"/>
    <cellStyle name="40% - Accent1 11_ORACLE TRIAL BALANCE" xfId="1338"/>
    <cellStyle name="40% - Accent1 12" xfId="1339"/>
    <cellStyle name="40% - Accent1 13" xfId="1340"/>
    <cellStyle name="40% - Accent1 14" xfId="1341"/>
    <cellStyle name="40% - Accent1 15" xfId="1342"/>
    <cellStyle name="40% - Accent1 16" xfId="6714"/>
    <cellStyle name="40% - Accent1 17" xfId="6722"/>
    <cellStyle name="40% - Accent1 18" xfId="6672"/>
    <cellStyle name="40% - Accent1 2" xfId="7"/>
    <cellStyle name="40% - Accent1 2 2" xfId="1344"/>
    <cellStyle name="40% - Accent1 2 2 2" xfId="1345"/>
    <cellStyle name="40% - Accent1 2 2 2 2" xfId="1346"/>
    <cellStyle name="40% - Accent1 2 2 2 2 2" xfId="7746"/>
    <cellStyle name="40% - Accent1 2 2 2 3" xfId="7745"/>
    <cellStyle name="40% - Accent1 2 2 3" xfId="1347"/>
    <cellStyle name="40% - Accent1 2 2 3 2" xfId="1348"/>
    <cellStyle name="40% - Accent1 2 2 3 2 2" xfId="7748"/>
    <cellStyle name="40% - Accent1 2 2 3 3" xfId="7747"/>
    <cellStyle name="40% - Accent1 2 2 4" xfId="1349"/>
    <cellStyle name="40% - Accent1 2 2 4 2" xfId="1350"/>
    <cellStyle name="40% - Accent1 2 2 4 2 2" xfId="7750"/>
    <cellStyle name="40% - Accent1 2 2 4 3" xfId="7749"/>
    <cellStyle name="40% - Accent1 2 2 5" xfId="1351"/>
    <cellStyle name="40% - Accent1 2 2 5 2" xfId="1352"/>
    <cellStyle name="40% - Accent1 2 2 5 2 2" xfId="7752"/>
    <cellStyle name="40% - Accent1 2 2 5 3" xfId="7751"/>
    <cellStyle name="40% - Accent1 2 2 6" xfId="1353"/>
    <cellStyle name="40% - Accent1 2 2 6 2" xfId="7753"/>
    <cellStyle name="40% - Accent1 2 2 7" xfId="7744"/>
    <cellStyle name="40% - Accent1 2 2_ORACLE TRIAL BALANCE" xfId="1354"/>
    <cellStyle name="40% - Accent1 2 3" xfId="1355"/>
    <cellStyle name="40% - Accent1 2 3 2" xfId="1356"/>
    <cellStyle name="40% - Accent1 2 3 2 2" xfId="7755"/>
    <cellStyle name="40% - Accent1 2 3 3" xfId="7754"/>
    <cellStyle name="40% - Accent1 2 4" xfId="1357"/>
    <cellStyle name="40% - Accent1 2 4 2" xfId="1358"/>
    <cellStyle name="40% - Accent1 2 4 2 2" xfId="7757"/>
    <cellStyle name="40% - Accent1 2 4 3" xfId="7756"/>
    <cellStyle name="40% - Accent1 2 5" xfId="1359"/>
    <cellStyle name="40% - Accent1 2 5 2" xfId="1360"/>
    <cellStyle name="40% - Accent1 2 5 2 2" xfId="7759"/>
    <cellStyle name="40% - Accent1 2 5 3" xfId="7758"/>
    <cellStyle name="40% - Accent1 2 6" xfId="1361"/>
    <cellStyle name="40% - Accent1 2 6 2" xfId="1362"/>
    <cellStyle name="40% - Accent1 2 6 2 2" xfId="7761"/>
    <cellStyle name="40% - Accent1 2 6 3" xfId="7760"/>
    <cellStyle name="40% - Accent1 2 7" xfId="1363"/>
    <cellStyle name="40% - Accent1 2 7 2" xfId="7762"/>
    <cellStyle name="40% - Accent1 2 8" xfId="1343"/>
    <cellStyle name="40% - Accent1 2 8 2" xfId="7743"/>
    <cellStyle name="40% - Accent1 2_ORACLE TRIAL BALANCE" xfId="1364"/>
    <cellStyle name="40% - Accent1 3" xfId="1365"/>
    <cellStyle name="40% - Accent1 3 2" xfId="1366"/>
    <cellStyle name="40% - Accent1 3 2 2" xfId="1367"/>
    <cellStyle name="40% - Accent1 3 2 2 2" xfId="1368"/>
    <cellStyle name="40% - Accent1 3 2 2 2 2" xfId="7766"/>
    <cellStyle name="40% - Accent1 3 2 2 3" xfId="7765"/>
    <cellStyle name="40% - Accent1 3 2 3" xfId="1369"/>
    <cellStyle name="40% - Accent1 3 2 3 2" xfId="1370"/>
    <cellStyle name="40% - Accent1 3 2 3 2 2" xfId="7768"/>
    <cellStyle name="40% - Accent1 3 2 3 3" xfId="7767"/>
    <cellStyle name="40% - Accent1 3 2 4" xfId="1371"/>
    <cellStyle name="40% - Accent1 3 2 4 2" xfId="1372"/>
    <cellStyle name="40% - Accent1 3 2 4 2 2" xfId="7770"/>
    <cellStyle name="40% - Accent1 3 2 4 3" xfId="7769"/>
    <cellStyle name="40% - Accent1 3 2 5" xfId="1373"/>
    <cellStyle name="40% - Accent1 3 2 5 2" xfId="7771"/>
    <cellStyle name="40% - Accent1 3 2 6" xfId="7764"/>
    <cellStyle name="40% - Accent1 3 2_ORACLE TRIAL BALANCE" xfId="1374"/>
    <cellStyle name="40% - Accent1 3 3" xfId="1375"/>
    <cellStyle name="40% - Accent1 3 3 2" xfId="1376"/>
    <cellStyle name="40% - Accent1 3 3 2 2" xfId="7773"/>
    <cellStyle name="40% - Accent1 3 3 3" xfId="7772"/>
    <cellStyle name="40% - Accent1 3 4" xfId="1377"/>
    <cellStyle name="40% - Accent1 3 4 2" xfId="1378"/>
    <cellStyle name="40% - Accent1 3 4 2 2" xfId="7775"/>
    <cellStyle name="40% - Accent1 3 4 3" xfId="7774"/>
    <cellStyle name="40% - Accent1 3 5" xfId="1379"/>
    <cellStyle name="40% - Accent1 3 6" xfId="1380"/>
    <cellStyle name="40% - Accent1 3 7" xfId="1381"/>
    <cellStyle name="40% - Accent1 3 8" xfId="1382"/>
    <cellStyle name="40% - Accent1 3 8 2" xfId="7776"/>
    <cellStyle name="40% - Accent1 3 9" xfId="7763"/>
    <cellStyle name="40% - Accent1 3_ORACLE TRIAL BALANCE" xfId="1383"/>
    <cellStyle name="40% - Accent1 4" xfId="1384"/>
    <cellStyle name="40% - Accent1 4 2" xfId="1385"/>
    <cellStyle name="40% - Accent1 4 2 2" xfId="1386"/>
    <cellStyle name="40% - Accent1 4 2 2 2" xfId="1387"/>
    <cellStyle name="40% - Accent1 4 2 2 2 2" xfId="7780"/>
    <cellStyle name="40% - Accent1 4 2 2 3" xfId="7779"/>
    <cellStyle name="40% - Accent1 4 2 3" xfId="1388"/>
    <cellStyle name="40% - Accent1 4 2 3 2" xfId="1389"/>
    <cellStyle name="40% - Accent1 4 2 3 2 2" xfId="7782"/>
    <cellStyle name="40% - Accent1 4 2 3 3" xfId="7781"/>
    <cellStyle name="40% - Accent1 4 2 4" xfId="1390"/>
    <cellStyle name="40% - Accent1 4 2 4 2" xfId="1391"/>
    <cellStyle name="40% - Accent1 4 2 4 2 2" xfId="7784"/>
    <cellStyle name="40% - Accent1 4 2 4 3" xfId="7783"/>
    <cellStyle name="40% - Accent1 4 2 5" xfId="1392"/>
    <cellStyle name="40% - Accent1 4 2 5 2" xfId="7785"/>
    <cellStyle name="40% - Accent1 4 2 6" xfId="7778"/>
    <cellStyle name="40% - Accent1 4 2_ORACLE TRIAL BALANCE" xfId="1393"/>
    <cellStyle name="40% - Accent1 4 3" xfId="1394"/>
    <cellStyle name="40% - Accent1 4 3 2" xfId="1395"/>
    <cellStyle name="40% - Accent1 4 3 2 2" xfId="7787"/>
    <cellStyle name="40% - Accent1 4 3 3" xfId="7786"/>
    <cellStyle name="40% - Accent1 4 4" xfId="1396"/>
    <cellStyle name="40% - Accent1 4 4 2" xfId="1397"/>
    <cellStyle name="40% - Accent1 4 4 2 2" xfId="7789"/>
    <cellStyle name="40% - Accent1 4 4 3" xfId="7788"/>
    <cellStyle name="40% - Accent1 4 5" xfId="1398"/>
    <cellStyle name="40% - Accent1 4 5 2" xfId="1399"/>
    <cellStyle name="40% - Accent1 4 5 2 2" xfId="7791"/>
    <cellStyle name="40% - Accent1 4 5 3" xfId="7790"/>
    <cellStyle name="40% - Accent1 4 6" xfId="1400"/>
    <cellStyle name="40% - Accent1 4 6 2" xfId="7792"/>
    <cellStyle name="40% - Accent1 4 7" xfId="7777"/>
    <cellStyle name="40% - Accent1 4_ORACLE TRIAL BALANCE" xfId="1401"/>
    <cellStyle name="40% - Accent1 5" xfId="1402"/>
    <cellStyle name="40% - Accent1 5 2" xfId="1403"/>
    <cellStyle name="40% - Accent1 5 2 2" xfId="1404"/>
    <cellStyle name="40% - Accent1 5 2 2 2" xfId="1405"/>
    <cellStyle name="40% - Accent1 5 2 2 2 2" xfId="7796"/>
    <cellStyle name="40% - Accent1 5 2 2 3" xfId="7795"/>
    <cellStyle name="40% - Accent1 5 2 3" xfId="1406"/>
    <cellStyle name="40% - Accent1 5 2 3 2" xfId="1407"/>
    <cellStyle name="40% - Accent1 5 2 3 2 2" xfId="7798"/>
    <cellStyle name="40% - Accent1 5 2 3 3" xfId="7797"/>
    <cellStyle name="40% - Accent1 5 2 4" xfId="1408"/>
    <cellStyle name="40% - Accent1 5 2 4 2" xfId="1409"/>
    <cellStyle name="40% - Accent1 5 2 4 2 2" xfId="7800"/>
    <cellStyle name="40% - Accent1 5 2 4 3" xfId="7799"/>
    <cellStyle name="40% - Accent1 5 2 5" xfId="1410"/>
    <cellStyle name="40% - Accent1 5 2 5 2" xfId="7801"/>
    <cellStyle name="40% - Accent1 5 2 6" xfId="7794"/>
    <cellStyle name="40% - Accent1 5 2_ORACLE TRIAL BALANCE" xfId="1411"/>
    <cellStyle name="40% - Accent1 5 3" xfId="1412"/>
    <cellStyle name="40% - Accent1 5 3 2" xfId="1413"/>
    <cellStyle name="40% - Accent1 5 3 2 2" xfId="7803"/>
    <cellStyle name="40% - Accent1 5 3 3" xfId="7802"/>
    <cellStyle name="40% - Accent1 5 4" xfId="1414"/>
    <cellStyle name="40% - Accent1 5 4 2" xfId="1415"/>
    <cellStyle name="40% - Accent1 5 4 2 2" xfId="7805"/>
    <cellStyle name="40% - Accent1 5 4 3" xfId="7804"/>
    <cellStyle name="40% - Accent1 5 5" xfId="1416"/>
    <cellStyle name="40% - Accent1 5 5 2" xfId="1417"/>
    <cellStyle name="40% - Accent1 5 5 2 2" xfId="7807"/>
    <cellStyle name="40% - Accent1 5 5 3" xfId="7806"/>
    <cellStyle name="40% - Accent1 5 6" xfId="1418"/>
    <cellStyle name="40% - Accent1 5 6 2" xfId="7808"/>
    <cellStyle name="40% - Accent1 5 7" xfId="7793"/>
    <cellStyle name="40% - Accent1 5_ORACLE TRIAL BALANCE" xfId="1419"/>
    <cellStyle name="40% - Accent1 6" xfId="1420"/>
    <cellStyle name="40% - Accent1 6 2" xfId="1421"/>
    <cellStyle name="40% - Accent1 6 2 2" xfId="1422"/>
    <cellStyle name="40% - Accent1 6 2 2 2" xfId="1423"/>
    <cellStyle name="40% - Accent1 6 2 2 2 2" xfId="7812"/>
    <cellStyle name="40% - Accent1 6 2 2 3" xfId="7811"/>
    <cellStyle name="40% - Accent1 6 2 3" xfId="1424"/>
    <cellStyle name="40% - Accent1 6 2 3 2" xfId="1425"/>
    <cellStyle name="40% - Accent1 6 2 3 2 2" xfId="7814"/>
    <cellStyle name="40% - Accent1 6 2 3 3" xfId="7813"/>
    <cellStyle name="40% - Accent1 6 2 4" xfId="1426"/>
    <cellStyle name="40% - Accent1 6 2 4 2" xfId="1427"/>
    <cellStyle name="40% - Accent1 6 2 4 2 2" xfId="7816"/>
    <cellStyle name="40% - Accent1 6 2 4 3" xfId="7815"/>
    <cellStyle name="40% - Accent1 6 2 5" xfId="1428"/>
    <cellStyle name="40% - Accent1 6 2 5 2" xfId="7817"/>
    <cellStyle name="40% - Accent1 6 2 6" xfId="7810"/>
    <cellStyle name="40% - Accent1 6 2_ORACLE TRIAL BALANCE" xfId="1429"/>
    <cellStyle name="40% - Accent1 6 3" xfId="1430"/>
    <cellStyle name="40% - Accent1 6 3 2" xfId="1431"/>
    <cellStyle name="40% - Accent1 6 3 2 2" xfId="7819"/>
    <cellStyle name="40% - Accent1 6 3 3" xfId="7818"/>
    <cellStyle name="40% - Accent1 6 4" xfId="1432"/>
    <cellStyle name="40% - Accent1 6 4 2" xfId="1433"/>
    <cellStyle name="40% - Accent1 6 4 2 2" xfId="7821"/>
    <cellStyle name="40% - Accent1 6 4 3" xfId="7820"/>
    <cellStyle name="40% - Accent1 6 5" xfId="1434"/>
    <cellStyle name="40% - Accent1 6 5 2" xfId="1435"/>
    <cellStyle name="40% - Accent1 6 5 2 2" xfId="7823"/>
    <cellStyle name="40% - Accent1 6 5 3" xfId="7822"/>
    <cellStyle name="40% - Accent1 6 6" xfId="1436"/>
    <cellStyle name="40% - Accent1 6 6 2" xfId="7824"/>
    <cellStyle name="40% - Accent1 6 7" xfId="7809"/>
    <cellStyle name="40% - Accent1 6_ORACLE TRIAL BALANCE" xfId="1437"/>
    <cellStyle name="40% - Accent1 7" xfId="1438"/>
    <cellStyle name="40% - Accent1 7 2" xfId="1439"/>
    <cellStyle name="40% - Accent1 7 2 2" xfId="1440"/>
    <cellStyle name="40% - Accent1 7 2 2 2" xfId="1441"/>
    <cellStyle name="40% - Accent1 7 2 2 2 2" xfId="7828"/>
    <cellStyle name="40% - Accent1 7 2 2 3" xfId="7827"/>
    <cellStyle name="40% - Accent1 7 2 3" xfId="1442"/>
    <cellStyle name="40% - Accent1 7 2 3 2" xfId="1443"/>
    <cellStyle name="40% - Accent1 7 2 3 2 2" xfId="7830"/>
    <cellStyle name="40% - Accent1 7 2 3 3" xfId="7829"/>
    <cellStyle name="40% - Accent1 7 2 4" xfId="1444"/>
    <cellStyle name="40% - Accent1 7 2 4 2" xfId="1445"/>
    <cellStyle name="40% - Accent1 7 2 4 2 2" xfId="7832"/>
    <cellStyle name="40% - Accent1 7 2 4 3" xfId="7831"/>
    <cellStyle name="40% - Accent1 7 2 5" xfId="1446"/>
    <cellStyle name="40% - Accent1 7 2 5 2" xfId="7833"/>
    <cellStyle name="40% - Accent1 7 2 6" xfId="7826"/>
    <cellStyle name="40% - Accent1 7 2_ORACLE TRIAL BALANCE" xfId="1447"/>
    <cellStyle name="40% - Accent1 7 3" xfId="1448"/>
    <cellStyle name="40% - Accent1 7 3 2" xfId="1449"/>
    <cellStyle name="40% - Accent1 7 3 2 2" xfId="7835"/>
    <cellStyle name="40% - Accent1 7 3 3" xfId="7834"/>
    <cellStyle name="40% - Accent1 7 4" xfId="1450"/>
    <cellStyle name="40% - Accent1 7 4 2" xfId="1451"/>
    <cellStyle name="40% - Accent1 7 4 2 2" xfId="7837"/>
    <cellStyle name="40% - Accent1 7 4 3" xfId="7836"/>
    <cellStyle name="40% - Accent1 7 5" xfId="1452"/>
    <cellStyle name="40% - Accent1 7 5 2" xfId="1453"/>
    <cellStyle name="40% - Accent1 7 5 2 2" xfId="7839"/>
    <cellStyle name="40% - Accent1 7 5 3" xfId="7838"/>
    <cellStyle name="40% - Accent1 7 6" xfId="1454"/>
    <cellStyle name="40% - Accent1 7 6 2" xfId="7840"/>
    <cellStyle name="40% - Accent1 7 7" xfId="7825"/>
    <cellStyle name="40% - Accent1 7_ORACLE TRIAL BALANCE" xfId="1455"/>
    <cellStyle name="40% - Accent1 8" xfId="1456"/>
    <cellStyle name="40% - Accent1 8 2" xfId="1457"/>
    <cellStyle name="40% - Accent1 8 2 2" xfId="1458"/>
    <cellStyle name="40% - Accent1 8 2 2 2" xfId="1459"/>
    <cellStyle name="40% - Accent1 8 2 2 2 2" xfId="7844"/>
    <cellStyle name="40% - Accent1 8 2 2 3" xfId="7843"/>
    <cellStyle name="40% - Accent1 8 2 3" xfId="1460"/>
    <cellStyle name="40% - Accent1 8 2 3 2" xfId="1461"/>
    <cellStyle name="40% - Accent1 8 2 3 2 2" xfId="7846"/>
    <cellStyle name="40% - Accent1 8 2 3 3" xfId="7845"/>
    <cellStyle name="40% - Accent1 8 2 4" xfId="1462"/>
    <cellStyle name="40% - Accent1 8 2 4 2" xfId="1463"/>
    <cellStyle name="40% - Accent1 8 2 4 2 2" xfId="7848"/>
    <cellStyle name="40% - Accent1 8 2 4 3" xfId="7847"/>
    <cellStyle name="40% - Accent1 8 2 5" xfId="1464"/>
    <cellStyle name="40% - Accent1 8 2 5 2" xfId="7849"/>
    <cellStyle name="40% - Accent1 8 2 6" xfId="7842"/>
    <cellStyle name="40% - Accent1 8 2_ORACLE TRIAL BALANCE" xfId="1465"/>
    <cellStyle name="40% - Accent1 8 3" xfId="1466"/>
    <cellStyle name="40% - Accent1 8 3 2" xfId="1467"/>
    <cellStyle name="40% - Accent1 8 3 2 2" xfId="7851"/>
    <cellStyle name="40% - Accent1 8 3 3" xfId="7850"/>
    <cellStyle name="40% - Accent1 8 4" xfId="1468"/>
    <cellStyle name="40% - Accent1 8 4 2" xfId="1469"/>
    <cellStyle name="40% - Accent1 8 4 2 2" xfId="7853"/>
    <cellStyle name="40% - Accent1 8 4 3" xfId="7852"/>
    <cellStyle name="40% - Accent1 8 5" xfId="1470"/>
    <cellStyle name="40% - Accent1 8 5 2" xfId="1471"/>
    <cellStyle name="40% - Accent1 8 5 2 2" xfId="7855"/>
    <cellStyle name="40% - Accent1 8 5 3" xfId="7854"/>
    <cellStyle name="40% - Accent1 8 6" xfId="1472"/>
    <cellStyle name="40% - Accent1 8 6 2" xfId="7856"/>
    <cellStyle name="40% - Accent1 8 7" xfId="7841"/>
    <cellStyle name="40% - Accent1 8_ORACLE TRIAL BALANCE" xfId="1473"/>
    <cellStyle name="40% - Accent1 9" xfId="1474"/>
    <cellStyle name="40% - Accent1 9 2" xfId="1475"/>
    <cellStyle name="40% - Accent1 9 2 2" xfId="1476"/>
    <cellStyle name="40% - Accent1 9 2 2 2" xfId="1477"/>
    <cellStyle name="40% - Accent1 9 2 2 2 2" xfId="7860"/>
    <cellStyle name="40% - Accent1 9 2 2 3" xfId="7859"/>
    <cellStyle name="40% - Accent1 9 2 3" xfId="1478"/>
    <cellStyle name="40% - Accent1 9 2 3 2" xfId="1479"/>
    <cellStyle name="40% - Accent1 9 2 3 2 2" xfId="7862"/>
    <cellStyle name="40% - Accent1 9 2 3 3" xfId="7861"/>
    <cellStyle name="40% - Accent1 9 2 4" xfId="1480"/>
    <cellStyle name="40% - Accent1 9 2 4 2" xfId="1481"/>
    <cellStyle name="40% - Accent1 9 2 4 2 2" xfId="7864"/>
    <cellStyle name="40% - Accent1 9 2 4 3" xfId="7863"/>
    <cellStyle name="40% - Accent1 9 2 5" xfId="1482"/>
    <cellStyle name="40% - Accent1 9 2 5 2" xfId="7865"/>
    <cellStyle name="40% - Accent1 9 2 6" xfId="7858"/>
    <cellStyle name="40% - Accent1 9 2_ORACLE TRIAL BALANCE" xfId="1483"/>
    <cellStyle name="40% - Accent1 9 3" xfId="1484"/>
    <cellStyle name="40% - Accent1 9 3 2" xfId="1485"/>
    <cellStyle name="40% - Accent1 9 3 2 2" xfId="7867"/>
    <cellStyle name="40% - Accent1 9 3 3" xfId="7866"/>
    <cellStyle name="40% - Accent1 9 4" xfId="1486"/>
    <cellStyle name="40% - Accent1 9 4 2" xfId="1487"/>
    <cellStyle name="40% - Accent1 9 4 2 2" xfId="7869"/>
    <cellStyle name="40% - Accent1 9 4 3" xfId="7868"/>
    <cellStyle name="40% - Accent1 9 5" xfId="1488"/>
    <cellStyle name="40% - Accent1 9 5 2" xfId="1489"/>
    <cellStyle name="40% - Accent1 9 5 2 2" xfId="7871"/>
    <cellStyle name="40% - Accent1 9 5 3" xfId="7870"/>
    <cellStyle name="40% - Accent1 9 6" xfId="1490"/>
    <cellStyle name="40% - Accent1 9 6 2" xfId="7872"/>
    <cellStyle name="40% - Accent1 9 7" xfId="7857"/>
    <cellStyle name="40% - Accent1 9_ORACLE TRIAL BALANCE" xfId="1491"/>
    <cellStyle name="40% - Accent2 10" xfId="1492"/>
    <cellStyle name="40% - Accent2 10 2" xfId="1493"/>
    <cellStyle name="40% - Accent2 10 2 2" xfId="1494"/>
    <cellStyle name="40% - Accent2 10 2 2 2" xfId="1495"/>
    <cellStyle name="40% - Accent2 10 2 2 2 2" xfId="7876"/>
    <cellStyle name="40% - Accent2 10 2 2 3" xfId="7875"/>
    <cellStyle name="40% - Accent2 10 2 3" xfId="1496"/>
    <cellStyle name="40% - Accent2 10 2 3 2" xfId="1497"/>
    <cellStyle name="40% - Accent2 10 2 3 2 2" xfId="7878"/>
    <cellStyle name="40% - Accent2 10 2 3 3" xfId="7877"/>
    <cellStyle name="40% - Accent2 10 2 4" xfId="1498"/>
    <cellStyle name="40% - Accent2 10 2 4 2" xfId="1499"/>
    <cellStyle name="40% - Accent2 10 2 4 2 2" xfId="7880"/>
    <cellStyle name="40% - Accent2 10 2 4 3" xfId="7879"/>
    <cellStyle name="40% - Accent2 10 2 5" xfId="1500"/>
    <cellStyle name="40% - Accent2 10 2 5 2" xfId="7881"/>
    <cellStyle name="40% - Accent2 10 2 6" xfId="7874"/>
    <cellStyle name="40% - Accent2 10 2_ORACLE TRIAL BALANCE" xfId="1501"/>
    <cellStyle name="40% - Accent2 10 3" xfId="1502"/>
    <cellStyle name="40% - Accent2 10 3 2" xfId="1503"/>
    <cellStyle name="40% - Accent2 10 3 2 2" xfId="7883"/>
    <cellStyle name="40% - Accent2 10 3 3" xfId="7882"/>
    <cellStyle name="40% - Accent2 10 4" xfId="1504"/>
    <cellStyle name="40% - Accent2 10 4 2" xfId="1505"/>
    <cellStyle name="40% - Accent2 10 4 2 2" xfId="7885"/>
    <cellStyle name="40% - Accent2 10 4 3" xfId="7884"/>
    <cellStyle name="40% - Accent2 10 5" xfId="1506"/>
    <cellStyle name="40% - Accent2 10 5 2" xfId="1507"/>
    <cellStyle name="40% - Accent2 10 5 2 2" xfId="7887"/>
    <cellStyle name="40% - Accent2 10 5 3" xfId="7886"/>
    <cellStyle name="40% - Accent2 10 6" xfId="1508"/>
    <cellStyle name="40% - Accent2 10 6 2" xfId="7888"/>
    <cellStyle name="40% - Accent2 10 7" xfId="7873"/>
    <cellStyle name="40% - Accent2 10_ORACLE TRIAL BALANCE" xfId="1509"/>
    <cellStyle name="40% - Accent2 11" xfId="1510"/>
    <cellStyle name="40% - Accent2 11 2" xfId="1511"/>
    <cellStyle name="40% - Accent2 11 2 2" xfId="1512"/>
    <cellStyle name="40% - Accent2 11 2 2 2" xfId="7891"/>
    <cellStyle name="40% - Accent2 11 2 3" xfId="7890"/>
    <cellStyle name="40% - Accent2 11 3" xfId="1513"/>
    <cellStyle name="40% - Accent2 11 3 2" xfId="1514"/>
    <cellStyle name="40% - Accent2 11 3 2 2" xfId="7893"/>
    <cellStyle name="40% - Accent2 11 3 3" xfId="7892"/>
    <cellStyle name="40% - Accent2 11 4" xfId="1515"/>
    <cellStyle name="40% - Accent2 11 4 2" xfId="1516"/>
    <cellStyle name="40% - Accent2 11 4 2 2" xfId="7895"/>
    <cellStyle name="40% - Accent2 11 4 3" xfId="7894"/>
    <cellStyle name="40% - Accent2 11 5" xfId="1517"/>
    <cellStyle name="40% - Accent2 11 5 2" xfId="7896"/>
    <cellStyle name="40% - Accent2 11 6" xfId="7889"/>
    <cellStyle name="40% - Accent2 11_ORACLE TRIAL BALANCE" xfId="1518"/>
    <cellStyle name="40% - Accent2 12" xfId="1519"/>
    <cellStyle name="40% - Accent2 13" xfId="1520"/>
    <cellStyle name="40% - Accent2 14" xfId="1521"/>
    <cellStyle name="40% - Accent2 15" xfId="1522"/>
    <cellStyle name="40% - Accent2 16" xfId="6739"/>
    <cellStyle name="40% - Accent2 17" xfId="6710"/>
    <cellStyle name="40% - Accent2 18" xfId="6688"/>
    <cellStyle name="40% - Accent2 2" xfId="8"/>
    <cellStyle name="40% - Accent2 2 2" xfId="1524"/>
    <cellStyle name="40% - Accent2 2 2 2" xfId="1525"/>
    <cellStyle name="40% - Accent2 2 2 2 2" xfId="1526"/>
    <cellStyle name="40% - Accent2 2 2 2 2 2" xfId="7900"/>
    <cellStyle name="40% - Accent2 2 2 2 3" xfId="7899"/>
    <cellStyle name="40% - Accent2 2 2 3" xfId="1527"/>
    <cellStyle name="40% - Accent2 2 2 3 2" xfId="1528"/>
    <cellStyle name="40% - Accent2 2 2 3 2 2" xfId="7902"/>
    <cellStyle name="40% - Accent2 2 2 3 3" xfId="7901"/>
    <cellStyle name="40% - Accent2 2 2 4" xfId="1529"/>
    <cellStyle name="40% - Accent2 2 2 4 2" xfId="1530"/>
    <cellStyle name="40% - Accent2 2 2 4 2 2" xfId="7904"/>
    <cellStyle name="40% - Accent2 2 2 4 3" xfId="7903"/>
    <cellStyle name="40% - Accent2 2 2 5" xfId="1531"/>
    <cellStyle name="40% - Accent2 2 2 5 2" xfId="1532"/>
    <cellStyle name="40% - Accent2 2 2 5 2 2" xfId="7906"/>
    <cellStyle name="40% - Accent2 2 2 5 3" xfId="7905"/>
    <cellStyle name="40% - Accent2 2 2 6" xfId="1533"/>
    <cellStyle name="40% - Accent2 2 2 6 2" xfId="7907"/>
    <cellStyle name="40% - Accent2 2 2 7" xfId="7898"/>
    <cellStyle name="40% - Accent2 2 2_ORACLE TRIAL BALANCE" xfId="1534"/>
    <cellStyle name="40% - Accent2 2 3" xfId="1535"/>
    <cellStyle name="40% - Accent2 2 3 2" xfId="1536"/>
    <cellStyle name="40% - Accent2 2 3 2 2" xfId="7909"/>
    <cellStyle name="40% - Accent2 2 3 3" xfId="7908"/>
    <cellStyle name="40% - Accent2 2 4" xfId="1537"/>
    <cellStyle name="40% - Accent2 2 4 2" xfId="1538"/>
    <cellStyle name="40% - Accent2 2 4 2 2" xfId="7911"/>
    <cellStyle name="40% - Accent2 2 4 3" xfId="7910"/>
    <cellStyle name="40% - Accent2 2 5" xfId="1539"/>
    <cellStyle name="40% - Accent2 2 5 2" xfId="1540"/>
    <cellStyle name="40% - Accent2 2 5 2 2" xfId="7913"/>
    <cellStyle name="40% - Accent2 2 5 3" xfId="7912"/>
    <cellStyle name="40% - Accent2 2 6" xfId="1541"/>
    <cellStyle name="40% - Accent2 2 6 2" xfId="1542"/>
    <cellStyle name="40% - Accent2 2 6 2 2" xfId="7915"/>
    <cellStyle name="40% - Accent2 2 6 3" xfId="7914"/>
    <cellStyle name="40% - Accent2 2 7" xfId="1543"/>
    <cellStyle name="40% - Accent2 2 7 2" xfId="7916"/>
    <cellStyle name="40% - Accent2 2 8" xfId="1523"/>
    <cellStyle name="40% - Accent2 2 8 2" xfId="7897"/>
    <cellStyle name="40% - Accent2 2_ORACLE TRIAL BALANCE" xfId="1544"/>
    <cellStyle name="40% - Accent2 3" xfId="1545"/>
    <cellStyle name="40% - Accent2 3 2" xfId="1546"/>
    <cellStyle name="40% - Accent2 3 2 2" xfId="1547"/>
    <cellStyle name="40% - Accent2 3 2 2 2" xfId="1548"/>
    <cellStyle name="40% - Accent2 3 2 2 2 2" xfId="7920"/>
    <cellStyle name="40% - Accent2 3 2 2 3" xfId="7919"/>
    <cellStyle name="40% - Accent2 3 2 3" xfId="1549"/>
    <cellStyle name="40% - Accent2 3 2 3 2" xfId="1550"/>
    <cellStyle name="40% - Accent2 3 2 3 2 2" xfId="7922"/>
    <cellStyle name="40% - Accent2 3 2 3 3" xfId="7921"/>
    <cellStyle name="40% - Accent2 3 2 4" xfId="1551"/>
    <cellStyle name="40% - Accent2 3 2 4 2" xfId="1552"/>
    <cellStyle name="40% - Accent2 3 2 4 2 2" xfId="7924"/>
    <cellStyle name="40% - Accent2 3 2 4 3" xfId="7923"/>
    <cellStyle name="40% - Accent2 3 2 5" xfId="1553"/>
    <cellStyle name="40% - Accent2 3 2 5 2" xfId="7925"/>
    <cellStyle name="40% - Accent2 3 2 6" xfId="7918"/>
    <cellStyle name="40% - Accent2 3 2_ORACLE TRIAL BALANCE" xfId="1554"/>
    <cellStyle name="40% - Accent2 3 3" xfId="1555"/>
    <cellStyle name="40% - Accent2 3 3 2" xfId="1556"/>
    <cellStyle name="40% - Accent2 3 3 2 2" xfId="7927"/>
    <cellStyle name="40% - Accent2 3 3 3" xfId="7926"/>
    <cellStyle name="40% - Accent2 3 4" xfId="1557"/>
    <cellStyle name="40% - Accent2 3 4 2" xfId="1558"/>
    <cellStyle name="40% - Accent2 3 4 2 2" xfId="7929"/>
    <cellStyle name="40% - Accent2 3 4 3" xfId="7928"/>
    <cellStyle name="40% - Accent2 3 5" xfId="1559"/>
    <cellStyle name="40% - Accent2 3 6" xfId="1560"/>
    <cellStyle name="40% - Accent2 3 7" xfId="1561"/>
    <cellStyle name="40% - Accent2 3 8" xfId="1562"/>
    <cellStyle name="40% - Accent2 3 8 2" xfId="7930"/>
    <cellStyle name="40% - Accent2 3 9" xfId="7917"/>
    <cellStyle name="40% - Accent2 3_ORACLE TRIAL BALANCE" xfId="1563"/>
    <cellStyle name="40% - Accent2 4" xfId="1564"/>
    <cellStyle name="40% - Accent2 4 2" xfId="1565"/>
    <cellStyle name="40% - Accent2 4 2 2" xfId="1566"/>
    <cellStyle name="40% - Accent2 4 2 2 2" xfId="1567"/>
    <cellStyle name="40% - Accent2 4 2 2 2 2" xfId="7934"/>
    <cellStyle name="40% - Accent2 4 2 2 3" xfId="7933"/>
    <cellStyle name="40% - Accent2 4 2 3" xfId="1568"/>
    <cellStyle name="40% - Accent2 4 2 3 2" xfId="1569"/>
    <cellStyle name="40% - Accent2 4 2 3 2 2" xfId="7936"/>
    <cellStyle name="40% - Accent2 4 2 3 3" xfId="7935"/>
    <cellStyle name="40% - Accent2 4 2 4" xfId="1570"/>
    <cellStyle name="40% - Accent2 4 2 4 2" xfId="1571"/>
    <cellStyle name="40% - Accent2 4 2 4 2 2" xfId="7938"/>
    <cellStyle name="40% - Accent2 4 2 4 3" xfId="7937"/>
    <cellStyle name="40% - Accent2 4 2 5" xfId="1572"/>
    <cellStyle name="40% - Accent2 4 2 5 2" xfId="7939"/>
    <cellStyle name="40% - Accent2 4 2 6" xfId="7932"/>
    <cellStyle name="40% - Accent2 4 2_ORACLE TRIAL BALANCE" xfId="1573"/>
    <cellStyle name="40% - Accent2 4 3" xfId="1574"/>
    <cellStyle name="40% - Accent2 4 3 2" xfId="1575"/>
    <cellStyle name="40% - Accent2 4 3 2 2" xfId="7941"/>
    <cellStyle name="40% - Accent2 4 3 3" xfId="7940"/>
    <cellStyle name="40% - Accent2 4 4" xfId="1576"/>
    <cellStyle name="40% - Accent2 4 4 2" xfId="1577"/>
    <cellStyle name="40% - Accent2 4 4 2 2" xfId="7943"/>
    <cellStyle name="40% - Accent2 4 4 3" xfId="7942"/>
    <cellStyle name="40% - Accent2 4 5" xfId="1578"/>
    <cellStyle name="40% - Accent2 4 5 2" xfId="1579"/>
    <cellStyle name="40% - Accent2 4 5 2 2" xfId="7945"/>
    <cellStyle name="40% - Accent2 4 5 3" xfId="7944"/>
    <cellStyle name="40% - Accent2 4 6" xfId="1580"/>
    <cellStyle name="40% - Accent2 4 6 2" xfId="7946"/>
    <cellStyle name="40% - Accent2 4 7" xfId="7931"/>
    <cellStyle name="40% - Accent2 4_ORACLE TRIAL BALANCE" xfId="1581"/>
    <cellStyle name="40% - Accent2 5" xfId="1582"/>
    <cellStyle name="40% - Accent2 5 2" xfId="1583"/>
    <cellStyle name="40% - Accent2 5 2 2" xfId="1584"/>
    <cellStyle name="40% - Accent2 5 2 2 2" xfId="1585"/>
    <cellStyle name="40% - Accent2 5 2 2 2 2" xfId="7950"/>
    <cellStyle name="40% - Accent2 5 2 2 3" xfId="7949"/>
    <cellStyle name="40% - Accent2 5 2 3" xfId="1586"/>
    <cellStyle name="40% - Accent2 5 2 3 2" xfId="1587"/>
    <cellStyle name="40% - Accent2 5 2 3 2 2" xfId="7952"/>
    <cellStyle name="40% - Accent2 5 2 3 3" xfId="7951"/>
    <cellStyle name="40% - Accent2 5 2 4" xfId="1588"/>
    <cellStyle name="40% - Accent2 5 2 4 2" xfId="1589"/>
    <cellStyle name="40% - Accent2 5 2 4 2 2" xfId="7954"/>
    <cellStyle name="40% - Accent2 5 2 4 3" xfId="7953"/>
    <cellStyle name="40% - Accent2 5 2 5" xfId="1590"/>
    <cellStyle name="40% - Accent2 5 2 5 2" xfId="7955"/>
    <cellStyle name="40% - Accent2 5 2 6" xfId="7948"/>
    <cellStyle name="40% - Accent2 5 2_ORACLE TRIAL BALANCE" xfId="1591"/>
    <cellStyle name="40% - Accent2 5 3" xfId="1592"/>
    <cellStyle name="40% - Accent2 5 3 2" xfId="1593"/>
    <cellStyle name="40% - Accent2 5 3 2 2" xfId="7957"/>
    <cellStyle name="40% - Accent2 5 3 3" xfId="7956"/>
    <cellStyle name="40% - Accent2 5 4" xfId="1594"/>
    <cellStyle name="40% - Accent2 5 4 2" xfId="1595"/>
    <cellStyle name="40% - Accent2 5 4 2 2" xfId="7959"/>
    <cellStyle name="40% - Accent2 5 4 3" xfId="7958"/>
    <cellStyle name="40% - Accent2 5 5" xfId="1596"/>
    <cellStyle name="40% - Accent2 5 5 2" xfId="1597"/>
    <cellStyle name="40% - Accent2 5 5 2 2" xfId="7961"/>
    <cellStyle name="40% - Accent2 5 5 3" xfId="7960"/>
    <cellStyle name="40% - Accent2 5 6" xfId="1598"/>
    <cellStyle name="40% - Accent2 5 6 2" xfId="7962"/>
    <cellStyle name="40% - Accent2 5 7" xfId="7947"/>
    <cellStyle name="40% - Accent2 5_ORACLE TRIAL BALANCE" xfId="1599"/>
    <cellStyle name="40% - Accent2 6" xfId="1600"/>
    <cellStyle name="40% - Accent2 6 2" xfId="1601"/>
    <cellStyle name="40% - Accent2 6 2 2" xfId="1602"/>
    <cellStyle name="40% - Accent2 6 2 2 2" xfId="1603"/>
    <cellStyle name="40% - Accent2 6 2 2 2 2" xfId="7966"/>
    <cellStyle name="40% - Accent2 6 2 2 3" xfId="7965"/>
    <cellStyle name="40% - Accent2 6 2 3" xfId="1604"/>
    <cellStyle name="40% - Accent2 6 2 3 2" xfId="1605"/>
    <cellStyle name="40% - Accent2 6 2 3 2 2" xfId="7968"/>
    <cellStyle name="40% - Accent2 6 2 3 3" xfId="7967"/>
    <cellStyle name="40% - Accent2 6 2 4" xfId="1606"/>
    <cellStyle name="40% - Accent2 6 2 4 2" xfId="1607"/>
    <cellStyle name="40% - Accent2 6 2 4 2 2" xfId="7970"/>
    <cellStyle name="40% - Accent2 6 2 4 3" xfId="7969"/>
    <cellStyle name="40% - Accent2 6 2 5" xfId="1608"/>
    <cellStyle name="40% - Accent2 6 2 5 2" xfId="7971"/>
    <cellStyle name="40% - Accent2 6 2 6" xfId="7964"/>
    <cellStyle name="40% - Accent2 6 2_ORACLE TRIAL BALANCE" xfId="1609"/>
    <cellStyle name="40% - Accent2 6 3" xfId="1610"/>
    <cellStyle name="40% - Accent2 6 3 2" xfId="1611"/>
    <cellStyle name="40% - Accent2 6 3 2 2" xfId="7973"/>
    <cellStyle name="40% - Accent2 6 3 3" xfId="7972"/>
    <cellStyle name="40% - Accent2 6 4" xfId="1612"/>
    <cellStyle name="40% - Accent2 6 4 2" xfId="1613"/>
    <cellStyle name="40% - Accent2 6 4 2 2" xfId="7975"/>
    <cellStyle name="40% - Accent2 6 4 3" xfId="7974"/>
    <cellStyle name="40% - Accent2 6 5" xfId="1614"/>
    <cellStyle name="40% - Accent2 6 5 2" xfId="1615"/>
    <cellStyle name="40% - Accent2 6 5 2 2" xfId="7977"/>
    <cellStyle name="40% - Accent2 6 5 3" xfId="7976"/>
    <cellStyle name="40% - Accent2 6 6" xfId="1616"/>
    <cellStyle name="40% - Accent2 6 6 2" xfId="7978"/>
    <cellStyle name="40% - Accent2 6 7" xfId="7963"/>
    <cellStyle name="40% - Accent2 6_ORACLE TRIAL BALANCE" xfId="1617"/>
    <cellStyle name="40% - Accent2 7" xfId="1618"/>
    <cellStyle name="40% - Accent2 7 2" xfId="1619"/>
    <cellStyle name="40% - Accent2 7 2 2" xfId="1620"/>
    <cellStyle name="40% - Accent2 7 2 2 2" xfId="1621"/>
    <cellStyle name="40% - Accent2 7 2 2 2 2" xfId="7982"/>
    <cellStyle name="40% - Accent2 7 2 2 3" xfId="7981"/>
    <cellStyle name="40% - Accent2 7 2 3" xfId="1622"/>
    <cellStyle name="40% - Accent2 7 2 3 2" xfId="1623"/>
    <cellStyle name="40% - Accent2 7 2 3 2 2" xfId="7984"/>
    <cellStyle name="40% - Accent2 7 2 3 3" xfId="7983"/>
    <cellStyle name="40% - Accent2 7 2 4" xfId="1624"/>
    <cellStyle name="40% - Accent2 7 2 4 2" xfId="1625"/>
    <cellStyle name="40% - Accent2 7 2 4 2 2" xfId="7986"/>
    <cellStyle name="40% - Accent2 7 2 4 3" xfId="7985"/>
    <cellStyle name="40% - Accent2 7 2 5" xfId="1626"/>
    <cellStyle name="40% - Accent2 7 2 5 2" xfId="7987"/>
    <cellStyle name="40% - Accent2 7 2 6" xfId="7980"/>
    <cellStyle name="40% - Accent2 7 2_ORACLE TRIAL BALANCE" xfId="1627"/>
    <cellStyle name="40% - Accent2 7 3" xfId="1628"/>
    <cellStyle name="40% - Accent2 7 3 2" xfId="1629"/>
    <cellStyle name="40% - Accent2 7 3 2 2" xfId="7989"/>
    <cellStyle name="40% - Accent2 7 3 3" xfId="7988"/>
    <cellStyle name="40% - Accent2 7 4" xfId="1630"/>
    <cellStyle name="40% - Accent2 7 4 2" xfId="1631"/>
    <cellStyle name="40% - Accent2 7 4 2 2" xfId="7991"/>
    <cellStyle name="40% - Accent2 7 4 3" xfId="7990"/>
    <cellStyle name="40% - Accent2 7 5" xfId="1632"/>
    <cellStyle name="40% - Accent2 7 5 2" xfId="1633"/>
    <cellStyle name="40% - Accent2 7 5 2 2" xfId="7993"/>
    <cellStyle name="40% - Accent2 7 5 3" xfId="7992"/>
    <cellStyle name="40% - Accent2 7 6" xfId="1634"/>
    <cellStyle name="40% - Accent2 7 6 2" xfId="7994"/>
    <cellStyle name="40% - Accent2 7 7" xfId="7979"/>
    <cellStyle name="40% - Accent2 7_ORACLE TRIAL BALANCE" xfId="1635"/>
    <cellStyle name="40% - Accent2 8" xfId="1636"/>
    <cellStyle name="40% - Accent2 8 2" xfId="1637"/>
    <cellStyle name="40% - Accent2 8 2 2" xfId="1638"/>
    <cellStyle name="40% - Accent2 8 2 2 2" xfId="1639"/>
    <cellStyle name="40% - Accent2 8 2 2 2 2" xfId="7998"/>
    <cellStyle name="40% - Accent2 8 2 2 3" xfId="7997"/>
    <cellStyle name="40% - Accent2 8 2 3" xfId="1640"/>
    <cellStyle name="40% - Accent2 8 2 3 2" xfId="1641"/>
    <cellStyle name="40% - Accent2 8 2 3 2 2" xfId="8000"/>
    <cellStyle name="40% - Accent2 8 2 3 3" xfId="7999"/>
    <cellStyle name="40% - Accent2 8 2 4" xfId="1642"/>
    <cellStyle name="40% - Accent2 8 2 4 2" xfId="1643"/>
    <cellStyle name="40% - Accent2 8 2 4 2 2" xfId="8002"/>
    <cellStyle name="40% - Accent2 8 2 4 3" xfId="8001"/>
    <cellStyle name="40% - Accent2 8 2 5" xfId="1644"/>
    <cellStyle name="40% - Accent2 8 2 5 2" xfId="8003"/>
    <cellStyle name="40% - Accent2 8 2 6" xfId="7996"/>
    <cellStyle name="40% - Accent2 8 2_ORACLE TRIAL BALANCE" xfId="1645"/>
    <cellStyle name="40% - Accent2 8 3" xfId="1646"/>
    <cellStyle name="40% - Accent2 8 3 2" xfId="1647"/>
    <cellStyle name="40% - Accent2 8 3 2 2" xfId="8005"/>
    <cellStyle name="40% - Accent2 8 3 3" xfId="8004"/>
    <cellStyle name="40% - Accent2 8 4" xfId="1648"/>
    <cellStyle name="40% - Accent2 8 4 2" xfId="1649"/>
    <cellStyle name="40% - Accent2 8 4 2 2" xfId="8007"/>
    <cellStyle name="40% - Accent2 8 4 3" xfId="8006"/>
    <cellStyle name="40% - Accent2 8 5" xfId="1650"/>
    <cellStyle name="40% - Accent2 8 5 2" xfId="1651"/>
    <cellStyle name="40% - Accent2 8 5 2 2" xfId="8009"/>
    <cellStyle name="40% - Accent2 8 5 3" xfId="8008"/>
    <cellStyle name="40% - Accent2 8 6" xfId="1652"/>
    <cellStyle name="40% - Accent2 8 6 2" xfId="8010"/>
    <cellStyle name="40% - Accent2 8 7" xfId="7995"/>
    <cellStyle name="40% - Accent2 8_ORACLE TRIAL BALANCE" xfId="1653"/>
    <cellStyle name="40% - Accent2 9" xfId="1654"/>
    <cellStyle name="40% - Accent2 9 2" xfId="1655"/>
    <cellStyle name="40% - Accent2 9 2 2" xfId="1656"/>
    <cellStyle name="40% - Accent2 9 2 2 2" xfId="1657"/>
    <cellStyle name="40% - Accent2 9 2 2 2 2" xfId="8014"/>
    <cellStyle name="40% - Accent2 9 2 2 3" xfId="8013"/>
    <cellStyle name="40% - Accent2 9 2 3" xfId="1658"/>
    <cellStyle name="40% - Accent2 9 2 3 2" xfId="1659"/>
    <cellStyle name="40% - Accent2 9 2 3 2 2" xfId="8016"/>
    <cellStyle name="40% - Accent2 9 2 3 3" xfId="8015"/>
    <cellStyle name="40% - Accent2 9 2 4" xfId="1660"/>
    <cellStyle name="40% - Accent2 9 2 4 2" xfId="1661"/>
    <cellStyle name="40% - Accent2 9 2 4 2 2" xfId="8018"/>
    <cellStyle name="40% - Accent2 9 2 4 3" xfId="8017"/>
    <cellStyle name="40% - Accent2 9 2 5" xfId="1662"/>
    <cellStyle name="40% - Accent2 9 2 5 2" xfId="8019"/>
    <cellStyle name="40% - Accent2 9 2 6" xfId="8012"/>
    <cellStyle name="40% - Accent2 9 2_ORACLE TRIAL BALANCE" xfId="1663"/>
    <cellStyle name="40% - Accent2 9 3" xfId="1664"/>
    <cellStyle name="40% - Accent2 9 3 2" xfId="1665"/>
    <cellStyle name="40% - Accent2 9 3 2 2" xfId="8021"/>
    <cellStyle name="40% - Accent2 9 3 3" xfId="8020"/>
    <cellStyle name="40% - Accent2 9 4" xfId="1666"/>
    <cellStyle name="40% - Accent2 9 4 2" xfId="1667"/>
    <cellStyle name="40% - Accent2 9 4 2 2" xfId="8023"/>
    <cellStyle name="40% - Accent2 9 4 3" xfId="8022"/>
    <cellStyle name="40% - Accent2 9 5" xfId="1668"/>
    <cellStyle name="40% - Accent2 9 5 2" xfId="1669"/>
    <cellStyle name="40% - Accent2 9 5 2 2" xfId="8025"/>
    <cellStyle name="40% - Accent2 9 5 3" xfId="8024"/>
    <cellStyle name="40% - Accent2 9 6" xfId="1670"/>
    <cellStyle name="40% - Accent2 9 6 2" xfId="8026"/>
    <cellStyle name="40% - Accent2 9 7" xfId="8011"/>
    <cellStyle name="40% - Accent2 9_ORACLE TRIAL BALANCE" xfId="1671"/>
    <cellStyle name="40% - Accent3 10" xfId="1672"/>
    <cellStyle name="40% - Accent3 10 2" xfId="1673"/>
    <cellStyle name="40% - Accent3 10 2 2" xfId="1674"/>
    <cellStyle name="40% - Accent3 10 2 2 2" xfId="1675"/>
    <cellStyle name="40% - Accent3 10 2 2 2 2" xfId="8030"/>
    <cellStyle name="40% - Accent3 10 2 2 3" xfId="8029"/>
    <cellStyle name="40% - Accent3 10 2 3" xfId="1676"/>
    <cellStyle name="40% - Accent3 10 2 3 2" xfId="1677"/>
    <cellStyle name="40% - Accent3 10 2 3 2 2" xfId="8032"/>
    <cellStyle name="40% - Accent3 10 2 3 3" xfId="8031"/>
    <cellStyle name="40% - Accent3 10 2 4" xfId="1678"/>
    <cellStyle name="40% - Accent3 10 2 4 2" xfId="1679"/>
    <cellStyle name="40% - Accent3 10 2 4 2 2" xfId="8034"/>
    <cellStyle name="40% - Accent3 10 2 4 3" xfId="8033"/>
    <cellStyle name="40% - Accent3 10 2 5" xfId="1680"/>
    <cellStyle name="40% - Accent3 10 2 5 2" xfId="8035"/>
    <cellStyle name="40% - Accent3 10 2 6" xfId="8028"/>
    <cellStyle name="40% - Accent3 10 2_ORACLE TRIAL BALANCE" xfId="1681"/>
    <cellStyle name="40% - Accent3 10 3" xfId="1682"/>
    <cellStyle name="40% - Accent3 10 3 2" xfId="1683"/>
    <cellStyle name="40% - Accent3 10 3 2 2" xfId="8037"/>
    <cellStyle name="40% - Accent3 10 3 3" xfId="8036"/>
    <cellStyle name="40% - Accent3 10 4" xfId="1684"/>
    <cellStyle name="40% - Accent3 10 4 2" xfId="1685"/>
    <cellStyle name="40% - Accent3 10 4 2 2" xfId="8039"/>
    <cellStyle name="40% - Accent3 10 4 3" xfId="8038"/>
    <cellStyle name="40% - Accent3 10 5" xfId="1686"/>
    <cellStyle name="40% - Accent3 10 5 2" xfId="1687"/>
    <cellStyle name="40% - Accent3 10 5 2 2" xfId="8041"/>
    <cellStyle name="40% - Accent3 10 5 3" xfId="8040"/>
    <cellStyle name="40% - Accent3 10 6" xfId="1688"/>
    <cellStyle name="40% - Accent3 10 6 2" xfId="8042"/>
    <cellStyle name="40% - Accent3 10 7" xfId="8027"/>
    <cellStyle name="40% - Accent3 10_ORACLE TRIAL BALANCE" xfId="1689"/>
    <cellStyle name="40% - Accent3 11" xfId="1690"/>
    <cellStyle name="40% - Accent3 11 2" xfId="1691"/>
    <cellStyle name="40% - Accent3 11 2 2" xfId="1692"/>
    <cellStyle name="40% - Accent3 11 2 2 2" xfId="8045"/>
    <cellStyle name="40% - Accent3 11 2 3" xfId="8044"/>
    <cellStyle name="40% - Accent3 11 3" xfId="1693"/>
    <cellStyle name="40% - Accent3 11 3 2" xfId="1694"/>
    <cellStyle name="40% - Accent3 11 3 2 2" xfId="8047"/>
    <cellStyle name="40% - Accent3 11 3 3" xfId="8046"/>
    <cellStyle name="40% - Accent3 11 4" xfId="1695"/>
    <cellStyle name="40% - Accent3 11 4 2" xfId="1696"/>
    <cellStyle name="40% - Accent3 11 4 2 2" xfId="8049"/>
    <cellStyle name="40% - Accent3 11 4 3" xfId="8048"/>
    <cellStyle name="40% - Accent3 11 5" xfId="1697"/>
    <cellStyle name="40% - Accent3 11 5 2" xfId="8050"/>
    <cellStyle name="40% - Accent3 11 6" xfId="8043"/>
    <cellStyle name="40% - Accent3 11_ORACLE TRIAL BALANCE" xfId="1698"/>
    <cellStyle name="40% - Accent3 12" xfId="1699"/>
    <cellStyle name="40% - Accent3 13" xfId="1700"/>
    <cellStyle name="40% - Accent3 14" xfId="1701"/>
    <cellStyle name="40% - Accent3 15" xfId="1702"/>
    <cellStyle name="40% - Accent3 16" xfId="6725"/>
    <cellStyle name="40% - Accent3 17" xfId="6730"/>
    <cellStyle name="40% - Accent3 18" xfId="6684"/>
    <cellStyle name="40% - Accent3 2" xfId="9"/>
    <cellStyle name="40% - Accent3 2 2" xfId="1704"/>
    <cellStyle name="40% - Accent3 2 2 2" xfId="1705"/>
    <cellStyle name="40% - Accent3 2 2 2 2" xfId="1706"/>
    <cellStyle name="40% - Accent3 2 2 2 2 2" xfId="8054"/>
    <cellStyle name="40% - Accent3 2 2 2 3" xfId="8053"/>
    <cellStyle name="40% - Accent3 2 2 3" xfId="1707"/>
    <cellStyle name="40% - Accent3 2 2 3 2" xfId="1708"/>
    <cellStyle name="40% - Accent3 2 2 3 2 2" xfId="8056"/>
    <cellStyle name="40% - Accent3 2 2 3 3" xfId="8055"/>
    <cellStyle name="40% - Accent3 2 2 4" xfId="1709"/>
    <cellStyle name="40% - Accent3 2 2 4 2" xfId="1710"/>
    <cellStyle name="40% - Accent3 2 2 4 2 2" xfId="8058"/>
    <cellStyle name="40% - Accent3 2 2 4 3" xfId="8057"/>
    <cellStyle name="40% - Accent3 2 2 5" xfId="1711"/>
    <cellStyle name="40% - Accent3 2 2 5 2" xfId="1712"/>
    <cellStyle name="40% - Accent3 2 2 5 2 2" xfId="8060"/>
    <cellStyle name="40% - Accent3 2 2 5 3" xfId="8059"/>
    <cellStyle name="40% - Accent3 2 2 6" xfId="1713"/>
    <cellStyle name="40% - Accent3 2 2 6 2" xfId="8061"/>
    <cellStyle name="40% - Accent3 2 2 7" xfId="8052"/>
    <cellStyle name="40% - Accent3 2 2_ORACLE TRIAL BALANCE" xfId="1714"/>
    <cellStyle name="40% - Accent3 2 3" xfId="1715"/>
    <cellStyle name="40% - Accent3 2 3 2" xfId="1716"/>
    <cellStyle name="40% - Accent3 2 3 2 2" xfId="8063"/>
    <cellStyle name="40% - Accent3 2 3 3" xfId="8062"/>
    <cellStyle name="40% - Accent3 2 4" xfId="1717"/>
    <cellStyle name="40% - Accent3 2 4 2" xfId="1718"/>
    <cellStyle name="40% - Accent3 2 4 2 2" xfId="8065"/>
    <cellStyle name="40% - Accent3 2 4 3" xfId="8064"/>
    <cellStyle name="40% - Accent3 2 5" xfId="1719"/>
    <cellStyle name="40% - Accent3 2 5 2" xfId="1720"/>
    <cellStyle name="40% - Accent3 2 5 2 2" xfId="8067"/>
    <cellStyle name="40% - Accent3 2 5 3" xfId="8066"/>
    <cellStyle name="40% - Accent3 2 6" xfId="1721"/>
    <cellStyle name="40% - Accent3 2 6 2" xfId="1722"/>
    <cellStyle name="40% - Accent3 2 6 2 2" xfId="8069"/>
    <cellStyle name="40% - Accent3 2 6 3" xfId="8068"/>
    <cellStyle name="40% - Accent3 2 7" xfId="1723"/>
    <cellStyle name="40% - Accent3 2 7 2" xfId="8070"/>
    <cellStyle name="40% - Accent3 2 8" xfId="1703"/>
    <cellStyle name="40% - Accent3 2 8 2" xfId="8051"/>
    <cellStyle name="40% - Accent3 2_ORACLE TRIAL BALANCE" xfId="1724"/>
    <cellStyle name="40% - Accent3 3" xfId="1725"/>
    <cellStyle name="40% - Accent3 3 2" xfId="1726"/>
    <cellStyle name="40% - Accent3 3 2 2" xfId="1727"/>
    <cellStyle name="40% - Accent3 3 2 2 2" xfId="1728"/>
    <cellStyle name="40% - Accent3 3 2 2 2 2" xfId="8074"/>
    <cellStyle name="40% - Accent3 3 2 2 3" xfId="8073"/>
    <cellStyle name="40% - Accent3 3 2 3" xfId="1729"/>
    <cellStyle name="40% - Accent3 3 2 3 2" xfId="1730"/>
    <cellStyle name="40% - Accent3 3 2 3 2 2" xfId="8076"/>
    <cellStyle name="40% - Accent3 3 2 3 3" xfId="8075"/>
    <cellStyle name="40% - Accent3 3 2 4" xfId="1731"/>
    <cellStyle name="40% - Accent3 3 2 4 2" xfId="1732"/>
    <cellStyle name="40% - Accent3 3 2 4 2 2" xfId="8078"/>
    <cellStyle name="40% - Accent3 3 2 4 3" xfId="8077"/>
    <cellStyle name="40% - Accent3 3 2 5" xfId="1733"/>
    <cellStyle name="40% - Accent3 3 2 5 2" xfId="8079"/>
    <cellStyle name="40% - Accent3 3 2 6" xfId="8072"/>
    <cellStyle name="40% - Accent3 3 2_ORACLE TRIAL BALANCE" xfId="1734"/>
    <cellStyle name="40% - Accent3 3 3" xfId="1735"/>
    <cellStyle name="40% - Accent3 3 3 2" xfId="1736"/>
    <cellStyle name="40% - Accent3 3 3 2 2" xfId="8081"/>
    <cellStyle name="40% - Accent3 3 3 3" xfId="8080"/>
    <cellStyle name="40% - Accent3 3 4" xfId="1737"/>
    <cellStyle name="40% - Accent3 3 4 2" xfId="1738"/>
    <cellStyle name="40% - Accent3 3 4 2 2" xfId="8083"/>
    <cellStyle name="40% - Accent3 3 4 3" xfId="8082"/>
    <cellStyle name="40% - Accent3 3 5" xfId="1739"/>
    <cellStyle name="40% - Accent3 3 6" xfId="1740"/>
    <cellStyle name="40% - Accent3 3 7" xfId="1741"/>
    <cellStyle name="40% - Accent3 3 8" xfId="1742"/>
    <cellStyle name="40% - Accent3 3 8 2" xfId="8084"/>
    <cellStyle name="40% - Accent3 3 9" xfId="8071"/>
    <cellStyle name="40% - Accent3 3_ORACLE TRIAL BALANCE" xfId="1743"/>
    <cellStyle name="40% - Accent3 4" xfId="1744"/>
    <cellStyle name="40% - Accent3 4 2" xfId="1745"/>
    <cellStyle name="40% - Accent3 4 2 2" xfId="1746"/>
    <cellStyle name="40% - Accent3 4 2 2 2" xfId="1747"/>
    <cellStyle name="40% - Accent3 4 2 2 2 2" xfId="8088"/>
    <cellStyle name="40% - Accent3 4 2 2 3" xfId="8087"/>
    <cellStyle name="40% - Accent3 4 2 3" xfId="1748"/>
    <cellStyle name="40% - Accent3 4 2 3 2" xfId="1749"/>
    <cellStyle name="40% - Accent3 4 2 3 2 2" xfId="8090"/>
    <cellStyle name="40% - Accent3 4 2 3 3" xfId="8089"/>
    <cellStyle name="40% - Accent3 4 2 4" xfId="1750"/>
    <cellStyle name="40% - Accent3 4 2 4 2" xfId="1751"/>
    <cellStyle name="40% - Accent3 4 2 4 2 2" xfId="8092"/>
    <cellStyle name="40% - Accent3 4 2 4 3" xfId="8091"/>
    <cellStyle name="40% - Accent3 4 2 5" xfId="1752"/>
    <cellStyle name="40% - Accent3 4 2 5 2" xfId="8093"/>
    <cellStyle name="40% - Accent3 4 2 6" xfId="8086"/>
    <cellStyle name="40% - Accent3 4 2_ORACLE TRIAL BALANCE" xfId="1753"/>
    <cellStyle name="40% - Accent3 4 3" xfId="1754"/>
    <cellStyle name="40% - Accent3 4 3 2" xfId="1755"/>
    <cellStyle name="40% - Accent3 4 3 2 2" xfId="8095"/>
    <cellStyle name="40% - Accent3 4 3 3" xfId="8094"/>
    <cellStyle name="40% - Accent3 4 4" xfId="1756"/>
    <cellStyle name="40% - Accent3 4 4 2" xfId="1757"/>
    <cellStyle name="40% - Accent3 4 4 2 2" xfId="8097"/>
    <cellStyle name="40% - Accent3 4 4 3" xfId="8096"/>
    <cellStyle name="40% - Accent3 4 5" xfId="1758"/>
    <cellStyle name="40% - Accent3 4 5 2" xfId="1759"/>
    <cellStyle name="40% - Accent3 4 5 2 2" xfId="8099"/>
    <cellStyle name="40% - Accent3 4 5 3" xfId="8098"/>
    <cellStyle name="40% - Accent3 4 6" xfId="1760"/>
    <cellStyle name="40% - Accent3 4 6 2" xfId="8100"/>
    <cellStyle name="40% - Accent3 4 7" xfId="8085"/>
    <cellStyle name="40% - Accent3 4_ORACLE TRIAL BALANCE" xfId="1761"/>
    <cellStyle name="40% - Accent3 5" xfId="1762"/>
    <cellStyle name="40% - Accent3 5 2" xfId="1763"/>
    <cellStyle name="40% - Accent3 5 2 2" xfId="1764"/>
    <cellStyle name="40% - Accent3 5 2 2 2" xfId="1765"/>
    <cellStyle name="40% - Accent3 5 2 2 2 2" xfId="8104"/>
    <cellStyle name="40% - Accent3 5 2 2 3" xfId="8103"/>
    <cellStyle name="40% - Accent3 5 2 3" xfId="1766"/>
    <cellStyle name="40% - Accent3 5 2 3 2" xfId="1767"/>
    <cellStyle name="40% - Accent3 5 2 3 2 2" xfId="8106"/>
    <cellStyle name="40% - Accent3 5 2 3 3" xfId="8105"/>
    <cellStyle name="40% - Accent3 5 2 4" xfId="1768"/>
    <cellStyle name="40% - Accent3 5 2 4 2" xfId="1769"/>
    <cellStyle name="40% - Accent3 5 2 4 2 2" xfId="8108"/>
    <cellStyle name="40% - Accent3 5 2 4 3" xfId="8107"/>
    <cellStyle name="40% - Accent3 5 2 5" xfId="1770"/>
    <cellStyle name="40% - Accent3 5 2 5 2" xfId="8109"/>
    <cellStyle name="40% - Accent3 5 2 6" xfId="8102"/>
    <cellStyle name="40% - Accent3 5 2_ORACLE TRIAL BALANCE" xfId="1771"/>
    <cellStyle name="40% - Accent3 5 3" xfId="1772"/>
    <cellStyle name="40% - Accent3 5 3 2" xfId="1773"/>
    <cellStyle name="40% - Accent3 5 3 2 2" xfId="8111"/>
    <cellStyle name="40% - Accent3 5 3 3" xfId="8110"/>
    <cellStyle name="40% - Accent3 5 4" xfId="1774"/>
    <cellStyle name="40% - Accent3 5 4 2" xfId="1775"/>
    <cellStyle name="40% - Accent3 5 4 2 2" xfId="8113"/>
    <cellStyle name="40% - Accent3 5 4 3" xfId="8112"/>
    <cellStyle name="40% - Accent3 5 5" xfId="1776"/>
    <cellStyle name="40% - Accent3 5 5 2" xfId="1777"/>
    <cellStyle name="40% - Accent3 5 5 2 2" xfId="8115"/>
    <cellStyle name="40% - Accent3 5 5 3" xfId="8114"/>
    <cellStyle name="40% - Accent3 5 6" xfId="1778"/>
    <cellStyle name="40% - Accent3 5 6 2" xfId="8116"/>
    <cellStyle name="40% - Accent3 5 7" xfId="8101"/>
    <cellStyle name="40% - Accent3 5_ORACLE TRIAL BALANCE" xfId="1779"/>
    <cellStyle name="40% - Accent3 6" xfId="1780"/>
    <cellStyle name="40% - Accent3 6 2" xfId="1781"/>
    <cellStyle name="40% - Accent3 6 2 2" xfId="1782"/>
    <cellStyle name="40% - Accent3 6 2 2 2" xfId="1783"/>
    <cellStyle name="40% - Accent3 6 2 2 2 2" xfId="8120"/>
    <cellStyle name="40% - Accent3 6 2 2 3" xfId="8119"/>
    <cellStyle name="40% - Accent3 6 2 3" xfId="1784"/>
    <cellStyle name="40% - Accent3 6 2 3 2" xfId="1785"/>
    <cellStyle name="40% - Accent3 6 2 3 2 2" xfId="8122"/>
    <cellStyle name="40% - Accent3 6 2 3 3" xfId="8121"/>
    <cellStyle name="40% - Accent3 6 2 4" xfId="1786"/>
    <cellStyle name="40% - Accent3 6 2 4 2" xfId="1787"/>
    <cellStyle name="40% - Accent3 6 2 4 2 2" xfId="8124"/>
    <cellStyle name="40% - Accent3 6 2 4 3" xfId="8123"/>
    <cellStyle name="40% - Accent3 6 2 5" xfId="1788"/>
    <cellStyle name="40% - Accent3 6 2 5 2" xfId="8125"/>
    <cellStyle name="40% - Accent3 6 2 6" xfId="8118"/>
    <cellStyle name="40% - Accent3 6 2_ORACLE TRIAL BALANCE" xfId="1789"/>
    <cellStyle name="40% - Accent3 6 3" xfId="1790"/>
    <cellStyle name="40% - Accent3 6 3 2" xfId="1791"/>
    <cellStyle name="40% - Accent3 6 3 2 2" xfId="8127"/>
    <cellStyle name="40% - Accent3 6 3 3" xfId="8126"/>
    <cellStyle name="40% - Accent3 6 4" xfId="1792"/>
    <cellStyle name="40% - Accent3 6 4 2" xfId="1793"/>
    <cellStyle name="40% - Accent3 6 4 2 2" xfId="8129"/>
    <cellStyle name="40% - Accent3 6 4 3" xfId="8128"/>
    <cellStyle name="40% - Accent3 6 5" xfId="1794"/>
    <cellStyle name="40% - Accent3 6 5 2" xfId="1795"/>
    <cellStyle name="40% - Accent3 6 5 2 2" xfId="8131"/>
    <cellStyle name="40% - Accent3 6 5 3" xfId="8130"/>
    <cellStyle name="40% - Accent3 6 6" xfId="1796"/>
    <cellStyle name="40% - Accent3 6 6 2" xfId="8132"/>
    <cellStyle name="40% - Accent3 6 7" xfId="8117"/>
    <cellStyle name="40% - Accent3 6_ORACLE TRIAL BALANCE" xfId="1797"/>
    <cellStyle name="40% - Accent3 7" xfId="1798"/>
    <cellStyle name="40% - Accent3 7 2" xfId="1799"/>
    <cellStyle name="40% - Accent3 7 2 2" xfId="1800"/>
    <cellStyle name="40% - Accent3 7 2 2 2" xfId="1801"/>
    <cellStyle name="40% - Accent3 7 2 2 2 2" xfId="8136"/>
    <cellStyle name="40% - Accent3 7 2 2 3" xfId="8135"/>
    <cellStyle name="40% - Accent3 7 2 3" xfId="1802"/>
    <cellStyle name="40% - Accent3 7 2 3 2" xfId="1803"/>
    <cellStyle name="40% - Accent3 7 2 3 2 2" xfId="8138"/>
    <cellStyle name="40% - Accent3 7 2 3 3" xfId="8137"/>
    <cellStyle name="40% - Accent3 7 2 4" xfId="1804"/>
    <cellStyle name="40% - Accent3 7 2 4 2" xfId="1805"/>
    <cellStyle name="40% - Accent3 7 2 4 2 2" xfId="8140"/>
    <cellStyle name="40% - Accent3 7 2 4 3" xfId="8139"/>
    <cellStyle name="40% - Accent3 7 2 5" xfId="1806"/>
    <cellStyle name="40% - Accent3 7 2 5 2" xfId="8141"/>
    <cellStyle name="40% - Accent3 7 2 6" xfId="8134"/>
    <cellStyle name="40% - Accent3 7 2_ORACLE TRIAL BALANCE" xfId="1807"/>
    <cellStyle name="40% - Accent3 7 3" xfId="1808"/>
    <cellStyle name="40% - Accent3 7 3 2" xfId="1809"/>
    <cellStyle name="40% - Accent3 7 3 2 2" xfId="8143"/>
    <cellStyle name="40% - Accent3 7 3 3" xfId="8142"/>
    <cellStyle name="40% - Accent3 7 4" xfId="1810"/>
    <cellStyle name="40% - Accent3 7 4 2" xfId="1811"/>
    <cellStyle name="40% - Accent3 7 4 2 2" xfId="8145"/>
    <cellStyle name="40% - Accent3 7 4 3" xfId="8144"/>
    <cellStyle name="40% - Accent3 7 5" xfId="1812"/>
    <cellStyle name="40% - Accent3 7 5 2" xfId="1813"/>
    <cellStyle name="40% - Accent3 7 5 2 2" xfId="8147"/>
    <cellStyle name="40% - Accent3 7 5 3" xfId="8146"/>
    <cellStyle name="40% - Accent3 7 6" xfId="1814"/>
    <cellStyle name="40% - Accent3 7 6 2" xfId="8148"/>
    <cellStyle name="40% - Accent3 7 7" xfId="8133"/>
    <cellStyle name="40% - Accent3 7_ORACLE TRIAL BALANCE" xfId="1815"/>
    <cellStyle name="40% - Accent3 8" xfId="1816"/>
    <cellStyle name="40% - Accent3 8 2" xfId="1817"/>
    <cellStyle name="40% - Accent3 8 2 2" xfId="1818"/>
    <cellStyle name="40% - Accent3 8 2 2 2" xfId="1819"/>
    <cellStyle name="40% - Accent3 8 2 2 2 2" xfId="8152"/>
    <cellStyle name="40% - Accent3 8 2 2 3" xfId="8151"/>
    <cellStyle name="40% - Accent3 8 2 3" xfId="1820"/>
    <cellStyle name="40% - Accent3 8 2 3 2" xfId="1821"/>
    <cellStyle name="40% - Accent3 8 2 3 2 2" xfId="8154"/>
    <cellStyle name="40% - Accent3 8 2 3 3" xfId="8153"/>
    <cellStyle name="40% - Accent3 8 2 4" xfId="1822"/>
    <cellStyle name="40% - Accent3 8 2 4 2" xfId="1823"/>
    <cellStyle name="40% - Accent3 8 2 4 2 2" xfId="8156"/>
    <cellStyle name="40% - Accent3 8 2 4 3" xfId="8155"/>
    <cellStyle name="40% - Accent3 8 2 5" xfId="1824"/>
    <cellStyle name="40% - Accent3 8 2 5 2" xfId="8157"/>
    <cellStyle name="40% - Accent3 8 2 6" xfId="8150"/>
    <cellStyle name="40% - Accent3 8 2_ORACLE TRIAL BALANCE" xfId="1825"/>
    <cellStyle name="40% - Accent3 8 3" xfId="1826"/>
    <cellStyle name="40% - Accent3 8 3 2" xfId="1827"/>
    <cellStyle name="40% - Accent3 8 3 2 2" xfId="8159"/>
    <cellStyle name="40% - Accent3 8 3 3" xfId="8158"/>
    <cellStyle name="40% - Accent3 8 4" xfId="1828"/>
    <cellStyle name="40% - Accent3 8 4 2" xfId="1829"/>
    <cellStyle name="40% - Accent3 8 4 2 2" xfId="8161"/>
    <cellStyle name="40% - Accent3 8 4 3" xfId="8160"/>
    <cellStyle name="40% - Accent3 8 5" xfId="1830"/>
    <cellStyle name="40% - Accent3 8 5 2" xfId="1831"/>
    <cellStyle name="40% - Accent3 8 5 2 2" xfId="8163"/>
    <cellStyle name="40% - Accent3 8 5 3" xfId="8162"/>
    <cellStyle name="40% - Accent3 8 6" xfId="1832"/>
    <cellStyle name="40% - Accent3 8 6 2" xfId="8164"/>
    <cellStyle name="40% - Accent3 8 7" xfId="8149"/>
    <cellStyle name="40% - Accent3 8_ORACLE TRIAL BALANCE" xfId="1833"/>
    <cellStyle name="40% - Accent3 9" xfId="1834"/>
    <cellStyle name="40% - Accent3 9 2" xfId="1835"/>
    <cellStyle name="40% - Accent3 9 2 2" xfId="1836"/>
    <cellStyle name="40% - Accent3 9 2 2 2" xfId="1837"/>
    <cellStyle name="40% - Accent3 9 2 2 2 2" xfId="8168"/>
    <cellStyle name="40% - Accent3 9 2 2 3" xfId="8167"/>
    <cellStyle name="40% - Accent3 9 2 3" xfId="1838"/>
    <cellStyle name="40% - Accent3 9 2 3 2" xfId="1839"/>
    <cellStyle name="40% - Accent3 9 2 3 2 2" xfId="8170"/>
    <cellStyle name="40% - Accent3 9 2 3 3" xfId="8169"/>
    <cellStyle name="40% - Accent3 9 2 4" xfId="1840"/>
    <cellStyle name="40% - Accent3 9 2 4 2" xfId="1841"/>
    <cellStyle name="40% - Accent3 9 2 4 2 2" xfId="8172"/>
    <cellStyle name="40% - Accent3 9 2 4 3" xfId="8171"/>
    <cellStyle name="40% - Accent3 9 2 5" xfId="1842"/>
    <cellStyle name="40% - Accent3 9 2 5 2" xfId="8173"/>
    <cellStyle name="40% - Accent3 9 2 6" xfId="8166"/>
    <cellStyle name="40% - Accent3 9 2_ORACLE TRIAL BALANCE" xfId="1843"/>
    <cellStyle name="40% - Accent3 9 3" xfId="1844"/>
    <cellStyle name="40% - Accent3 9 3 2" xfId="1845"/>
    <cellStyle name="40% - Accent3 9 3 2 2" xfId="8175"/>
    <cellStyle name="40% - Accent3 9 3 3" xfId="8174"/>
    <cellStyle name="40% - Accent3 9 4" xfId="1846"/>
    <cellStyle name="40% - Accent3 9 4 2" xfId="1847"/>
    <cellStyle name="40% - Accent3 9 4 2 2" xfId="8177"/>
    <cellStyle name="40% - Accent3 9 4 3" xfId="8176"/>
    <cellStyle name="40% - Accent3 9 5" xfId="1848"/>
    <cellStyle name="40% - Accent3 9 5 2" xfId="1849"/>
    <cellStyle name="40% - Accent3 9 5 2 2" xfId="8179"/>
    <cellStyle name="40% - Accent3 9 5 3" xfId="8178"/>
    <cellStyle name="40% - Accent3 9 6" xfId="1850"/>
    <cellStyle name="40% - Accent3 9 6 2" xfId="8180"/>
    <cellStyle name="40% - Accent3 9 7" xfId="8165"/>
    <cellStyle name="40% - Accent3 9_ORACLE TRIAL BALANCE" xfId="1851"/>
    <cellStyle name="40% - Accent4 10" xfId="1852"/>
    <cellStyle name="40% - Accent4 10 2" xfId="1853"/>
    <cellStyle name="40% - Accent4 10 2 2" xfId="1854"/>
    <cellStyle name="40% - Accent4 10 2 2 2" xfId="1855"/>
    <cellStyle name="40% - Accent4 10 2 2 2 2" xfId="8184"/>
    <cellStyle name="40% - Accent4 10 2 2 3" xfId="8183"/>
    <cellStyle name="40% - Accent4 10 2 3" xfId="1856"/>
    <cellStyle name="40% - Accent4 10 2 3 2" xfId="1857"/>
    <cellStyle name="40% - Accent4 10 2 3 2 2" xfId="8186"/>
    <cellStyle name="40% - Accent4 10 2 3 3" xfId="8185"/>
    <cellStyle name="40% - Accent4 10 2 4" xfId="1858"/>
    <cellStyle name="40% - Accent4 10 2 4 2" xfId="1859"/>
    <cellStyle name="40% - Accent4 10 2 4 2 2" xfId="8188"/>
    <cellStyle name="40% - Accent4 10 2 4 3" xfId="8187"/>
    <cellStyle name="40% - Accent4 10 2 5" xfId="1860"/>
    <cellStyle name="40% - Accent4 10 2 5 2" xfId="8189"/>
    <cellStyle name="40% - Accent4 10 2 6" xfId="8182"/>
    <cellStyle name="40% - Accent4 10 2_ORACLE TRIAL BALANCE" xfId="1861"/>
    <cellStyle name="40% - Accent4 10 3" xfId="1862"/>
    <cellStyle name="40% - Accent4 10 3 2" xfId="1863"/>
    <cellStyle name="40% - Accent4 10 3 2 2" xfId="8191"/>
    <cellStyle name="40% - Accent4 10 3 3" xfId="8190"/>
    <cellStyle name="40% - Accent4 10 4" xfId="1864"/>
    <cellStyle name="40% - Accent4 10 4 2" xfId="1865"/>
    <cellStyle name="40% - Accent4 10 4 2 2" xfId="8193"/>
    <cellStyle name="40% - Accent4 10 4 3" xfId="8192"/>
    <cellStyle name="40% - Accent4 10 5" xfId="1866"/>
    <cellStyle name="40% - Accent4 10 5 2" xfId="1867"/>
    <cellStyle name="40% - Accent4 10 5 2 2" xfId="8195"/>
    <cellStyle name="40% - Accent4 10 5 3" xfId="8194"/>
    <cellStyle name="40% - Accent4 10 6" xfId="1868"/>
    <cellStyle name="40% - Accent4 10 6 2" xfId="8196"/>
    <cellStyle name="40% - Accent4 10 7" xfId="8181"/>
    <cellStyle name="40% - Accent4 10_ORACLE TRIAL BALANCE" xfId="1869"/>
    <cellStyle name="40% - Accent4 11" xfId="1870"/>
    <cellStyle name="40% - Accent4 11 2" xfId="1871"/>
    <cellStyle name="40% - Accent4 11 2 2" xfId="1872"/>
    <cellStyle name="40% - Accent4 11 2 2 2" xfId="8199"/>
    <cellStyle name="40% - Accent4 11 2 3" xfId="8198"/>
    <cellStyle name="40% - Accent4 11 3" xfId="1873"/>
    <cellStyle name="40% - Accent4 11 3 2" xfId="1874"/>
    <cellStyle name="40% - Accent4 11 3 2 2" xfId="8201"/>
    <cellStyle name="40% - Accent4 11 3 3" xfId="8200"/>
    <cellStyle name="40% - Accent4 11 4" xfId="1875"/>
    <cellStyle name="40% - Accent4 11 4 2" xfId="1876"/>
    <cellStyle name="40% - Accent4 11 4 2 2" xfId="8203"/>
    <cellStyle name="40% - Accent4 11 4 3" xfId="8202"/>
    <cellStyle name="40% - Accent4 11 5" xfId="1877"/>
    <cellStyle name="40% - Accent4 11 5 2" xfId="8204"/>
    <cellStyle name="40% - Accent4 11 6" xfId="8197"/>
    <cellStyle name="40% - Accent4 11_ORACLE TRIAL BALANCE" xfId="1878"/>
    <cellStyle name="40% - Accent4 12" xfId="1879"/>
    <cellStyle name="40% - Accent4 13" xfId="1880"/>
    <cellStyle name="40% - Accent4 14" xfId="1881"/>
    <cellStyle name="40% - Accent4 15" xfId="1882"/>
    <cellStyle name="40% - Accent4 16" xfId="6715"/>
    <cellStyle name="40% - Accent4 17" xfId="6734"/>
    <cellStyle name="40% - Accent4 18" xfId="6671"/>
    <cellStyle name="40% - Accent4 2" xfId="10"/>
    <cellStyle name="40% - Accent4 2 2" xfId="1884"/>
    <cellStyle name="40% - Accent4 2 2 2" xfId="1885"/>
    <cellStyle name="40% - Accent4 2 2 2 2" xfId="1886"/>
    <cellStyle name="40% - Accent4 2 2 2 2 2" xfId="8208"/>
    <cellStyle name="40% - Accent4 2 2 2 3" xfId="8207"/>
    <cellStyle name="40% - Accent4 2 2 3" xfId="1887"/>
    <cellStyle name="40% - Accent4 2 2 3 2" xfId="1888"/>
    <cellStyle name="40% - Accent4 2 2 3 2 2" xfId="8210"/>
    <cellStyle name="40% - Accent4 2 2 3 3" xfId="8209"/>
    <cellStyle name="40% - Accent4 2 2 4" xfId="1889"/>
    <cellStyle name="40% - Accent4 2 2 4 2" xfId="1890"/>
    <cellStyle name="40% - Accent4 2 2 4 2 2" xfId="8212"/>
    <cellStyle name="40% - Accent4 2 2 4 3" xfId="8211"/>
    <cellStyle name="40% - Accent4 2 2 5" xfId="1891"/>
    <cellStyle name="40% - Accent4 2 2 5 2" xfId="1892"/>
    <cellStyle name="40% - Accent4 2 2 5 2 2" xfId="8214"/>
    <cellStyle name="40% - Accent4 2 2 5 3" xfId="8213"/>
    <cellStyle name="40% - Accent4 2 2 6" xfId="1893"/>
    <cellStyle name="40% - Accent4 2 2 6 2" xfId="8215"/>
    <cellStyle name="40% - Accent4 2 2 7" xfId="8206"/>
    <cellStyle name="40% - Accent4 2 2_ORACLE TRIAL BALANCE" xfId="1894"/>
    <cellStyle name="40% - Accent4 2 3" xfId="1895"/>
    <cellStyle name="40% - Accent4 2 3 2" xfId="1896"/>
    <cellStyle name="40% - Accent4 2 3 2 2" xfId="8217"/>
    <cellStyle name="40% - Accent4 2 3 3" xfId="8216"/>
    <cellStyle name="40% - Accent4 2 4" xfId="1897"/>
    <cellStyle name="40% - Accent4 2 4 2" xfId="1898"/>
    <cellStyle name="40% - Accent4 2 4 2 2" xfId="8219"/>
    <cellStyle name="40% - Accent4 2 4 3" xfId="8218"/>
    <cellStyle name="40% - Accent4 2 5" xfId="1899"/>
    <cellStyle name="40% - Accent4 2 5 2" xfId="1900"/>
    <cellStyle name="40% - Accent4 2 5 2 2" xfId="8221"/>
    <cellStyle name="40% - Accent4 2 5 3" xfId="8220"/>
    <cellStyle name="40% - Accent4 2 6" xfId="1901"/>
    <cellStyle name="40% - Accent4 2 6 2" xfId="1902"/>
    <cellStyle name="40% - Accent4 2 6 2 2" xfId="8223"/>
    <cellStyle name="40% - Accent4 2 6 3" xfId="8222"/>
    <cellStyle name="40% - Accent4 2 7" xfId="1903"/>
    <cellStyle name="40% - Accent4 2 7 2" xfId="8224"/>
    <cellStyle name="40% - Accent4 2 8" xfId="1883"/>
    <cellStyle name="40% - Accent4 2 8 2" xfId="8205"/>
    <cellStyle name="40% - Accent4 2_ORACLE TRIAL BALANCE" xfId="1904"/>
    <cellStyle name="40% - Accent4 3" xfId="1905"/>
    <cellStyle name="40% - Accent4 3 2" xfId="1906"/>
    <cellStyle name="40% - Accent4 3 2 2" xfId="1907"/>
    <cellStyle name="40% - Accent4 3 2 2 2" xfId="1908"/>
    <cellStyle name="40% - Accent4 3 2 2 2 2" xfId="8228"/>
    <cellStyle name="40% - Accent4 3 2 2 3" xfId="8227"/>
    <cellStyle name="40% - Accent4 3 2 3" xfId="1909"/>
    <cellStyle name="40% - Accent4 3 2 3 2" xfId="1910"/>
    <cellStyle name="40% - Accent4 3 2 3 2 2" xfId="8230"/>
    <cellStyle name="40% - Accent4 3 2 3 3" xfId="8229"/>
    <cellStyle name="40% - Accent4 3 2 4" xfId="1911"/>
    <cellStyle name="40% - Accent4 3 2 4 2" xfId="1912"/>
    <cellStyle name="40% - Accent4 3 2 4 2 2" xfId="8232"/>
    <cellStyle name="40% - Accent4 3 2 4 3" xfId="8231"/>
    <cellStyle name="40% - Accent4 3 2 5" xfId="1913"/>
    <cellStyle name="40% - Accent4 3 2 5 2" xfId="8233"/>
    <cellStyle name="40% - Accent4 3 2 6" xfId="8226"/>
    <cellStyle name="40% - Accent4 3 2_ORACLE TRIAL BALANCE" xfId="1914"/>
    <cellStyle name="40% - Accent4 3 3" xfId="1915"/>
    <cellStyle name="40% - Accent4 3 3 2" xfId="1916"/>
    <cellStyle name="40% - Accent4 3 3 2 2" xfId="8235"/>
    <cellStyle name="40% - Accent4 3 3 3" xfId="8234"/>
    <cellStyle name="40% - Accent4 3 4" xfId="1917"/>
    <cellStyle name="40% - Accent4 3 4 2" xfId="1918"/>
    <cellStyle name="40% - Accent4 3 4 2 2" xfId="8237"/>
    <cellStyle name="40% - Accent4 3 4 3" xfId="8236"/>
    <cellStyle name="40% - Accent4 3 5" xfId="1919"/>
    <cellStyle name="40% - Accent4 3 6" xfId="1920"/>
    <cellStyle name="40% - Accent4 3 7" xfId="1921"/>
    <cellStyle name="40% - Accent4 3 8" xfId="1922"/>
    <cellStyle name="40% - Accent4 3 8 2" xfId="8238"/>
    <cellStyle name="40% - Accent4 3 9" xfId="8225"/>
    <cellStyle name="40% - Accent4 3_ORACLE TRIAL BALANCE" xfId="1923"/>
    <cellStyle name="40% - Accent4 4" xfId="1924"/>
    <cellStyle name="40% - Accent4 4 2" xfId="1925"/>
    <cellStyle name="40% - Accent4 4 2 2" xfId="1926"/>
    <cellStyle name="40% - Accent4 4 2 2 2" xfId="1927"/>
    <cellStyle name="40% - Accent4 4 2 2 2 2" xfId="8242"/>
    <cellStyle name="40% - Accent4 4 2 2 3" xfId="8241"/>
    <cellStyle name="40% - Accent4 4 2 3" xfId="1928"/>
    <cellStyle name="40% - Accent4 4 2 3 2" xfId="1929"/>
    <cellStyle name="40% - Accent4 4 2 3 2 2" xfId="8244"/>
    <cellStyle name="40% - Accent4 4 2 3 3" xfId="8243"/>
    <cellStyle name="40% - Accent4 4 2 4" xfId="1930"/>
    <cellStyle name="40% - Accent4 4 2 4 2" xfId="1931"/>
    <cellStyle name="40% - Accent4 4 2 4 2 2" xfId="8246"/>
    <cellStyle name="40% - Accent4 4 2 4 3" xfId="8245"/>
    <cellStyle name="40% - Accent4 4 2 5" xfId="1932"/>
    <cellStyle name="40% - Accent4 4 2 5 2" xfId="8247"/>
    <cellStyle name="40% - Accent4 4 2 6" xfId="8240"/>
    <cellStyle name="40% - Accent4 4 2_ORACLE TRIAL BALANCE" xfId="1933"/>
    <cellStyle name="40% - Accent4 4 3" xfId="1934"/>
    <cellStyle name="40% - Accent4 4 3 2" xfId="1935"/>
    <cellStyle name="40% - Accent4 4 3 2 2" xfId="8249"/>
    <cellStyle name="40% - Accent4 4 3 3" xfId="8248"/>
    <cellStyle name="40% - Accent4 4 4" xfId="1936"/>
    <cellStyle name="40% - Accent4 4 4 2" xfId="1937"/>
    <cellStyle name="40% - Accent4 4 4 2 2" xfId="8251"/>
    <cellStyle name="40% - Accent4 4 4 3" xfId="8250"/>
    <cellStyle name="40% - Accent4 4 5" xfId="1938"/>
    <cellStyle name="40% - Accent4 4 5 2" xfId="1939"/>
    <cellStyle name="40% - Accent4 4 5 2 2" xfId="8253"/>
    <cellStyle name="40% - Accent4 4 5 3" xfId="8252"/>
    <cellStyle name="40% - Accent4 4 6" xfId="1940"/>
    <cellStyle name="40% - Accent4 4 6 2" xfId="8254"/>
    <cellStyle name="40% - Accent4 4 7" xfId="8239"/>
    <cellStyle name="40% - Accent4 4_ORACLE TRIAL BALANCE" xfId="1941"/>
    <cellStyle name="40% - Accent4 5" xfId="1942"/>
    <cellStyle name="40% - Accent4 5 2" xfId="1943"/>
    <cellStyle name="40% - Accent4 5 2 2" xfId="1944"/>
    <cellStyle name="40% - Accent4 5 2 2 2" xfId="1945"/>
    <cellStyle name="40% - Accent4 5 2 2 2 2" xfId="8258"/>
    <cellStyle name="40% - Accent4 5 2 2 3" xfId="8257"/>
    <cellStyle name="40% - Accent4 5 2 3" xfId="1946"/>
    <cellStyle name="40% - Accent4 5 2 3 2" xfId="1947"/>
    <cellStyle name="40% - Accent4 5 2 3 2 2" xfId="8260"/>
    <cellStyle name="40% - Accent4 5 2 3 3" xfId="8259"/>
    <cellStyle name="40% - Accent4 5 2 4" xfId="1948"/>
    <cellStyle name="40% - Accent4 5 2 4 2" xfId="1949"/>
    <cellStyle name="40% - Accent4 5 2 4 2 2" xfId="8262"/>
    <cellStyle name="40% - Accent4 5 2 4 3" xfId="8261"/>
    <cellStyle name="40% - Accent4 5 2 5" xfId="1950"/>
    <cellStyle name="40% - Accent4 5 2 5 2" xfId="8263"/>
    <cellStyle name="40% - Accent4 5 2 6" xfId="8256"/>
    <cellStyle name="40% - Accent4 5 2_ORACLE TRIAL BALANCE" xfId="1951"/>
    <cellStyle name="40% - Accent4 5 3" xfId="1952"/>
    <cellStyle name="40% - Accent4 5 3 2" xfId="1953"/>
    <cellStyle name="40% - Accent4 5 3 2 2" xfId="8265"/>
    <cellStyle name="40% - Accent4 5 3 3" xfId="8264"/>
    <cellStyle name="40% - Accent4 5 4" xfId="1954"/>
    <cellStyle name="40% - Accent4 5 4 2" xfId="1955"/>
    <cellStyle name="40% - Accent4 5 4 2 2" xfId="8267"/>
    <cellStyle name="40% - Accent4 5 4 3" xfId="8266"/>
    <cellStyle name="40% - Accent4 5 5" xfId="1956"/>
    <cellStyle name="40% - Accent4 5 5 2" xfId="1957"/>
    <cellStyle name="40% - Accent4 5 5 2 2" xfId="8269"/>
    <cellStyle name="40% - Accent4 5 5 3" xfId="8268"/>
    <cellStyle name="40% - Accent4 5 6" xfId="1958"/>
    <cellStyle name="40% - Accent4 5 6 2" xfId="8270"/>
    <cellStyle name="40% - Accent4 5 7" xfId="8255"/>
    <cellStyle name="40% - Accent4 5_ORACLE TRIAL BALANCE" xfId="1959"/>
    <cellStyle name="40% - Accent4 6" xfId="1960"/>
    <cellStyle name="40% - Accent4 6 2" xfId="1961"/>
    <cellStyle name="40% - Accent4 6 2 2" xfId="1962"/>
    <cellStyle name="40% - Accent4 6 2 2 2" xfId="1963"/>
    <cellStyle name="40% - Accent4 6 2 2 2 2" xfId="8274"/>
    <cellStyle name="40% - Accent4 6 2 2 3" xfId="8273"/>
    <cellStyle name="40% - Accent4 6 2 3" xfId="1964"/>
    <cellStyle name="40% - Accent4 6 2 3 2" xfId="1965"/>
    <cellStyle name="40% - Accent4 6 2 3 2 2" xfId="8276"/>
    <cellStyle name="40% - Accent4 6 2 3 3" xfId="8275"/>
    <cellStyle name="40% - Accent4 6 2 4" xfId="1966"/>
    <cellStyle name="40% - Accent4 6 2 4 2" xfId="1967"/>
    <cellStyle name="40% - Accent4 6 2 4 2 2" xfId="8278"/>
    <cellStyle name="40% - Accent4 6 2 4 3" xfId="8277"/>
    <cellStyle name="40% - Accent4 6 2 5" xfId="1968"/>
    <cellStyle name="40% - Accent4 6 2 5 2" xfId="8279"/>
    <cellStyle name="40% - Accent4 6 2 6" xfId="8272"/>
    <cellStyle name="40% - Accent4 6 2_ORACLE TRIAL BALANCE" xfId="1969"/>
    <cellStyle name="40% - Accent4 6 3" xfId="1970"/>
    <cellStyle name="40% - Accent4 6 3 2" xfId="1971"/>
    <cellStyle name="40% - Accent4 6 3 2 2" xfId="8281"/>
    <cellStyle name="40% - Accent4 6 3 3" xfId="8280"/>
    <cellStyle name="40% - Accent4 6 4" xfId="1972"/>
    <cellStyle name="40% - Accent4 6 4 2" xfId="1973"/>
    <cellStyle name="40% - Accent4 6 4 2 2" xfId="8283"/>
    <cellStyle name="40% - Accent4 6 4 3" xfId="8282"/>
    <cellStyle name="40% - Accent4 6 5" xfId="1974"/>
    <cellStyle name="40% - Accent4 6 5 2" xfId="1975"/>
    <cellStyle name="40% - Accent4 6 5 2 2" xfId="8285"/>
    <cellStyle name="40% - Accent4 6 5 3" xfId="8284"/>
    <cellStyle name="40% - Accent4 6 6" xfId="1976"/>
    <cellStyle name="40% - Accent4 6 6 2" xfId="8286"/>
    <cellStyle name="40% - Accent4 6 7" xfId="8271"/>
    <cellStyle name="40% - Accent4 6_ORACLE TRIAL BALANCE" xfId="1977"/>
    <cellStyle name="40% - Accent4 7" xfId="1978"/>
    <cellStyle name="40% - Accent4 7 2" xfId="1979"/>
    <cellStyle name="40% - Accent4 7 2 2" xfId="1980"/>
    <cellStyle name="40% - Accent4 7 2 2 2" xfId="1981"/>
    <cellStyle name="40% - Accent4 7 2 2 2 2" xfId="8290"/>
    <cellStyle name="40% - Accent4 7 2 2 3" xfId="8289"/>
    <cellStyle name="40% - Accent4 7 2 3" xfId="1982"/>
    <cellStyle name="40% - Accent4 7 2 3 2" xfId="1983"/>
    <cellStyle name="40% - Accent4 7 2 3 2 2" xfId="8292"/>
    <cellStyle name="40% - Accent4 7 2 3 3" xfId="8291"/>
    <cellStyle name="40% - Accent4 7 2 4" xfId="1984"/>
    <cellStyle name="40% - Accent4 7 2 4 2" xfId="1985"/>
    <cellStyle name="40% - Accent4 7 2 4 2 2" xfId="8294"/>
    <cellStyle name="40% - Accent4 7 2 4 3" xfId="8293"/>
    <cellStyle name="40% - Accent4 7 2 5" xfId="1986"/>
    <cellStyle name="40% - Accent4 7 2 5 2" xfId="8295"/>
    <cellStyle name="40% - Accent4 7 2 6" xfId="8288"/>
    <cellStyle name="40% - Accent4 7 2_ORACLE TRIAL BALANCE" xfId="1987"/>
    <cellStyle name="40% - Accent4 7 3" xfId="1988"/>
    <cellStyle name="40% - Accent4 7 3 2" xfId="1989"/>
    <cellStyle name="40% - Accent4 7 3 2 2" xfId="8297"/>
    <cellStyle name="40% - Accent4 7 3 3" xfId="8296"/>
    <cellStyle name="40% - Accent4 7 4" xfId="1990"/>
    <cellStyle name="40% - Accent4 7 4 2" xfId="1991"/>
    <cellStyle name="40% - Accent4 7 4 2 2" xfId="8299"/>
    <cellStyle name="40% - Accent4 7 4 3" xfId="8298"/>
    <cellStyle name="40% - Accent4 7 5" xfId="1992"/>
    <cellStyle name="40% - Accent4 7 5 2" xfId="1993"/>
    <cellStyle name="40% - Accent4 7 5 2 2" xfId="8301"/>
    <cellStyle name="40% - Accent4 7 5 3" xfId="8300"/>
    <cellStyle name="40% - Accent4 7 6" xfId="1994"/>
    <cellStyle name="40% - Accent4 7 6 2" xfId="8302"/>
    <cellStyle name="40% - Accent4 7 7" xfId="8287"/>
    <cellStyle name="40% - Accent4 7_ORACLE TRIAL BALANCE" xfId="1995"/>
    <cellStyle name="40% - Accent4 8" xfId="1996"/>
    <cellStyle name="40% - Accent4 8 2" xfId="1997"/>
    <cellStyle name="40% - Accent4 8 2 2" xfId="1998"/>
    <cellStyle name="40% - Accent4 8 2 2 2" xfId="1999"/>
    <cellStyle name="40% - Accent4 8 2 2 2 2" xfId="8306"/>
    <cellStyle name="40% - Accent4 8 2 2 3" xfId="8305"/>
    <cellStyle name="40% - Accent4 8 2 3" xfId="2000"/>
    <cellStyle name="40% - Accent4 8 2 3 2" xfId="2001"/>
    <cellStyle name="40% - Accent4 8 2 3 2 2" xfId="8308"/>
    <cellStyle name="40% - Accent4 8 2 3 3" xfId="8307"/>
    <cellStyle name="40% - Accent4 8 2 4" xfId="2002"/>
    <cellStyle name="40% - Accent4 8 2 4 2" xfId="2003"/>
    <cellStyle name="40% - Accent4 8 2 4 2 2" xfId="8310"/>
    <cellStyle name="40% - Accent4 8 2 4 3" xfId="8309"/>
    <cellStyle name="40% - Accent4 8 2 5" xfId="2004"/>
    <cellStyle name="40% - Accent4 8 2 5 2" xfId="8311"/>
    <cellStyle name="40% - Accent4 8 2 6" xfId="8304"/>
    <cellStyle name="40% - Accent4 8 2_ORACLE TRIAL BALANCE" xfId="2005"/>
    <cellStyle name="40% - Accent4 8 3" xfId="2006"/>
    <cellStyle name="40% - Accent4 8 3 2" xfId="2007"/>
    <cellStyle name="40% - Accent4 8 3 2 2" xfId="8313"/>
    <cellStyle name="40% - Accent4 8 3 3" xfId="8312"/>
    <cellStyle name="40% - Accent4 8 4" xfId="2008"/>
    <cellStyle name="40% - Accent4 8 4 2" xfId="2009"/>
    <cellStyle name="40% - Accent4 8 4 2 2" xfId="8315"/>
    <cellStyle name="40% - Accent4 8 4 3" xfId="8314"/>
    <cellStyle name="40% - Accent4 8 5" xfId="2010"/>
    <cellStyle name="40% - Accent4 8 5 2" xfId="2011"/>
    <cellStyle name="40% - Accent4 8 5 2 2" xfId="8317"/>
    <cellStyle name="40% - Accent4 8 5 3" xfId="8316"/>
    <cellStyle name="40% - Accent4 8 6" xfId="2012"/>
    <cellStyle name="40% - Accent4 8 6 2" xfId="8318"/>
    <cellStyle name="40% - Accent4 8 7" xfId="8303"/>
    <cellStyle name="40% - Accent4 8_ORACLE TRIAL BALANCE" xfId="2013"/>
    <cellStyle name="40% - Accent4 9" xfId="2014"/>
    <cellStyle name="40% - Accent4 9 2" xfId="2015"/>
    <cellStyle name="40% - Accent4 9 2 2" xfId="2016"/>
    <cellStyle name="40% - Accent4 9 2 2 2" xfId="2017"/>
    <cellStyle name="40% - Accent4 9 2 2 2 2" xfId="8322"/>
    <cellStyle name="40% - Accent4 9 2 2 3" xfId="8321"/>
    <cellStyle name="40% - Accent4 9 2 3" xfId="2018"/>
    <cellStyle name="40% - Accent4 9 2 3 2" xfId="2019"/>
    <cellStyle name="40% - Accent4 9 2 3 2 2" xfId="8324"/>
    <cellStyle name="40% - Accent4 9 2 3 3" xfId="8323"/>
    <cellStyle name="40% - Accent4 9 2 4" xfId="2020"/>
    <cellStyle name="40% - Accent4 9 2 4 2" xfId="2021"/>
    <cellStyle name="40% - Accent4 9 2 4 2 2" xfId="8326"/>
    <cellStyle name="40% - Accent4 9 2 4 3" xfId="8325"/>
    <cellStyle name="40% - Accent4 9 2 5" xfId="2022"/>
    <cellStyle name="40% - Accent4 9 2 5 2" xfId="8327"/>
    <cellStyle name="40% - Accent4 9 2 6" xfId="8320"/>
    <cellStyle name="40% - Accent4 9 2_ORACLE TRIAL BALANCE" xfId="2023"/>
    <cellStyle name="40% - Accent4 9 3" xfId="2024"/>
    <cellStyle name="40% - Accent4 9 3 2" xfId="2025"/>
    <cellStyle name="40% - Accent4 9 3 2 2" xfId="8329"/>
    <cellStyle name="40% - Accent4 9 3 3" xfId="8328"/>
    <cellStyle name="40% - Accent4 9 4" xfId="2026"/>
    <cellStyle name="40% - Accent4 9 4 2" xfId="2027"/>
    <cellStyle name="40% - Accent4 9 4 2 2" xfId="8331"/>
    <cellStyle name="40% - Accent4 9 4 3" xfId="8330"/>
    <cellStyle name="40% - Accent4 9 5" xfId="2028"/>
    <cellStyle name="40% - Accent4 9 5 2" xfId="2029"/>
    <cellStyle name="40% - Accent4 9 5 2 2" xfId="8333"/>
    <cellStyle name="40% - Accent4 9 5 3" xfId="8332"/>
    <cellStyle name="40% - Accent4 9 6" xfId="2030"/>
    <cellStyle name="40% - Accent4 9 6 2" xfId="8334"/>
    <cellStyle name="40% - Accent4 9 7" xfId="8319"/>
    <cellStyle name="40% - Accent4 9_ORACLE TRIAL BALANCE" xfId="2031"/>
    <cellStyle name="40% - Accent5 10" xfId="2032"/>
    <cellStyle name="40% - Accent5 10 2" xfId="2033"/>
    <cellStyle name="40% - Accent5 10 2 2" xfId="2034"/>
    <cellStyle name="40% - Accent5 10 2 2 2" xfId="2035"/>
    <cellStyle name="40% - Accent5 10 2 2 2 2" xfId="8338"/>
    <cellStyle name="40% - Accent5 10 2 2 3" xfId="8337"/>
    <cellStyle name="40% - Accent5 10 2 3" xfId="2036"/>
    <cellStyle name="40% - Accent5 10 2 3 2" xfId="2037"/>
    <cellStyle name="40% - Accent5 10 2 3 2 2" xfId="8340"/>
    <cellStyle name="40% - Accent5 10 2 3 3" xfId="8339"/>
    <cellStyle name="40% - Accent5 10 2 4" xfId="2038"/>
    <cellStyle name="40% - Accent5 10 2 4 2" xfId="2039"/>
    <cellStyle name="40% - Accent5 10 2 4 2 2" xfId="8342"/>
    <cellStyle name="40% - Accent5 10 2 4 3" xfId="8341"/>
    <cellStyle name="40% - Accent5 10 2 5" xfId="2040"/>
    <cellStyle name="40% - Accent5 10 2 5 2" xfId="8343"/>
    <cellStyle name="40% - Accent5 10 2 6" xfId="8336"/>
    <cellStyle name="40% - Accent5 10 2_ORACLE TRIAL BALANCE" xfId="2041"/>
    <cellStyle name="40% - Accent5 10 3" xfId="2042"/>
    <cellStyle name="40% - Accent5 10 3 2" xfId="2043"/>
    <cellStyle name="40% - Accent5 10 3 2 2" xfId="8345"/>
    <cellStyle name="40% - Accent5 10 3 3" xfId="8344"/>
    <cellStyle name="40% - Accent5 10 4" xfId="2044"/>
    <cellStyle name="40% - Accent5 10 4 2" xfId="2045"/>
    <cellStyle name="40% - Accent5 10 4 2 2" xfId="8347"/>
    <cellStyle name="40% - Accent5 10 4 3" xfId="8346"/>
    <cellStyle name="40% - Accent5 10 5" xfId="2046"/>
    <cellStyle name="40% - Accent5 10 5 2" xfId="2047"/>
    <cellStyle name="40% - Accent5 10 5 2 2" xfId="8349"/>
    <cellStyle name="40% - Accent5 10 5 3" xfId="8348"/>
    <cellStyle name="40% - Accent5 10 6" xfId="2048"/>
    <cellStyle name="40% - Accent5 10 6 2" xfId="8350"/>
    <cellStyle name="40% - Accent5 10 7" xfId="8335"/>
    <cellStyle name="40% - Accent5 10_ORACLE TRIAL BALANCE" xfId="2049"/>
    <cellStyle name="40% - Accent5 11" xfId="2050"/>
    <cellStyle name="40% - Accent5 11 2" xfId="2051"/>
    <cellStyle name="40% - Accent5 11 2 2" xfId="2052"/>
    <cellStyle name="40% - Accent5 11 2 2 2" xfId="8353"/>
    <cellStyle name="40% - Accent5 11 2 3" xfId="8352"/>
    <cellStyle name="40% - Accent5 11 3" xfId="2053"/>
    <cellStyle name="40% - Accent5 11 3 2" xfId="2054"/>
    <cellStyle name="40% - Accent5 11 3 2 2" xfId="8355"/>
    <cellStyle name="40% - Accent5 11 3 3" xfId="8354"/>
    <cellStyle name="40% - Accent5 11 4" xfId="2055"/>
    <cellStyle name="40% - Accent5 11 4 2" xfId="2056"/>
    <cellStyle name="40% - Accent5 11 4 2 2" xfId="8357"/>
    <cellStyle name="40% - Accent5 11 4 3" xfId="8356"/>
    <cellStyle name="40% - Accent5 11 5" xfId="2057"/>
    <cellStyle name="40% - Accent5 11 5 2" xfId="8358"/>
    <cellStyle name="40% - Accent5 11 6" xfId="8351"/>
    <cellStyle name="40% - Accent5 11_ORACLE TRIAL BALANCE" xfId="2058"/>
    <cellStyle name="40% - Accent5 12" xfId="2059"/>
    <cellStyle name="40% - Accent5 13" xfId="2060"/>
    <cellStyle name="40% - Accent5 14" xfId="2061"/>
    <cellStyle name="40% - Accent5 15" xfId="2062"/>
    <cellStyle name="40% - Accent5 16" xfId="6701"/>
    <cellStyle name="40% - Accent5 17" xfId="6694"/>
    <cellStyle name="40% - Accent5 18" xfId="6704"/>
    <cellStyle name="40% - Accent5 2" xfId="11"/>
    <cellStyle name="40% - Accent5 2 2" xfId="2064"/>
    <cellStyle name="40% - Accent5 2 2 2" xfId="2065"/>
    <cellStyle name="40% - Accent5 2 2 2 2" xfId="2066"/>
    <cellStyle name="40% - Accent5 2 2 2 2 2" xfId="8362"/>
    <cellStyle name="40% - Accent5 2 2 2 3" xfId="8361"/>
    <cellStyle name="40% - Accent5 2 2 3" xfId="2067"/>
    <cellStyle name="40% - Accent5 2 2 3 2" xfId="2068"/>
    <cellStyle name="40% - Accent5 2 2 3 2 2" xfId="8364"/>
    <cellStyle name="40% - Accent5 2 2 3 3" xfId="8363"/>
    <cellStyle name="40% - Accent5 2 2 4" xfId="2069"/>
    <cellStyle name="40% - Accent5 2 2 4 2" xfId="2070"/>
    <cellStyle name="40% - Accent5 2 2 4 2 2" xfId="8366"/>
    <cellStyle name="40% - Accent5 2 2 4 3" xfId="8365"/>
    <cellStyle name="40% - Accent5 2 2 5" xfId="2071"/>
    <cellStyle name="40% - Accent5 2 2 5 2" xfId="2072"/>
    <cellStyle name="40% - Accent5 2 2 5 2 2" xfId="8368"/>
    <cellStyle name="40% - Accent5 2 2 5 3" xfId="8367"/>
    <cellStyle name="40% - Accent5 2 2 6" xfId="2073"/>
    <cellStyle name="40% - Accent5 2 2 6 2" xfId="8369"/>
    <cellStyle name="40% - Accent5 2 2 7" xfId="8360"/>
    <cellStyle name="40% - Accent5 2 2_ORACLE TRIAL BALANCE" xfId="2074"/>
    <cellStyle name="40% - Accent5 2 3" xfId="2075"/>
    <cellStyle name="40% - Accent5 2 3 2" xfId="2076"/>
    <cellStyle name="40% - Accent5 2 3 2 2" xfId="8371"/>
    <cellStyle name="40% - Accent5 2 3 3" xfId="8370"/>
    <cellStyle name="40% - Accent5 2 4" xfId="2077"/>
    <cellStyle name="40% - Accent5 2 4 2" xfId="2078"/>
    <cellStyle name="40% - Accent5 2 4 2 2" xfId="8373"/>
    <cellStyle name="40% - Accent5 2 4 3" xfId="8372"/>
    <cellStyle name="40% - Accent5 2 5" xfId="2079"/>
    <cellStyle name="40% - Accent5 2 5 2" xfId="2080"/>
    <cellStyle name="40% - Accent5 2 5 2 2" xfId="8375"/>
    <cellStyle name="40% - Accent5 2 5 3" xfId="8374"/>
    <cellStyle name="40% - Accent5 2 6" xfId="2081"/>
    <cellStyle name="40% - Accent5 2 6 2" xfId="2082"/>
    <cellStyle name="40% - Accent5 2 6 2 2" xfId="8377"/>
    <cellStyle name="40% - Accent5 2 6 3" xfId="8376"/>
    <cellStyle name="40% - Accent5 2 7" xfId="2083"/>
    <cellStyle name="40% - Accent5 2 7 2" xfId="8378"/>
    <cellStyle name="40% - Accent5 2 8" xfId="2063"/>
    <cellStyle name="40% - Accent5 2 8 2" xfId="8359"/>
    <cellStyle name="40% - Accent5 2_ORACLE TRIAL BALANCE" xfId="2084"/>
    <cellStyle name="40% - Accent5 3" xfId="2085"/>
    <cellStyle name="40% - Accent5 3 2" xfId="2086"/>
    <cellStyle name="40% - Accent5 3 2 2" xfId="2087"/>
    <cellStyle name="40% - Accent5 3 2 2 2" xfId="2088"/>
    <cellStyle name="40% - Accent5 3 2 2 2 2" xfId="8382"/>
    <cellStyle name="40% - Accent5 3 2 2 3" xfId="8381"/>
    <cellStyle name="40% - Accent5 3 2 3" xfId="2089"/>
    <cellStyle name="40% - Accent5 3 2 3 2" xfId="2090"/>
    <cellStyle name="40% - Accent5 3 2 3 2 2" xfId="8384"/>
    <cellStyle name="40% - Accent5 3 2 3 3" xfId="8383"/>
    <cellStyle name="40% - Accent5 3 2 4" xfId="2091"/>
    <cellStyle name="40% - Accent5 3 2 4 2" xfId="2092"/>
    <cellStyle name="40% - Accent5 3 2 4 2 2" xfId="8386"/>
    <cellStyle name="40% - Accent5 3 2 4 3" xfId="8385"/>
    <cellStyle name="40% - Accent5 3 2 5" xfId="2093"/>
    <cellStyle name="40% - Accent5 3 2 5 2" xfId="8387"/>
    <cellStyle name="40% - Accent5 3 2 6" xfId="8380"/>
    <cellStyle name="40% - Accent5 3 2_ORACLE TRIAL BALANCE" xfId="2094"/>
    <cellStyle name="40% - Accent5 3 3" xfId="2095"/>
    <cellStyle name="40% - Accent5 3 3 2" xfId="2096"/>
    <cellStyle name="40% - Accent5 3 3 2 2" xfId="8389"/>
    <cellStyle name="40% - Accent5 3 3 3" xfId="8388"/>
    <cellStyle name="40% - Accent5 3 4" xfId="2097"/>
    <cellStyle name="40% - Accent5 3 4 2" xfId="2098"/>
    <cellStyle name="40% - Accent5 3 4 2 2" xfId="8391"/>
    <cellStyle name="40% - Accent5 3 4 3" xfId="8390"/>
    <cellStyle name="40% - Accent5 3 5" xfId="2099"/>
    <cellStyle name="40% - Accent5 3 6" xfId="2100"/>
    <cellStyle name="40% - Accent5 3 7" xfId="2101"/>
    <cellStyle name="40% - Accent5 3 8" xfId="2102"/>
    <cellStyle name="40% - Accent5 3 8 2" xfId="8392"/>
    <cellStyle name="40% - Accent5 3 9" xfId="8379"/>
    <cellStyle name="40% - Accent5 3_ORACLE TRIAL BALANCE" xfId="2103"/>
    <cellStyle name="40% - Accent5 4" xfId="2104"/>
    <cellStyle name="40% - Accent5 4 2" xfId="2105"/>
    <cellStyle name="40% - Accent5 4 2 2" xfId="2106"/>
    <cellStyle name="40% - Accent5 4 2 2 2" xfId="2107"/>
    <cellStyle name="40% - Accent5 4 2 2 2 2" xfId="8396"/>
    <cellStyle name="40% - Accent5 4 2 2 3" xfId="8395"/>
    <cellStyle name="40% - Accent5 4 2 3" xfId="2108"/>
    <cellStyle name="40% - Accent5 4 2 3 2" xfId="2109"/>
    <cellStyle name="40% - Accent5 4 2 3 2 2" xfId="8398"/>
    <cellStyle name="40% - Accent5 4 2 3 3" xfId="8397"/>
    <cellStyle name="40% - Accent5 4 2 4" xfId="2110"/>
    <cellStyle name="40% - Accent5 4 2 4 2" xfId="2111"/>
    <cellStyle name="40% - Accent5 4 2 4 2 2" xfId="8400"/>
    <cellStyle name="40% - Accent5 4 2 4 3" xfId="8399"/>
    <cellStyle name="40% - Accent5 4 2 5" xfId="2112"/>
    <cellStyle name="40% - Accent5 4 2 5 2" xfId="8401"/>
    <cellStyle name="40% - Accent5 4 2 6" xfId="8394"/>
    <cellStyle name="40% - Accent5 4 2_ORACLE TRIAL BALANCE" xfId="2113"/>
    <cellStyle name="40% - Accent5 4 3" xfId="2114"/>
    <cellStyle name="40% - Accent5 4 3 2" xfId="2115"/>
    <cellStyle name="40% - Accent5 4 3 2 2" xfId="8403"/>
    <cellStyle name="40% - Accent5 4 3 3" xfId="8402"/>
    <cellStyle name="40% - Accent5 4 4" xfId="2116"/>
    <cellStyle name="40% - Accent5 4 4 2" xfId="2117"/>
    <cellStyle name="40% - Accent5 4 4 2 2" xfId="8405"/>
    <cellStyle name="40% - Accent5 4 4 3" xfId="8404"/>
    <cellStyle name="40% - Accent5 4 5" xfId="2118"/>
    <cellStyle name="40% - Accent5 4 5 2" xfId="2119"/>
    <cellStyle name="40% - Accent5 4 5 2 2" xfId="8407"/>
    <cellStyle name="40% - Accent5 4 5 3" xfId="8406"/>
    <cellStyle name="40% - Accent5 4 6" xfId="2120"/>
    <cellStyle name="40% - Accent5 4 6 2" xfId="8408"/>
    <cellStyle name="40% - Accent5 4 7" xfId="8393"/>
    <cellStyle name="40% - Accent5 4_ORACLE TRIAL BALANCE" xfId="2121"/>
    <cellStyle name="40% - Accent5 5" xfId="2122"/>
    <cellStyle name="40% - Accent5 5 2" xfId="2123"/>
    <cellStyle name="40% - Accent5 5 2 2" xfId="2124"/>
    <cellStyle name="40% - Accent5 5 2 2 2" xfId="2125"/>
    <cellStyle name="40% - Accent5 5 2 2 2 2" xfId="8412"/>
    <cellStyle name="40% - Accent5 5 2 2 3" xfId="8411"/>
    <cellStyle name="40% - Accent5 5 2 3" xfId="2126"/>
    <cellStyle name="40% - Accent5 5 2 3 2" xfId="2127"/>
    <cellStyle name="40% - Accent5 5 2 3 2 2" xfId="8414"/>
    <cellStyle name="40% - Accent5 5 2 3 3" xfId="8413"/>
    <cellStyle name="40% - Accent5 5 2 4" xfId="2128"/>
    <cellStyle name="40% - Accent5 5 2 4 2" xfId="2129"/>
    <cellStyle name="40% - Accent5 5 2 4 2 2" xfId="8416"/>
    <cellStyle name="40% - Accent5 5 2 4 3" xfId="8415"/>
    <cellStyle name="40% - Accent5 5 2 5" xfId="2130"/>
    <cellStyle name="40% - Accent5 5 2 5 2" xfId="8417"/>
    <cellStyle name="40% - Accent5 5 2 6" xfId="8410"/>
    <cellStyle name="40% - Accent5 5 2_ORACLE TRIAL BALANCE" xfId="2131"/>
    <cellStyle name="40% - Accent5 5 3" xfId="2132"/>
    <cellStyle name="40% - Accent5 5 3 2" xfId="2133"/>
    <cellStyle name="40% - Accent5 5 3 2 2" xfId="8419"/>
    <cellStyle name="40% - Accent5 5 3 3" xfId="8418"/>
    <cellStyle name="40% - Accent5 5 4" xfId="2134"/>
    <cellStyle name="40% - Accent5 5 4 2" xfId="2135"/>
    <cellStyle name="40% - Accent5 5 4 2 2" xfId="8421"/>
    <cellStyle name="40% - Accent5 5 4 3" xfId="8420"/>
    <cellStyle name="40% - Accent5 5 5" xfId="2136"/>
    <cellStyle name="40% - Accent5 5 5 2" xfId="2137"/>
    <cellStyle name="40% - Accent5 5 5 2 2" xfId="8423"/>
    <cellStyle name="40% - Accent5 5 5 3" xfId="8422"/>
    <cellStyle name="40% - Accent5 5 6" xfId="2138"/>
    <cellStyle name="40% - Accent5 5 6 2" xfId="8424"/>
    <cellStyle name="40% - Accent5 5 7" xfId="8409"/>
    <cellStyle name="40% - Accent5 5_ORACLE TRIAL BALANCE" xfId="2139"/>
    <cellStyle name="40% - Accent5 6" xfId="2140"/>
    <cellStyle name="40% - Accent5 6 2" xfId="2141"/>
    <cellStyle name="40% - Accent5 6 2 2" xfId="2142"/>
    <cellStyle name="40% - Accent5 6 2 2 2" xfId="2143"/>
    <cellStyle name="40% - Accent5 6 2 2 2 2" xfId="8428"/>
    <cellStyle name="40% - Accent5 6 2 2 3" xfId="8427"/>
    <cellStyle name="40% - Accent5 6 2 3" xfId="2144"/>
    <cellStyle name="40% - Accent5 6 2 3 2" xfId="2145"/>
    <cellStyle name="40% - Accent5 6 2 3 2 2" xfId="8430"/>
    <cellStyle name="40% - Accent5 6 2 3 3" xfId="8429"/>
    <cellStyle name="40% - Accent5 6 2 4" xfId="2146"/>
    <cellStyle name="40% - Accent5 6 2 4 2" xfId="2147"/>
    <cellStyle name="40% - Accent5 6 2 4 2 2" xfId="8432"/>
    <cellStyle name="40% - Accent5 6 2 4 3" xfId="8431"/>
    <cellStyle name="40% - Accent5 6 2 5" xfId="2148"/>
    <cellStyle name="40% - Accent5 6 2 5 2" xfId="8433"/>
    <cellStyle name="40% - Accent5 6 2 6" xfId="8426"/>
    <cellStyle name="40% - Accent5 6 2_ORACLE TRIAL BALANCE" xfId="2149"/>
    <cellStyle name="40% - Accent5 6 3" xfId="2150"/>
    <cellStyle name="40% - Accent5 6 3 2" xfId="2151"/>
    <cellStyle name="40% - Accent5 6 3 2 2" xfId="8435"/>
    <cellStyle name="40% - Accent5 6 3 3" xfId="8434"/>
    <cellStyle name="40% - Accent5 6 4" xfId="2152"/>
    <cellStyle name="40% - Accent5 6 4 2" xfId="2153"/>
    <cellStyle name="40% - Accent5 6 4 2 2" xfId="8437"/>
    <cellStyle name="40% - Accent5 6 4 3" xfId="8436"/>
    <cellStyle name="40% - Accent5 6 5" xfId="2154"/>
    <cellStyle name="40% - Accent5 6 5 2" xfId="2155"/>
    <cellStyle name="40% - Accent5 6 5 2 2" xfId="8439"/>
    <cellStyle name="40% - Accent5 6 5 3" xfId="8438"/>
    <cellStyle name="40% - Accent5 6 6" xfId="2156"/>
    <cellStyle name="40% - Accent5 6 6 2" xfId="8440"/>
    <cellStyle name="40% - Accent5 6 7" xfId="8425"/>
    <cellStyle name="40% - Accent5 6_ORACLE TRIAL BALANCE" xfId="2157"/>
    <cellStyle name="40% - Accent5 7" xfId="2158"/>
    <cellStyle name="40% - Accent5 7 2" xfId="2159"/>
    <cellStyle name="40% - Accent5 7 2 2" xfId="2160"/>
    <cellStyle name="40% - Accent5 7 2 2 2" xfId="2161"/>
    <cellStyle name="40% - Accent5 7 2 2 2 2" xfId="8444"/>
    <cellStyle name="40% - Accent5 7 2 2 3" xfId="8443"/>
    <cellStyle name="40% - Accent5 7 2 3" xfId="2162"/>
    <cellStyle name="40% - Accent5 7 2 3 2" xfId="2163"/>
    <cellStyle name="40% - Accent5 7 2 3 2 2" xfId="8446"/>
    <cellStyle name="40% - Accent5 7 2 3 3" xfId="8445"/>
    <cellStyle name="40% - Accent5 7 2 4" xfId="2164"/>
    <cellStyle name="40% - Accent5 7 2 4 2" xfId="2165"/>
    <cellStyle name="40% - Accent5 7 2 4 2 2" xfId="8448"/>
    <cellStyle name="40% - Accent5 7 2 4 3" xfId="8447"/>
    <cellStyle name="40% - Accent5 7 2 5" xfId="2166"/>
    <cellStyle name="40% - Accent5 7 2 5 2" xfId="8449"/>
    <cellStyle name="40% - Accent5 7 2 6" xfId="8442"/>
    <cellStyle name="40% - Accent5 7 2_ORACLE TRIAL BALANCE" xfId="2167"/>
    <cellStyle name="40% - Accent5 7 3" xfId="2168"/>
    <cellStyle name="40% - Accent5 7 3 2" xfId="2169"/>
    <cellStyle name="40% - Accent5 7 3 2 2" xfId="8451"/>
    <cellStyle name="40% - Accent5 7 3 3" xfId="8450"/>
    <cellStyle name="40% - Accent5 7 4" xfId="2170"/>
    <cellStyle name="40% - Accent5 7 4 2" xfId="2171"/>
    <cellStyle name="40% - Accent5 7 4 2 2" xfId="8453"/>
    <cellStyle name="40% - Accent5 7 4 3" xfId="8452"/>
    <cellStyle name="40% - Accent5 7 5" xfId="2172"/>
    <cellStyle name="40% - Accent5 7 5 2" xfId="2173"/>
    <cellStyle name="40% - Accent5 7 5 2 2" xfId="8455"/>
    <cellStyle name="40% - Accent5 7 5 3" xfId="8454"/>
    <cellStyle name="40% - Accent5 7 6" xfId="2174"/>
    <cellStyle name="40% - Accent5 7 6 2" xfId="8456"/>
    <cellStyle name="40% - Accent5 7 7" xfId="8441"/>
    <cellStyle name="40% - Accent5 7_ORACLE TRIAL BALANCE" xfId="2175"/>
    <cellStyle name="40% - Accent5 8" xfId="2176"/>
    <cellStyle name="40% - Accent5 8 2" xfId="2177"/>
    <cellStyle name="40% - Accent5 8 2 2" xfId="2178"/>
    <cellStyle name="40% - Accent5 8 2 2 2" xfId="2179"/>
    <cellStyle name="40% - Accent5 8 2 2 2 2" xfId="8460"/>
    <cellStyle name="40% - Accent5 8 2 2 3" xfId="8459"/>
    <cellStyle name="40% - Accent5 8 2 3" xfId="2180"/>
    <cellStyle name="40% - Accent5 8 2 3 2" xfId="2181"/>
    <cellStyle name="40% - Accent5 8 2 3 2 2" xfId="8462"/>
    <cellStyle name="40% - Accent5 8 2 3 3" xfId="8461"/>
    <cellStyle name="40% - Accent5 8 2 4" xfId="2182"/>
    <cellStyle name="40% - Accent5 8 2 4 2" xfId="2183"/>
    <cellStyle name="40% - Accent5 8 2 4 2 2" xfId="8464"/>
    <cellStyle name="40% - Accent5 8 2 4 3" xfId="8463"/>
    <cellStyle name="40% - Accent5 8 2 5" xfId="2184"/>
    <cellStyle name="40% - Accent5 8 2 5 2" xfId="8465"/>
    <cellStyle name="40% - Accent5 8 2 6" xfId="8458"/>
    <cellStyle name="40% - Accent5 8 2_ORACLE TRIAL BALANCE" xfId="2185"/>
    <cellStyle name="40% - Accent5 8 3" xfId="2186"/>
    <cellStyle name="40% - Accent5 8 3 2" xfId="2187"/>
    <cellStyle name="40% - Accent5 8 3 2 2" xfId="8467"/>
    <cellStyle name="40% - Accent5 8 3 3" xfId="8466"/>
    <cellStyle name="40% - Accent5 8 4" xfId="2188"/>
    <cellStyle name="40% - Accent5 8 4 2" xfId="2189"/>
    <cellStyle name="40% - Accent5 8 4 2 2" xfId="8469"/>
    <cellStyle name="40% - Accent5 8 4 3" xfId="8468"/>
    <cellStyle name="40% - Accent5 8 5" xfId="2190"/>
    <cellStyle name="40% - Accent5 8 5 2" xfId="2191"/>
    <cellStyle name="40% - Accent5 8 5 2 2" xfId="8471"/>
    <cellStyle name="40% - Accent5 8 5 3" xfId="8470"/>
    <cellStyle name="40% - Accent5 8 6" xfId="2192"/>
    <cellStyle name="40% - Accent5 8 6 2" xfId="8472"/>
    <cellStyle name="40% - Accent5 8 7" xfId="8457"/>
    <cellStyle name="40% - Accent5 8_ORACLE TRIAL BALANCE" xfId="2193"/>
    <cellStyle name="40% - Accent5 9" xfId="2194"/>
    <cellStyle name="40% - Accent5 9 2" xfId="2195"/>
    <cellStyle name="40% - Accent5 9 2 2" xfId="2196"/>
    <cellStyle name="40% - Accent5 9 2 2 2" xfId="2197"/>
    <cellStyle name="40% - Accent5 9 2 2 2 2" xfId="8476"/>
    <cellStyle name="40% - Accent5 9 2 2 3" xfId="8475"/>
    <cellStyle name="40% - Accent5 9 2 3" xfId="2198"/>
    <cellStyle name="40% - Accent5 9 2 3 2" xfId="2199"/>
    <cellStyle name="40% - Accent5 9 2 3 2 2" xfId="8478"/>
    <cellStyle name="40% - Accent5 9 2 3 3" xfId="8477"/>
    <cellStyle name="40% - Accent5 9 2 4" xfId="2200"/>
    <cellStyle name="40% - Accent5 9 2 4 2" xfId="2201"/>
    <cellStyle name="40% - Accent5 9 2 4 2 2" xfId="8480"/>
    <cellStyle name="40% - Accent5 9 2 4 3" xfId="8479"/>
    <cellStyle name="40% - Accent5 9 2 5" xfId="2202"/>
    <cellStyle name="40% - Accent5 9 2 5 2" xfId="8481"/>
    <cellStyle name="40% - Accent5 9 2 6" xfId="8474"/>
    <cellStyle name="40% - Accent5 9 2_ORACLE TRIAL BALANCE" xfId="2203"/>
    <cellStyle name="40% - Accent5 9 3" xfId="2204"/>
    <cellStyle name="40% - Accent5 9 3 2" xfId="2205"/>
    <cellStyle name="40% - Accent5 9 3 2 2" xfId="8483"/>
    <cellStyle name="40% - Accent5 9 3 3" xfId="8482"/>
    <cellStyle name="40% - Accent5 9 4" xfId="2206"/>
    <cellStyle name="40% - Accent5 9 4 2" xfId="2207"/>
    <cellStyle name="40% - Accent5 9 4 2 2" xfId="8485"/>
    <cellStyle name="40% - Accent5 9 4 3" xfId="8484"/>
    <cellStyle name="40% - Accent5 9 5" xfId="2208"/>
    <cellStyle name="40% - Accent5 9 5 2" xfId="2209"/>
    <cellStyle name="40% - Accent5 9 5 2 2" xfId="8487"/>
    <cellStyle name="40% - Accent5 9 5 3" xfId="8486"/>
    <cellStyle name="40% - Accent5 9 6" xfId="2210"/>
    <cellStyle name="40% - Accent5 9 6 2" xfId="8488"/>
    <cellStyle name="40% - Accent5 9 7" xfId="8473"/>
    <cellStyle name="40% - Accent5 9_ORACLE TRIAL BALANCE" xfId="2211"/>
    <cellStyle name="40% - Accent6 10" xfId="2212"/>
    <cellStyle name="40% - Accent6 10 2" xfId="2213"/>
    <cellStyle name="40% - Accent6 10 2 2" xfId="2214"/>
    <cellStyle name="40% - Accent6 10 2 2 2" xfId="2215"/>
    <cellStyle name="40% - Accent6 10 2 2 2 2" xfId="8492"/>
    <cellStyle name="40% - Accent6 10 2 2 3" xfId="8491"/>
    <cellStyle name="40% - Accent6 10 2 3" xfId="2216"/>
    <cellStyle name="40% - Accent6 10 2 3 2" xfId="2217"/>
    <cellStyle name="40% - Accent6 10 2 3 2 2" xfId="8494"/>
    <cellStyle name="40% - Accent6 10 2 3 3" xfId="8493"/>
    <cellStyle name="40% - Accent6 10 2 4" xfId="2218"/>
    <cellStyle name="40% - Accent6 10 2 4 2" xfId="2219"/>
    <cellStyle name="40% - Accent6 10 2 4 2 2" xfId="8496"/>
    <cellStyle name="40% - Accent6 10 2 4 3" xfId="8495"/>
    <cellStyle name="40% - Accent6 10 2 5" xfId="2220"/>
    <cellStyle name="40% - Accent6 10 2 5 2" xfId="8497"/>
    <cellStyle name="40% - Accent6 10 2 6" xfId="8490"/>
    <cellStyle name="40% - Accent6 10 2_ORACLE TRIAL BALANCE" xfId="2221"/>
    <cellStyle name="40% - Accent6 10 3" xfId="2222"/>
    <cellStyle name="40% - Accent6 10 3 2" xfId="2223"/>
    <cellStyle name="40% - Accent6 10 3 2 2" xfId="8499"/>
    <cellStyle name="40% - Accent6 10 3 3" xfId="8498"/>
    <cellStyle name="40% - Accent6 10 4" xfId="2224"/>
    <cellStyle name="40% - Accent6 10 4 2" xfId="2225"/>
    <cellStyle name="40% - Accent6 10 4 2 2" xfId="8501"/>
    <cellStyle name="40% - Accent6 10 4 3" xfId="8500"/>
    <cellStyle name="40% - Accent6 10 5" xfId="2226"/>
    <cellStyle name="40% - Accent6 10 5 2" xfId="2227"/>
    <cellStyle name="40% - Accent6 10 5 2 2" xfId="8503"/>
    <cellStyle name="40% - Accent6 10 5 3" xfId="8502"/>
    <cellStyle name="40% - Accent6 10 6" xfId="2228"/>
    <cellStyle name="40% - Accent6 10 6 2" xfId="8504"/>
    <cellStyle name="40% - Accent6 10 7" xfId="8489"/>
    <cellStyle name="40% - Accent6 10_ORACLE TRIAL BALANCE" xfId="2229"/>
    <cellStyle name="40% - Accent6 11" xfId="2230"/>
    <cellStyle name="40% - Accent6 11 2" xfId="2231"/>
    <cellStyle name="40% - Accent6 11 2 2" xfId="2232"/>
    <cellStyle name="40% - Accent6 11 2 2 2" xfId="8507"/>
    <cellStyle name="40% - Accent6 11 2 3" xfId="8506"/>
    <cellStyle name="40% - Accent6 11 3" xfId="2233"/>
    <cellStyle name="40% - Accent6 11 3 2" xfId="2234"/>
    <cellStyle name="40% - Accent6 11 3 2 2" xfId="8509"/>
    <cellStyle name="40% - Accent6 11 3 3" xfId="8508"/>
    <cellStyle name="40% - Accent6 11 4" xfId="2235"/>
    <cellStyle name="40% - Accent6 11 4 2" xfId="2236"/>
    <cellStyle name="40% - Accent6 11 4 2 2" xfId="8511"/>
    <cellStyle name="40% - Accent6 11 4 3" xfId="8510"/>
    <cellStyle name="40% - Accent6 11 5" xfId="2237"/>
    <cellStyle name="40% - Accent6 11 5 2" xfId="8512"/>
    <cellStyle name="40% - Accent6 11 6" xfId="8505"/>
    <cellStyle name="40% - Accent6 11_ORACLE TRIAL BALANCE" xfId="2238"/>
    <cellStyle name="40% - Accent6 12" xfId="2239"/>
    <cellStyle name="40% - Accent6 13" xfId="2240"/>
    <cellStyle name="40% - Accent6 14" xfId="2241"/>
    <cellStyle name="40% - Accent6 15" xfId="2242"/>
    <cellStyle name="40% - Accent6 16" xfId="6740"/>
    <cellStyle name="40% - Accent6 17" xfId="6711"/>
    <cellStyle name="40% - Accent6 18" xfId="6675"/>
    <cellStyle name="40% - Accent6 2" xfId="12"/>
    <cellStyle name="40% - Accent6 2 2" xfId="2244"/>
    <cellStyle name="40% - Accent6 2 2 2" xfId="2245"/>
    <cellStyle name="40% - Accent6 2 2 2 2" xfId="2246"/>
    <cellStyle name="40% - Accent6 2 2 2 2 2" xfId="8516"/>
    <cellStyle name="40% - Accent6 2 2 2 3" xfId="8515"/>
    <cellStyle name="40% - Accent6 2 2 3" xfId="2247"/>
    <cellStyle name="40% - Accent6 2 2 3 2" xfId="2248"/>
    <cellStyle name="40% - Accent6 2 2 3 2 2" xfId="8518"/>
    <cellStyle name="40% - Accent6 2 2 3 3" xfId="8517"/>
    <cellStyle name="40% - Accent6 2 2 4" xfId="2249"/>
    <cellStyle name="40% - Accent6 2 2 4 2" xfId="2250"/>
    <cellStyle name="40% - Accent6 2 2 4 2 2" xfId="8520"/>
    <cellStyle name="40% - Accent6 2 2 4 3" xfId="8519"/>
    <cellStyle name="40% - Accent6 2 2 5" xfId="2251"/>
    <cellStyle name="40% - Accent6 2 2 5 2" xfId="2252"/>
    <cellStyle name="40% - Accent6 2 2 5 2 2" xfId="8522"/>
    <cellStyle name="40% - Accent6 2 2 5 3" xfId="8521"/>
    <cellStyle name="40% - Accent6 2 2 6" xfId="2253"/>
    <cellStyle name="40% - Accent6 2 2 6 2" xfId="8523"/>
    <cellStyle name="40% - Accent6 2 2 7" xfId="8514"/>
    <cellStyle name="40% - Accent6 2 2_ORACLE TRIAL BALANCE" xfId="2254"/>
    <cellStyle name="40% - Accent6 2 3" xfId="2255"/>
    <cellStyle name="40% - Accent6 2 3 2" xfId="2256"/>
    <cellStyle name="40% - Accent6 2 3 2 2" xfId="8525"/>
    <cellStyle name="40% - Accent6 2 3 3" xfId="8524"/>
    <cellStyle name="40% - Accent6 2 4" xfId="2257"/>
    <cellStyle name="40% - Accent6 2 4 2" xfId="2258"/>
    <cellStyle name="40% - Accent6 2 4 2 2" xfId="8527"/>
    <cellStyle name="40% - Accent6 2 4 3" xfId="8526"/>
    <cellStyle name="40% - Accent6 2 5" xfId="2259"/>
    <cellStyle name="40% - Accent6 2 5 2" xfId="2260"/>
    <cellStyle name="40% - Accent6 2 5 2 2" xfId="8529"/>
    <cellStyle name="40% - Accent6 2 5 3" xfId="8528"/>
    <cellStyle name="40% - Accent6 2 6" xfId="2261"/>
    <cellStyle name="40% - Accent6 2 6 2" xfId="2262"/>
    <cellStyle name="40% - Accent6 2 6 2 2" xfId="8531"/>
    <cellStyle name="40% - Accent6 2 6 3" xfId="8530"/>
    <cellStyle name="40% - Accent6 2 7" xfId="2263"/>
    <cellStyle name="40% - Accent6 2 7 2" xfId="8532"/>
    <cellStyle name="40% - Accent6 2 8" xfId="2243"/>
    <cellStyle name="40% - Accent6 2 8 2" xfId="8513"/>
    <cellStyle name="40% - Accent6 2_ORACLE TRIAL BALANCE" xfId="2264"/>
    <cellStyle name="40% - Accent6 3" xfId="2265"/>
    <cellStyle name="40% - Accent6 3 2" xfId="2266"/>
    <cellStyle name="40% - Accent6 3 2 2" xfId="2267"/>
    <cellStyle name="40% - Accent6 3 2 2 2" xfId="2268"/>
    <cellStyle name="40% - Accent6 3 2 2 2 2" xfId="8536"/>
    <cellStyle name="40% - Accent6 3 2 2 3" xfId="8535"/>
    <cellStyle name="40% - Accent6 3 2 3" xfId="2269"/>
    <cellStyle name="40% - Accent6 3 2 3 2" xfId="2270"/>
    <cellStyle name="40% - Accent6 3 2 3 2 2" xfId="8538"/>
    <cellStyle name="40% - Accent6 3 2 3 3" xfId="8537"/>
    <cellStyle name="40% - Accent6 3 2 4" xfId="2271"/>
    <cellStyle name="40% - Accent6 3 2 4 2" xfId="2272"/>
    <cellStyle name="40% - Accent6 3 2 4 2 2" xfId="8540"/>
    <cellStyle name="40% - Accent6 3 2 4 3" xfId="8539"/>
    <cellStyle name="40% - Accent6 3 2 5" xfId="2273"/>
    <cellStyle name="40% - Accent6 3 2 5 2" xfId="8541"/>
    <cellStyle name="40% - Accent6 3 2 6" xfId="8534"/>
    <cellStyle name="40% - Accent6 3 2_ORACLE TRIAL BALANCE" xfId="2274"/>
    <cellStyle name="40% - Accent6 3 3" xfId="2275"/>
    <cellStyle name="40% - Accent6 3 3 2" xfId="2276"/>
    <cellStyle name="40% - Accent6 3 3 2 2" xfId="8543"/>
    <cellStyle name="40% - Accent6 3 3 3" xfId="8542"/>
    <cellStyle name="40% - Accent6 3 4" xfId="2277"/>
    <cellStyle name="40% - Accent6 3 4 2" xfId="2278"/>
    <cellStyle name="40% - Accent6 3 4 2 2" xfId="8545"/>
    <cellStyle name="40% - Accent6 3 4 3" xfId="8544"/>
    <cellStyle name="40% - Accent6 3 5" xfId="2279"/>
    <cellStyle name="40% - Accent6 3 6" xfId="2280"/>
    <cellStyle name="40% - Accent6 3 7" xfId="2281"/>
    <cellStyle name="40% - Accent6 3 8" xfId="2282"/>
    <cellStyle name="40% - Accent6 3 8 2" xfId="8546"/>
    <cellStyle name="40% - Accent6 3 9" xfId="8533"/>
    <cellStyle name="40% - Accent6 3_ORACLE TRIAL BALANCE" xfId="2283"/>
    <cellStyle name="40% - Accent6 4" xfId="2284"/>
    <cellStyle name="40% - Accent6 4 2" xfId="2285"/>
    <cellStyle name="40% - Accent6 4 2 2" xfId="2286"/>
    <cellStyle name="40% - Accent6 4 2 2 2" xfId="2287"/>
    <cellStyle name="40% - Accent6 4 2 2 2 2" xfId="8550"/>
    <cellStyle name="40% - Accent6 4 2 2 3" xfId="8549"/>
    <cellStyle name="40% - Accent6 4 2 3" xfId="2288"/>
    <cellStyle name="40% - Accent6 4 2 3 2" xfId="2289"/>
    <cellStyle name="40% - Accent6 4 2 3 2 2" xfId="8552"/>
    <cellStyle name="40% - Accent6 4 2 3 3" xfId="8551"/>
    <cellStyle name="40% - Accent6 4 2 4" xfId="2290"/>
    <cellStyle name="40% - Accent6 4 2 4 2" xfId="2291"/>
    <cellStyle name="40% - Accent6 4 2 4 2 2" xfId="8554"/>
    <cellStyle name="40% - Accent6 4 2 4 3" xfId="8553"/>
    <cellStyle name="40% - Accent6 4 2 5" xfId="2292"/>
    <cellStyle name="40% - Accent6 4 2 5 2" xfId="8555"/>
    <cellStyle name="40% - Accent6 4 2 6" xfId="8548"/>
    <cellStyle name="40% - Accent6 4 2_ORACLE TRIAL BALANCE" xfId="2293"/>
    <cellStyle name="40% - Accent6 4 3" xfId="2294"/>
    <cellStyle name="40% - Accent6 4 3 2" xfId="2295"/>
    <cellStyle name="40% - Accent6 4 3 2 2" xfId="8557"/>
    <cellStyle name="40% - Accent6 4 3 3" xfId="8556"/>
    <cellStyle name="40% - Accent6 4 4" xfId="2296"/>
    <cellStyle name="40% - Accent6 4 4 2" xfId="2297"/>
    <cellStyle name="40% - Accent6 4 4 2 2" xfId="8559"/>
    <cellStyle name="40% - Accent6 4 4 3" xfId="8558"/>
    <cellStyle name="40% - Accent6 4 5" xfId="2298"/>
    <cellStyle name="40% - Accent6 4 5 2" xfId="2299"/>
    <cellStyle name="40% - Accent6 4 5 2 2" xfId="8561"/>
    <cellStyle name="40% - Accent6 4 5 3" xfId="8560"/>
    <cellStyle name="40% - Accent6 4 6" xfId="2300"/>
    <cellStyle name="40% - Accent6 4 6 2" xfId="8562"/>
    <cellStyle name="40% - Accent6 4 7" xfId="8547"/>
    <cellStyle name="40% - Accent6 4_ORACLE TRIAL BALANCE" xfId="2301"/>
    <cellStyle name="40% - Accent6 5" xfId="2302"/>
    <cellStyle name="40% - Accent6 5 2" xfId="2303"/>
    <cellStyle name="40% - Accent6 5 2 2" xfId="2304"/>
    <cellStyle name="40% - Accent6 5 2 2 2" xfId="2305"/>
    <cellStyle name="40% - Accent6 5 2 2 2 2" xfId="8566"/>
    <cellStyle name="40% - Accent6 5 2 2 3" xfId="8565"/>
    <cellStyle name="40% - Accent6 5 2 3" xfId="2306"/>
    <cellStyle name="40% - Accent6 5 2 3 2" xfId="2307"/>
    <cellStyle name="40% - Accent6 5 2 3 2 2" xfId="8568"/>
    <cellStyle name="40% - Accent6 5 2 3 3" xfId="8567"/>
    <cellStyle name="40% - Accent6 5 2 4" xfId="2308"/>
    <cellStyle name="40% - Accent6 5 2 4 2" xfId="2309"/>
    <cellStyle name="40% - Accent6 5 2 4 2 2" xfId="8570"/>
    <cellStyle name="40% - Accent6 5 2 4 3" xfId="8569"/>
    <cellStyle name="40% - Accent6 5 2 5" xfId="2310"/>
    <cellStyle name="40% - Accent6 5 2 5 2" xfId="8571"/>
    <cellStyle name="40% - Accent6 5 2 6" xfId="8564"/>
    <cellStyle name="40% - Accent6 5 2_ORACLE TRIAL BALANCE" xfId="2311"/>
    <cellStyle name="40% - Accent6 5 3" xfId="2312"/>
    <cellStyle name="40% - Accent6 5 3 2" xfId="2313"/>
    <cellStyle name="40% - Accent6 5 3 2 2" xfId="8573"/>
    <cellStyle name="40% - Accent6 5 3 3" xfId="8572"/>
    <cellStyle name="40% - Accent6 5 4" xfId="2314"/>
    <cellStyle name="40% - Accent6 5 4 2" xfId="2315"/>
    <cellStyle name="40% - Accent6 5 4 2 2" xfId="8575"/>
    <cellStyle name="40% - Accent6 5 4 3" xfId="8574"/>
    <cellStyle name="40% - Accent6 5 5" xfId="2316"/>
    <cellStyle name="40% - Accent6 5 5 2" xfId="2317"/>
    <cellStyle name="40% - Accent6 5 5 2 2" xfId="8577"/>
    <cellStyle name="40% - Accent6 5 5 3" xfId="8576"/>
    <cellStyle name="40% - Accent6 5 6" xfId="2318"/>
    <cellStyle name="40% - Accent6 5 6 2" xfId="8578"/>
    <cellStyle name="40% - Accent6 5 7" xfId="8563"/>
    <cellStyle name="40% - Accent6 5_ORACLE TRIAL BALANCE" xfId="2319"/>
    <cellStyle name="40% - Accent6 6" xfId="2320"/>
    <cellStyle name="40% - Accent6 6 2" xfId="2321"/>
    <cellStyle name="40% - Accent6 6 2 2" xfId="2322"/>
    <cellStyle name="40% - Accent6 6 2 2 2" xfId="2323"/>
    <cellStyle name="40% - Accent6 6 2 2 2 2" xfId="8582"/>
    <cellStyle name="40% - Accent6 6 2 2 3" xfId="8581"/>
    <cellStyle name="40% - Accent6 6 2 3" xfId="2324"/>
    <cellStyle name="40% - Accent6 6 2 3 2" xfId="2325"/>
    <cellStyle name="40% - Accent6 6 2 3 2 2" xfId="8584"/>
    <cellStyle name="40% - Accent6 6 2 3 3" xfId="8583"/>
    <cellStyle name="40% - Accent6 6 2 4" xfId="2326"/>
    <cellStyle name="40% - Accent6 6 2 4 2" xfId="2327"/>
    <cellStyle name="40% - Accent6 6 2 4 2 2" xfId="8586"/>
    <cellStyle name="40% - Accent6 6 2 4 3" xfId="8585"/>
    <cellStyle name="40% - Accent6 6 2 5" xfId="2328"/>
    <cellStyle name="40% - Accent6 6 2 5 2" xfId="8587"/>
    <cellStyle name="40% - Accent6 6 2 6" xfId="8580"/>
    <cellStyle name="40% - Accent6 6 2_ORACLE TRIAL BALANCE" xfId="2329"/>
    <cellStyle name="40% - Accent6 6 3" xfId="2330"/>
    <cellStyle name="40% - Accent6 6 3 2" xfId="2331"/>
    <cellStyle name="40% - Accent6 6 3 2 2" xfId="8589"/>
    <cellStyle name="40% - Accent6 6 3 3" xfId="8588"/>
    <cellStyle name="40% - Accent6 6 4" xfId="2332"/>
    <cellStyle name="40% - Accent6 6 4 2" xfId="2333"/>
    <cellStyle name="40% - Accent6 6 4 2 2" xfId="8591"/>
    <cellStyle name="40% - Accent6 6 4 3" xfId="8590"/>
    <cellStyle name="40% - Accent6 6 5" xfId="2334"/>
    <cellStyle name="40% - Accent6 6 5 2" xfId="2335"/>
    <cellStyle name="40% - Accent6 6 5 2 2" xfId="8593"/>
    <cellStyle name="40% - Accent6 6 5 3" xfId="8592"/>
    <cellStyle name="40% - Accent6 6 6" xfId="2336"/>
    <cellStyle name="40% - Accent6 6 6 2" xfId="8594"/>
    <cellStyle name="40% - Accent6 6 7" xfId="8579"/>
    <cellStyle name="40% - Accent6 6_ORACLE TRIAL BALANCE" xfId="2337"/>
    <cellStyle name="40% - Accent6 7" xfId="2338"/>
    <cellStyle name="40% - Accent6 7 2" xfId="2339"/>
    <cellStyle name="40% - Accent6 7 2 2" xfId="2340"/>
    <cellStyle name="40% - Accent6 7 2 2 2" xfId="2341"/>
    <cellStyle name="40% - Accent6 7 2 2 2 2" xfId="8598"/>
    <cellStyle name="40% - Accent6 7 2 2 3" xfId="8597"/>
    <cellStyle name="40% - Accent6 7 2 3" xfId="2342"/>
    <cellStyle name="40% - Accent6 7 2 3 2" xfId="2343"/>
    <cellStyle name="40% - Accent6 7 2 3 2 2" xfId="8600"/>
    <cellStyle name="40% - Accent6 7 2 3 3" xfId="8599"/>
    <cellStyle name="40% - Accent6 7 2 4" xfId="2344"/>
    <cellStyle name="40% - Accent6 7 2 4 2" xfId="2345"/>
    <cellStyle name="40% - Accent6 7 2 4 2 2" xfId="8602"/>
    <cellStyle name="40% - Accent6 7 2 4 3" xfId="8601"/>
    <cellStyle name="40% - Accent6 7 2 5" xfId="2346"/>
    <cellStyle name="40% - Accent6 7 2 5 2" xfId="8603"/>
    <cellStyle name="40% - Accent6 7 2 6" xfId="8596"/>
    <cellStyle name="40% - Accent6 7 2_ORACLE TRIAL BALANCE" xfId="2347"/>
    <cellStyle name="40% - Accent6 7 3" xfId="2348"/>
    <cellStyle name="40% - Accent6 7 3 2" xfId="2349"/>
    <cellStyle name="40% - Accent6 7 3 2 2" xfId="8605"/>
    <cellStyle name="40% - Accent6 7 3 3" xfId="8604"/>
    <cellStyle name="40% - Accent6 7 4" xfId="2350"/>
    <cellStyle name="40% - Accent6 7 4 2" xfId="2351"/>
    <cellStyle name="40% - Accent6 7 4 2 2" xfId="8607"/>
    <cellStyle name="40% - Accent6 7 4 3" xfId="8606"/>
    <cellStyle name="40% - Accent6 7 5" xfId="2352"/>
    <cellStyle name="40% - Accent6 7 5 2" xfId="2353"/>
    <cellStyle name="40% - Accent6 7 5 2 2" xfId="8609"/>
    <cellStyle name="40% - Accent6 7 5 3" xfId="8608"/>
    <cellStyle name="40% - Accent6 7 6" xfId="2354"/>
    <cellStyle name="40% - Accent6 7 6 2" xfId="8610"/>
    <cellStyle name="40% - Accent6 7 7" xfId="8595"/>
    <cellStyle name="40% - Accent6 7_ORACLE TRIAL BALANCE" xfId="2355"/>
    <cellStyle name="40% - Accent6 8" xfId="2356"/>
    <cellStyle name="40% - Accent6 8 2" xfId="2357"/>
    <cellStyle name="40% - Accent6 8 2 2" xfId="2358"/>
    <cellStyle name="40% - Accent6 8 2 2 2" xfId="2359"/>
    <cellStyle name="40% - Accent6 8 2 2 2 2" xfId="8614"/>
    <cellStyle name="40% - Accent6 8 2 2 3" xfId="8613"/>
    <cellStyle name="40% - Accent6 8 2 3" xfId="2360"/>
    <cellStyle name="40% - Accent6 8 2 3 2" xfId="2361"/>
    <cellStyle name="40% - Accent6 8 2 3 2 2" xfId="8616"/>
    <cellStyle name="40% - Accent6 8 2 3 3" xfId="8615"/>
    <cellStyle name="40% - Accent6 8 2 4" xfId="2362"/>
    <cellStyle name="40% - Accent6 8 2 4 2" xfId="2363"/>
    <cellStyle name="40% - Accent6 8 2 4 2 2" xfId="8618"/>
    <cellStyle name="40% - Accent6 8 2 4 3" xfId="8617"/>
    <cellStyle name="40% - Accent6 8 2 5" xfId="2364"/>
    <cellStyle name="40% - Accent6 8 2 5 2" xfId="8619"/>
    <cellStyle name="40% - Accent6 8 2 6" xfId="8612"/>
    <cellStyle name="40% - Accent6 8 2_ORACLE TRIAL BALANCE" xfId="2365"/>
    <cellStyle name="40% - Accent6 8 3" xfId="2366"/>
    <cellStyle name="40% - Accent6 8 3 2" xfId="2367"/>
    <cellStyle name="40% - Accent6 8 3 2 2" xfId="8621"/>
    <cellStyle name="40% - Accent6 8 3 3" xfId="8620"/>
    <cellStyle name="40% - Accent6 8 4" xfId="2368"/>
    <cellStyle name="40% - Accent6 8 4 2" xfId="2369"/>
    <cellStyle name="40% - Accent6 8 4 2 2" xfId="8623"/>
    <cellStyle name="40% - Accent6 8 4 3" xfId="8622"/>
    <cellStyle name="40% - Accent6 8 5" xfId="2370"/>
    <cellStyle name="40% - Accent6 8 5 2" xfId="2371"/>
    <cellStyle name="40% - Accent6 8 5 2 2" xfId="8625"/>
    <cellStyle name="40% - Accent6 8 5 3" xfId="8624"/>
    <cellStyle name="40% - Accent6 8 6" xfId="2372"/>
    <cellStyle name="40% - Accent6 8 6 2" xfId="8626"/>
    <cellStyle name="40% - Accent6 8 7" xfId="8611"/>
    <cellStyle name="40% - Accent6 8_ORACLE TRIAL BALANCE" xfId="2373"/>
    <cellStyle name="40% - Accent6 9" xfId="2374"/>
    <cellStyle name="40% - Accent6 9 2" xfId="2375"/>
    <cellStyle name="40% - Accent6 9 2 2" xfId="2376"/>
    <cellStyle name="40% - Accent6 9 2 2 2" xfId="2377"/>
    <cellStyle name="40% - Accent6 9 2 2 2 2" xfId="8630"/>
    <cellStyle name="40% - Accent6 9 2 2 3" xfId="8629"/>
    <cellStyle name="40% - Accent6 9 2 3" xfId="2378"/>
    <cellStyle name="40% - Accent6 9 2 3 2" xfId="2379"/>
    <cellStyle name="40% - Accent6 9 2 3 2 2" xfId="8632"/>
    <cellStyle name="40% - Accent6 9 2 3 3" xfId="8631"/>
    <cellStyle name="40% - Accent6 9 2 4" xfId="2380"/>
    <cellStyle name="40% - Accent6 9 2 4 2" xfId="2381"/>
    <cellStyle name="40% - Accent6 9 2 4 2 2" xfId="8634"/>
    <cellStyle name="40% - Accent6 9 2 4 3" xfId="8633"/>
    <cellStyle name="40% - Accent6 9 2 5" xfId="2382"/>
    <cellStyle name="40% - Accent6 9 2 5 2" xfId="8635"/>
    <cellStyle name="40% - Accent6 9 2 6" xfId="8628"/>
    <cellStyle name="40% - Accent6 9 2_ORACLE TRIAL BALANCE" xfId="2383"/>
    <cellStyle name="40% - Accent6 9 3" xfId="2384"/>
    <cellStyle name="40% - Accent6 9 3 2" xfId="2385"/>
    <cellStyle name="40% - Accent6 9 3 2 2" xfId="8637"/>
    <cellStyle name="40% - Accent6 9 3 3" xfId="8636"/>
    <cellStyle name="40% - Accent6 9 4" xfId="2386"/>
    <cellStyle name="40% - Accent6 9 4 2" xfId="2387"/>
    <cellStyle name="40% - Accent6 9 4 2 2" xfId="8639"/>
    <cellStyle name="40% - Accent6 9 4 3" xfId="8638"/>
    <cellStyle name="40% - Accent6 9 5" xfId="2388"/>
    <cellStyle name="40% - Accent6 9 5 2" xfId="2389"/>
    <cellStyle name="40% - Accent6 9 5 2 2" xfId="8641"/>
    <cellStyle name="40% - Accent6 9 5 3" xfId="8640"/>
    <cellStyle name="40% - Accent6 9 6" xfId="2390"/>
    <cellStyle name="40% - Accent6 9 6 2" xfId="8642"/>
    <cellStyle name="40% - Accent6 9 7" xfId="8627"/>
    <cellStyle name="40% - Accent6 9_ORACLE TRIAL BALANCE" xfId="2391"/>
    <cellStyle name="60% - Accent1 2" xfId="13"/>
    <cellStyle name="60% - Accent1 2 2" xfId="2393"/>
    <cellStyle name="60% - Accent1 2 3" xfId="2392"/>
    <cellStyle name="60% - Accent1 3" xfId="2394"/>
    <cellStyle name="60% - Accent2 2" xfId="14"/>
    <cellStyle name="60% - Accent2 2 2" xfId="2396"/>
    <cellStyle name="60% - Accent2 2 3" xfId="2395"/>
    <cellStyle name="60% - Accent2 3" xfId="2397"/>
    <cellStyle name="60% - Accent3 2" xfId="15"/>
    <cellStyle name="60% - Accent3 2 2" xfId="2399"/>
    <cellStyle name="60% - Accent3 2 3" xfId="2398"/>
    <cellStyle name="60% - Accent3 3" xfId="2400"/>
    <cellStyle name="60% - Accent4 2" xfId="16"/>
    <cellStyle name="60% - Accent4 2 2" xfId="2402"/>
    <cellStyle name="60% - Accent4 2 3" xfId="2401"/>
    <cellStyle name="60% - Accent4 3" xfId="2403"/>
    <cellStyle name="60% - Accent5 2" xfId="17"/>
    <cellStyle name="60% - Accent5 2 2" xfId="2405"/>
    <cellStyle name="60% - Accent5 2 3" xfId="2404"/>
    <cellStyle name="60% - Accent5 3" xfId="2406"/>
    <cellStyle name="60% - Accent6 2" xfId="18"/>
    <cellStyle name="60% - Accent6 2 2" xfId="2408"/>
    <cellStyle name="60% - Accent6 2 3" xfId="2407"/>
    <cellStyle name="60% - Accent6 3" xfId="2409"/>
    <cellStyle name="Accent1 - 20%" xfId="19"/>
    <cellStyle name="Accent1 - 20% 2" xfId="2411"/>
    <cellStyle name="Accent1 - 20% 3" xfId="2410"/>
    <cellStyle name="Accent1 - 40%" xfId="20"/>
    <cellStyle name="Accent1 - 40% 2" xfId="2413"/>
    <cellStyle name="Accent1 - 40% 3" xfId="2412"/>
    <cellStyle name="Accent1 - 60%" xfId="21"/>
    <cellStyle name="Accent1 - 60% 2" xfId="2415"/>
    <cellStyle name="Accent1 - 60% 3" xfId="2414"/>
    <cellStyle name="Accent1 10" xfId="6706"/>
    <cellStyle name="Accent1 11" xfId="6745"/>
    <cellStyle name="Accent1 2" xfId="22"/>
    <cellStyle name="Accent1 2 2" xfId="2417"/>
    <cellStyle name="Accent1 2 3" xfId="2416"/>
    <cellStyle name="Accent1 3" xfId="150"/>
    <cellStyle name="Accent1 3 2" xfId="2419"/>
    <cellStyle name="Accent1 3 3" xfId="2418"/>
    <cellStyle name="Accent1 4" xfId="200"/>
    <cellStyle name="Accent1 4 2" xfId="2420"/>
    <cellStyle name="Accent1 5" xfId="226"/>
    <cellStyle name="Accent1 5 2" xfId="2421"/>
    <cellStyle name="Accent1 6" xfId="209"/>
    <cellStyle name="Accent1 6 2" xfId="2422"/>
    <cellStyle name="Accent1 7" xfId="227"/>
    <cellStyle name="Accent1 8" xfId="214"/>
    <cellStyle name="Accent1 9" xfId="6723"/>
    <cellStyle name="Accent2 - 20%" xfId="23"/>
    <cellStyle name="Accent2 - 20% 2" xfId="2424"/>
    <cellStyle name="Accent2 - 20% 3" xfId="2423"/>
    <cellStyle name="Accent2 - 40%" xfId="24"/>
    <cellStyle name="Accent2 - 40% 2" xfId="2426"/>
    <cellStyle name="Accent2 - 40% 3" xfId="2425"/>
    <cellStyle name="Accent2 - 60%" xfId="25"/>
    <cellStyle name="Accent2 - 60% 2" xfId="2428"/>
    <cellStyle name="Accent2 - 60% 3" xfId="2427"/>
    <cellStyle name="Accent2 10" xfId="6716"/>
    <cellStyle name="Accent2 11" xfId="6679"/>
    <cellStyle name="Accent2 2" xfId="26"/>
    <cellStyle name="Accent2 2 2" xfId="2430"/>
    <cellStyle name="Accent2 2 3" xfId="2429"/>
    <cellStyle name="Accent2 3" xfId="151"/>
    <cellStyle name="Accent2 3 2" xfId="2432"/>
    <cellStyle name="Accent2 3 3" xfId="2431"/>
    <cellStyle name="Accent2 4" xfId="192"/>
    <cellStyle name="Accent2 4 2" xfId="2433"/>
    <cellStyle name="Accent2 5" xfId="224"/>
    <cellStyle name="Accent2 5 2" xfId="2434"/>
    <cellStyle name="Accent2 6" xfId="201"/>
    <cellStyle name="Accent2 6 2" xfId="2435"/>
    <cellStyle name="Accent2 7" xfId="225"/>
    <cellStyle name="Accent2 8" xfId="213"/>
    <cellStyle name="Accent2 9" xfId="140"/>
    <cellStyle name="Accent3 - 20%" xfId="27"/>
    <cellStyle name="Accent3 - 20% 2" xfId="2437"/>
    <cellStyle name="Accent3 - 20% 3" xfId="2436"/>
    <cellStyle name="Accent3 - 40%" xfId="28"/>
    <cellStyle name="Accent3 - 40% 2" xfId="2439"/>
    <cellStyle name="Accent3 - 40% 3" xfId="2438"/>
    <cellStyle name="Accent3 - 60%" xfId="29"/>
    <cellStyle name="Accent3 - 60% 2" xfId="2441"/>
    <cellStyle name="Accent3 - 60% 3" xfId="2440"/>
    <cellStyle name="Accent3 10" xfId="6705"/>
    <cellStyle name="Accent3 11" xfId="6686"/>
    <cellStyle name="Accent3 2" xfId="30"/>
    <cellStyle name="Accent3 2 2" xfId="2443"/>
    <cellStyle name="Accent3 2 3" xfId="2442"/>
    <cellStyle name="Accent3 3" xfId="152"/>
    <cellStyle name="Accent3 3 2" xfId="2445"/>
    <cellStyle name="Accent3 3 3" xfId="2444"/>
    <cellStyle name="Accent3 4" xfId="184"/>
    <cellStyle name="Accent3 4 2" xfId="2446"/>
    <cellStyle name="Accent3 5" xfId="223"/>
    <cellStyle name="Accent3 5 2" xfId="2447"/>
    <cellStyle name="Accent3 6" xfId="188"/>
    <cellStyle name="Accent3 6 2" xfId="2448"/>
    <cellStyle name="Accent3 7" xfId="222"/>
    <cellStyle name="Accent3 8" xfId="208"/>
    <cellStyle name="Accent3 9" xfId="6727"/>
    <cellStyle name="Accent4 - 20%" xfId="31"/>
    <cellStyle name="Accent4 - 20% 2" xfId="2450"/>
    <cellStyle name="Accent4 - 20% 3" xfId="2449"/>
    <cellStyle name="Accent4 - 40%" xfId="32"/>
    <cellStyle name="Accent4 - 40% 2" xfId="2452"/>
    <cellStyle name="Accent4 - 40% 3" xfId="2451"/>
    <cellStyle name="Accent4 - 60%" xfId="33"/>
    <cellStyle name="Accent4 - 60% 2" xfId="2454"/>
    <cellStyle name="Accent4 - 60% 3" xfId="2453"/>
    <cellStyle name="Accent4 10" xfId="6717"/>
    <cellStyle name="Accent4 11" xfId="6670"/>
    <cellStyle name="Accent4 2" xfId="34"/>
    <cellStyle name="Accent4 2 2" xfId="2456"/>
    <cellStyle name="Accent4 2 3" xfId="2455"/>
    <cellStyle name="Accent4 3" xfId="153"/>
    <cellStyle name="Accent4 3 2" xfId="2458"/>
    <cellStyle name="Accent4 3 3" xfId="2457"/>
    <cellStyle name="Accent4 4" xfId="175"/>
    <cellStyle name="Accent4 4 2" xfId="2459"/>
    <cellStyle name="Accent4 5" xfId="221"/>
    <cellStyle name="Accent4 5 2" xfId="2460"/>
    <cellStyle name="Accent4 6" xfId="179"/>
    <cellStyle name="Accent4 6 2" xfId="2461"/>
    <cellStyle name="Accent4 7" xfId="220"/>
    <cellStyle name="Accent4 8" xfId="196"/>
    <cellStyle name="Accent4 9" xfId="6700"/>
    <cellStyle name="Accent5 - 20%" xfId="35"/>
    <cellStyle name="Accent5 - 20% 2" xfId="2463"/>
    <cellStyle name="Accent5 - 20% 3" xfId="2462"/>
    <cellStyle name="Accent5 - 40%" xfId="36"/>
    <cellStyle name="Accent5 - 60%" xfId="37"/>
    <cellStyle name="Accent5 - 60% 2" xfId="2465"/>
    <cellStyle name="Accent5 - 60% 3" xfId="2464"/>
    <cellStyle name="Accent5 10" xfId="6721"/>
    <cellStyle name="Accent5 11" xfId="6678"/>
    <cellStyle name="Accent5 2" xfId="38"/>
    <cellStyle name="Accent5 2 2" xfId="2467"/>
    <cellStyle name="Accent5 2 3" xfId="2466"/>
    <cellStyle name="Accent5 3" xfId="154"/>
    <cellStyle name="Accent5 3 2" xfId="2469"/>
    <cellStyle name="Accent5 3 3" xfId="2468"/>
    <cellStyle name="Accent5 4" xfId="171"/>
    <cellStyle name="Accent5 4 2" xfId="2470"/>
    <cellStyle name="Accent5 5" xfId="219"/>
    <cellStyle name="Accent5 5 2" xfId="2471"/>
    <cellStyle name="Accent5 6" xfId="172"/>
    <cellStyle name="Accent5 6 2" xfId="2472"/>
    <cellStyle name="Accent5 7" xfId="218"/>
    <cellStyle name="Accent5 8" xfId="180"/>
    <cellStyle name="Accent5 9" xfId="6737"/>
    <cellStyle name="Accent6 - 20%" xfId="39"/>
    <cellStyle name="Accent6 - 40%" xfId="40"/>
    <cellStyle name="Accent6 - 40% 2" xfId="2474"/>
    <cellStyle name="Accent6 - 40% 3" xfId="2473"/>
    <cellStyle name="Accent6 - 60%" xfId="41"/>
    <cellStyle name="Accent6 - 60% 2" xfId="2476"/>
    <cellStyle name="Accent6 - 60% 3" xfId="2475"/>
    <cellStyle name="Accent6 10" xfId="6736"/>
    <cellStyle name="Accent6 11" xfId="6673"/>
    <cellStyle name="Accent6 2" xfId="42"/>
    <cellStyle name="Accent6 2 2" xfId="2478"/>
    <cellStyle name="Accent6 2 3" xfId="2477"/>
    <cellStyle name="Accent6 3" xfId="155"/>
    <cellStyle name="Accent6 3 2" xfId="2480"/>
    <cellStyle name="Accent6 3 3" xfId="2479"/>
    <cellStyle name="Accent6 4" xfId="168"/>
    <cellStyle name="Accent6 4 2" xfId="2481"/>
    <cellStyle name="Accent6 5" xfId="217"/>
    <cellStyle name="Accent6 5 2" xfId="2482"/>
    <cellStyle name="Accent6 6" xfId="167"/>
    <cellStyle name="Accent6 6 2" xfId="2483"/>
    <cellStyle name="Accent6 7" xfId="216"/>
    <cellStyle name="Accent6 8" xfId="170"/>
    <cellStyle name="Accent6 9" xfId="6667"/>
    <cellStyle name="Bad 2" xfId="43"/>
    <cellStyle name="Bad 2 2" xfId="2485"/>
    <cellStyle name="Bad 2 3" xfId="2484"/>
    <cellStyle name="Bad 3" xfId="2486"/>
    <cellStyle name="Bad 3 2" xfId="2487"/>
    <cellStyle name="Bad 4" xfId="2488"/>
    <cellStyle name="Bad 5" xfId="2489"/>
    <cellStyle name="Bottom Line Totals" xfId="2490"/>
    <cellStyle name="Calculation 2" xfId="44"/>
    <cellStyle name="Calculation 2 2" xfId="2492"/>
    <cellStyle name="Calculation 2 3" xfId="2491"/>
    <cellStyle name="Calculation 3" xfId="2493"/>
    <cellStyle name="Calculation 3 2" xfId="2494"/>
    <cellStyle name="Calculation 4" xfId="2495"/>
    <cellStyle name="Calculation 5" xfId="2496"/>
    <cellStyle name="Check Cell 2" xfId="45"/>
    <cellStyle name="Check Cell 2 2" xfId="2498"/>
    <cellStyle name="Check Cell 2 3" xfId="2497"/>
    <cellStyle name="Check Cell 3" xfId="2499"/>
    <cellStyle name="Check Cell 3 2" xfId="2500"/>
    <cellStyle name="Check Cell 4" xfId="2501"/>
    <cellStyle name="Check Cell 5" xfId="2502"/>
    <cellStyle name="ColumnHeading" xfId="2503"/>
    <cellStyle name="Comma" xfId="46" builtinId="3"/>
    <cellStyle name="Comma 2" xfId="47"/>
    <cellStyle name="Comma 2 10" xfId="2504"/>
    <cellStyle name="Comma 2 10 2" xfId="2505"/>
    <cellStyle name="Comma 2 10 2 2" xfId="2506"/>
    <cellStyle name="Comma 2 10 3" xfId="2507"/>
    <cellStyle name="Comma 2 11" xfId="2508"/>
    <cellStyle name="Comma 2 11 2" xfId="2509"/>
    <cellStyle name="Comma 2 11 2 2" xfId="2510"/>
    <cellStyle name="Comma 2 11 2 2 2" xfId="5380"/>
    <cellStyle name="Comma 2 11 2 3" xfId="5379"/>
    <cellStyle name="Comma 2 11 3" xfId="2511"/>
    <cellStyle name="Comma 2 11 3 2" xfId="2512"/>
    <cellStyle name="Comma 2 11 3 2 2" xfId="5382"/>
    <cellStyle name="Comma 2 11 3 3" xfId="5381"/>
    <cellStyle name="Comma 2 11 4" xfId="2513"/>
    <cellStyle name="Comma 2 11 4 2" xfId="2514"/>
    <cellStyle name="Comma 2 11 4 2 2" xfId="5384"/>
    <cellStyle name="Comma 2 11 4 3" xfId="5383"/>
    <cellStyle name="Comma 2 11 5" xfId="2515"/>
    <cellStyle name="Comma 2 11 5 2" xfId="5385"/>
    <cellStyle name="Comma 2 11 6" xfId="5378"/>
    <cellStyle name="Comma 2 12" xfId="2516"/>
    <cellStyle name="Comma 2 12 2" xfId="5386"/>
    <cellStyle name="Comma 2 13" xfId="2517"/>
    <cellStyle name="Comma 2 14" xfId="2518"/>
    <cellStyle name="Comma 2 14 2" xfId="2519"/>
    <cellStyle name="Comma 2 14 2 2" xfId="5388"/>
    <cellStyle name="Comma 2 14 3" xfId="5387"/>
    <cellStyle name="Comma 2 15" xfId="2520"/>
    <cellStyle name="Comma 2 16" xfId="2521"/>
    <cellStyle name="Comma 2 16 2" xfId="2522"/>
    <cellStyle name="Comma 2 16 2 2" xfId="5390"/>
    <cellStyle name="Comma 2 16 3" xfId="5389"/>
    <cellStyle name="Comma 2 17" xfId="2523"/>
    <cellStyle name="Comma 2 17 2" xfId="2524"/>
    <cellStyle name="Comma 2 17 2 2" xfId="5392"/>
    <cellStyle name="Comma 2 17 3" xfId="5391"/>
    <cellStyle name="Comma 2 18" xfId="6790"/>
    <cellStyle name="Comma 2 2" xfId="48"/>
    <cellStyle name="Comma 2 2 10" xfId="5393"/>
    <cellStyle name="Comma 2 2 2" xfId="156"/>
    <cellStyle name="Comma 2 2 2 2" xfId="2526"/>
    <cellStyle name="Comma 2 2 2 2 2" xfId="2527"/>
    <cellStyle name="Comma 2 2 2 2 2 2" xfId="2528"/>
    <cellStyle name="Comma 2 2 2 2 2 2 2" xfId="2529"/>
    <cellStyle name="Comma 2 2 2 2 2 2 2 2" xfId="2530"/>
    <cellStyle name="Comma 2 2 2 2 2 2 3" xfId="2531"/>
    <cellStyle name="Comma 2 2 2 2 2 3" xfId="2532"/>
    <cellStyle name="Comma 2 2 2 2 2 3 2" xfId="2533"/>
    <cellStyle name="Comma 2 2 2 2 2 4" xfId="2534"/>
    <cellStyle name="Comma 2 2 2 2 3" xfId="2535"/>
    <cellStyle name="Comma 2 2 2 2 3 2" xfId="2536"/>
    <cellStyle name="Comma 2 2 2 2 3 2 2" xfId="2537"/>
    <cellStyle name="Comma 2 2 2 2 3 3" xfId="2538"/>
    <cellStyle name="Comma 2 2 2 2 4" xfId="2539"/>
    <cellStyle name="Comma 2 2 2 2 4 2" xfId="2540"/>
    <cellStyle name="Comma 2 2 2 2 5" xfId="2541"/>
    <cellStyle name="Comma 2 2 2 3" xfId="2542"/>
    <cellStyle name="Comma 2 2 2 3 2" xfId="2543"/>
    <cellStyle name="Comma 2 2 2 3 2 2" xfId="2544"/>
    <cellStyle name="Comma 2 2 2 3 2 2 2" xfId="2545"/>
    <cellStyle name="Comma 2 2 2 3 2 2 2 2" xfId="2546"/>
    <cellStyle name="Comma 2 2 2 3 2 2 3" xfId="2547"/>
    <cellStyle name="Comma 2 2 2 3 2 3" xfId="2548"/>
    <cellStyle name="Comma 2 2 2 3 2 3 2" xfId="2549"/>
    <cellStyle name="Comma 2 2 2 3 2 4" xfId="2550"/>
    <cellStyle name="Comma 2 2 2 3 3" xfId="2551"/>
    <cellStyle name="Comma 2 2 2 3 3 2" xfId="2552"/>
    <cellStyle name="Comma 2 2 2 3 3 2 2" xfId="2553"/>
    <cellStyle name="Comma 2 2 2 3 3 3" xfId="2554"/>
    <cellStyle name="Comma 2 2 2 3 4" xfId="2555"/>
    <cellStyle name="Comma 2 2 2 3 4 2" xfId="2556"/>
    <cellStyle name="Comma 2 2 2 3 5" xfId="2557"/>
    <cellStyle name="Comma 2 2 2 4" xfId="2558"/>
    <cellStyle name="Comma 2 2 2 4 2" xfId="2559"/>
    <cellStyle name="Comma 2 2 2 4 2 2" xfId="2560"/>
    <cellStyle name="Comma 2 2 2 4 2 2 2" xfId="2561"/>
    <cellStyle name="Comma 2 2 2 4 2 3" xfId="2562"/>
    <cellStyle name="Comma 2 2 2 4 3" xfId="2563"/>
    <cellStyle name="Comma 2 2 2 4 3 2" xfId="2564"/>
    <cellStyle name="Comma 2 2 2 4 4" xfId="2565"/>
    <cellStyle name="Comma 2 2 2 5" xfId="2566"/>
    <cellStyle name="Comma 2 2 2 5 2" xfId="2567"/>
    <cellStyle name="Comma 2 2 2 5 2 2" xfId="2568"/>
    <cellStyle name="Comma 2 2 2 5 3" xfId="2569"/>
    <cellStyle name="Comma 2 2 2 6" xfId="2570"/>
    <cellStyle name="Comma 2 2 2 6 2" xfId="2571"/>
    <cellStyle name="Comma 2 2 2 7" xfId="2572"/>
    <cellStyle name="Comma 2 2 2 8" xfId="2525"/>
    <cellStyle name="Comma 2 2 3" xfId="2573"/>
    <cellStyle name="Comma 2 2 3 2" xfId="2574"/>
    <cellStyle name="Comma 2 2 3 2 2" xfId="2575"/>
    <cellStyle name="Comma 2 2 3 2 2 2" xfId="2576"/>
    <cellStyle name="Comma 2 2 3 2 2 2 2" xfId="2577"/>
    <cellStyle name="Comma 2 2 3 2 2 3" xfId="2578"/>
    <cellStyle name="Comma 2 2 3 2 3" xfId="2579"/>
    <cellStyle name="Comma 2 2 3 2 3 2" xfId="2580"/>
    <cellStyle name="Comma 2 2 3 2 4" xfId="2581"/>
    <cellStyle name="Comma 2 2 3 3" xfId="2582"/>
    <cellStyle name="Comma 2 2 3 3 2" xfId="2583"/>
    <cellStyle name="Comma 2 2 3 3 2 2" xfId="2584"/>
    <cellStyle name="Comma 2 2 3 3 3" xfId="2585"/>
    <cellStyle name="Comma 2 2 3 4" xfId="2586"/>
    <cellStyle name="Comma 2 2 3 4 2" xfId="2587"/>
    <cellStyle name="Comma 2 2 3 5" xfId="2588"/>
    <cellStyle name="Comma 2 2 4" xfId="2589"/>
    <cellStyle name="Comma 2 2 4 2" xfId="2590"/>
    <cellStyle name="Comma 2 2 4 2 2" xfId="2591"/>
    <cellStyle name="Comma 2 2 4 2 2 2" xfId="2592"/>
    <cellStyle name="Comma 2 2 4 2 2 2 2" xfId="2593"/>
    <cellStyle name="Comma 2 2 4 2 2 3" xfId="2594"/>
    <cellStyle name="Comma 2 2 4 2 3" xfId="2595"/>
    <cellStyle name="Comma 2 2 4 2 3 2" xfId="2596"/>
    <cellStyle name="Comma 2 2 4 2 4" xfId="2597"/>
    <cellStyle name="Comma 2 2 4 3" xfId="2598"/>
    <cellStyle name="Comma 2 2 4 3 2" xfId="2599"/>
    <cellStyle name="Comma 2 2 4 3 2 2" xfId="2600"/>
    <cellStyle name="Comma 2 2 4 3 3" xfId="2601"/>
    <cellStyle name="Comma 2 2 4 4" xfId="2602"/>
    <cellStyle name="Comma 2 2 4 4 2" xfId="2603"/>
    <cellStyle name="Comma 2 2 4 5" xfId="2604"/>
    <cellStyle name="Comma 2 2 5" xfId="2605"/>
    <cellStyle name="Comma 2 2 5 2" xfId="2606"/>
    <cellStyle name="Comma 2 2 5 2 2" xfId="2607"/>
    <cellStyle name="Comma 2 2 5 2 2 2" xfId="2608"/>
    <cellStyle name="Comma 2 2 5 2 3" xfId="2609"/>
    <cellStyle name="Comma 2 2 5 3" xfId="2610"/>
    <cellStyle name="Comma 2 2 5 3 2" xfId="2611"/>
    <cellStyle name="Comma 2 2 5 4" xfId="2612"/>
    <cellStyle name="Comma 2 2 6" xfId="2613"/>
    <cellStyle name="Comma 2 2 6 2" xfId="2614"/>
    <cellStyle name="Comma 2 2 6 2 2" xfId="2615"/>
    <cellStyle name="Comma 2 2 6 3" xfId="2616"/>
    <cellStyle name="Comma 2 2 7" xfId="2617"/>
    <cellStyle name="Comma 2 2 7 2" xfId="2618"/>
    <cellStyle name="Comma 2 2 8" xfId="2619"/>
    <cellStyle name="Comma 2 2 9" xfId="2620"/>
    <cellStyle name="Comma 2 3" xfId="49"/>
    <cellStyle name="Comma 2 3 10" xfId="2621"/>
    <cellStyle name="Comma 2 3 2" xfId="2622"/>
    <cellStyle name="Comma 2 3 2 2" xfId="2623"/>
    <cellStyle name="Comma 2 3 2 2 2" xfId="2624"/>
    <cellStyle name="Comma 2 3 2 2 2 2" xfId="2625"/>
    <cellStyle name="Comma 2 3 2 2 2 2 2" xfId="2626"/>
    <cellStyle name="Comma 2 3 2 2 2 2 2 2" xfId="2627"/>
    <cellStyle name="Comma 2 3 2 2 2 2 3" xfId="2628"/>
    <cellStyle name="Comma 2 3 2 2 2 3" xfId="2629"/>
    <cellStyle name="Comma 2 3 2 2 2 3 2" xfId="2630"/>
    <cellStyle name="Comma 2 3 2 2 2 4" xfId="2631"/>
    <cellStyle name="Comma 2 3 2 2 3" xfId="2632"/>
    <cellStyle name="Comma 2 3 2 2 3 2" xfId="2633"/>
    <cellStyle name="Comma 2 3 2 2 3 2 2" xfId="2634"/>
    <cellStyle name="Comma 2 3 2 2 3 3" xfId="2635"/>
    <cellStyle name="Comma 2 3 2 2 4" xfId="2636"/>
    <cellStyle name="Comma 2 3 2 2 4 2" xfId="2637"/>
    <cellStyle name="Comma 2 3 2 2 5" xfId="2638"/>
    <cellStyle name="Comma 2 3 2 3" xfId="2639"/>
    <cellStyle name="Comma 2 3 2 3 2" xfId="2640"/>
    <cellStyle name="Comma 2 3 2 3 2 2" xfId="2641"/>
    <cellStyle name="Comma 2 3 2 3 2 2 2" xfId="2642"/>
    <cellStyle name="Comma 2 3 2 3 2 2 2 2" xfId="2643"/>
    <cellStyle name="Comma 2 3 2 3 2 2 3" xfId="2644"/>
    <cellStyle name="Comma 2 3 2 3 2 3" xfId="2645"/>
    <cellStyle name="Comma 2 3 2 3 2 3 2" xfId="2646"/>
    <cellStyle name="Comma 2 3 2 3 2 4" xfId="2647"/>
    <cellStyle name="Comma 2 3 2 3 3" xfId="2648"/>
    <cellStyle name="Comma 2 3 2 3 3 2" xfId="2649"/>
    <cellStyle name="Comma 2 3 2 3 3 2 2" xfId="2650"/>
    <cellStyle name="Comma 2 3 2 3 3 3" xfId="2651"/>
    <cellStyle name="Comma 2 3 2 3 4" xfId="2652"/>
    <cellStyle name="Comma 2 3 2 3 4 2" xfId="2653"/>
    <cellStyle name="Comma 2 3 2 3 5" xfId="2654"/>
    <cellStyle name="Comma 2 3 2 4" xfId="2655"/>
    <cellStyle name="Comma 2 3 2 4 2" xfId="2656"/>
    <cellStyle name="Comma 2 3 2 4 2 2" xfId="2657"/>
    <cellStyle name="Comma 2 3 2 4 2 2 2" xfId="2658"/>
    <cellStyle name="Comma 2 3 2 4 2 3" xfId="2659"/>
    <cellStyle name="Comma 2 3 2 4 3" xfId="2660"/>
    <cellStyle name="Comma 2 3 2 4 3 2" xfId="2661"/>
    <cellStyle name="Comma 2 3 2 4 4" xfId="2662"/>
    <cellStyle name="Comma 2 3 2 5" xfId="2663"/>
    <cellStyle name="Comma 2 3 2 5 2" xfId="2664"/>
    <cellStyle name="Comma 2 3 2 5 2 2" xfId="2665"/>
    <cellStyle name="Comma 2 3 2 5 3" xfId="2666"/>
    <cellStyle name="Comma 2 3 2 6" xfId="2667"/>
    <cellStyle name="Comma 2 3 2 6 2" xfId="2668"/>
    <cellStyle name="Comma 2 3 2 7" xfId="2669"/>
    <cellStyle name="Comma 2 3 3" xfId="2670"/>
    <cellStyle name="Comma 2 3 3 2" xfId="2671"/>
    <cellStyle name="Comma 2 3 3 2 2" xfId="2672"/>
    <cellStyle name="Comma 2 3 3 2 2 2" xfId="2673"/>
    <cellStyle name="Comma 2 3 3 2 2 2 2" xfId="2674"/>
    <cellStyle name="Comma 2 3 3 2 2 3" xfId="2675"/>
    <cellStyle name="Comma 2 3 3 2 3" xfId="2676"/>
    <cellStyle name="Comma 2 3 3 2 3 2" xfId="2677"/>
    <cellStyle name="Comma 2 3 3 2 4" xfId="2678"/>
    <cellStyle name="Comma 2 3 3 3" xfId="2679"/>
    <cellStyle name="Comma 2 3 3 3 2" xfId="2680"/>
    <cellStyle name="Comma 2 3 3 3 2 2" xfId="2681"/>
    <cellStyle name="Comma 2 3 3 3 3" xfId="2682"/>
    <cellStyle name="Comma 2 3 3 4" xfId="2683"/>
    <cellStyle name="Comma 2 3 3 4 2" xfId="2684"/>
    <cellStyle name="Comma 2 3 3 5" xfId="2685"/>
    <cellStyle name="Comma 2 3 4" xfId="2686"/>
    <cellStyle name="Comma 2 3 4 2" xfId="2687"/>
    <cellStyle name="Comma 2 3 4 2 2" xfId="2688"/>
    <cellStyle name="Comma 2 3 4 2 2 2" xfId="2689"/>
    <cellStyle name="Comma 2 3 4 2 2 2 2" xfId="2690"/>
    <cellStyle name="Comma 2 3 4 2 2 3" xfId="2691"/>
    <cellStyle name="Comma 2 3 4 2 3" xfId="2692"/>
    <cellStyle name="Comma 2 3 4 2 3 2" xfId="2693"/>
    <cellStyle name="Comma 2 3 4 2 4" xfId="2694"/>
    <cellStyle name="Comma 2 3 4 3" xfId="2695"/>
    <cellStyle name="Comma 2 3 4 3 2" xfId="2696"/>
    <cellStyle name="Comma 2 3 4 3 2 2" xfId="2697"/>
    <cellStyle name="Comma 2 3 4 3 3" xfId="2698"/>
    <cellStyle name="Comma 2 3 4 4" xfId="2699"/>
    <cellStyle name="Comma 2 3 4 4 2" xfId="2700"/>
    <cellStyle name="Comma 2 3 4 5" xfId="2701"/>
    <cellStyle name="Comma 2 3 5" xfId="2702"/>
    <cellStyle name="Comma 2 3 5 2" xfId="2703"/>
    <cellStyle name="Comma 2 3 5 2 2" xfId="2704"/>
    <cellStyle name="Comma 2 3 5 2 2 2" xfId="2705"/>
    <cellStyle name="Comma 2 3 5 2 3" xfId="2706"/>
    <cellStyle name="Comma 2 3 5 3" xfId="2707"/>
    <cellStyle name="Comma 2 3 5 3 2" xfId="2708"/>
    <cellStyle name="Comma 2 3 5 4" xfId="2709"/>
    <cellStyle name="Comma 2 3 6" xfId="2710"/>
    <cellStyle name="Comma 2 3 6 2" xfId="2711"/>
    <cellStyle name="Comma 2 3 6 2 2" xfId="2712"/>
    <cellStyle name="Comma 2 3 6 3" xfId="2713"/>
    <cellStyle name="Comma 2 3 7" xfId="2714"/>
    <cellStyle name="Comma 2 3 7 2" xfId="2715"/>
    <cellStyle name="Comma 2 3 8" xfId="2716"/>
    <cellStyle name="Comma 2 3 9" xfId="2717"/>
    <cellStyle name="Comma 2 4" xfId="2718"/>
    <cellStyle name="Comma 2 4 2" xfId="2719"/>
    <cellStyle name="Comma 2 4 2 2" xfId="2720"/>
    <cellStyle name="Comma 2 4 2 2 2" xfId="2721"/>
    <cellStyle name="Comma 2 4 2 2 2 2" xfId="2722"/>
    <cellStyle name="Comma 2 4 2 2 2 2 2" xfId="2723"/>
    <cellStyle name="Comma 2 4 2 2 2 2 2 2" xfId="2724"/>
    <cellStyle name="Comma 2 4 2 2 2 2 3" xfId="2725"/>
    <cellStyle name="Comma 2 4 2 2 2 3" xfId="2726"/>
    <cellStyle name="Comma 2 4 2 2 2 3 2" xfId="2727"/>
    <cellStyle name="Comma 2 4 2 2 2 4" xfId="2728"/>
    <cellStyle name="Comma 2 4 2 2 3" xfId="2729"/>
    <cellStyle name="Comma 2 4 2 2 3 2" xfId="2730"/>
    <cellStyle name="Comma 2 4 2 2 3 2 2" xfId="2731"/>
    <cellStyle name="Comma 2 4 2 2 3 3" xfId="2732"/>
    <cellStyle name="Comma 2 4 2 2 4" xfId="2733"/>
    <cellStyle name="Comma 2 4 2 2 4 2" xfId="2734"/>
    <cellStyle name="Comma 2 4 2 2 5" xfId="2735"/>
    <cellStyle name="Comma 2 4 2 3" xfId="2736"/>
    <cellStyle name="Comma 2 4 2 3 2" xfId="2737"/>
    <cellStyle name="Comma 2 4 2 3 2 2" xfId="2738"/>
    <cellStyle name="Comma 2 4 2 3 2 2 2" xfId="2739"/>
    <cellStyle name="Comma 2 4 2 3 2 2 2 2" xfId="2740"/>
    <cellStyle name="Comma 2 4 2 3 2 2 3" xfId="2741"/>
    <cellStyle name="Comma 2 4 2 3 2 3" xfId="2742"/>
    <cellStyle name="Comma 2 4 2 3 2 3 2" xfId="2743"/>
    <cellStyle name="Comma 2 4 2 3 2 4" xfId="2744"/>
    <cellStyle name="Comma 2 4 2 3 3" xfId="2745"/>
    <cellStyle name="Comma 2 4 2 3 3 2" xfId="2746"/>
    <cellStyle name="Comma 2 4 2 3 3 2 2" xfId="2747"/>
    <cellStyle name="Comma 2 4 2 3 3 3" xfId="2748"/>
    <cellStyle name="Comma 2 4 2 3 4" xfId="2749"/>
    <cellStyle name="Comma 2 4 2 3 4 2" xfId="2750"/>
    <cellStyle name="Comma 2 4 2 3 5" xfId="2751"/>
    <cellStyle name="Comma 2 4 2 4" xfId="2752"/>
    <cellStyle name="Comma 2 4 2 4 2" xfId="2753"/>
    <cellStyle name="Comma 2 4 2 4 2 2" xfId="2754"/>
    <cellStyle name="Comma 2 4 2 4 2 2 2" xfId="2755"/>
    <cellStyle name="Comma 2 4 2 4 2 3" xfId="2756"/>
    <cellStyle name="Comma 2 4 2 4 3" xfId="2757"/>
    <cellStyle name="Comma 2 4 2 4 3 2" xfId="2758"/>
    <cellStyle name="Comma 2 4 2 4 4" xfId="2759"/>
    <cellStyle name="Comma 2 4 2 5" xfId="2760"/>
    <cellStyle name="Comma 2 4 2 5 2" xfId="2761"/>
    <cellStyle name="Comma 2 4 2 5 2 2" xfId="2762"/>
    <cellStyle name="Comma 2 4 2 5 3" xfId="2763"/>
    <cellStyle name="Comma 2 4 2 6" xfId="2764"/>
    <cellStyle name="Comma 2 4 2 6 2" xfId="2765"/>
    <cellStyle name="Comma 2 4 2 7" xfId="2766"/>
    <cellStyle name="Comma 2 4 3" xfId="2767"/>
    <cellStyle name="Comma 2 4 3 2" xfId="2768"/>
    <cellStyle name="Comma 2 4 3 2 2" xfId="2769"/>
    <cellStyle name="Comma 2 4 3 2 2 2" xfId="2770"/>
    <cellStyle name="Comma 2 4 3 2 2 2 2" xfId="2771"/>
    <cellStyle name="Comma 2 4 3 2 2 3" xfId="2772"/>
    <cellStyle name="Comma 2 4 3 2 3" xfId="2773"/>
    <cellStyle name="Comma 2 4 3 2 3 2" xfId="2774"/>
    <cellStyle name="Comma 2 4 3 2 4" xfId="2775"/>
    <cellStyle name="Comma 2 4 3 3" xfId="2776"/>
    <cellStyle name="Comma 2 4 3 3 2" xfId="2777"/>
    <cellStyle name="Comma 2 4 3 3 2 2" xfId="2778"/>
    <cellStyle name="Comma 2 4 3 3 3" xfId="2779"/>
    <cellStyle name="Comma 2 4 3 4" xfId="2780"/>
    <cellStyle name="Comma 2 4 3 4 2" xfId="2781"/>
    <cellStyle name="Comma 2 4 3 5" xfId="2782"/>
    <cellStyle name="Comma 2 4 4" xfId="2783"/>
    <cellStyle name="Comma 2 4 4 2" xfId="2784"/>
    <cellStyle name="Comma 2 4 4 2 2" xfId="2785"/>
    <cellStyle name="Comma 2 4 4 2 2 2" xfId="2786"/>
    <cellStyle name="Comma 2 4 4 2 2 2 2" xfId="2787"/>
    <cellStyle name="Comma 2 4 4 2 2 3" xfId="2788"/>
    <cellStyle name="Comma 2 4 4 2 3" xfId="2789"/>
    <cellStyle name="Comma 2 4 4 2 3 2" xfId="2790"/>
    <cellStyle name="Comma 2 4 4 2 4" xfId="2791"/>
    <cellStyle name="Comma 2 4 4 3" xfId="2792"/>
    <cellStyle name="Comma 2 4 4 3 2" xfId="2793"/>
    <cellStyle name="Comma 2 4 4 3 2 2" xfId="2794"/>
    <cellStyle name="Comma 2 4 4 3 3" xfId="2795"/>
    <cellStyle name="Comma 2 4 4 4" xfId="2796"/>
    <cellStyle name="Comma 2 4 4 4 2" xfId="2797"/>
    <cellStyle name="Comma 2 4 4 5" xfId="2798"/>
    <cellStyle name="Comma 2 4 5" xfId="2799"/>
    <cellStyle name="Comma 2 4 5 2" xfId="2800"/>
    <cellStyle name="Comma 2 4 5 2 2" xfId="2801"/>
    <cellStyle name="Comma 2 4 5 2 2 2" xfId="2802"/>
    <cellStyle name="Comma 2 4 5 2 3" xfId="2803"/>
    <cellStyle name="Comma 2 4 5 3" xfId="2804"/>
    <cellStyle name="Comma 2 4 5 3 2" xfId="2805"/>
    <cellStyle name="Comma 2 4 5 4" xfId="2806"/>
    <cellStyle name="Comma 2 4 6" xfId="2807"/>
    <cellStyle name="Comma 2 4 6 2" xfId="2808"/>
    <cellStyle name="Comma 2 4 6 2 2" xfId="2809"/>
    <cellStyle name="Comma 2 4 6 3" xfId="2810"/>
    <cellStyle name="Comma 2 4 7" xfId="2811"/>
    <cellStyle name="Comma 2 4 7 2" xfId="2812"/>
    <cellStyle name="Comma 2 4 8" xfId="2813"/>
    <cellStyle name="Comma 2 4 9" xfId="2814"/>
    <cellStyle name="Comma 2 5" xfId="2815"/>
    <cellStyle name="Comma 2 5 2" xfId="2816"/>
    <cellStyle name="Comma 2 5 2 2" xfId="2817"/>
    <cellStyle name="Comma 2 5 2 2 2" xfId="2818"/>
    <cellStyle name="Comma 2 5 2 2 2 2" xfId="2819"/>
    <cellStyle name="Comma 2 5 2 2 2 2 2" xfId="2820"/>
    <cellStyle name="Comma 2 5 2 2 2 2 2 2" xfId="2821"/>
    <cellStyle name="Comma 2 5 2 2 2 2 3" xfId="2822"/>
    <cellStyle name="Comma 2 5 2 2 2 3" xfId="2823"/>
    <cellStyle name="Comma 2 5 2 2 2 3 2" xfId="2824"/>
    <cellStyle name="Comma 2 5 2 2 2 4" xfId="2825"/>
    <cellStyle name="Comma 2 5 2 2 3" xfId="2826"/>
    <cellStyle name="Comma 2 5 2 2 3 2" xfId="2827"/>
    <cellStyle name="Comma 2 5 2 2 3 2 2" xfId="2828"/>
    <cellStyle name="Comma 2 5 2 2 3 3" xfId="2829"/>
    <cellStyle name="Comma 2 5 2 2 4" xfId="2830"/>
    <cellStyle name="Comma 2 5 2 2 4 2" xfId="2831"/>
    <cellStyle name="Comma 2 5 2 2 5" xfId="2832"/>
    <cellStyle name="Comma 2 5 2 3" xfId="2833"/>
    <cellStyle name="Comma 2 5 2 3 2" xfId="2834"/>
    <cellStyle name="Comma 2 5 2 3 2 2" xfId="2835"/>
    <cellStyle name="Comma 2 5 2 3 2 2 2" xfId="2836"/>
    <cellStyle name="Comma 2 5 2 3 2 2 2 2" xfId="2837"/>
    <cellStyle name="Comma 2 5 2 3 2 2 3" xfId="2838"/>
    <cellStyle name="Comma 2 5 2 3 2 3" xfId="2839"/>
    <cellStyle name="Comma 2 5 2 3 2 3 2" xfId="2840"/>
    <cellStyle name="Comma 2 5 2 3 2 4" xfId="2841"/>
    <cellStyle name="Comma 2 5 2 3 3" xfId="2842"/>
    <cellStyle name="Comma 2 5 2 3 3 2" xfId="2843"/>
    <cellStyle name="Comma 2 5 2 3 3 2 2" xfId="2844"/>
    <cellStyle name="Comma 2 5 2 3 3 3" xfId="2845"/>
    <cellStyle name="Comma 2 5 2 3 4" xfId="2846"/>
    <cellStyle name="Comma 2 5 2 3 4 2" xfId="2847"/>
    <cellStyle name="Comma 2 5 2 3 5" xfId="2848"/>
    <cellStyle name="Comma 2 5 2 4" xfId="2849"/>
    <cellStyle name="Comma 2 5 2 4 2" xfId="2850"/>
    <cellStyle name="Comma 2 5 2 4 2 2" xfId="2851"/>
    <cellStyle name="Comma 2 5 2 4 2 2 2" xfId="2852"/>
    <cellStyle name="Comma 2 5 2 4 2 3" xfId="2853"/>
    <cellStyle name="Comma 2 5 2 4 3" xfId="2854"/>
    <cellStyle name="Comma 2 5 2 4 3 2" xfId="2855"/>
    <cellStyle name="Comma 2 5 2 4 4" xfId="2856"/>
    <cellStyle name="Comma 2 5 2 5" xfId="2857"/>
    <cellStyle name="Comma 2 5 2 5 2" xfId="2858"/>
    <cellStyle name="Comma 2 5 2 5 2 2" xfId="2859"/>
    <cellStyle name="Comma 2 5 2 5 3" xfId="2860"/>
    <cellStyle name="Comma 2 5 2 6" xfId="2861"/>
    <cellStyle name="Comma 2 5 2 6 2" xfId="2862"/>
    <cellStyle name="Comma 2 5 2 7" xfId="2863"/>
    <cellStyle name="Comma 2 5 3" xfId="2864"/>
    <cellStyle name="Comma 2 5 3 2" xfId="2865"/>
    <cellStyle name="Comma 2 5 3 2 2" xfId="2866"/>
    <cellStyle name="Comma 2 5 3 2 2 2" xfId="2867"/>
    <cellStyle name="Comma 2 5 3 2 2 2 2" xfId="2868"/>
    <cellStyle name="Comma 2 5 3 2 2 3" xfId="2869"/>
    <cellStyle name="Comma 2 5 3 2 3" xfId="2870"/>
    <cellStyle name="Comma 2 5 3 2 3 2" xfId="2871"/>
    <cellStyle name="Comma 2 5 3 2 4" xfId="2872"/>
    <cellStyle name="Comma 2 5 3 3" xfId="2873"/>
    <cellStyle name="Comma 2 5 3 3 2" xfId="2874"/>
    <cellStyle name="Comma 2 5 3 3 2 2" xfId="2875"/>
    <cellStyle name="Comma 2 5 3 3 3" xfId="2876"/>
    <cellStyle name="Comma 2 5 3 4" xfId="2877"/>
    <cellStyle name="Comma 2 5 3 4 2" xfId="2878"/>
    <cellStyle name="Comma 2 5 3 5" xfId="2879"/>
    <cellStyle name="Comma 2 5 4" xfId="2880"/>
    <cellStyle name="Comma 2 5 4 2" xfId="2881"/>
    <cellStyle name="Comma 2 5 4 2 2" xfId="2882"/>
    <cellStyle name="Comma 2 5 4 2 2 2" xfId="2883"/>
    <cellStyle name="Comma 2 5 4 2 2 2 2" xfId="2884"/>
    <cellStyle name="Comma 2 5 4 2 2 3" xfId="2885"/>
    <cellStyle name="Comma 2 5 4 2 3" xfId="2886"/>
    <cellStyle name="Comma 2 5 4 2 3 2" xfId="2887"/>
    <cellStyle name="Comma 2 5 4 2 4" xfId="2888"/>
    <cellStyle name="Comma 2 5 4 3" xfId="2889"/>
    <cellStyle name="Comma 2 5 4 3 2" xfId="2890"/>
    <cellStyle name="Comma 2 5 4 3 2 2" xfId="2891"/>
    <cellStyle name="Comma 2 5 4 3 3" xfId="2892"/>
    <cellStyle name="Comma 2 5 4 4" xfId="2893"/>
    <cellStyle name="Comma 2 5 4 4 2" xfId="2894"/>
    <cellStyle name="Comma 2 5 4 5" xfId="2895"/>
    <cellStyle name="Comma 2 5 5" xfId="2896"/>
    <cellStyle name="Comma 2 5 5 2" xfId="2897"/>
    <cellStyle name="Comma 2 5 5 2 2" xfId="2898"/>
    <cellStyle name="Comma 2 5 5 2 2 2" xfId="2899"/>
    <cellStyle name="Comma 2 5 5 2 3" xfId="2900"/>
    <cellStyle name="Comma 2 5 5 3" xfId="2901"/>
    <cellStyle name="Comma 2 5 5 3 2" xfId="2902"/>
    <cellStyle name="Comma 2 5 5 4" xfId="2903"/>
    <cellStyle name="Comma 2 5 6" xfId="2904"/>
    <cellStyle name="Comma 2 5 6 2" xfId="2905"/>
    <cellStyle name="Comma 2 5 6 2 2" xfId="2906"/>
    <cellStyle name="Comma 2 5 6 3" xfId="2907"/>
    <cellStyle name="Comma 2 5 7" xfId="2908"/>
    <cellStyle name="Comma 2 5 7 2" xfId="2909"/>
    <cellStyle name="Comma 2 5 8" xfId="2910"/>
    <cellStyle name="Comma 2 6" xfId="2911"/>
    <cellStyle name="Comma 2 6 2" xfId="2912"/>
    <cellStyle name="Comma 2 6 2 2" xfId="2913"/>
    <cellStyle name="Comma 2 6 2 2 2" xfId="2914"/>
    <cellStyle name="Comma 2 6 2 2 2 2" xfId="2915"/>
    <cellStyle name="Comma 2 6 2 2 2 2 2" xfId="2916"/>
    <cellStyle name="Comma 2 6 2 2 2 3" xfId="2917"/>
    <cellStyle name="Comma 2 6 2 2 3" xfId="2918"/>
    <cellStyle name="Comma 2 6 2 2 3 2" xfId="2919"/>
    <cellStyle name="Comma 2 6 2 2 4" xfId="2920"/>
    <cellStyle name="Comma 2 6 2 3" xfId="2921"/>
    <cellStyle name="Comma 2 6 2 3 2" xfId="2922"/>
    <cellStyle name="Comma 2 6 2 3 2 2" xfId="2923"/>
    <cellStyle name="Comma 2 6 2 3 3" xfId="2924"/>
    <cellStyle name="Comma 2 6 2 4" xfId="2925"/>
    <cellStyle name="Comma 2 6 2 4 2" xfId="2926"/>
    <cellStyle name="Comma 2 6 2 5" xfId="2927"/>
    <cellStyle name="Comma 2 6 3" xfId="2928"/>
    <cellStyle name="Comma 2 6 3 2" xfId="2929"/>
    <cellStyle name="Comma 2 6 3 2 2" xfId="2930"/>
    <cellStyle name="Comma 2 6 3 2 2 2" xfId="2931"/>
    <cellStyle name="Comma 2 6 3 2 3" xfId="2932"/>
    <cellStyle name="Comma 2 6 3 3" xfId="2933"/>
    <cellStyle name="Comma 2 6 3 3 2" xfId="2934"/>
    <cellStyle name="Comma 2 6 3 4" xfId="2935"/>
    <cellStyle name="Comma 2 6 4" xfId="2936"/>
    <cellStyle name="Comma 2 6 4 2" xfId="2937"/>
    <cellStyle name="Comma 2 6 4 2 2" xfId="2938"/>
    <cellStyle name="Comma 2 6 4 3" xfId="2939"/>
    <cellStyle name="Comma 2 6 5" xfId="2940"/>
    <cellStyle name="Comma 2 6 5 2" xfId="2941"/>
    <cellStyle name="Comma 2 6 6" xfId="2942"/>
    <cellStyle name="Comma 2 7" xfId="2943"/>
    <cellStyle name="Comma 2 7 2" xfId="2944"/>
    <cellStyle name="Comma 2 7 2 2" xfId="2945"/>
    <cellStyle name="Comma 2 7 2 2 2" xfId="5396"/>
    <cellStyle name="Comma 2 7 2 3" xfId="5395"/>
    <cellStyle name="Comma 2 7 3" xfId="2946"/>
    <cellStyle name="Comma 2 7 3 2" xfId="2947"/>
    <cellStyle name="Comma 2 7 3 2 2" xfId="5398"/>
    <cellStyle name="Comma 2 7 3 3" xfId="5397"/>
    <cellStyle name="Comma 2 7 4" xfId="2948"/>
    <cellStyle name="Comma 2 7 4 2" xfId="2949"/>
    <cellStyle name="Comma 2 7 4 2 2" xfId="5400"/>
    <cellStyle name="Comma 2 7 4 3" xfId="5399"/>
    <cellStyle name="Comma 2 7 5" xfId="2950"/>
    <cellStyle name="Comma 2 7 5 2" xfId="5401"/>
    <cellStyle name="Comma 2 7 6" xfId="5394"/>
    <cellStyle name="Comma 2 8" xfId="2951"/>
    <cellStyle name="Comma 2 8 2" xfId="2952"/>
    <cellStyle name="Comma 2 8 2 2" xfId="2953"/>
    <cellStyle name="Comma 2 8 2 2 2" xfId="2954"/>
    <cellStyle name="Comma 2 8 2 2 2 2" xfId="2955"/>
    <cellStyle name="Comma 2 8 2 2 3" xfId="2956"/>
    <cellStyle name="Comma 2 8 2 3" xfId="2957"/>
    <cellStyle name="Comma 2 8 2 3 2" xfId="2958"/>
    <cellStyle name="Comma 2 8 2 4" xfId="2959"/>
    <cellStyle name="Comma 2 8 3" xfId="2960"/>
    <cellStyle name="Comma 2 8 3 2" xfId="2961"/>
    <cellStyle name="Comma 2 8 3 2 2" xfId="2962"/>
    <cellStyle name="Comma 2 8 3 3" xfId="2963"/>
    <cellStyle name="Comma 2 8 4" xfId="2964"/>
    <cellStyle name="Comma 2 8 4 2" xfId="2965"/>
    <cellStyle name="Comma 2 8 5" xfId="2966"/>
    <cellStyle name="Comma 2 9" xfId="2967"/>
    <cellStyle name="Comma 2 9 2" xfId="2968"/>
    <cellStyle name="Comma 2 9 2 2" xfId="2969"/>
    <cellStyle name="Comma 2 9 2 2 2" xfId="2970"/>
    <cellStyle name="Comma 2 9 2 2 2 2" xfId="2971"/>
    <cellStyle name="Comma 2 9 2 2 3" xfId="2972"/>
    <cellStyle name="Comma 2 9 2 3" xfId="2973"/>
    <cellStyle name="Comma 2 9 2 3 2" xfId="2974"/>
    <cellStyle name="Comma 2 9 2 4" xfId="2975"/>
    <cellStyle name="Comma 2 9 3" xfId="2976"/>
    <cellStyle name="Comma 2 9 3 2" xfId="2977"/>
    <cellStyle name="Comma 2 9 3 2 2" xfId="2978"/>
    <cellStyle name="Comma 2 9 3 3" xfId="2979"/>
    <cellStyle name="Comma 2 9 4" xfId="2980"/>
    <cellStyle name="Comma 2 9 4 2" xfId="2981"/>
    <cellStyle name="Comma 2 9 5" xfId="2982"/>
    <cellStyle name="Comma 3" xfId="50"/>
    <cellStyle name="Comma 3 10" xfId="2983"/>
    <cellStyle name="Comma 3 10 2" xfId="2984"/>
    <cellStyle name="Comma 3 11" xfId="2985"/>
    <cellStyle name="Comma 3 12" xfId="2986"/>
    <cellStyle name="Comma 3 13" xfId="5402"/>
    <cellStyle name="Comma 3 2" xfId="157"/>
    <cellStyle name="Comma 3 2 10" xfId="2987"/>
    <cellStyle name="Comma 3 2 2" xfId="2988"/>
    <cellStyle name="Comma 3 2 2 2" xfId="2989"/>
    <cellStyle name="Comma 3 2 2 2 2" xfId="2990"/>
    <cellStyle name="Comma 3 2 2 2 2 2" xfId="2991"/>
    <cellStyle name="Comma 3 2 2 2 2 2 2" xfId="2992"/>
    <cellStyle name="Comma 3 2 2 2 2 2 2 2" xfId="2993"/>
    <cellStyle name="Comma 3 2 2 2 2 2 3" xfId="2994"/>
    <cellStyle name="Comma 3 2 2 2 2 3" xfId="2995"/>
    <cellStyle name="Comma 3 2 2 2 2 3 2" xfId="2996"/>
    <cellStyle name="Comma 3 2 2 2 2 4" xfId="2997"/>
    <cellStyle name="Comma 3 2 2 2 3" xfId="2998"/>
    <cellStyle name="Comma 3 2 2 2 3 2" xfId="2999"/>
    <cellStyle name="Comma 3 2 2 2 3 2 2" xfId="3000"/>
    <cellStyle name="Comma 3 2 2 2 3 3" xfId="3001"/>
    <cellStyle name="Comma 3 2 2 2 4" xfId="3002"/>
    <cellStyle name="Comma 3 2 2 2 4 2" xfId="3003"/>
    <cellStyle name="Comma 3 2 2 2 5" xfId="3004"/>
    <cellStyle name="Comma 3 2 2 3" xfId="3005"/>
    <cellStyle name="Comma 3 2 2 3 2" xfId="3006"/>
    <cellStyle name="Comma 3 2 2 3 2 2" xfId="3007"/>
    <cellStyle name="Comma 3 2 2 3 2 2 2" xfId="3008"/>
    <cellStyle name="Comma 3 2 2 3 2 2 2 2" xfId="3009"/>
    <cellStyle name="Comma 3 2 2 3 2 2 3" xfId="3010"/>
    <cellStyle name="Comma 3 2 2 3 2 3" xfId="3011"/>
    <cellStyle name="Comma 3 2 2 3 2 3 2" xfId="3012"/>
    <cellStyle name="Comma 3 2 2 3 2 4" xfId="3013"/>
    <cellStyle name="Comma 3 2 2 3 3" xfId="3014"/>
    <cellStyle name="Comma 3 2 2 3 3 2" xfId="3015"/>
    <cellStyle name="Comma 3 2 2 3 3 2 2" xfId="3016"/>
    <cellStyle name="Comma 3 2 2 3 3 3" xfId="3017"/>
    <cellStyle name="Comma 3 2 2 3 4" xfId="3018"/>
    <cellStyle name="Comma 3 2 2 3 4 2" xfId="3019"/>
    <cellStyle name="Comma 3 2 2 3 5" xfId="3020"/>
    <cellStyle name="Comma 3 2 2 4" xfId="3021"/>
    <cellStyle name="Comma 3 2 2 4 2" xfId="3022"/>
    <cellStyle name="Comma 3 2 2 4 2 2" xfId="3023"/>
    <cellStyle name="Comma 3 2 2 4 2 2 2" xfId="3024"/>
    <cellStyle name="Comma 3 2 2 4 2 3" xfId="3025"/>
    <cellStyle name="Comma 3 2 2 4 3" xfId="3026"/>
    <cellStyle name="Comma 3 2 2 4 3 2" xfId="3027"/>
    <cellStyle name="Comma 3 2 2 4 4" xfId="3028"/>
    <cellStyle name="Comma 3 2 2 5" xfId="3029"/>
    <cellStyle name="Comma 3 2 2 5 2" xfId="3030"/>
    <cellStyle name="Comma 3 2 2 5 2 2" xfId="3031"/>
    <cellStyle name="Comma 3 2 2 5 3" xfId="3032"/>
    <cellStyle name="Comma 3 2 2 6" xfId="3033"/>
    <cellStyle name="Comma 3 2 2 6 2" xfId="3034"/>
    <cellStyle name="Comma 3 2 2 7" xfId="3035"/>
    <cellStyle name="Comma 3 2 3" xfId="3036"/>
    <cellStyle name="Comma 3 2 3 2" xfId="3037"/>
    <cellStyle name="Comma 3 2 3 2 2" xfId="3038"/>
    <cellStyle name="Comma 3 2 3 2 2 2" xfId="3039"/>
    <cellStyle name="Comma 3 2 3 2 2 2 2" xfId="3040"/>
    <cellStyle name="Comma 3 2 3 2 2 3" xfId="3041"/>
    <cellStyle name="Comma 3 2 3 2 3" xfId="3042"/>
    <cellStyle name="Comma 3 2 3 2 3 2" xfId="3043"/>
    <cellStyle name="Comma 3 2 3 2 4" xfId="3044"/>
    <cellStyle name="Comma 3 2 3 3" xfId="3045"/>
    <cellStyle name="Comma 3 2 3 3 2" xfId="3046"/>
    <cellStyle name="Comma 3 2 3 3 2 2" xfId="3047"/>
    <cellStyle name="Comma 3 2 3 3 3" xfId="3048"/>
    <cellStyle name="Comma 3 2 3 4" xfId="3049"/>
    <cellStyle name="Comma 3 2 3 4 2" xfId="3050"/>
    <cellStyle name="Comma 3 2 3 5" xfId="3051"/>
    <cellStyle name="Comma 3 2 4" xfId="3052"/>
    <cellStyle name="Comma 3 2 4 2" xfId="3053"/>
    <cellStyle name="Comma 3 2 4 2 2" xfId="3054"/>
    <cellStyle name="Comma 3 2 4 2 2 2" xfId="3055"/>
    <cellStyle name="Comma 3 2 4 2 2 2 2" xfId="3056"/>
    <cellStyle name="Comma 3 2 4 2 2 3" xfId="3057"/>
    <cellStyle name="Comma 3 2 4 2 3" xfId="3058"/>
    <cellStyle name="Comma 3 2 4 2 3 2" xfId="3059"/>
    <cellStyle name="Comma 3 2 4 2 4" xfId="3060"/>
    <cellStyle name="Comma 3 2 4 3" xfId="3061"/>
    <cellStyle name="Comma 3 2 4 3 2" xfId="3062"/>
    <cellStyle name="Comma 3 2 4 3 2 2" xfId="3063"/>
    <cellStyle name="Comma 3 2 4 3 3" xfId="3064"/>
    <cellStyle name="Comma 3 2 4 4" xfId="3065"/>
    <cellStyle name="Comma 3 2 4 4 2" xfId="3066"/>
    <cellStyle name="Comma 3 2 4 5" xfId="3067"/>
    <cellStyle name="Comma 3 2 5" xfId="3068"/>
    <cellStyle name="Comma 3 2 5 2" xfId="3069"/>
    <cellStyle name="Comma 3 2 5 2 2" xfId="3070"/>
    <cellStyle name="Comma 3 2 5 2 2 2" xfId="3071"/>
    <cellStyle name="Comma 3 2 5 2 3" xfId="3072"/>
    <cellStyle name="Comma 3 2 5 3" xfId="3073"/>
    <cellStyle name="Comma 3 2 5 3 2" xfId="3074"/>
    <cellStyle name="Comma 3 2 5 4" xfId="3075"/>
    <cellStyle name="Comma 3 2 6" xfId="3076"/>
    <cellStyle name="Comma 3 2 6 2" xfId="3077"/>
    <cellStyle name="Comma 3 2 6 2 2" xfId="3078"/>
    <cellStyle name="Comma 3 2 6 3" xfId="3079"/>
    <cellStyle name="Comma 3 2 7" xfId="3080"/>
    <cellStyle name="Comma 3 2 7 2" xfId="3081"/>
    <cellStyle name="Comma 3 2 8" xfId="3082"/>
    <cellStyle name="Comma 3 2 9" xfId="3083"/>
    <cellStyle name="Comma 3 3" xfId="3084"/>
    <cellStyle name="Comma 3 3 2" xfId="3085"/>
    <cellStyle name="Comma 3 3 2 2" xfId="3086"/>
    <cellStyle name="Comma 3 3 2 2 2" xfId="3087"/>
    <cellStyle name="Comma 3 3 2 2 2 2" xfId="3088"/>
    <cellStyle name="Comma 3 3 2 2 2 2 2" xfId="3089"/>
    <cellStyle name="Comma 3 3 2 2 2 3" xfId="3090"/>
    <cellStyle name="Comma 3 3 2 2 3" xfId="3091"/>
    <cellStyle name="Comma 3 3 2 2 3 2" xfId="3092"/>
    <cellStyle name="Comma 3 3 2 2 4" xfId="3093"/>
    <cellStyle name="Comma 3 3 2 3" xfId="3094"/>
    <cellStyle name="Comma 3 3 2 3 2" xfId="3095"/>
    <cellStyle name="Comma 3 3 2 3 2 2" xfId="3096"/>
    <cellStyle name="Comma 3 3 2 3 3" xfId="3097"/>
    <cellStyle name="Comma 3 3 2 4" xfId="3098"/>
    <cellStyle name="Comma 3 3 2 4 2" xfId="3099"/>
    <cellStyle name="Comma 3 3 2 5" xfId="3100"/>
    <cellStyle name="Comma 3 3 3" xfId="3101"/>
    <cellStyle name="Comma 3 3 3 2" xfId="3102"/>
    <cellStyle name="Comma 3 3 3 2 2" xfId="3103"/>
    <cellStyle name="Comma 3 3 3 2 2 2" xfId="3104"/>
    <cellStyle name="Comma 3 3 3 2 2 2 2" xfId="3105"/>
    <cellStyle name="Comma 3 3 3 2 2 3" xfId="3106"/>
    <cellStyle name="Comma 3 3 3 2 3" xfId="3107"/>
    <cellStyle name="Comma 3 3 3 2 3 2" xfId="3108"/>
    <cellStyle name="Comma 3 3 3 2 4" xfId="3109"/>
    <cellStyle name="Comma 3 3 3 3" xfId="3110"/>
    <cellStyle name="Comma 3 3 3 3 2" xfId="3111"/>
    <cellStyle name="Comma 3 3 3 3 2 2" xfId="3112"/>
    <cellStyle name="Comma 3 3 3 3 3" xfId="3113"/>
    <cellStyle name="Comma 3 3 3 4" xfId="3114"/>
    <cellStyle name="Comma 3 3 3 4 2" xfId="3115"/>
    <cellStyle name="Comma 3 3 3 5" xfId="3116"/>
    <cellStyle name="Comma 3 3 4" xfId="3117"/>
    <cellStyle name="Comma 3 3 4 2" xfId="3118"/>
    <cellStyle name="Comma 3 3 4 2 2" xfId="3119"/>
    <cellStyle name="Comma 3 3 4 2 2 2" xfId="3120"/>
    <cellStyle name="Comma 3 3 4 2 3" xfId="3121"/>
    <cellStyle name="Comma 3 3 4 3" xfId="3122"/>
    <cellStyle name="Comma 3 3 4 3 2" xfId="3123"/>
    <cellStyle name="Comma 3 3 4 4" xfId="3124"/>
    <cellStyle name="Comma 3 3 5" xfId="3125"/>
    <cellStyle name="Comma 3 3 5 2" xfId="3126"/>
    <cellStyle name="Comma 3 3 5 2 2" xfId="3127"/>
    <cellStyle name="Comma 3 3 5 3" xfId="3128"/>
    <cellStyle name="Comma 3 3 6" xfId="3129"/>
    <cellStyle name="Comma 3 3 6 2" xfId="3130"/>
    <cellStyle name="Comma 3 3 7" xfId="3131"/>
    <cellStyle name="Comma 3 4" xfId="3132"/>
    <cellStyle name="Comma 3 4 2" xfId="3133"/>
    <cellStyle name="Comma 3 4 2 2" xfId="3134"/>
    <cellStyle name="Comma 3 4 2 2 2" xfId="3135"/>
    <cellStyle name="Comma 3 4 2 2 2 2" xfId="3136"/>
    <cellStyle name="Comma 3 4 2 2 3" xfId="3137"/>
    <cellStyle name="Comma 3 4 2 3" xfId="3138"/>
    <cellStyle name="Comma 3 4 2 3 2" xfId="3139"/>
    <cellStyle name="Comma 3 4 2 4" xfId="3140"/>
    <cellStyle name="Comma 3 4 3" xfId="3141"/>
    <cellStyle name="Comma 3 4 3 2" xfId="3142"/>
    <cellStyle name="Comma 3 4 3 2 2" xfId="3143"/>
    <cellStyle name="Comma 3 4 3 3" xfId="3144"/>
    <cellStyle name="Comma 3 4 4" xfId="3145"/>
    <cellStyle name="Comma 3 4 4 2" xfId="3146"/>
    <cellStyle name="Comma 3 4 5" xfId="3147"/>
    <cellStyle name="Comma 3 5" xfId="3148"/>
    <cellStyle name="Comma 3 5 2" xfId="3149"/>
    <cellStyle name="Comma 3 5 2 2" xfId="3150"/>
    <cellStyle name="Comma 3 5 2 2 2" xfId="3151"/>
    <cellStyle name="Comma 3 5 2 2 2 2" xfId="3152"/>
    <cellStyle name="Comma 3 5 2 2 3" xfId="3153"/>
    <cellStyle name="Comma 3 5 2 3" xfId="3154"/>
    <cellStyle name="Comma 3 5 2 3 2" xfId="3155"/>
    <cellStyle name="Comma 3 5 2 4" xfId="3156"/>
    <cellStyle name="Comma 3 5 3" xfId="3157"/>
    <cellStyle name="Comma 3 5 3 2" xfId="3158"/>
    <cellStyle name="Comma 3 5 3 2 2" xfId="3159"/>
    <cellStyle name="Comma 3 5 3 3" xfId="3160"/>
    <cellStyle name="Comma 3 5 4" xfId="3161"/>
    <cellStyle name="Comma 3 5 4 2" xfId="3162"/>
    <cellStyle name="Comma 3 5 5" xfId="3163"/>
    <cellStyle name="Comma 3 6" xfId="3164"/>
    <cellStyle name="Comma 3 6 2" xfId="3165"/>
    <cellStyle name="Comma 3 6 2 2" xfId="3166"/>
    <cellStyle name="Comma 3 6 2 2 2" xfId="3167"/>
    <cellStyle name="Comma 3 6 2 3" xfId="3168"/>
    <cellStyle name="Comma 3 6 3" xfId="3169"/>
    <cellStyle name="Comma 3 6 3 2" xfId="3170"/>
    <cellStyle name="Comma 3 6 4" xfId="3171"/>
    <cellStyle name="Comma 3 7" xfId="3172"/>
    <cellStyle name="Comma 3 7 2" xfId="3173"/>
    <cellStyle name="Comma 3 7 2 2" xfId="3174"/>
    <cellStyle name="Comma 3 7 3" xfId="3175"/>
    <cellStyle name="Comma 3 8" xfId="3176"/>
    <cellStyle name="Comma 3 8 2" xfId="3177"/>
    <cellStyle name="Comma 3 8 2 2" xfId="3178"/>
    <cellStyle name="Comma 3 8 3" xfId="3179"/>
    <cellStyle name="Comma 3 9" xfId="3180"/>
    <cellStyle name="Comma 3 9 2" xfId="3181"/>
    <cellStyle name="Comma 4" xfId="51"/>
    <cellStyle name="Comma 4 2" xfId="158"/>
    <cellStyle name="Comma 4 2 2" xfId="3183"/>
    <cellStyle name="Comma 4 3" xfId="3184"/>
    <cellStyle name="Comma 4 4" xfId="5403"/>
    <cellStyle name="Comma 4 5" xfId="3182"/>
    <cellStyle name="Comma 5" xfId="159"/>
    <cellStyle name="Comma 5 2" xfId="3186"/>
    <cellStyle name="Comma 5 3" xfId="3187"/>
    <cellStyle name="Comma 5 3 2" xfId="5404"/>
    <cellStyle name="Comma 5 4" xfId="3185"/>
    <cellStyle name="Comma 6" xfId="3188"/>
    <cellStyle name="Comma 6 2" xfId="3189"/>
    <cellStyle name="Comma 6 2 2" xfId="3190"/>
    <cellStyle name="Comma 6 2 2 2" xfId="5407"/>
    <cellStyle name="Comma 6 2 3" xfId="5406"/>
    <cellStyle name="Comma 6 3" xfId="3191"/>
    <cellStyle name="Comma 6 3 2" xfId="3192"/>
    <cellStyle name="Comma 6 3 2 2" xfId="5409"/>
    <cellStyle name="Comma 6 3 3" xfId="5408"/>
    <cellStyle name="Comma 6 4" xfId="3193"/>
    <cellStyle name="Comma 6 4 2" xfId="3194"/>
    <cellStyle name="Comma 6 4 2 2" xfId="5411"/>
    <cellStyle name="Comma 6 4 3" xfId="5410"/>
    <cellStyle name="Comma 6 5" xfId="3195"/>
    <cellStyle name="Comma 6 5 2" xfId="5412"/>
    <cellStyle name="Comma 6 6" xfId="5405"/>
    <cellStyle name="Comma 7" xfId="3196"/>
    <cellStyle name="Comma 7 2" xfId="3197"/>
    <cellStyle name="Comma 7 2 2" xfId="3198"/>
    <cellStyle name="Comma 7 2 2 2" xfId="3199"/>
    <cellStyle name="Comma 7 2 2 2 2" xfId="5416"/>
    <cellStyle name="Comma 7 2 2 3" xfId="5415"/>
    <cellStyle name="Comma 7 2 3" xfId="5414"/>
    <cellStyle name="Comma 7 3" xfId="5413"/>
    <cellStyle name="Comma 8" xfId="5361"/>
    <cellStyle name="Comma 8 2" xfId="8828"/>
    <cellStyle name="Comma 9" xfId="6785"/>
    <cellStyle name="Comma0" xfId="3200"/>
    <cellStyle name="Comma0 2" xfId="5417"/>
    <cellStyle name="Currency" xfId="52" builtinId="4"/>
    <cellStyle name="Currency 2" xfId="53"/>
    <cellStyle name="Currency 2 2" xfId="160"/>
    <cellStyle name="Currency 2 2 2" xfId="5418"/>
    <cellStyle name="Currency 3" xfId="54"/>
    <cellStyle name="Currency 3 2" xfId="161"/>
    <cellStyle name="Currency 3 2 2" xfId="3202"/>
    <cellStyle name="Currency 3 2 2 2" xfId="5421"/>
    <cellStyle name="Currency 3 2 3" xfId="5420"/>
    <cellStyle name="Currency 3 2 4" xfId="3201"/>
    <cellStyle name="Currency 3 3" xfId="3203"/>
    <cellStyle name="Currency 3 4" xfId="5419"/>
    <cellStyle name="Currency 4" xfId="162"/>
    <cellStyle name="Currency 4 2" xfId="3205"/>
    <cellStyle name="Currency 4 2 2" xfId="3206"/>
    <cellStyle name="Currency 4 2 2 2" xfId="5423"/>
    <cellStyle name="Currency 4 2 3" xfId="5422"/>
    <cellStyle name="Currency 4 3" xfId="3207"/>
    <cellStyle name="Currency 4 3 2" xfId="3208"/>
    <cellStyle name="Currency 4 3 2 2" xfId="5425"/>
    <cellStyle name="Currency 4 3 3" xfId="5424"/>
    <cellStyle name="Currency 4 4" xfId="3209"/>
    <cellStyle name="Currency 4 4 2" xfId="3210"/>
    <cellStyle name="Currency 4 4 2 2" xfId="5427"/>
    <cellStyle name="Currency 4 4 3" xfId="5426"/>
    <cellStyle name="Currency 4 5" xfId="3204"/>
    <cellStyle name="Currency 5" xfId="3211"/>
    <cellStyle name="Currency 5 2" xfId="3212"/>
    <cellStyle name="Currency 5 2 2" xfId="3213"/>
    <cellStyle name="Currency 5 2 2 2" xfId="3214"/>
    <cellStyle name="Currency 5 2 3" xfId="3215"/>
    <cellStyle name="Currency 5 3" xfId="3216"/>
    <cellStyle name="Currency 5 3 2" xfId="3217"/>
    <cellStyle name="Currency 5 4" xfId="3218"/>
    <cellStyle name="Currency 6" xfId="6786"/>
    <cellStyle name="Currency0" xfId="3219"/>
    <cellStyle name="Currency0 2" xfId="5428"/>
    <cellStyle name="Currency-Denomination" xfId="3220"/>
    <cellStyle name="Currency-Denomination 2" xfId="3221"/>
    <cellStyle name="Currency-Denomination 2 2" xfId="3222"/>
    <cellStyle name="Currency-Denomination 2 2 2" xfId="3223"/>
    <cellStyle name="Currency-Denomination 2 2 2 2" xfId="3224"/>
    <cellStyle name="Currency-Denomination 2 2 3" xfId="3225"/>
    <cellStyle name="Currency-Denomination 2 3" xfId="3226"/>
    <cellStyle name="Currency-Denomination 2 3 2" xfId="3227"/>
    <cellStyle name="Currency-Denomination 2 4" xfId="3228"/>
    <cellStyle name="Date" xfId="3229"/>
    <cellStyle name="Date 2" xfId="5429"/>
    <cellStyle name="Decimal_0dp" xfId="3230"/>
    <cellStyle name="Emphasis 1" xfId="55"/>
    <cellStyle name="Emphasis 1 2" xfId="3231"/>
    <cellStyle name="Emphasis 2" xfId="56"/>
    <cellStyle name="Emphasis 2 2" xfId="3232"/>
    <cellStyle name="Emphasis 3" xfId="57"/>
    <cellStyle name="Euro" xfId="3233"/>
    <cellStyle name="Explanatory Text 2" xfId="58"/>
    <cellStyle name="Explanatory Text 2 2" xfId="3235"/>
    <cellStyle name="Explanatory Text 2 3" xfId="3234"/>
    <cellStyle name="Explanatory Text 3" xfId="3236"/>
    <cellStyle name="Explanatory Text 3 2" xfId="3237"/>
    <cellStyle name="Explanatory Text 4" xfId="3238"/>
    <cellStyle name="Fixed" xfId="3239"/>
    <cellStyle name="Fixed 2" xfId="5430"/>
    <cellStyle name="Forecast Cell Column Heading" xfId="3240"/>
    <cellStyle name="Good 2" xfId="59"/>
    <cellStyle name="Good 2 2" xfId="3242"/>
    <cellStyle name="Good 2 3" xfId="3241"/>
    <cellStyle name="Good 3" xfId="3243"/>
    <cellStyle name="Good 3 2" xfId="3244"/>
    <cellStyle name="Good 4" xfId="3245"/>
    <cellStyle name="Good 5" xfId="3246"/>
    <cellStyle name="Grey" xfId="3247"/>
    <cellStyle name="Heading 1 2" xfId="60"/>
    <cellStyle name="Heading 1 2 2" xfId="3249"/>
    <cellStyle name="Heading 1 2 3" xfId="3250"/>
    <cellStyle name="Heading 1 2 4" xfId="3248"/>
    <cellStyle name="Heading 1 3" xfId="3251"/>
    <cellStyle name="Heading 1 3 2" xfId="3252"/>
    <cellStyle name="Heading 1 4" xfId="3253"/>
    <cellStyle name="Heading 1 5" xfId="3254"/>
    <cellStyle name="Heading 2 2" xfId="61"/>
    <cellStyle name="Heading 2 2 2" xfId="3256"/>
    <cellStyle name="Heading 2 2 3" xfId="3257"/>
    <cellStyle name="Heading 2 2 4" xfId="3255"/>
    <cellStyle name="Heading 2 3" xfId="3258"/>
    <cellStyle name="Heading 2 3 2" xfId="3259"/>
    <cellStyle name="Heading 2 4" xfId="3260"/>
    <cellStyle name="Heading 2 5" xfId="3261"/>
    <cellStyle name="Heading 3 2" xfId="62"/>
    <cellStyle name="Heading 3 2 2" xfId="3263"/>
    <cellStyle name="Heading 3 2 3" xfId="3262"/>
    <cellStyle name="Heading 3 3" xfId="3264"/>
    <cellStyle name="Heading 3 3 2" xfId="3265"/>
    <cellStyle name="Heading 3 4" xfId="3266"/>
    <cellStyle name="Heading 4 2" xfId="63"/>
    <cellStyle name="Heading 4 2 2" xfId="3268"/>
    <cellStyle name="Heading 4 2 3" xfId="3267"/>
    <cellStyle name="Heading 4 3" xfId="3269"/>
    <cellStyle name="Heading 4 3 2" xfId="3270"/>
    <cellStyle name="Heading 4 4" xfId="3271"/>
    <cellStyle name="HiLite" xfId="3272"/>
    <cellStyle name="HiLite 2" xfId="5431"/>
    <cellStyle name="Hyperlink 2" xfId="3273"/>
    <cellStyle name="Hyperlink 3" xfId="3274"/>
    <cellStyle name="Hyperlink 4" xfId="3275"/>
    <cellStyle name="Hyperlink 5" xfId="3276"/>
    <cellStyle name="Input [yellow]" xfId="3277"/>
    <cellStyle name="Input 10" xfId="6685"/>
    <cellStyle name="Input 2" xfId="64"/>
    <cellStyle name="Input 2 2" xfId="3279"/>
    <cellStyle name="Input 2 3" xfId="3278"/>
    <cellStyle name="Input 3" xfId="3280"/>
    <cellStyle name="Input 3 2" xfId="3281"/>
    <cellStyle name="Input 4" xfId="3282"/>
    <cellStyle name="Input 4 2" xfId="3283"/>
    <cellStyle name="Input 5" xfId="3284"/>
    <cellStyle name="Input 6" xfId="3285"/>
    <cellStyle name="Input 7" xfId="3286"/>
    <cellStyle name="Input 8" xfId="6735"/>
    <cellStyle name="Input 9" xfId="6720"/>
    <cellStyle name="Label Bold" xfId="3287"/>
    <cellStyle name="Label Normal" xfId="3288"/>
    <cellStyle name="Label Normal 2" xfId="5432"/>
    <cellStyle name="Label Sum" xfId="3289"/>
    <cellStyle name="Label Total" xfId="3290"/>
    <cellStyle name="Linked Cell 2" xfId="65"/>
    <cellStyle name="Linked Cell 2 2" xfId="3292"/>
    <cellStyle name="Linked Cell 2 3" xfId="3291"/>
    <cellStyle name="Linked Cell 3" xfId="3293"/>
    <cellStyle name="Linked Cell 3 2" xfId="3294"/>
    <cellStyle name="Linked Cell 4" xfId="3295"/>
    <cellStyle name="Linked Cell 5" xfId="3296"/>
    <cellStyle name="Locked" xfId="3297"/>
    <cellStyle name="LTM Cell Column Heading" xfId="3298"/>
    <cellStyle name="Milliers_Deferred tax reconciliation NNEEC consol to grids" xfId="3299"/>
    <cellStyle name="Multiple Cell Column Heading" xfId="3300"/>
    <cellStyle name="Neutral 2" xfId="66"/>
    <cellStyle name="Neutral 2 2" xfId="3302"/>
    <cellStyle name="Neutral 2 3" xfId="3301"/>
    <cellStyle name="Neutral 3" xfId="3303"/>
    <cellStyle name="Neutral 3 2" xfId="3304"/>
    <cellStyle name="Neutral 4" xfId="3305"/>
    <cellStyle name="Neutral 5" xfId="3306"/>
    <cellStyle name="no dec" xfId="3307"/>
    <cellStyle name="Normal" xfId="0" builtinId="0"/>
    <cellStyle name="Normal - Style1" xfId="3308"/>
    <cellStyle name="Normal - Style1 2" xfId="3309"/>
    <cellStyle name="Normal - Style2" xfId="3310"/>
    <cellStyle name="Normal - Style3" xfId="3311"/>
    <cellStyle name="Normal - Style4" xfId="3312"/>
    <cellStyle name="Normal - Style5" xfId="3313"/>
    <cellStyle name="Normal 10" xfId="3314"/>
    <cellStyle name="Normal 10 2" xfId="3315"/>
    <cellStyle name="Normal 10 2 2" xfId="3316"/>
    <cellStyle name="Normal 10 2 2 2" xfId="3317"/>
    <cellStyle name="Normal 10 2 2 2 2" xfId="8646"/>
    <cellStyle name="Normal 10 2 2 3" xfId="8645"/>
    <cellStyle name="Normal 10 2 3" xfId="3318"/>
    <cellStyle name="Normal 10 2 3 2" xfId="3319"/>
    <cellStyle name="Normal 10 2 3 2 2" xfId="8648"/>
    <cellStyle name="Normal 10 2 3 3" xfId="8647"/>
    <cellStyle name="Normal 10 2 4" xfId="3320"/>
    <cellStyle name="Normal 10 2 4 2" xfId="3321"/>
    <cellStyle name="Normal 10 2 4 2 2" xfId="8650"/>
    <cellStyle name="Normal 10 2 4 3" xfId="8649"/>
    <cellStyle name="Normal 10 2 5" xfId="3322"/>
    <cellStyle name="Normal 10 2 5 2" xfId="8651"/>
    <cellStyle name="Normal 10 2 6" xfId="8644"/>
    <cellStyle name="Normal 10 2_ORACLE TRIAL BALANCE" xfId="3323"/>
    <cellStyle name="Normal 10 3" xfId="3324"/>
    <cellStyle name="Normal 10 3 2" xfId="3325"/>
    <cellStyle name="Normal 10 3 2 2" xfId="8653"/>
    <cellStyle name="Normal 10 3 3" xfId="8652"/>
    <cellStyle name="Normal 10 4" xfId="3326"/>
    <cellStyle name="Normal 10 4 2" xfId="3327"/>
    <cellStyle name="Normal 10 4 2 2" xfId="8655"/>
    <cellStyle name="Normal 10 4 3" xfId="8654"/>
    <cellStyle name="Normal 10 5" xfId="3328"/>
    <cellStyle name="Normal 10 5 2" xfId="3329"/>
    <cellStyle name="Normal 10 5 2 2" xfId="8657"/>
    <cellStyle name="Normal 10 5 3" xfId="8656"/>
    <cellStyle name="Normal 10 6" xfId="3330"/>
    <cellStyle name="Normal 10 6 2" xfId="3331"/>
    <cellStyle name="Normal 10 6 2 2" xfId="8659"/>
    <cellStyle name="Normal 10 6 3" xfId="8658"/>
    <cellStyle name="Normal 10 7" xfId="3332"/>
    <cellStyle name="Normal 10 7 2" xfId="8660"/>
    <cellStyle name="Normal 10 8" xfId="8643"/>
    <cellStyle name="Normal 10_ORACLE TRIAL BALANCE" xfId="3333"/>
    <cellStyle name="Normal 100" xfId="6640"/>
    <cellStyle name="Normal 101" xfId="6664"/>
    <cellStyle name="Normal 102" xfId="6641"/>
    <cellStyle name="Normal 103" xfId="6663"/>
    <cellStyle name="Normal 104" xfId="6643"/>
    <cellStyle name="Normal 105" xfId="6654"/>
    <cellStyle name="Normal 106" xfId="6651"/>
    <cellStyle name="Normal 107" xfId="6659"/>
    <cellStyle name="Normal 108" xfId="6646"/>
    <cellStyle name="Normal 109" xfId="6661"/>
    <cellStyle name="Normal 11" xfId="3334"/>
    <cellStyle name="Normal 11 2" xfId="3335"/>
    <cellStyle name="Normal 11 2 2" xfId="3336"/>
    <cellStyle name="Normal 11 2 2 2" xfId="3337"/>
    <cellStyle name="Normal 11 2 2 2 2" xfId="8664"/>
    <cellStyle name="Normal 11 2 2 3" xfId="8663"/>
    <cellStyle name="Normal 11 2 3" xfId="3338"/>
    <cellStyle name="Normal 11 2 3 2" xfId="3339"/>
    <cellStyle name="Normal 11 2 3 2 2" xfId="8666"/>
    <cellStyle name="Normal 11 2 3 3" xfId="8665"/>
    <cellStyle name="Normal 11 2 4" xfId="3340"/>
    <cellStyle name="Normal 11 2 4 2" xfId="3341"/>
    <cellStyle name="Normal 11 2 4 2 2" xfId="8668"/>
    <cellStyle name="Normal 11 2 4 3" xfId="8667"/>
    <cellStyle name="Normal 11 2 5" xfId="3342"/>
    <cellStyle name="Normal 11 2 5 2" xfId="8669"/>
    <cellStyle name="Normal 11 2 6" xfId="8662"/>
    <cellStyle name="Normal 11 2_ORACLE TRIAL BALANCE" xfId="3343"/>
    <cellStyle name="Normal 11 3" xfId="3344"/>
    <cellStyle name="Normal 11 3 2" xfId="3345"/>
    <cellStyle name="Normal 11 3 2 2" xfId="8671"/>
    <cellStyle name="Normal 11 3 3" xfId="8670"/>
    <cellStyle name="Normal 11 4" xfId="3346"/>
    <cellStyle name="Normal 11 4 2" xfId="3347"/>
    <cellStyle name="Normal 11 4 2 2" xfId="8673"/>
    <cellStyle name="Normal 11 4 3" xfId="8672"/>
    <cellStyle name="Normal 11 5" xfId="3348"/>
    <cellStyle name="Normal 11 5 2" xfId="3349"/>
    <cellStyle name="Normal 11 5 2 2" xfId="8675"/>
    <cellStyle name="Normal 11 5 3" xfId="8674"/>
    <cellStyle name="Normal 11 6" xfId="3350"/>
    <cellStyle name="Normal 11 6 2" xfId="8676"/>
    <cellStyle name="Normal 11 7" xfId="8661"/>
    <cellStyle name="Normal 11_ORACLE TRIAL BALANCE" xfId="3351"/>
    <cellStyle name="Normal 110" xfId="6645"/>
    <cellStyle name="Normal 111" xfId="6662"/>
    <cellStyle name="Normal 112" xfId="6644"/>
    <cellStyle name="Normal 113" xfId="6653"/>
    <cellStyle name="Normal 114" xfId="6652"/>
    <cellStyle name="Normal 115" xfId="6656"/>
    <cellStyle name="Normal 116" xfId="6647"/>
    <cellStyle name="Normal 117" xfId="6658"/>
    <cellStyle name="Normal 118" xfId="6648"/>
    <cellStyle name="Normal 119" xfId="6655"/>
    <cellStyle name="Normal 12" xfId="3352"/>
    <cellStyle name="Normal 12 2" xfId="3353"/>
    <cellStyle name="Normal 12 2 2" xfId="3354"/>
    <cellStyle name="Normal 12 2 2 2" xfId="3355"/>
    <cellStyle name="Normal 12 2 2 2 2" xfId="8680"/>
    <cellStyle name="Normal 12 2 2 3" xfId="8679"/>
    <cellStyle name="Normal 12 2 3" xfId="3356"/>
    <cellStyle name="Normal 12 2 3 2" xfId="3357"/>
    <cellStyle name="Normal 12 2 3 2 2" xfId="8682"/>
    <cellStyle name="Normal 12 2 3 3" xfId="8681"/>
    <cellStyle name="Normal 12 2 4" xfId="3358"/>
    <cellStyle name="Normal 12 2 4 2" xfId="3359"/>
    <cellStyle name="Normal 12 2 4 2 2" xfId="8684"/>
    <cellStyle name="Normal 12 2 4 3" xfId="8683"/>
    <cellStyle name="Normal 12 2 5" xfId="3360"/>
    <cellStyle name="Normal 12 2 5 2" xfId="8685"/>
    <cellStyle name="Normal 12 2 6" xfId="8678"/>
    <cellStyle name="Normal 12 2_ORACLE TRIAL BALANCE" xfId="3361"/>
    <cellStyle name="Normal 12 3" xfId="3362"/>
    <cellStyle name="Normal 12 3 2" xfId="3363"/>
    <cellStyle name="Normal 12 3 2 2" xfId="8687"/>
    <cellStyle name="Normal 12 3 3" xfId="8686"/>
    <cellStyle name="Normal 12 4" xfId="3364"/>
    <cellStyle name="Normal 12 4 2" xfId="3365"/>
    <cellStyle name="Normal 12 4 2 2" xfId="8689"/>
    <cellStyle name="Normal 12 4 3" xfId="8688"/>
    <cellStyle name="Normal 12 5" xfId="3366"/>
    <cellStyle name="Normal 12 5 2" xfId="3367"/>
    <cellStyle name="Normal 12 5 2 2" xfId="8691"/>
    <cellStyle name="Normal 12 5 3" xfId="8690"/>
    <cellStyle name="Normal 12 6" xfId="3368"/>
    <cellStyle name="Normal 12 6 2" xfId="8692"/>
    <cellStyle name="Normal 12 7" xfId="8677"/>
    <cellStyle name="Normal 12_ORACLE TRIAL BALANCE" xfId="3369"/>
    <cellStyle name="Normal 120" xfId="6642"/>
    <cellStyle name="Normal 121" xfId="6657"/>
    <cellStyle name="Normal 122" xfId="6639"/>
    <cellStyle name="Normal 123" xfId="6660"/>
    <cellStyle name="Normal 124" xfId="6650"/>
    <cellStyle name="Normal 125" xfId="147"/>
    <cellStyle name="Normal 126" xfId="6741"/>
    <cellStyle name="Normal 127" xfId="6668"/>
    <cellStyle name="Normal 127 2" xfId="6784"/>
    <cellStyle name="Normal 127 3" xfId="8852"/>
    <cellStyle name="Normal 128" xfId="139"/>
    <cellStyle name="Normal 128 2" xfId="6787"/>
    <cellStyle name="Normal 128 3" xfId="8847"/>
    <cellStyle name="Normal 129" xfId="6682"/>
    <cellStyle name="Normal 129 2" xfId="6788"/>
    <cellStyle name="Normal 129 3" xfId="8853"/>
    <cellStyle name="Normal 13" xfId="3370"/>
    <cellStyle name="Normal 13 2" xfId="3371"/>
    <cellStyle name="Normal 13 2 2" xfId="3372"/>
    <cellStyle name="Normal 13 2 2 2" xfId="3373"/>
    <cellStyle name="Normal 13 2 2 2 2" xfId="8696"/>
    <cellStyle name="Normal 13 2 2 3" xfId="8695"/>
    <cellStyle name="Normal 13 2 3" xfId="3374"/>
    <cellStyle name="Normal 13 2 3 2" xfId="3375"/>
    <cellStyle name="Normal 13 2 3 2 2" xfId="8698"/>
    <cellStyle name="Normal 13 2 3 3" xfId="8697"/>
    <cellStyle name="Normal 13 2 4" xfId="3376"/>
    <cellStyle name="Normal 13 2 4 2" xfId="3377"/>
    <cellStyle name="Normal 13 2 4 2 2" xfId="8700"/>
    <cellStyle name="Normal 13 2 4 3" xfId="8699"/>
    <cellStyle name="Normal 13 2 5" xfId="3378"/>
    <cellStyle name="Normal 13 2 5 2" xfId="8701"/>
    <cellStyle name="Normal 13 2 6" xfId="8694"/>
    <cellStyle name="Normal 13 2_ORACLE TRIAL BALANCE" xfId="3379"/>
    <cellStyle name="Normal 13 3" xfId="3380"/>
    <cellStyle name="Normal 13 3 2" xfId="3381"/>
    <cellStyle name="Normal 13 3 2 2" xfId="8703"/>
    <cellStyle name="Normal 13 3 3" xfId="8702"/>
    <cellStyle name="Normal 13 4" xfId="3382"/>
    <cellStyle name="Normal 13 4 2" xfId="3383"/>
    <cellStyle name="Normal 13 4 2 2" xfId="8705"/>
    <cellStyle name="Normal 13 4 3" xfId="8704"/>
    <cellStyle name="Normal 13 5" xfId="3384"/>
    <cellStyle name="Normal 13 5 2" xfId="3385"/>
    <cellStyle name="Normal 13 5 2 2" xfId="8707"/>
    <cellStyle name="Normal 13 5 3" xfId="8706"/>
    <cellStyle name="Normal 13 6" xfId="3386"/>
    <cellStyle name="Normal 13 6 2" xfId="8708"/>
    <cellStyle name="Normal 13 7" xfId="8693"/>
    <cellStyle name="Normal 13_ORACLE TRIAL BALANCE" xfId="3387"/>
    <cellStyle name="Normal 130" xfId="6742"/>
    <cellStyle name="Normal 131" xfId="6699"/>
    <cellStyle name="Normal 132" xfId="6712"/>
    <cellStyle name="Normal 133" xfId="6743"/>
    <cellStyle name="Normal 134" xfId="6719"/>
    <cellStyle name="Normal 135" xfId="138"/>
    <cellStyle name="Normal 136" xfId="6677"/>
    <cellStyle name="Normal 137" xfId="6693"/>
    <cellStyle name="Normal 138" xfId="6708"/>
    <cellStyle name="Normal 139" xfId="6696"/>
    <cellStyle name="Normal 14" xfId="3388"/>
    <cellStyle name="Normal 14 2" xfId="3389"/>
    <cellStyle name="Normal 14 2 2" xfId="3390"/>
    <cellStyle name="Normal 14 2 3" xfId="3391"/>
    <cellStyle name="Normal 14 2 3 2" xfId="8711"/>
    <cellStyle name="Normal 14 2 4" xfId="8710"/>
    <cellStyle name="Normal 14 3" xfId="3392"/>
    <cellStyle name="Normal 14 3 2" xfId="3393"/>
    <cellStyle name="Normal 14 3 2 2" xfId="8713"/>
    <cellStyle name="Normal 14 3 3" xfId="8712"/>
    <cellStyle name="Normal 14 4" xfId="3394"/>
    <cellStyle name="Normal 14 4 2" xfId="3395"/>
    <cellStyle name="Normal 14 4 2 2" xfId="8715"/>
    <cellStyle name="Normal 14 4 3" xfId="8714"/>
    <cellStyle name="Normal 14 5" xfId="3396"/>
    <cellStyle name="Normal 14 5 2" xfId="3397"/>
    <cellStyle name="Normal 14 5 2 2" xfId="8717"/>
    <cellStyle name="Normal 14 5 3" xfId="8716"/>
    <cellStyle name="Normal 14 6" xfId="3398"/>
    <cellStyle name="Normal 14 6 2" xfId="8718"/>
    <cellStyle name="Normal 14 7" xfId="8709"/>
    <cellStyle name="Normal 14_ORACLE TRIAL BALANCE" xfId="3399"/>
    <cellStyle name="Normal 140" xfId="6697"/>
    <cellStyle name="Normal 141" xfId="6718"/>
    <cellStyle name="Normal 142" xfId="6681"/>
    <cellStyle name="Normal 143" xfId="6692"/>
    <cellStyle name="Normal 144" xfId="6691"/>
    <cellStyle name="Normal 145" xfId="6731"/>
    <cellStyle name="Normal 146" xfId="6676"/>
    <cellStyle name="Normal 147" xfId="6733"/>
    <cellStyle name="Normal 148" xfId="6690"/>
    <cellStyle name="Normal 149" xfId="6749"/>
    <cellStyle name="Normal 15" xfId="3400"/>
    <cellStyle name="Normal 15 2" xfId="3401"/>
    <cellStyle name="Normal 150" xfId="6689"/>
    <cellStyle name="Normal 151" xfId="6748"/>
    <cellStyle name="Normal 152" xfId="6687"/>
    <cellStyle name="Normal 153" xfId="6709"/>
    <cellStyle name="Normal 154" xfId="6747"/>
    <cellStyle name="Normal 155" xfId="6766"/>
    <cellStyle name="Normal 156" xfId="6769"/>
    <cellStyle name="Normal 157" xfId="6768"/>
    <cellStyle name="Normal 158" xfId="8851"/>
    <cellStyle name="Normal 159" xfId="8841"/>
    <cellStyle name="Normal 16" xfId="3402"/>
    <cellStyle name="Normal 16 2" xfId="3403"/>
    <cellStyle name="Normal 160" xfId="8849"/>
    <cellStyle name="Normal 161" xfId="8844"/>
    <cellStyle name="Normal 162" xfId="8845"/>
    <cellStyle name="Normal 163" xfId="6789"/>
    <cellStyle name="Normal 17" xfId="3404"/>
    <cellStyle name="Normal 17 2" xfId="3405"/>
    <cellStyle name="Normal 18" xfId="3406"/>
    <cellStyle name="Normal 18 2" xfId="3407"/>
    <cellStyle name="Normal 18 2 2" xfId="3408"/>
    <cellStyle name="Normal 18 2 2 2" xfId="3409"/>
    <cellStyle name="Normal 18 2 3" xfId="3410"/>
    <cellStyle name="Normal 18 3" xfId="3411"/>
    <cellStyle name="Normal 18 3 2" xfId="3412"/>
    <cellStyle name="Normal 18 4" xfId="3413"/>
    <cellStyle name="Normal 18 5" xfId="5433"/>
    <cellStyle name="Normal 19" xfId="3414"/>
    <cellStyle name="Normal 19 2" xfId="5434"/>
    <cellStyle name="Normal 2" xfId="67"/>
    <cellStyle name="Normal 2 2" xfId="68"/>
    <cellStyle name="Normal 2 2 2" xfId="142"/>
    <cellStyle name="Normal 2 2 2 2" xfId="5437"/>
    <cellStyle name="Normal 2 2 2 3" xfId="3416"/>
    <cellStyle name="Normal 2 2 3" xfId="228"/>
    <cellStyle name="Normal 2 2 3 2" xfId="3417"/>
    <cellStyle name="Normal 2 2 3 3" xfId="6794"/>
    <cellStyle name="Normal 2 2 4" xfId="5436"/>
    <cellStyle name="Normal 2 2 5" xfId="3415"/>
    <cellStyle name="Normal 2 2 6" xfId="141"/>
    <cellStyle name="Normal 2 3" xfId="69"/>
    <cellStyle name="Normal 2 3 2" xfId="144"/>
    <cellStyle name="Normal 2 3 2 2" xfId="3420"/>
    <cellStyle name="Normal 2 3 2 2 2" xfId="3421"/>
    <cellStyle name="Normal 2 3 2 2 2 2" xfId="3422"/>
    <cellStyle name="Normal 2 3 2 2 3" xfId="3423"/>
    <cellStyle name="Normal 2 3 2 3" xfId="3424"/>
    <cellStyle name="Normal 2 3 2 3 2" xfId="3425"/>
    <cellStyle name="Normal 2 3 2 4" xfId="3426"/>
    <cellStyle name="Normal 2 3 2 5" xfId="3419"/>
    <cellStyle name="Normal 2 3 3" xfId="229"/>
    <cellStyle name="Normal 2 3 3 2" xfId="3428"/>
    <cellStyle name="Normal 2 3 3 2 2" xfId="3429"/>
    <cellStyle name="Normal 2 3 3 3" xfId="3430"/>
    <cellStyle name="Normal 2 3 3 4" xfId="3427"/>
    <cellStyle name="Normal 2 3 4" xfId="3431"/>
    <cellStyle name="Normal 2 3 4 2" xfId="3432"/>
    <cellStyle name="Normal 2 3 5" xfId="3433"/>
    <cellStyle name="Normal 2 3 6" xfId="3418"/>
    <cellStyle name="Normal 2 3 7" xfId="143"/>
    <cellStyle name="Normal 2 4" xfId="3434"/>
    <cellStyle name="Normal 2 4 2" xfId="3435"/>
    <cellStyle name="Normal 2 4 2 2" xfId="5438"/>
    <cellStyle name="Normal 2 5" xfId="3436"/>
    <cellStyle name="Normal 2 6" xfId="3437"/>
    <cellStyle name="Normal 2 7" xfId="5435"/>
    <cellStyle name="Normal 2 8" xfId="6791"/>
    <cellStyle name="Normal 20" xfId="3438"/>
    <cellStyle name="Normal 20 2" xfId="5439"/>
    <cellStyle name="Normal 21" xfId="3439"/>
    <cellStyle name="Normal 21 2" xfId="5440"/>
    <cellStyle name="Normal 22" xfId="3440"/>
    <cellStyle name="Normal 22 2" xfId="5441"/>
    <cellStyle name="Normal 23" xfId="3441"/>
    <cellStyle name="Normal 23 2" xfId="5442"/>
    <cellStyle name="Normal 24" xfId="3442"/>
    <cellStyle name="Normal 24 2" xfId="5443"/>
    <cellStyle name="Normal 25" xfId="3443"/>
    <cellStyle name="Normal 25 2" xfId="3444"/>
    <cellStyle name="Normal 25 3" xfId="5444"/>
    <cellStyle name="Normal 26" xfId="3445"/>
    <cellStyle name="Normal 26 2" xfId="3446"/>
    <cellStyle name="Normal 26 3" xfId="5445"/>
    <cellStyle name="Normal 27" xfId="3447"/>
    <cellStyle name="Normal 27 2" xfId="3448"/>
    <cellStyle name="Normal 27 3" xfId="5446"/>
    <cellStyle name="Normal 28" xfId="3449"/>
    <cellStyle name="Normal 28 2" xfId="3450"/>
    <cellStyle name="Normal 28 3" xfId="5447"/>
    <cellStyle name="Normal 29" xfId="3451"/>
    <cellStyle name="Normal 29 2" xfId="3452"/>
    <cellStyle name="Normal 29 3" xfId="5448"/>
    <cellStyle name="Normal 3" xfId="70"/>
    <cellStyle name="Normal 3 2" xfId="71"/>
    <cellStyle name="Normal 3 2 10" xfId="145"/>
    <cellStyle name="Normal 3 2 2" xfId="146"/>
    <cellStyle name="Normal 3 2 2 2" xfId="5450"/>
    <cellStyle name="Normal 3 2 2 3" xfId="3455"/>
    <cellStyle name="Normal 3 2 3" xfId="3456"/>
    <cellStyle name="Normal 3 2 4" xfId="3457"/>
    <cellStyle name="Normal 3 2 4 2" xfId="3458"/>
    <cellStyle name="Normal 3 2 4 2 2" xfId="8720"/>
    <cellStyle name="Normal 3 2 4 3" xfId="8719"/>
    <cellStyle name="Normal 3 2 5" xfId="3459"/>
    <cellStyle name="Normal 3 2 5 2" xfId="3460"/>
    <cellStyle name="Normal 3 2 5 2 2" xfId="8722"/>
    <cellStyle name="Normal 3 2 5 3" xfId="8721"/>
    <cellStyle name="Normal 3 2 6" xfId="3461"/>
    <cellStyle name="Normal 3 2 6 2" xfId="3462"/>
    <cellStyle name="Normal 3 2 6 2 2" xfId="8724"/>
    <cellStyle name="Normal 3 2 6 3" xfId="8723"/>
    <cellStyle name="Normal 3 2 7" xfId="3463"/>
    <cellStyle name="Normal 3 2 7 2" xfId="3464"/>
    <cellStyle name="Normal 3 2 7 2 2" xfId="8726"/>
    <cellStyle name="Normal 3 2 7 3" xfId="8725"/>
    <cellStyle name="Normal 3 2 8" xfId="5449"/>
    <cellStyle name="Normal 3 2 9" xfId="3454"/>
    <cellStyle name="Normal 3 3" xfId="3465"/>
    <cellStyle name="Normal 3 3 2" xfId="3466"/>
    <cellStyle name="Normal 3 3 2 2" xfId="3467"/>
    <cellStyle name="Normal 3 3 2 2 2" xfId="8729"/>
    <cellStyle name="Normal 3 3 2 3" xfId="8728"/>
    <cellStyle name="Normal 3 3 3" xfId="3468"/>
    <cellStyle name="Normal 3 3 3 2" xfId="3469"/>
    <cellStyle name="Normal 3 3 3 2 2" xfId="8731"/>
    <cellStyle name="Normal 3 3 3 3" xfId="8730"/>
    <cellStyle name="Normal 3 3 4" xfId="3470"/>
    <cellStyle name="Normal 3 3 4 2" xfId="3471"/>
    <cellStyle name="Normal 3 3 4 2 2" xfId="8733"/>
    <cellStyle name="Normal 3 3 4 3" xfId="8732"/>
    <cellStyle name="Normal 3 3 5" xfId="3472"/>
    <cellStyle name="Normal 3 3 5 2" xfId="8734"/>
    <cellStyle name="Normal 3 3 6" xfId="8727"/>
    <cellStyle name="Normal 3 4" xfId="3473"/>
    <cellStyle name="Normal 3 4 2" xfId="3474"/>
    <cellStyle name="Normal 3 4 2 2" xfId="3475"/>
    <cellStyle name="Normal 3 4 2 2 2" xfId="8737"/>
    <cellStyle name="Normal 3 4 2 3" xfId="8736"/>
    <cellStyle name="Normal 3 4 3" xfId="3476"/>
    <cellStyle name="Normal 3 4 3 2" xfId="3477"/>
    <cellStyle name="Normal 3 4 3 2 2" xfId="8739"/>
    <cellStyle name="Normal 3 4 3 3" xfId="8738"/>
    <cellStyle name="Normal 3 4 4" xfId="3478"/>
    <cellStyle name="Normal 3 4 4 2" xfId="3479"/>
    <cellStyle name="Normal 3 4 4 2 2" xfId="8741"/>
    <cellStyle name="Normal 3 4 4 3" xfId="8740"/>
    <cellStyle name="Normal 3 4 5" xfId="3480"/>
    <cellStyle name="Normal 3 4 5 2" xfId="8742"/>
    <cellStyle name="Normal 3 4 6" xfId="8735"/>
    <cellStyle name="Normal 3 5" xfId="3481"/>
    <cellStyle name="Normal 3 5 2" xfId="3482"/>
    <cellStyle name="Normal 3 5 2 2" xfId="3483"/>
    <cellStyle name="Normal 3 5 2 2 2" xfId="8745"/>
    <cellStyle name="Normal 3 5 2 3" xfId="8744"/>
    <cellStyle name="Normal 3 5 3" xfId="3484"/>
    <cellStyle name="Normal 3 5 3 2" xfId="3485"/>
    <cellStyle name="Normal 3 5 3 2 2" xfId="8747"/>
    <cellStyle name="Normal 3 5 3 3" xfId="8746"/>
    <cellStyle name="Normal 3 5 4" xfId="3486"/>
    <cellStyle name="Normal 3 5 4 2" xfId="3487"/>
    <cellStyle name="Normal 3 5 4 2 2" xfId="8749"/>
    <cellStyle name="Normal 3 5 4 3" xfId="8748"/>
    <cellStyle name="Normal 3 5 5" xfId="3488"/>
    <cellStyle name="Normal 3 5 5 2" xfId="8750"/>
    <cellStyle name="Normal 3 5 6" xfId="8743"/>
    <cellStyle name="Normal 3 6" xfId="3489"/>
    <cellStyle name="Normal 3 6 2" xfId="3490"/>
    <cellStyle name="Normal 3 6 3" xfId="3491"/>
    <cellStyle name="Normal 3 6 3 2" xfId="8752"/>
    <cellStyle name="Normal 3 6 4" xfId="8751"/>
    <cellStyle name="Normal 3 7" xfId="3492"/>
    <cellStyle name="Normal 3 7 2" xfId="3493"/>
    <cellStyle name="Normal 3 7 2 2" xfId="8754"/>
    <cellStyle name="Normal 3 7 3" xfId="8753"/>
    <cellStyle name="Normal 3 8" xfId="3494"/>
    <cellStyle name="Normal 3 8 2" xfId="5451"/>
    <cellStyle name="Normal 3 9" xfId="6792"/>
    <cellStyle name="Normal 3_ORACLE TRIAL BALANCE" xfId="3495"/>
    <cellStyle name="Normal 30" xfId="3496"/>
    <cellStyle name="Normal 30 2" xfId="5452"/>
    <cellStyle name="Normal 31" xfId="3497"/>
    <cellStyle name="Normal 31 2" xfId="5453"/>
    <cellStyle name="Normal 32" xfId="3498"/>
    <cellStyle name="Normal 32 2" xfId="5454"/>
    <cellStyle name="Normal 33" xfId="3499"/>
    <cellStyle name="Normal 33 2" xfId="5455"/>
    <cellStyle name="Normal 34" xfId="3500"/>
    <cellStyle name="Normal 34 2" xfId="5456"/>
    <cellStyle name="Normal 35" xfId="3501"/>
    <cellStyle name="Normal 35 2" xfId="5457"/>
    <cellStyle name="Normal 36" xfId="3502"/>
    <cellStyle name="Normal 36 2" xfId="5458"/>
    <cellStyle name="Normal 37" xfId="3503"/>
    <cellStyle name="Normal 37 2" xfId="5459"/>
    <cellStyle name="Normal 38" xfId="3504"/>
    <cellStyle name="Normal 38 2" xfId="5460"/>
    <cellStyle name="Normal 39" xfId="3505"/>
    <cellStyle name="Normal 39 2" xfId="3506"/>
    <cellStyle name="Normal 39 2 2" xfId="8756"/>
    <cellStyle name="Normal 39 3" xfId="8755"/>
    <cellStyle name="Normal 4" xfId="72"/>
    <cellStyle name="Normal 4 10" xfId="3508"/>
    <cellStyle name="Normal 4 10 2" xfId="3509"/>
    <cellStyle name="Normal 4 10 2 2" xfId="3510"/>
    <cellStyle name="Normal 4 10 3" xfId="3511"/>
    <cellStyle name="Normal 4 11" xfId="3512"/>
    <cellStyle name="Normal 4 11 2" xfId="3513"/>
    <cellStyle name="Normal 4 11 2 2" xfId="3514"/>
    <cellStyle name="Normal 4 11 2 2 2" xfId="8759"/>
    <cellStyle name="Normal 4 11 2 3" xfId="8758"/>
    <cellStyle name="Normal 4 11 3" xfId="3515"/>
    <cellStyle name="Normal 4 11 3 2" xfId="3516"/>
    <cellStyle name="Normal 4 11 3 2 2" xfId="8761"/>
    <cellStyle name="Normal 4 11 3 3" xfId="8760"/>
    <cellStyle name="Normal 4 11 4" xfId="3517"/>
    <cellStyle name="Normal 4 11 4 2" xfId="3518"/>
    <cellStyle name="Normal 4 11 4 2 2" xfId="8763"/>
    <cellStyle name="Normal 4 11 4 3" xfId="8762"/>
    <cellStyle name="Normal 4 11 5" xfId="3519"/>
    <cellStyle name="Normal 4 11 5 2" xfId="8764"/>
    <cellStyle name="Normal 4 11 6" xfId="8757"/>
    <cellStyle name="Normal 4 12" xfId="3520"/>
    <cellStyle name="Normal 4 13" xfId="3521"/>
    <cellStyle name="Normal 4 13 2" xfId="3522"/>
    <cellStyle name="Normal 4 13 2 2" xfId="8766"/>
    <cellStyle name="Normal 4 13 3" xfId="8765"/>
    <cellStyle name="Normal 4 14" xfId="3523"/>
    <cellStyle name="Normal 4 15" xfId="3524"/>
    <cellStyle name="Normal 4 15 2" xfId="3525"/>
    <cellStyle name="Normal 4 15 2 2" xfId="8768"/>
    <cellStyle name="Normal 4 15 3" xfId="8767"/>
    <cellStyle name="Normal 4 16" xfId="3526"/>
    <cellStyle name="Normal 4 16 2" xfId="3527"/>
    <cellStyle name="Normal 4 16 2 2" xfId="8770"/>
    <cellStyle name="Normal 4 16 3" xfId="8769"/>
    <cellStyle name="Normal 4 17" xfId="3528"/>
    <cellStyle name="Normal 4 17 2" xfId="3529"/>
    <cellStyle name="Normal 4 17 2 2" xfId="8772"/>
    <cellStyle name="Normal 4 17 3" xfId="8771"/>
    <cellStyle name="Normal 4 18" xfId="3530"/>
    <cellStyle name="Normal 4 18 2" xfId="8773"/>
    <cellStyle name="Normal 4 19" xfId="3531"/>
    <cellStyle name="Normal 4 19 2" xfId="8774"/>
    <cellStyle name="Normal 4 2" xfId="163"/>
    <cellStyle name="Normal 4 2 10" xfId="3533"/>
    <cellStyle name="Normal 4 2 11" xfId="3534"/>
    <cellStyle name="Normal 4 2 11 2" xfId="3535"/>
    <cellStyle name="Normal 4 2 11 2 2" xfId="8777"/>
    <cellStyle name="Normal 4 2 11 3" xfId="8776"/>
    <cellStyle name="Normal 4 2 12" xfId="3536"/>
    <cellStyle name="Normal 4 2 12 2" xfId="8778"/>
    <cellStyle name="Normal 4 2 13" xfId="3532"/>
    <cellStyle name="Normal 4 2 13 2" xfId="8775"/>
    <cellStyle name="Normal 4 2 2" xfId="3537"/>
    <cellStyle name="Normal 4 2 2 2" xfId="3538"/>
    <cellStyle name="Normal 4 2 2 2 2" xfId="3539"/>
    <cellStyle name="Normal 4 2 2 2 2 2" xfId="3540"/>
    <cellStyle name="Normal 4 2 2 2 2 2 2" xfId="3541"/>
    <cellStyle name="Normal 4 2 2 2 2 2 2 2" xfId="3542"/>
    <cellStyle name="Normal 4 2 2 2 2 2 3" xfId="3543"/>
    <cellStyle name="Normal 4 2 2 2 2 3" xfId="3544"/>
    <cellStyle name="Normal 4 2 2 2 2 3 2" xfId="3545"/>
    <cellStyle name="Normal 4 2 2 2 2 4" xfId="3546"/>
    <cellStyle name="Normal 4 2 2 2 3" xfId="3547"/>
    <cellStyle name="Normal 4 2 2 2 3 2" xfId="3548"/>
    <cellStyle name="Normal 4 2 2 2 3 2 2" xfId="3549"/>
    <cellStyle name="Normal 4 2 2 2 3 3" xfId="3550"/>
    <cellStyle name="Normal 4 2 2 2 4" xfId="3551"/>
    <cellStyle name="Normal 4 2 2 2 4 2" xfId="3552"/>
    <cellStyle name="Normal 4 2 2 2 5" xfId="3553"/>
    <cellStyle name="Normal 4 2 2 3" xfId="3554"/>
    <cellStyle name="Normal 4 2 2 3 2" xfId="3555"/>
    <cellStyle name="Normal 4 2 2 3 2 2" xfId="3556"/>
    <cellStyle name="Normal 4 2 2 3 2 2 2" xfId="3557"/>
    <cellStyle name="Normal 4 2 2 3 2 2 2 2" xfId="3558"/>
    <cellStyle name="Normal 4 2 2 3 2 2 3" xfId="3559"/>
    <cellStyle name="Normal 4 2 2 3 2 3" xfId="3560"/>
    <cellStyle name="Normal 4 2 2 3 2 3 2" xfId="3561"/>
    <cellStyle name="Normal 4 2 2 3 2 4" xfId="3562"/>
    <cellStyle name="Normal 4 2 2 3 3" xfId="3563"/>
    <cellStyle name="Normal 4 2 2 3 3 2" xfId="3564"/>
    <cellStyle name="Normal 4 2 2 3 3 2 2" xfId="3565"/>
    <cellStyle name="Normal 4 2 2 3 3 3" xfId="3566"/>
    <cellStyle name="Normal 4 2 2 3 4" xfId="3567"/>
    <cellStyle name="Normal 4 2 2 3 4 2" xfId="3568"/>
    <cellStyle name="Normal 4 2 2 3 5" xfId="3569"/>
    <cellStyle name="Normal 4 2 2 4" xfId="3570"/>
    <cellStyle name="Normal 4 2 2 4 2" xfId="3571"/>
    <cellStyle name="Normal 4 2 2 4 2 2" xfId="3572"/>
    <cellStyle name="Normal 4 2 2 4 2 2 2" xfId="3573"/>
    <cellStyle name="Normal 4 2 2 4 2 3" xfId="3574"/>
    <cellStyle name="Normal 4 2 2 4 3" xfId="3575"/>
    <cellStyle name="Normal 4 2 2 4 3 2" xfId="3576"/>
    <cellStyle name="Normal 4 2 2 4 4" xfId="3577"/>
    <cellStyle name="Normal 4 2 2 5" xfId="3578"/>
    <cellStyle name="Normal 4 2 2 5 2" xfId="3579"/>
    <cellStyle name="Normal 4 2 2 5 2 2" xfId="3580"/>
    <cellStyle name="Normal 4 2 2 5 3" xfId="3581"/>
    <cellStyle name="Normal 4 2 2 6" xfId="3582"/>
    <cellStyle name="Normal 4 2 2 6 2" xfId="3583"/>
    <cellStyle name="Normal 4 2 2 7" xfId="3584"/>
    <cellStyle name="Normal 4 2 2 8" xfId="3585"/>
    <cellStyle name="Normal 4 2 2 8 2" xfId="8780"/>
    <cellStyle name="Normal 4 2 2 9" xfId="8779"/>
    <cellStyle name="Normal 4 2 3" xfId="3586"/>
    <cellStyle name="Normal 4 2 3 2" xfId="3587"/>
    <cellStyle name="Normal 4 2 3 2 2" xfId="3588"/>
    <cellStyle name="Normal 4 2 3 2 2 2" xfId="3589"/>
    <cellStyle name="Normal 4 2 3 2 2 2 2" xfId="3590"/>
    <cellStyle name="Normal 4 2 3 2 2 3" xfId="3591"/>
    <cellStyle name="Normal 4 2 3 2 3" xfId="3592"/>
    <cellStyle name="Normal 4 2 3 2 3 2" xfId="3593"/>
    <cellStyle name="Normal 4 2 3 2 4" xfId="3594"/>
    <cellStyle name="Normal 4 2 3 3" xfId="3595"/>
    <cellStyle name="Normal 4 2 3 3 2" xfId="3596"/>
    <cellStyle name="Normal 4 2 3 3 2 2" xfId="3597"/>
    <cellStyle name="Normal 4 2 3 3 3" xfId="3598"/>
    <cellStyle name="Normal 4 2 3 4" xfId="3599"/>
    <cellStyle name="Normal 4 2 3 4 2" xfId="3600"/>
    <cellStyle name="Normal 4 2 3 5" xfId="3601"/>
    <cellStyle name="Normal 4 2 3 6" xfId="3602"/>
    <cellStyle name="Normal 4 2 3 6 2" xfId="8782"/>
    <cellStyle name="Normal 4 2 3 7" xfId="8781"/>
    <cellStyle name="Normal 4 2 4" xfId="3603"/>
    <cellStyle name="Normal 4 2 4 2" xfId="3604"/>
    <cellStyle name="Normal 4 2 4 2 2" xfId="3605"/>
    <cellStyle name="Normal 4 2 4 2 2 2" xfId="3606"/>
    <cellStyle name="Normal 4 2 4 2 2 2 2" xfId="3607"/>
    <cellStyle name="Normal 4 2 4 2 2 3" xfId="3608"/>
    <cellStyle name="Normal 4 2 4 2 3" xfId="3609"/>
    <cellStyle name="Normal 4 2 4 2 3 2" xfId="3610"/>
    <cellStyle name="Normal 4 2 4 2 4" xfId="3611"/>
    <cellStyle name="Normal 4 2 4 3" xfId="3612"/>
    <cellStyle name="Normal 4 2 4 3 2" xfId="3613"/>
    <cellStyle name="Normal 4 2 4 3 2 2" xfId="3614"/>
    <cellStyle name="Normal 4 2 4 3 3" xfId="3615"/>
    <cellStyle name="Normal 4 2 4 4" xfId="3616"/>
    <cellStyle name="Normal 4 2 4 4 2" xfId="3617"/>
    <cellStyle name="Normal 4 2 4 5" xfId="3618"/>
    <cellStyle name="Normal 4 2 5" xfId="3619"/>
    <cellStyle name="Normal 4 2 5 2" xfId="3620"/>
    <cellStyle name="Normal 4 2 5 2 2" xfId="3621"/>
    <cellStyle name="Normal 4 2 5 2 2 2" xfId="3622"/>
    <cellStyle name="Normal 4 2 5 2 3" xfId="3623"/>
    <cellStyle name="Normal 4 2 5 3" xfId="3624"/>
    <cellStyle name="Normal 4 2 5 3 2" xfId="3625"/>
    <cellStyle name="Normal 4 2 5 4" xfId="3626"/>
    <cellStyle name="Normal 4 2 6" xfId="3627"/>
    <cellStyle name="Normal 4 2 6 2" xfId="3628"/>
    <cellStyle name="Normal 4 2 6 2 2" xfId="3629"/>
    <cellStyle name="Normal 4 2 6 3" xfId="3630"/>
    <cellStyle name="Normal 4 2 7" xfId="3631"/>
    <cellStyle name="Normal 4 2 7 2" xfId="3632"/>
    <cellStyle name="Normal 4 2 7 2 2" xfId="3633"/>
    <cellStyle name="Normal 4 2 7 2 2 2" xfId="8785"/>
    <cellStyle name="Normal 4 2 7 2 3" xfId="8784"/>
    <cellStyle name="Normal 4 2 7 3" xfId="3634"/>
    <cellStyle name="Normal 4 2 7 3 2" xfId="3635"/>
    <cellStyle name="Normal 4 2 7 3 2 2" xfId="8787"/>
    <cellStyle name="Normal 4 2 7 3 3" xfId="8786"/>
    <cellStyle name="Normal 4 2 7 4" xfId="3636"/>
    <cellStyle name="Normal 4 2 7 4 2" xfId="3637"/>
    <cellStyle name="Normal 4 2 7 4 2 2" xfId="8789"/>
    <cellStyle name="Normal 4 2 7 4 3" xfId="8788"/>
    <cellStyle name="Normal 4 2 7 5" xfId="3638"/>
    <cellStyle name="Normal 4 2 7 5 2" xfId="8790"/>
    <cellStyle name="Normal 4 2 7 6" xfId="8783"/>
    <cellStyle name="Normal 4 2 8" xfId="3639"/>
    <cellStyle name="Normal 4 2 8 2" xfId="3640"/>
    <cellStyle name="Normal 4 2 9" xfId="3641"/>
    <cellStyle name="Normal 4 2_ORACLE TRIAL BALANCE" xfId="3642"/>
    <cellStyle name="Normal 4 20" xfId="3507"/>
    <cellStyle name="Normal 4 21" xfId="6603"/>
    <cellStyle name="Normal 4 22" xfId="6619"/>
    <cellStyle name="Normal 4 23" xfId="6604"/>
    <cellStyle name="Normal 4 24" xfId="6614"/>
    <cellStyle name="Normal 4 24 2" xfId="6757"/>
    <cellStyle name="Normal 4 24 2 2" xfId="8860"/>
    <cellStyle name="Normal 4 24 3" xfId="6775"/>
    <cellStyle name="Normal 4 25" xfId="6633"/>
    <cellStyle name="Normal 4 25 2" xfId="6765"/>
    <cellStyle name="Normal 4 25 2 2" xfId="8868"/>
    <cellStyle name="Normal 4 25 3" xfId="6783"/>
    <cellStyle name="Normal 4 26" xfId="6615"/>
    <cellStyle name="Normal 4 26 2" xfId="6758"/>
    <cellStyle name="Normal 4 26 2 2" xfId="8861"/>
    <cellStyle name="Normal 4 26 3" xfId="6776"/>
    <cellStyle name="Normal 4 27" xfId="6616"/>
    <cellStyle name="Normal 4 27 2" xfId="6759"/>
    <cellStyle name="Normal 4 27 2 2" xfId="8862"/>
    <cellStyle name="Normal 4 27 3" xfId="6777"/>
    <cellStyle name="Normal 4 28" xfId="6630"/>
    <cellStyle name="Normal 4 28 2" xfId="6764"/>
    <cellStyle name="Normal 4 28 2 2" xfId="8867"/>
    <cellStyle name="Normal 4 28 3" xfId="6782"/>
    <cellStyle name="Normal 4 29" xfId="6612"/>
    <cellStyle name="Normal 4 29 2" xfId="6756"/>
    <cellStyle name="Normal 4 29 2 2" xfId="8859"/>
    <cellStyle name="Normal 4 29 3" xfId="6774"/>
    <cellStyle name="Normal 4 3" xfId="230"/>
    <cellStyle name="Normal 4 3 10" xfId="3644"/>
    <cellStyle name="Normal 4 3 10 2" xfId="8792"/>
    <cellStyle name="Normal 4 3 11" xfId="3643"/>
    <cellStyle name="Normal 4 3 11 2" xfId="8791"/>
    <cellStyle name="Normal 4 3 12" xfId="6751"/>
    <cellStyle name="Normal 4 3 12 2" xfId="8854"/>
    <cellStyle name="Normal 4 3 13" xfId="6767"/>
    <cellStyle name="Normal 4 3 2" xfId="3645"/>
    <cellStyle name="Normal 4 3 2 2" xfId="3646"/>
    <cellStyle name="Normal 4 3 2 2 2" xfId="3647"/>
    <cellStyle name="Normal 4 3 2 2 2 2" xfId="3648"/>
    <cellStyle name="Normal 4 3 2 2 2 2 2" xfId="3649"/>
    <cellStyle name="Normal 4 3 2 2 2 2 2 2" xfId="3650"/>
    <cellStyle name="Normal 4 3 2 2 2 2 3" xfId="3651"/>
    <cellStyle name="Normal 4 3 2 2 2 3" xfId="3652"/>
    <cellStyle name="Normal 4 3 2 2 2 3 2" xfId="3653"/>
    <cellStyle name="Normal 4 3 2 2 2 4" xfId="3654"/>
    <cellStyle name="Normal 4 3 2 2 3" xfId="3655"/>
    <cellStyle name="Normal 4 3 2 2 3 2" xfId="3656"/>
    <cellStyle name="Normal 4 3 2 2 3 2 2" xfId="3657"/>
    <cellStyle name="Normal 4 3 2 2 3 3" xfId="3658"/>
    <cellStyle name="Normal 4 3 2 2 4" xfId="3659"/>
    <cellStyle name="Normal 4 3 2 2 4 2" xfId="3660"/>
    <cellStyle name="Normal 4 3 2 2 5" xfId="3661"/>
    <cellStyle name="Normal 4 3 2 3" xfId="3662"/>
    <cellStyle name="Normal 4 3 2 3 2" xfId="3663"/>
    <cellStyle name="Normal 4 3 2 3 2 2" xfId="3664"/>
    <cellStyle name="Normal 4 3 2 3 2 2 2" xfId="3665"/>
    <cellStyle name="Normal 4 3 2 3 2 2 2 2" xfId="3666"/>
    <cellStyle name="Normal 4 3 2 3 2 2 3" xfId="3667"/>
    <cellStyle name="Normal 4 3 2 3 2 3" xfId="3668"/>
    <cellStyle name="Normal 4 3 2 3 2 3 2" xfId="3669"/>
    <cellStyle name="Normal 4 3 2 3 2 4" xfId="3670"/>
    <cellStyle name="Normal 4 3 2 3 3" xfId="3671"/>
    <cellStyle name="Normal 4 3 2 3 3 2" xfId="3672"/>
    <cellStyle name="Normal 4 3 2 3 3 2 2" xfId="3673"/>
    <cellStyle name="Normal 4 3 2 3 3 3" xfId="3674"/>
    <cellStyle name="Normal 4 3 2 3 4" xfId="3675"/>
    <cellStyle name="Normal 4 3 2 3 4 2" xfId="3676"/>
    <cellStyle name="Normal 4 3 2 3 5" xfId="3677"/>
    <cellStyle name="Normal 4 3 2 4" xfId="3678"/>
    <cellStyle name="Normal 4 3 2 4 2" xfId="3679"/>
    <cellStyle name="Normal 4 3 2 4 2 2" xfId="3680"/>
    <cellStyle name="Normal 4 3 2 4 2 2 2" xfId="3681"/>
    <cellStyle name="Normal 4 3 2 4 2 3" xfId="3682"/>
    <cellStyle name="Normal 4 3 2 4 3" xfId="3683"/>
    <cellStyle name="Normal 4 3 2 4 3 2" xfId="3684"/>
    <cellStyle name="Normal 4 3 2 4 4" xfId="3685"/>
    <cellStyle name="Normal 4 3 2 5" xfId="3686"/>
    <cellStyle name="Normal 4 3 2 5 2" xfId="3687"/>
    <cellStyle name="Normal 4 3 2 5 2 2" xfId="3688"/>
    <cellStyle name="Normal 4 3 2 5 3" xfId="3689"/>
    <cellStyle name="Normal 4 3 2 6" xfId="3690"/>
    <cellStyle name="Normal 4 3 2 6 2" xfId="3691"/>
    <cellStyle name="Normal 4 3 2 7" xfId="3692"/>
    <cellStyle name="Normal 4 3 3" xfId="3693"/>
    <cellStyle name="Normal 4 3 3 2" xfId="3694"/>
    <cellStyle name="Normal 4 3 3 2 2" xfId="3695"/>
    <cellStyle name="Normal 4 3 3 2 2 2" xfId="3696"/>
    <cellStyle name="Normal 4 3 3 2 2 2 2" xfId="3697"/>
    <cellStyle name="Normal 4 3 3 2 2 3" xfId="3698"/>
    <cellStyle name="Normal 4 3 3 2 3" xfId="3699"/>
    <cellStyle name="Normal 4 3 3 2 3 2" xfId="3700"/>
    <cellStyle name="Normal 4 3 3 2 4" xfId="3701"/>
    <cellStyle name="Normal 4 3 3 3" xfId="3702"/>
    <cellStyle name="Normal 4 3 3 3 2" xfId="3703"/>
    <cellStyle name="Normal 4 3 3 3 2 2" xfId="3704"/>
    <cellStyle name="Normal 4 3 3 3 3" xfId="3705"/>
    <cellStyle name="Normal 4 3 3 4" xfId="3706"/>
    <cellStyle name="Normal 4 3 3 4 2" xfId="3707"/>
    <cellStyle name="Normal 4 3 3 5" xfId="3708"/>
    <cellStyle name="Normal 4 3 4" xfId="3709"/>
    <cellStyle name="Normal 4 3 4 2" xfId="3710"/>
    <cellStyle name="Normal 4 3 4 2 2" xfId="3711"/>
    <cellStyle name="Normal 4 3 4 2 2 2" xfId="3712"/>
    <cellStyle name="Normal 4 3 4 2 2 2 2" xfId="3713"/>
    <cellStyle name="Normal 4 3 4 2 2 3" xfId="3714"/>
    <cellStyle name="Normal 4 3 4 2 3" xfId="3715"/>
    <cellStyle name="Normal 4 3 4 2 3 2" xfId="3716"/>
    <cellStyle name="Normal 4 3 4 2 4" xfId="3717"/>
    <cellStyle name="Normal 4 3 4 3" xfId="3718"/>
    <cellStyle name="Normal 4 3 4 3 2" xfId="3719"/>
    <cellStyle name="Normal 4 3 4 3 2 2" xfId="3720"/>
    <cellStyle name="Normal 4 3 4 3 3" xfId="3721"/>
    <cellStyle name="Normal 4 3 4 4" xfId="3722"/>
    <cellStyle name="Normal 4 3 4 4 2" xfId="3723"/>
    <cellStyle name="Normal 4 3 4 5" xfId="3724"/>
    <cellStyle name="Normal 4 3 5" xfId="3725"/>
    <cellStyle name="Normal 4 3 5 2" xfId="3726"/>
    <cellStyle name="Normal 4 3 5 2 2" xfId="3727"/>
    <cellStyle name="Normal 4 3 5 2 2 2" xfId="3728"/>
    <cellStyle name="Normal 4 3 5 2 3" xfId="3729"/>
    <cellStyle name="Normal 4 3 5 3" xfId="3730"/>
    <cellStyle name="Normal 4 3 5 3 2" xfId="3731"/>
    <cellStyle name="Normal 4 3 5 4" xfId="3732"/>
    <cellStyle name="Normal 4 3 6" xfId="3733"/>
    <cellStyle name="Normal 4 3 6 2" xfId="3734"/>
    <cellStyle name="Normal 4 3 6 2 2" xfId="3735"/>
    <cellStyle name="Normal 4 3 6 3" xfId="3736"/>
    <cellStyle name="Normal 4 3 7" xfId="3737"/>
    <cellStyle name="Normal 4 3 7 2" xfId="3738"/>
    <cellStyle name="Normal 4 3 8" xfId="3739"/>
    <cellStyle name="Normal 4 3 9" xfId="3740"/>
    <cellStyle name="Normal 4 30" xfId="6627"/>
    <cellStyle name="Normal 4 30 2" xfId="6763"/>
    <cellStyle name="Normal 4 30 2 2" xfId="8866"/>
    <cellStyle name="Normal 4 30 3" xfId="6781"/>
    <cellStyle name="Normal 4 31" xfId="6626"/>
    <cellStyle name="Normal 4 31 2" xfId="6762"/>
    <cellStyle name="Normal 4 31 2 2" xfId="8865"/>
    <cellStyle name="Normal 4 31 3" xfId="6780"/>
    <cellStyle name="Normal 4 32" xfId="6610"/>
    <cellStyle name="Normal 4 32 2" xfId="6755"/>
    <cellStyle name="Normal 4 32 2 2" xfId="8858"/>
    <cellStyle name="Normal 4 32 3" xfId="6773"/>
    <cellStyle name="Normal 4 33" xfId="6623"/>
    <cellStyle name="Normal 4 33 2" xfId="6761"/>
    <cellStyle name="Normal 4 33 2 2" xfId="8864"/>
    <cellStyle name="Normal 4 33 3" xfId="6779"/>
    <cellStyle name="Normal 4 34" xfId="6622"/>
    <cellStyle name="Normal 4 34 2" xfId="6760"/>
    <cellStyle name="Normal 4 34 2 2" xfId="8863"/>
    <cellStyle name="Normal 4 34 3" xfId="6778"/>
    <cellStyle name="Normal 4 35" xfId="6606"/>
    <cellStyle name="Normal 4 35 2" xfId="6753"/>
    <cellStyle name="Normal 4 35 2 2" xfId="8856"/>
    <cellStyle name="Normal 4 35 3" xfId="6771"/>
    <cellStyle name="Normal 4 36" xfId="6605"/>
    <cellStyle name="Normal 4 36 2" xfId="6752"/>
    <cellStyle name="Normal 4 36 2 2" xfId="8855"/>
    <cellStyle name="Normal 4 36 3" xfId="6770"/>
    <cellStyle name="Normal 4 37" xfId="6608"/>
    <cellStyle name="Normal 4 37 2" xfId="6754"/>
    <cellStyle name="Normal 4 37 2 2" xfId="8857"/>
    <cellStyle name="Normal 4 37 3" xfId="6772"/>
    <cellStyle name="Normal 4 4" xfId="3741"/>
    <cellStyle name="Normal 4 4 10" xfId="3742"/>
    <cellStyle name="Normal 4 4 10 2" xfId="8794"/>
    <cellStyle name="Normal 4 4 11" xfId="8793"/>
    <cellStyle name="Normal 4 4 2" xfId="3743"/>
    <cellStyle name="Normal 4 4 2 2" xfId="3744"/>
    <cellStyle name="Normal 4 4 2 2 2" xfId="3745"/>
    <cellStyle name="Normal 4 4 2 2 2 2" xfId="3746"/>
    <cellStyle name="Normal 4 4 2 2 2 2 2" xfId="3747"/>
    <cellStyle name="Normal 4 4 2 2 2 2 2 2" xfId="3748"/>
    <cellStyle name="Normal 4 4 2 2 2 2 3" xfId="3749"/>
    <cellStyle name="Normal 4 4 2 2 2 3" xfId="3750"/>
    <cellStyle name="Normal 4 4 2 2 2 3 2" xfId="3751"/>
    <cellStyle name="Normal 4 4 2 2 2 4" xfId="3752"/>
    <cellStyle name="Normal 4 4 2 2 3" xfId="3753"/>
    <cellStyle name="Normal 4 4 2 2 3 2" xfId="3754"/>
    <cellStyle name="Normal 4 4 2 2 3 2 2" xfId="3755"/>
    <cellStyle name="Normal 4 4 2 2 3 3" xfId="3756"/>
    <cellStyle name="Normal 4 4 2 2 4" xfId="3757"/>
    <cellStyle name="Normal 4 4 2 2 4 2" xfId="3758"/>
    <cellStyle name="Normal 4 4 2 2 5" xfId="3759"/>
    <cellStyle name="Normal 4 4 2 3" xfId="3760"/>
    <cellStyle name="Normal 4 4 2 3 2" xfId="3761"/>
    <cellStyle name="Normal 4 4 2 3 2 2" xfId="3762"/>
    <cellStyle name="Normal 4 4 2 3 2 2 2" xfId="3763"/>
    <cellStyle name="Normal 4 4 2 3 2 2 2 2" xfId="3764"/>
    <cellStyle name="Normal 4 4 2 3 2 2 3" xfId="3765"/>
    <cellStyle name="Normal 4 4 2 3 2 3" xfId="3766"/>
    <cellStyle name="Normal 4 4 2 3 2 3 2" xfId="3767"/>
    <cellStyle name="Normal 4 4 2 3 2 4" xfId="3768"/>
    <cellStyle name="Normal 4 4 2 3 3" xfId="3769"/>
    <cellStyle name="Normal 4 4 2 3 3 2" xfId="3770"/>
    <cellStyle name="Normal 4 4 2 3 3 2 2" xfId="3771"/>
    <cellStyle name="Normal 4 4 2 3 3 3" xfId="3772"/>
    <cellStyle name="Normal 4 4 2 3 4" xfId="3773"/>
    <cellStyle name="Normal 4 4 2 3 4 2" xfId="3774"/>
    <cellStyle name="Normal 4 4 2 3 5" xfId="3775"/>
    <cellStyle name="Normal 4 4 2 4" xfId="3776"/>
    <cellStyle name="Normal 4 4 2 4 2" xfId="3777"/>
    <cellStyle name="Normal 4 4 2 4 2 2" xfId="3778"/>
    <cellStyle name="Normal 4 4 2 4 2 2 2" xfId="3779"/>
    <cellStyle name="Normal 4 4 2 4 2 3" xfId="3780"/>
    <cellStyle name="Normal 4 4 2 4 3" xfId="3781"/>
    <cellStyle name="Normal 4 4 2 4 3 2" xfId="3782"/>
    <cellStyle name="Normal 4 4 2 4 4" xfId="3783"/>
    <cellStyle name="Normal 4 4 2 5" xfId="3784"/>
    <cellStyle name="Normal 4 4 2 5 2" xfId="3785"/>
    <cellStyle name="Normal 4 4 2 5 2 2" xfId="3786"/>
    <cellStyle name="Normal 4 4 2 5 3" xfId="3787"/>
    <cellStyle name="Normal 4 4 2 6" xfId="3788"/>
    <cellStyle name="Normal 4 4 2 6 2" xfId="3789"/>
    <cellStyle name="Normal 4 4 2 7" xfId="3790"/>
    <cellStyle name="Normal 4 4 3" xfId="3791"/>
    <cellStyle name="Normal 4 4 3 2" xfId="3792"/>
    <cellStyle name="Normal 4 4 3 2 2" xfId="3793"/>
    <cellStyle name="Normal 4 4 3 2 2 2" xfId="3794"/>
    <cellStyle name="Normal 4 4 3 2 2 2 2" xfId="3795"/>
    <cellStyle name="Normal 4 4 3 2 2 3" xfId="3796"/>
    <cellStyle name="Normal 4 4 3 2 3" xfId="3797"/>
    <cellStyle name="Normal 4 4 3 2 3 2" xfId="3798"/>
    <cellStyle name="Normal 4 4 3 2 4" xfId="3799"/>
    <cellStyle name="Normal 4 4 3 3" xfId="3800"/>
    <cellStyle name="Normal 4 4 3 3 2" xfId="3801"/>
    <cellStyle name="Normal 4 4 3 3 2 2" xfId="3802"/>
    <cellStyle name="Normal 4 4 3 3 3" xfId="3803"/>
    <cellStyle name="Normal 4 4 3 4" xfId="3804"/>
    <cellStyle name="Normal 4 4 3 4 2" xfId="3805"/>
    <cellStyle name="Normal 4 4 3 5" xfId="3806"/>
    <cellStyle name="Normal 4 4 4" xfId="3807"/>
    <cellStyle name="Normal 4 4 4 2" xfId="3808"/>
    <cellStyle name="Normal 4 4 4 2 2" xfId="3809"/>
    <cellStyle name="Normal 4 4 4 2 2 2" xfId="3810"/>
    <cellStyle name="Normal 4 4 4 2 2 2 2" xfId="3811"/>
    <cellStyle name="Normal 4 4 4 2 2 3" xfId="3812"/>
    <cellStyle name="Normal 4 4 4 2 3" xfId="3813"/>
    <cellStyle name="Normal 4 4 4 2 3 2" xfId="3814"/>
    <cellStyle name="Normal 4 4 4 2 4" xfId="3815"/>
    <cellStyle name="Normal 4 4 4 3" xfId="3816"/>
    <cellStyle name="Normal 4 4 4 3 2" xfId="3817"/>
    <cellStyle name="Normal 4 4 4 3 2 2" xfId="3818"/>
    <cellStyle name="Normal 4 4 4 3 3" xfId="3819"/>
    <cellStyle name="Normal 4 4 4 4" xfId="3820"/>
    <cellStyle name="Normal 4 4 4 4 2" xfId="3821"/>
    <cellStyle name="Normal 4 4 4 5" xfId="3822"/>
    <cellStyle name="Normal 4 4 5" xfId="3823"/>
    <cellStyle name="Normal 4 4 5 2" xfId="3824"/>
    <cellStyle name="Normal 4 4 5 2 2" xfId="3825"/>
    <cellStyle name="Normal 4 4 5 2 2 2" xfId="3826"/>
    <cellStyle name="Normal 4 4 5 2 3" xfId="3827"/>
    <cellStyle name="Normal 4 4 5 3" xfId="3828"/>
    <cellStyle name="Normal 4 4 5 3 2" xfId="3829"/>
    <cellStyle name="Normal 4 4 5 4" xfId="3830"/>
    <cellStyle name="Normal 4 4 6" xfId="3831"/>
    <cellStyle name="Normal 4 4 6 2" xfId="3832"/>
    <cellStyle name="Normal 4 4 6 2 2" xfId="3833"/>
    <cellStyle name="Normal 4 4 6 3" xfId="3834"/>
    <cellStyle name="Normal 4 4 7" xfId="3835"/>
    <cellStyle name="Normal 4 4 7 2" xfId="3836"/>
    <cellStyle name="Normal 4 4 8" xfId="3837"/>
    <cellStyle name="Normal 4 4 9" xfId="3838"/>
    <cellStyle name="Normal 4 5" xfId="3839"/>
    <cellStyle name="Normal 4 5 2" xfId="3840"/>
    <cellStyle name="Normal 4 5 2 2" xfId="3841"/>
    <cellStyle name="Normal 4 5 2 2 2" xfId="3842"/>
    <cellStyle name="Normal 4 5 2 2 2 2" xfId="3843"/>
    <cellStyle name="Normal 4 5 2 2 2 2 2" xfId="3844"/>
    <cellStyle name="Normal 4 5 2 2 2 2 2 2" xfId="3845"/>
    <cellStyle name="Normal 4 5 2 2 2 2 3" xfId="3846"/>
    <cellStyle name="Normal 4 5 2 2 2 3" xfId="3847"/>
    <cellStyle name="Normal 4 5 2 2 2 3 2" xfId="3848"/>
    <cellStyle name="Normal 4 5 2 2 2 4" xfId="3849"/>
    <cellStyle name="Normal 4 5 2 2 3" xfId="3850"/>
    <cellStyle name="Normal 4 5 2 2 3 2" xfId="3851"/>
    <cellStyle name="Normal 4 5 2 2 3 2 2" xfId="3852"/>
    <cellStyle name="Normal 4 5 2 2 3 3" xfId="3853"/>
    <cellStyle name="Normal 4 5 2 2 4" xfId="3854"/>
    <cellStyle name="Normal 4 5 2 2 4 2" xfId="3855"/>
    <cellStyle name="Normal 4 5 2 2 5" xfId="3856"/>
    <cellStyle name="Normal 4 5 2 3" xfId="3857"/>
    <cellStyle name="Normal 4 5 2 3 2" xfId="3858"/>
    <cellStyle name="Normal 4 5 2 3 2 2" xfId="3859"/>
    <cellStyle name="Normal 4 5 2 3 2 2 2" xfId="3860"/>
    <cellStyle name="Normal 4 5 2 3 2 2 2 2" xfId="3861"/>
    <cellStyle name="Normal 4 5 2 3 2 2 3" xfId="3862"/>
    <cellStyle name="Normal 4 5 2 3 2 3" xfId="3863"/>
    <cellStyle name="Normal 4 5 2 3 2 3 2" xfId="3864"/>
    <cellStyle name="Normal 4 5 2 3 2 4" xfId="3865"/>
    <cellStyle name="Normal 4 5 2 3 3" xfId="3866"/>
    <cellStyle name="Normal 4 5 2 3 3 2" xfId="3867"/>
    <cellStyle name="Normal 4 5 2 3 3 2 2" xfId="3868"/>
    <cellStyle name="Normal 4 5 2 3 3 3" xfId="3869"/>
    <cellStyle name="Normal 4 5 2 3 4" xfId="3870"/>
    <cellStyle name="Normal 4 5 2 3 4 2" xfId="3871"/>
    <cellStyle name="Normal 4 5 2 3 5" xfId="3872"/>
    <cellStyle name="Normal 4 5 2 4" xfId="3873"/>
    <cellStyle name="Normal 4 5 2 4 2" xfId="3874"/>
    <cellStyle name="Normal 4 5 2 4 2 2" xfId="3875"/>
    <cellStyle name="Normal 4 5 2 4 2 2 2" xfId="3876"/>
    <cellStyle name="Normal 4 5 2 4 2 3" xfId="3877"/>
    <cellStyle name="Normal 4 5 2 4 3" xfId="3878"/>
    <cellStyle name="Normal 4 5 2 4 3 2" xfId="3879"/>
    <cellStyle name="Normal 4 5 2 4 4" xfId="3880"/>
    <cellStyle name="Normal 4 5 2 5" xfId="3881"/>
    <cellStyle name="Normal 4 5 2 5 2" xfId="3882"/>
    <cellStyle name="Normal 4 5 2 5 2 2" xfId="3883"/>
    <cellStyle name="Normal 4 5 2 5 3" xfId="3884"/>
    <cellStyle name="Normal 4 5 2 6" xfId="3885"/>
    <cellStyle name="Normal 4 5 2 6 2" xfId="3886"/>
    <cellStyle name="Normal 4 5 2 7" xfId="3887"/>
    <cellStyle name="Normal 4 5 3" xfId="3888"/>
    <cellStyle name="Normal 4 5 3 2" xfId="3889"/>
    <cellStyle name="Normal 4 5 3 2 2" xfId="3890"/>
    <cellStyle name="Normal 4 5 3 2 2 2" xfId="3891"/>
    <cellStyle name="Normal 4 5 3 2 2 2 2" xfId="3892"/>
    <cellStyle name="Normal 4 5 3 2 2 3" xfId="3893"/>
    <cellStyle name="Normal 4 5 3 2 3" xfId="3894"/>
    <cellStyle name="Normal 4 5 3 2 3 2" xfId="3895"/>
    <cellStyle name="Normal 4 5 3 2 4" xfId="3896"/>
    <cellStyle name="Normal 4 5 3 3" xfId="3897"/>
    <cellStyle name="Normal 4 5 3 3 2" xfId="3898"/>
    <cellStyle name="Normal 4 5 3 3 2 2" xfId="3899"/>
    <cellStyle name="Normal 4 5 3 3 3" xfId="3900"/>
    <cellStyle name="Normal 4 5 3 4" xfId="3901"/>
    <cellStyle name="Normal 4 5 3 4 2" xfId="3902"/>
    <cellStyle name="Normal 4 5 3 5" xfId="3903"/>
    <cellStyle name="Normal 4 5 4" xfId="3904"/>
    <cellStyle name="Normal 4 5 4 2" xfId="3905"/>
    <cellStyle name="Normal 4 5 4 2 2" xfId="3906"/>
    <cellStyle name="Normal 4 5 4 2 2 2" xfId="3907"/>
    <cellStyle name="Normal 4 5 4 2 2 2 2" xfId="3908"/>
    <cellStyle name="Normal 4 5 4 2 2 3" xfId="3909"/>
    <cellStyle name="Normal 4 5 4 2 3" xfId="3910"/>
    <cellStyle name="Normal 4 5 4 2 3 2" xfId="3911"/>
    <cellStyle name="Normal 4 5 4 2 4" xfId="3912"/>
    <cellStyle name="Normal 4 5 4 3" xfId="3913"/>
    <cellStyle name="Normal 4 5 4 3 2" xfId="3914"/>
    <cellStyle name="Normal 4 5 4 3 2 2" xfId="3915"/>
    <cellStyle name="Normal 4 5 4 3 3" xfId="3916"/>
    <cellStyle name="Normal 4 5 4 4" xfId="3917"/>
    <cellStyle name="Normal 4 5 4 4 2" xfId="3918"/>
    <cellStyle name="Normal 4 5 4 5" xfId="3919"/>
    <cellStyle name="Normal 4 5 5" xfId="3920"/>
    <cellStyle name="Normal 4 5 5 2" xfId="3921"/>
    <cellStyle name="Normal 4 5 5 2 2" xfId="3922"/>
    <cellStyle name="Normal 4 5 5 2 2 2" xfId="3923"/>
    <cellStyle name="Normal 4 5 5 2 3" xfId="3924"/>
    <cellStyle name="Normal 4 5 5 3" xfId="3925"/>
    <cellStyle name="Normal 4 5 5 3 2" xfId="3926"/>
    <cellStyle name="Normal 4 5 5 4" xfId="3927"/>
    <cellStyle name="Normal 4 5 6" xfId="3928"/>
    <cellStyle name="Normal 4 5 6 2" xfId="3929"/>
    <cellStyle name="Normal 4 5 6 2 2" xfId="3930"/>
    <cellStyle name="Normal 4 5 6 3" xfId="3931"/>
    <cellStyle name="Normal 4 5 7" xfId="3932"/>
    <cellStyle name="Normal 4 5 7 2" xfId="3933"/>
    <cellStyle name="Normal 4 5 8" xfId="3934"/>
    <cellStyle name="Normal 4 6" xfId="3935"/>
    <cellStyle name="Normal 4 6 2" xfId="3936"/>
    <cellStyle name="Normal 4 6 2 2" xfId="3937"/>
    <cellStyle name="Normal 4 6 2 2 2" xfId="3938"/>
    <cellStyle name="Normal 4 6 2 2 2 2" xfId="3939"/>
    <cellStyle name="Normal 4 6 2 2 2 2 2" xfId="3940"/>
    <cellStyle name="Normal 4 6 2 2 2 3" xfId="3941"/>
    <cellStyle name="Normal 4 6 2 2 3" xfId="3942"/>
    <cellStyle name="Normal 4 6 2 2 3 2" xfId="3943"/>
    <cellStyle name="Normal 4 6 2 2 4" xfId="3944"/>
    <cellStyle name="Normal 4 6 2 3" xfId="3945"/>
    <cellStyle name="Normal 4 6 2 3 2" xfId="3946"/>
    <cellStyle name="Normal 4 6 2 3 2 2" xfId="3947"/>
    <cellStyle name="Normal 4 6 2 3 3" xfId="3948"/>
    <cellStyle name="Normal 4 6 2 4" xfId="3949"/>
    <cellStyle name="Normal 4 6 2 4 2" xfId="3950"/>
    <cellStyle name="Normal 4 6 2 5" xfId="3951"/>
    <cellStyle name="Normal 4 6 3" xfId="3952"/>
    <cellStyle name="Normal 4 6 3 2" xfId="3953"/>
    <cellStyle name="Normal 4 6 3 2 2" xfId="3954"/>
    <cellStyle name="Normal 4 6 3 2 2 2" xfId="3955"/>
    <cellStyle name="Normal 4 6 3 2 3" xfId="3956"/>
    <cellStyle name="Normal 4 6 3 3" xfId="3957"/>
    <cellStyle name="Normal 4 6 3 3 2" xfId="3958"/>
    <cellStyle name="Normal 4 6 3 4" xfId="3959"/>
    <cellStyle name="Normal 4 6 4" xfId="3960"/>
    <cellStyle name="Normal 4 6 4 2" xfId="3961"/>
    <cellStyle name="Normal 4 6 4 2 2" xfId="3962"/>
    <cellStyle name="Normal 4 6 4 3" xfId="3963"/>
    <cellStyle name="Normal 4 6 5" xfId="3964"/>
    <cellStyle name="Normal 4 6 5 2" xfId="3965"/>
    <cellStyle name="Normal 4 6 6" xfId="3966"/>
    <cellStyle name="Normal 4 7" xfId="3967"/>
    <cellStyle name="Normal 4 7 2" xfId="3968"/>
    <cellStyle name="Normal 4 7 2 2" xfId="3969"/>
    <cellStyle name="Normal 4 7 2 2 2" xfId="8797"/>
    <cellStyle name="Normal 4 7 2 3" xfId="8796"/>
    <cellStyle name="Normal 4 7 3" xfId="3970"/>
    <cellStyle name="Normal 4 7 3 2" xfId="3971"/>
    <cellStyle name="Normal 4 7 3 2 2" xfId="8799"/>
    <cellStyle name="Normal 4 7 3 3" xfId="8798"/>
    <cellStyle name="Normal 4 7 4" xfId="3972"/>
    <cellStyle name="Normal 4 7 4 2" xfId="3973"/>
    <cellStyle name="Normal 4 7 4 2 2" xfId="8801"/>
    <cellStyle name="Normal 4 7 4 3" xfId="8800"/>
    <cellStyle name="Normal 4 7 5" xfId="3974"/>
    <cellStyle name="Normal 4 7 5 2" xfId="8802"/>
    <cellStyle name="Normal 4 7 6" xfId="8795"/>
    <cellStyle name="Normal 4 8" xfId="3975"/>
    <cellStyle name="Normal 4 8 2" xfId="3976"/>
    <cellStyle name="Normal 4 8 2 2" xfId="3977"/>
    <cellStyle name="Normal 4 8 2 2 2" xfId="3978"/>
    <cellStyle name="Normal 4 8 2 2 2 2" xfId="3979"/>
    <cellStyle name="Normal 4 8 2 2 3" xfId="3980"/>
    <cellStyle name="Normal 4 8 2 3" xfId="3981"/>
    <cellStyle name="Normal 4 8 2 3 2" xfId="3982"/>
    <cellStyle name="Normal 4 8 2 4" xfId="3983"/>
    <cellStyle name="Normal 4 8 3" xfId="3984"/>
    <cellStyle name="Normal 4 8 3 2" xfId="3985"/>
    <cellStyle name="Normal 4 8 3 2 2" xfId="3986"/>
    <cellStyle name="Normal 4 8 3 3" xfId="3987"/>
    <cellStyle name="Normal 4 8 4" xfId="3988"/>
    <cellStyle name="Normal 4 8 4 2" xfId="3989"/>
    <cellStyle name="Normal 4 8 5" xfId="3990"/>
    <cellStyle name="Normal 4 9" xfId="3991"/>
    <cellStyle name="Normal 4 9 2" xfId="3992"/>
    <cellStyle name="Normal 4 9 2 2" xfId="3993"/>
    <cellStyle name="Normal 4 9 2 2 2" xfId="3994"/>
    <cellStyle name="Normal 4 9 2 2 2 2" xfId="3995"/>
    <cellStyle name="Normal 4 9 2 2 3" xfId="3996"/>
    <cellStyle name="Normal 4 9 2 3" xfId="3997"/>
    <cellStyle name="Normal 4 9 2 3 2" xfId="3998"/>
    <cellStyle name="Normal 4 9 2 4" xfId="3999"/>
    <cellStyle name="Normal 4 9 3" xfId="4000"/>
    <cellStyle name="Normal 4 9 3 2" xfId="4001"/>
    <cellStyle name="Normal 4 9 3 2 2" xfId="4002"/>
    <cellStyle name="Normal 4 9 3 3" xfId="4003"/>
    <cellStyle name="Normal 4 9 4" xfId="4004"/>
    <cellStyle name="Normal 4 9 4 2" xfId="4005"/>
    <cellStyle name="Normal 4 9 5" xfId="4006"/>
    <cellStyle name="Normal 4_ORACLE TRIAL BALANCE" xfId="4007"/>
    <cellStyle name="Normal 40" xfId="4008"/>
    <cellStyle name="Normal 40 2" xfId="4009"/>
    <cellStyle name="Normal 40 2 2" xfId="8804"/>
    <cellStyle name="Normal 40 3" xfId="8803"/>
    <cellStyle name="Normal 41" xfId="4010"/>
    <cellStyle name="Normal 42" xfId="4011"/>
    <cellStyle name="Normal 43" xfId="4012"/>
    <cellStyle name="Normal 44" xfId="4013"/>
    <cellStyle name="Normal 45" xfId="4014"/>
    <cellStyle name="Normal 46" xfId="4015"/>
    <cellStyle name="Normal 47" xfId="4016"/>
    <cellStyle name="Normal 48" xfId="4017"/>
    <cellStyle name="Normal 49" xfId="4018"/>
    <cellStyle name="Normal 5" xfId="73"/>
    <cellStyle name="Normal 5 10" xfId="4020"/>
    <cellStyle name="Normal 5 10 2" xfId="4021"/>
    <cellStyle name="Normal 5 11" xfId="4022"/>
    <cellStyle name="Normal 5 11 2" xfId="4023"/>
    <cellStyle name="Normal 5 11 2 2" xfId="8806"/>
    <cellStyle name="Normal 5 11 3" xfId="8805"/>
    <cellStyle name="Normal 5 12" xfId="4024"/>
    <cellStyle name="Normal 5 13" xfId="4025"/>
    <cellStyle name="Normal 5 14" xfId="4026"/>
    <cellStyle name="Normal 5 14 2" xfId="4027"/>
    <cellStyle name="Normal 5 14 2 2" xfId="8808"/>
    <cellStyle name="Normal 5 14 3" xfId="8807"/>
    <cellStyle name="Normal 5 15" xfId="4028"/>
    <cellStyle name="Normal 5 15 2" xfId="8809"/>
    <cellStyle name="Normal 5 16" xfId="4029"/>
    <cellStyle name="Normal 5 16 2" xfId="8810"/>
    <cellStyle name="Normal 5 17" xfId="5461"/>
    <cellStyle name="Normal 5 18" xfId="4019"/>
    <cellStyle name="Normal 5 2" xfId="4030"/>
    <cellStyle name="Normal 5 2 10" xfId="4031"/>
    <cellStyle name="Normal 5 2 11" xfId="4032"/>
    <cellStyle name="Normal 5 2 11 2" xfId="8812"/>
    <cellStyle name="Normal 5 2 12" xfId="8811"/>
    <cellStyle name="Normal 5 2 2" xfId="4033"/>
    <cellStyle name="Normal 5 2 2 2" xfId="4034"/>
    <cellStyle name="Normal 5 2 2 2 2" xfId="4035"/>
    <cellStyle name="Normal 5 2 2 2 2 2" xfId="4036"/>
    <cellStyle name="Normal 5 2 2 2 2 2 2" xfId="4037"/>
    <cellStyle name="Normal 5 2 2 2 2 2 2 2" xfId="4038"/>
    <cellStyle name="Normal 5 2 2 2 2 2 3" xfId="4039"/>
    <cellStyle name="Normal 5 2 2 2 2 3" xfId="4040"/>
    <cellStyle name="Normal 5 2 2 2 2 3 2" xfId="4041"/>
    <cellStyle name="Normal 5 2 2 2 2 4" xfId="4042"/>
    <cellStyle name="Normal 5 2 2 2 3" xfId="4043"/>
    <cellStyle name="Normal 5 2 2 2 3 2" xfId="4044"/>
    <cellStyle name="Normal 5 2 2 2 3 2 2" xfId="4045"/>
    <cellStyle name="Normal 5 2 2 2 3 3" xfId="4046"/>
    <cellStyle name="Normal 5 2 2 2 4" xfId="4047"/>
    <cellStyle name="Normal 5 2 2 2 4 2" xfId="4048"/>
    <cellStyle name="Normal 5 2 2 2 5" xfId="4049"/>
    <cellStyle name="Normal 5 2 2 3" xfId="4050"/>
    <cellStyle name="Normal 5 2 2 3 2" xfId="4051"/>
    <cellStyle name="Normal 5 2 2 3 2 2" xfId="4052"/>
    <cellStyle name="Normal 5 2 2 3 2 2 2" xfId="4053"/>
    <cellStyle name="Normal 5 2 2 3 2 2 2 2" xfId="4054"/>
    <cellStyle name="Normal 5 2 2 3 2 2 3" xfId="4055"/>
    <cellStyle name="Normal 5 2 2 3 2 3" xfId="4056"/>
    <cellStyle name="Normal 5 2 2 3 2 3 2" xfId="4057"/>
    <cellStyle name="Normal 5 2 2 3 2 4" xfId="4058"/>
    <cellStyle name="Normal 5 2 2 3 3" xfId="4059"/>
    <cellStyle name="Normal 5 2 2 3 3 2" xfId="4060"/>
    <cellStyle name="Normal 5 2 2 3 3 2 2" xfId="4061"/>
    <cellStyle name="Normal 5 2 2 3 3 3" xfId="4062"/>
    <cellStyle name="Normal 5 2 2 3 4" xfId="4063"/>
    <cellStyle name="Normal 5 2 2 3 4 2" xfId="4064"/>
    <cellStyle name="Normal 5 2 2 3 5" xfId="4065"/>
    <cellStyle name="Normal 5 2 2 4" xfId="4066"/>
    <cellStyle name="Normal 5 2 2 4 2" xfId="4067"/>
    <cellStyle name="Normal 5 2 2 4 2 2" xfId="4068"/>
    <cellStyle name="Normal 5 2 2 4 2 2 2" xfId="4069"/>
    <cellStyle name="Normal 5 2 2 4 2 3" xfId="4070"/>
    <cellStyle name="Normal 5 2 2 4 3" xfId="4071"/>
    <cellStyle name="Normal 5 2 2 4 3 2" xfId="4072"/>
    <cellStyle name="Normal 5 2 2 4 4" xfId="4073"/>
    <cellStyle name="Normal 5 2 2 5" xfId="4074"/>
    <cellStyle name="Normal 5 2 2 5 2" xfId="4075"/>
    <cellStyle name="Normal 5 2 2 5 2 2" xfId="4076"/>
    <cellStyle name="Normal 5 2 2 5 3" xfId="4077"/>
    <cellStyle name="Normal 5 2 2 6" xfId="4078"/>
    <cellStyle name="Normal 5 2 2 6 2" xfId="4079"/>
    <cellStyle name="Normal 5 2 2 7" xfId="4080"/>
    <cellStyle name="Normal 5 2 2 8" xfId="4081"/>
    <cellStyle name="Normal 5 2 2 8 2" xfId="8814"/>
    <cellStyle name="Normal 5 2 2 9" xfId="8813"/>
    <cellStyle name="Normal 5 2 3" xfId="4082"/>
    <cellStyle name="Normal 5 2 3 2" xfId="4083"/>
    <cellStyle name="Normal 5 2 3 2 2" xfId="4084"/>
    <cellStyle name="Normal 5 2 3 2 2 2" xfId="4085"/>
    <cellStyle name="Normal 5 2 3 2 2 2 2" xfId="4086"/>
    <cellStyle name="Normal 5 2 3 2 2 3" xfId="4087"/>
    <cellStyle name="Normal 5 2 3 2 3" xfId="4088"/>
    <cellStyle name="Normal 5 2 3 2 3 2" xfId="4089"/>
    <cellStyle name="Normal 5 2 3 2 4" xfId="4090"/>
    <cellStyle name="Normal 5 2 3 3" xfId="4091"/>
    <cellStyle name="Normal 5 2 3 3 2" xfId="4092"/>
    <cellStyle name="Normal 5 2 3 3 2 2" xfId="4093"/>
    <cellStyle name="Normal 5 2 3 3 3" xfId="4094"/>
    <cellStyle name="Normal 5 2 3 4" xfId="4095"/>
    <cellStyle name="Normal 5 2 3 4 2" xfId="4096"/>
    <cellStyle name="Normal 5 2 3 5" xfId="4097"/>
    <cellStyle name="Normal 5 2 4" xfId="4098"/>
    <cellStyle name="Normal 5 2 4 2" xfId="4099"/>
    <cellStyle name="Normal 5 2 4 2 2" xfId="4100"/>
    <cellStyle name="Normal 5 2 4 2 2 2" xfId="4101"/>
    <cellStyle name="Normal 5 2 4 2 2 2 2" xfId="4102"/>
    <cellStyle name="Normal 5 2 4 2 2 3" xfId="4103"/>
    <cellStyle name="Normal 5 2 4 2 3" xfId="4104"/>
    <cellStyle name="Normal 5 2 4 2 3 2" xfId="4105"/>
    <cellStyle name="Normal 5 2 4 2 4" xfId="4106"/>
    <cellStyle name="Normal 5 2 4 3" xfId="4107"/>
    <cellStyle name="Normal 5 2 4 3 2" xfId="4108"/>
    <cellStyle name="Normal 5 2 4 3 2 2" xfId="4109"/>
    <cellStyle name="Normal 5 2 4 3 3" xfId="4110"/>
    <cellStyle name="Normal 5 2 4 4" xfId="4111"/>
    <cellStyle name="Normal 5 2 4 4 2" xfId="4112"/>
    <cellStyle name="Normal 5 2 4 5" xfId="4113"/>
    <cellStyle name="Normal 5 2 5" xfId="4114"/>
    <cellStyle name="Normal 5 2 5 2" xfId="4115"/>
    <cellStyle name="Normal 5 2 5 2 2" xfId="4116"/>
    <cellStyle name="Normal 5 2 5 2 2 2" xfId="4117"/>
    <cellStyle name="Normal 5 2 5 2 3" xfId="4118"/>
    <cellStyle name="Normal 5 2 5 3" xfId="4119"/>
    <cellStyle name="Normal 5 2 5 3 2" xfId="4120"/>
    <cellStyle name="Normal 5 2 5 4" xfId="4121"/>
    <cellStyle name="Normal 5 2 6" xfId="4122"/>
    <cellStyle name="Normal 5 2 6 2" xfId="4123"/>
    <cellStyle name="Normal 5 2 6 2 2" xfId="4124"/>
    <cellStyle name="Normal 5 2 6 3" xfId="4125"/>
    <cellStyle name="Normal 5 2 7" xfId="4126"/>
    <cellStyle name="Normal 5 2 7 2" xfId="4127"/>
    <cellStyle name="Normal 5 2 7 2 2" xfId="4128"/>
    <cellStyle name="Normal 5 2 7 2 2 2" xfId="8817"/>
    <cellStyle name="Normal 5 2 7 2 3" xfId="8816"/>
    <cellStyle name="Normal 5 2 7 3" xfId="4129"/>
    <cellStyle name="Normal 5 2 7 3 2" xfId="4130"/>
    <cellStyle name="Normal 5 2 7 3 2 2" xfId="8819"/>
    <cellStyle name="Normal 5 2 7 3 3" xfId="8818"/>
    <cellStyle name="Normal 5 2 7 4" xfId="4131"/>
    <cellStyle name="Normal 5 2 7 4 2" xfId="4132"/>
    <cellStyle name="Normal 5 2 7 4 2 2" xfId="8821"/>
    <cellStyle name="Normal 5 2 7 4 3" xfId="8820"/>
    <cellStyle name="Normal 5 2 7 5" xfId="4133"/>
    <cellStyle name="Normal 5 2 7 5 2" xfId="8822"/>
    <cellStyle name="Normal 5 2 7 6" xfId="8815"/>
    <cellStyle name="Normal 5 2 8" xfId="4134"/>
    <cellStyle name="Normal 5 2 8 2" xfId="4135"/>
    <cellStyle name="Normal 5 2 9" xfId="4136"/>
    <cellStyle name="Normal 5 2_ORACLE TRIAL BALANCE" xfId="4137"/>
    <cellStyle name="Normal 5 3" xfId="4138"/>
    <cellStyle name="Normal 5 3 2" xfId="4139"/>
    <cellStyle name="Normal 5 3 2 2" xfId="4140"/>
    <cellStyle name="Normal 5 3 2 2 2" xfId="4141"/>
    <cellStyle name="Normal 5 3 2 2 2 2" xfId="4142"/>
    <cellStyle name="Normal 5 3 2 2 2 2 2" xfId="4143"/>
    <cellStyle name="Normal 5 3 2 2 2 3" xfId="4144"/>
    <cellStyle name="Normal 5 3 2 2 3" xfId="4145"/>
    <cellStyle name="Normal 5 3 2 2 3 2" xfId="4146"/>
    <cellStyle name="Normal 5 3 2 2 4" xfId="4147"/>
    <cellStyle name="Normal 5 3 2 3" xfId="4148"/>
    <cellStyle name="Normal 5 3 2 3 2" xfId="4149"/>
    <cellStyle name="Normal 5 3 2 3 2 2" xfId="4150"/>
    <cellStyle name="Normal 5 3 2 3 3" xfId="4151"/>
    <cellStyle name="Normal 5 3 2 4" xfId="4152"/>
    <cellStyle name="Normal 5 3 2 4 2" xfId="4153"/>
    <cellStyle name="Normal 5 3 2 5" xfId="4154"/>
    <cellStyle name="Normal 5 3 3" xfId="4155"/>
    <cellStyle name="Normal 5 3 3 2" xfId="4156"/>
    <cellStyle name="Normal 5 3 3 2 2" xfId="4157"/>
    <cellStyle name="Normal 5 3 3 2 2 2" xfId="4158"/>
    <cellStyle name="Normal 5 3 3 2 2 2 2" xfId="4159"/>
    <cellStyle name="Normal 5 3 3 2 2 3" xfId="4160"/>
    <cellStyle name="Normal 5 3 3 2 3" xfId="4161"/>
    <cellStyle name="Normal 5 3 3 2 3 2" xfId="4162"/>
    <cellStyle name="Normal 5 3 3 2 4" xfId="4163"/>
    <cellStyle name="Normal 5 3 3 3" xfId="4164"/>
    <cellStyle name="Normal 5 3 3 3 2" xfId="4165"/>
    <cellStyle name="Normal 5 3 3 3 2 2" xfId="4166"/>
    <cellStyle name="Normal 5 3 3 3 3" xfId="4167"/>
    <cellStyle name="Normal 5 3 3 4" xfId="4168"/>
    <cellStyle name="Normal 5 3 3 4 2" xfId="4169"/>
    <cellStyle name="Normal 5 3 3 5" xfId="4170"/>
    <cellStyle name="Normal 5 3 4" xfId="4171"/>
    <cellStyle name="Normal 5 3 4 2" xfId="4172"/>
    <cellStyle name="Normal 5 3 4 2 2" xfId="4173"/>
    <cellStyle name="Normal 5 3 4 2 2 2" xfId="4174"/>
    <cellStyle name="Normal 5 3 4 2 3" xfId="4175"/>
    <cellStyle name="Normal 5 3 4 3" xfId="4176"/>
    <cellStyle name="Normal 5 3 4 3 2" xfId="4177"/>
    <cellStyle name="Normal 5 3 4 4" xfId="4178"/>
    <cellStyle name="Normal 5 3 5" xfId="4179"/>
    <cellStyle name="Normal 5 3 5 2" xfId="4180"/>
    <cellStyle name="Normal 5 3 5 2 2" xfId="4181"/>
    <cellStyle name="Normal 5 3 5 3" xfId="4182"/>
    <cellStyle name="Normal 5 3 6" xfId="4183"/>
    <cellStyle name="Normal 5 3 6 2" xfId="4184"/>
    <cellStyle name="Normal 5 3 7" xfId="4185"/>
    <cellStyle name="Normal 5 3 8" xfId="4186"/>
    <cellStyle name="Normal 5 3 8 2" xfId="8824"/>
    <cellStyle name="Normal 5 3 9" xfId="8823"/>
    <cellStyle name="Normal 5 4" xfId="4187"/>
    <cellStyle name="Normal 5 4 2" xfId="4188"/>
    <cellStyle name="Normal 5 4 2 2" xfId="4189"/>
    <cellStyle name="Normal 5 4 2 2 2" xfId="4190"/>
    <cellStyle name="Normal 5 4 2 2 2 2" xfId="4191"/>
    <cellStyle name="Normal 5 4 2 2 3" xfId="4192"/>
    <cellStyle name="Normal 5 4 2 3" xfId="4193"/>
    <cellStyle name="Normal 5 4 2 3 2" xfId="4194"/>
    <cellStyle name="Normal 5 4 2 4" xfId="4195"/>
    <cellStyle name="Normal 5 4 3" xfId="4196"/>
    <cellStyle name="Normal 5 4 3 2" xfId="4197"/>
    <cellStyle name="Normal 5 4 3 2 2" xfId="4198"/>
    <cellStyle name="Normal 5 4 3 3" xfId="4199"/>
    <cellStyle name="Normal 5 4 4" xfId="4200"/>
    <cellStyle name="Normal 5 4 4 2" xfId="4201"/>
    <cellStyle name="Normal 5 4 5" xfId="4202"/>
    <cellStyle name="Normal 5 4 6" xfId="4203"/>
    <cellStyle name="Normal 5 4 6 2" xfId="8826"/>
    <cellStyle name="Normal 5 4 7" xfId="8825"/>
    <cellStyle name="Normal 5 5" xfId="4204"/>
    <cellStyle name="Normal 5 5 2" xfId="4205"/>
    <cellStyle name="Normal 5 5 2 2" xfId="4206"/>
    <cellStyle name="Normal 5 5 2 2 2" xfId="4207"/>
    <cellStyle name="Normal 5 5 2 2 2 2" xfId="4208"/>
    <cellStyle name="Normal 5 5 2 2 3" xfId="4209"/>
    <cellStyle name="Normal 5 5 2 3" xfId="4210"/>
    <cellStyle name="Normal 5 5 2 3 2" xfId="4211"/>
    <cellStyle name="Normal 5 5 2 4" xfId="4212"/>
    <cellStyle name="Normal 5 5 3" xfId="4213"/>
    <cellStyle name="Normal 5 5 3 2" xfId="4214"/>
    <cellStyle name="Normal 5 5 3 2 2" xfId="4215"/>
    <cellStyle name="Normal 5 5 3 2 2 2" xfId="5462"/>
    <cellStyle name="Normal 5 5 3 3" xfId="4216"/>
    <cellStyle name="Normal 5 5 3 3 2" xfId="5463"/>
    <cellStyle name="Normal 5 5 4" xfId="4217"/>
    <cellStyle name="Normal 5 5 4 2" xfId="4218"/>
    <cellStyle name="Normal 5 5 4 2 2" xfId="5465"/>
    <cellStyle name="Normal 5 5 4 3" xfId="5464"/>
    <cellStyle name="Normal 5 5 5" xfId="4219"/>
    <cellStyle name="Normal 5 5 5 2" xfId="5466"/>
    <cellStyle name="Normal 5 6" xfId="4220"/>
    <cellStyle name="Normal 5 6 2" xfId="4221"/>
    <cellStyle name="Normal 5 6 2 2" xfId="4222"/>
    <cellStyle name="Normal 5 6 2 2 2" xfId="4223"/>
    <cellStyle name="Normal 5 6 2 2 2 2" xfId="5470"/>
    <cellStyle name="Normal 5 6 2 2 3" xfId="5469"/>
    <cellStyle name="Normal 5 6 2 3" xfId="4224"/>
    <cellStyle name="Normal 5 6 2 3 2" xfId="5471"/>
    <cellStyle name="Normal 5 6 2 4" xfId="5468"/>
    <cellStyle name="Normal 5 6 3" xfId="4225"/>
    <cellStyle name="Normal 5 6 3 2" xfId="4226"/>
    <cellStyle name="Normal 5 6 3 2 2" xfId="5473"/>
    <cellStyle name="Normal 5 6 3 3" xfId="5472"/>
    <cellStyle name="Normal 5 6 4" xfId="4227"/>
    <cellStyle name="Normal 5 6 4 2" xfId="5474"/>
    <cellStyle name="Normal 5 6 5" xfId="5467"/>
    <cellStyle name="Normal 5 7" xfId="4228"/>
    <cellStyle name="Normal 5 7 2" xfId="4229"/>
    <cellStyle name="Normal 5 7 2 2" xfId="4230"/>
    <cellStyle name="Normal 5 7 2 2 2" xfId="5477"/>
    <cellStyle name="Normal 5 7 2 3" xfId="5476"/>
    <cellStyle name="Normal 5 7 3" xfId="4231"/>
    <cellStyle name="Normal 5 7 3 2" xfId="4232"/>
    <cellStyle name="Normal 5 7 3 2 2" xfId="5479"/>
    <cellStyle name="Normal 5 7 3 3" xfId="5478"/>
    <cellStyle name="Normal 5 7 4" xfId="4233"/>
    <cellStyle name="Normal 5 7 4 2" xfId="4234"/>
    <cellStyle name="Normal 5 7 4 2 2" xfId="5481"/>
    <cellStyle name="Normal 5 7 4 3" xfId="5480"/>
    <cellStyle name="Normal 5 7 5" xfId="4235"/>
    <cellStyle name="Normal 5 7 5 2" xfId="5482"/>
    <cellStyle name="Normal 5 7 6" xfId="5475"/>
    <cellStyle name="Normal 5 8" xfId="4236"/>
    <cellStyle name="Normal 5 8 2" xfId="4237"/>
    <cellStyle name="Normal 5 8 2 2" xfId="4238"/>
    <cellStyle name="Normal 5 8 2 2 2" xfId="5485"/>
    <cellStyle name="Normal 5 8 2 3" xfId="5484"/>
    <cellStyle name="Normal 5 8 3" xfId="4239"/>
    <cellStyle name="Normal 5 8 3 2" xfId="5486"/>
    <cellStyle name="Normal 5 8 4" xfId="5483"/>
    <cellStyle name="Normal 5 9" xfId="4240"/>
    <cellStyle name="Normal 5 9 2" xfId="4241"/>
    <cellStyle name="Normal 5 9 2 2" xfId="5488"/>
    <cellStyle name="Normal 5 9 3" xfId="5487"/>
    <cellStyle name="Normal 5_ORACLE TRIAL BALANCE" xfId="4242"/>
    <cellStyle name="Normal 50" xfId="4243"/>
    <cellStyle name="Normal 50 2" xfId="5489"/>
    <cellStyle name="Normal 51" xfId="4244"/>
    <cellStyle name="Normal 51 2" xfId="4245"/>
    <cellStyle name="Normal 51 2 2" xfId="5491"/>
    <cellStyle name="Normal 51 3" xfId="5490"/>
    <cellStyle name="Normal 52" xfId="4246"/>
    <cellStyle name="Normal 52 2" xfId="4247"/>
    <cellStyle name="Normal 52 2 2" xfId="5493"/>
    <cellStyle name="Normal 52 3" xfId="5492"/>
    <cellStyle name="Normal 53" xfId="4248"/>
    <cellStyle name="Normal 53 2" xfId="4249"/>
    <cellStyle name="Normal 53 2 2" xfId="5495"/>
    <cellStyle name="Normal 53 3" xfId="5494"/>
    <cellStyle name="Normal 54" xfId="4250"/>
    <cellStyle name="Normal 54 2" xfId="4251"/>
    <cellStyle name="Normal 54 2 2" xfId="5497"/>
    <cellStyle name="Normal 54 3" xfId="5496"/>
    <cellStyle name="Normal 55" xfId="4252"/>
    <cellStyle name="Normal 55 2" xfId="5498"/>
    <cellStyle name="Normal 56" xfId="4253"/>
    <cellStyle name="Normal 56 2" xfId="4254"/>
    <cellStyle name="Normal 56 2 2" xfId="4255"/>
    <cellStyle name="Normal 56 2 2 2" xfId="4256"/>
    <cellStyle name="Normal 56 2 2 2 2" xfId="5502"/>
    <cellStyle name="Normal 56 2 2 3" xfId="5501"/>
    <cellStyle name="Normal 56 2 3" xfId="5500"/>
    <cellStyle name="Normal 56 3" xfId="5499"/>
    <cellStyle name="Normal 57" xfId="4257"/>
    <cellStyle name="Normal 57 2" xfId="4258"/>
    <cellStyle name="Normal 57 2 2" xfId="4259"/>
    <cellStyle name="Normal 57 2 2 2" xfId="4260"/>
    <cellStyle name="Normal 57 2 2 2 2" xfId="5506"/>
    <cellStyle name="Normal 57 2 2 3" xfId="5505"/>
    <cellStyle name="Normal 57 2 3" xfId="5504"/>
    <cellStyle name="Normal 57 3" xfId="5503"/>
    <cellStyle name="Normal 58" xfId="4261"/>
    <cellStyle name="Normal 58 2" xfId="4262"/>
    <cellStyle name="Normal 58 2 2" xfId="4263"/>
    <cellStyle name="Normal 58 2 2 2" xfId="4264"/>
    <cellStyle name="Normal 58 2 2 2 2" xfId="5510"/>
    <cellStyle name="Normal 58 2 2 3" xfId="5509"/>
    <cellStyle name="Normal 58 2 3" xfId="5508"/>
    <cellStyle name="Normal 58 3" xfId="5507"/>
    <cellStyle name="Normal 59" xfId="4265"/>
    <cellStyle name="Normal 59 2" xfId="4266"/>
    <cellStyle name="Normal 59 2 2" xfId="4267"/>
    <cellStyle name="Normal 59 2 2 2" xfId="4268"/>
    <cellStyle name="Normal 59 2 2 2 2" xfId="5514"/>
    <cellStyle name="Normal 59 2 2 3" xfId="5513"/>
    <cellStyle name="Normal 59 2 3" xfId="5512"/>
    <cellStyle name="Normal 59 3" xfId="5511"/>
    <cellStyle name="Normal 6" xfId="149"/>
    <cellStyle name="Normal 6 10" xfId="4270"/>
    <cellStyle name="Normal 6 10 2" xfId="4271"/>
    <cellStyle name="Normal 6 10 2 2" xfId="5517"/>
    <cellStyle name="Normal 6 10 3" xfId="5516"/>
    <cellStyle name="Normal 6 11" xfId="4272"/>
    <cellStyle name="Normal 6 11 2" xfId="4273"/>
    <cellStyle name="Normal 6 11 2 2" xfId="5519"/>
    <cellStyle name="Normal 6 11 3" xfId="5518"/>
    <cellStyle name="Normal 6 12" xfId="4274"/>
    <cellStyle name="Normal 6 12 2" xfId="4275"/>
    <cellStyle name="Normal 6 12 2 2" xfId="5521"/>
    <cellStyle name="Normal 6 12 3" xfId="5520"/>
    <cellStyle name="Normal 6 13" xfId="4276"/>
    <cellStyle name="Normal 6 13 2" xfId="5522"/>
    <cellStyle name="Normal 6 14" xfId="4277"/>
    <cellStyle name="Normal 6 14 2" xfId="5523"/>
    <cellStyle name="Normal 6 15" xfId="4278"/>
    <cellStyle name="Normal 6 15 2" xfId="4279"/>
    <cellStyle name="Normal 6 15 2 2" xfId="5525"/>
    <cellStyle name="Normal 6 15 3" xfId="5524"/>
    <cellStyle name="Normal 6 16" xfId="4280"/>
    <cellStyle name="Normal 6 16 2" xfId="5526"/>
    <cellStyle name="Normal 6 17" xfId="5515"/>
    <cellStyle name="Normal 6 18" xfId="4269"/>
    <cellStyle name="Normal 6 19" xfId="6750"/>
    <cellStyle name="Normal 6 2" xfId="4281"/>
    <cellStyle name="Normal 6 2 10" xfId="4282"/>
    <cellStyle name="Normal 6 2 10 2" xfId="5528"/>
    <cellStyle name="Normal 6 2 11" xfId="4283"/>
    <cellStyle name="Normal 6 2 11 2" xfId="5529"/>
    <cellStyle name="Normal 6 2 12" xfId="5527"/>
    <cellStyle name="Normal 6 2 2" xfId="4284"/>
    <cellStyle name="Normal 6 2 2 2" xfId="4285"/>
    <cellStyle name="Normal 6 2 2 2 2" xfId="4286"/>
    <cellStyle name="Normal 6 2 2 2 2 2" xfId="4287"/>
    <cellStyle name="Normal 6 2 2 2 2 2 2" xfId="4288"/>
    <cellStyle name="Normal 6 2 2 2 2 2 2 2" xfId="4289"/>
    <cellStyle name="Normal 6 2 2 2 2 2 2 2 2" xfId="5535"/>
    <cellStyle name="Normal 6 2 2 2 2 2 2 3" xfId="5534"/>
    <cellStyle name="Normal 6 2 2 2 2 2 3" xfId="4290"/>
    <cellStyle name="Normal 6 2 2 2 2 2 3 2" xfId="5536"/>
    <cellStyle name="Normal 6 2 2 2 2 2 4" xfId="5533"/>
    <cellStyle name="Normal 6 2 2 2 2 3" xfId="4291"/>
    <cellStyle name="Normal 6 2 2 2 2 3 2" xfId="4292"/>
    <cellStyle name="Normal 6 2 2 2 2 3 2 2" xfId="5538"/>
    <cellStyle name="Normal 6 2 2 2 2 3 3" xfId="5537"/>
    <cellStyle name="Normal 6 2 2 2 2 4" xfId="4293"/>
    <cellStyle name="Normal 6 2 2 2 2 4 2" xfId="5539"/>
    <cellStyle name="Normal 6 2 2 2 2 5" xfId="5532"/>
    <cellStyle name="Normal 6 2 2 2 3" xfId="4294"/>
    <cellStyle name="Normal 6 2 2 2 3 2" xfId="4295"/>
    <cellStyle name="Normal 6 2 2 2 3 2 2" xfId="4296"/>
    <cellStyle name="Normal 6 2 2 2 3 2 2 2" xfId="5542"/>
    <cellStyle name="Normal 6 2 2 2 3 2 3" xfId="5541"/>
    <cellStyle name="Normal 6 2 2 2 3 3" xfId="4297"/>
    <cellStyle name="Normal 6 2 2 2 3 3 2" xfId="5543"/>
    <cellStyle name="Normal 6 2 2 2 3 4" xfId="5540"/>
    <cellStyle name="Normal 6 2 2 2 4" xfId="4298"/>
    <cellStyle name="Normal 6 2 2 2 4 2" xfId="4299"/>
    <cellStyle name="Normal 6 2 2 2 4 2 2" xfId="5545"/>
    <cellStyle name="Normal 6 2 2 2 4 3" xfId="5544"/>
    <cellStyle name="Normal 6 2 2 2 5" xfId="4300"/>
    <cellStyle name="Normal 6 2 2 2 5 2" xfId="5546"/>
    <cellStyle name="Normal 6 2 2 2 6" xfId="5531"/>
    <cellStyle name="Normal 6 2 2 3" xfId="4301"/>
    <cellStyle name="Normal 6 2 2 3 2" xfId="4302"/>
    <cellStyle name="Normal 6 2 2 3 2 2" xfId="4303"/>
    <cellStyle name="Normal 6 2 2 3 2 2 2" xfId="4304"/>
    <cellStyle name="Normal 6 2 2 3 2 2 2 2" xfId="4305"/>
    <cellStyle name="Normal 6 2 2 3 2 2 2 2 2" xfId="5551"/>
    <cellStyle name="Normal 6 2 2 3 2 2 2 3" xfId="5550"/>
    <cellStyle name="Normal 6 2 2 3 2 2 3" xfId="4306"/>
    <cellStyle name="Normal 6 2 2 3 2 2 3 2" xfId="5552"/>
    <cellStyle name="Normal 6 2 2 3 2 2 4" xfId="5549"/>
    <cellStyle name="Normal 6 2 2 3 2 3" xfId="4307"/>
    <cellStyle name="Normal 6 2 2 3 2 3 2" xfId="4308"/>
    <cellStyle name="Normal 6 2 2 3 2 3 2 2" xfId="5554"/>
    <cellStyle name="Normal 6 2 2 3 2 3 3" xfId="5553"/>
    <cellStyle name="Normal 6 2 2 3 2 4" xfId="4309"/>
    <cellStyle name="Normal 6 2 2 3 2 4 2" xfId="5555"/>
    <cellStyle name="Normal 6 2 2 3 2 5" xfId="5548"/>
    <cellStyle name="Normal 6 2 2 3 3" xfId="4310"/>
    <cellStyle name="Normal 6 2 2 3 3 2" xfId="4311"/>
    <cellStyle name="Normal 6 2 2 3 3 2 2" xfId="4312"/>
    <cellStyle name="Normal 6 2 2 3 3 2 2 2" xfId="5558"/>
    <cellStyle name="Normal 6 2 2 3 3 2 3" xfId="5557"/>
    <cellStyle name="Normal 6 2 2 3 3 3" xfId="4313"/>
    <cellStyle name="Normal 6 2 2 3 3 3 2" xfId="5559"/>
    <cellStyle name="Normal 6 2 2 3 3 4" xfId="5556"/>
    <cellStyle name="Normal 6 2 2 3 4" xfId="4314"/>
    <cellStyle name="Normal 6 2 2 3 4 2" xfId="4315"/>
    <cellStyle name="Normal 6 2 2 3 4 2 2" xfId="5561"/>
    <cellStyle name="Normal 6 2 2 3 4 3" xfId="5560"/>
    <cellStyle name="Normal 6 2 2 3 5" xfId="4316"/>
    <cellStyle name="Normal 6 2 2 3 5 2" xfId="5562"/>
    <cellStyle name="Normal 6 2 2 3 6" xfId="5547"/>
    <cellStyle name="Normal 6 2 2 4" xfId="4317"/>
    <cellStyle name="Normal 6 2 2 4 2" xfId="4318"/>
    <cellStyle name="Normal 6 2 2 4 2 2" xfId="4319"/>
    <cellStyle name="Normal 6 2 2 4 2 2 2" xfId="4320"/>
    <cellStyle name="Normal 6 2 2 4 2 2 2 2" xfId="5566"/>
    <cellStyle name="Normal 6 2 2 4 2 2 3" xfId="5565"/>
    <cellStyle name="Normal 6 2 2 4 2 3" xfId="4321"/>
    <cellStyle name="Normal 6 2 2 4 2 3 2" xfId="5567"/>
    <cellStyle name="Normal 6 2 2 4 2 4" xfId="5564"/>
    <cellStyle name="Normal 6 2 2 4 3" xfId="4322"/>
    <cellStyle name="Normal 6 2 2 4 3 2" xfId="4323"/>
    <cellStyle name="Normal 6 2 2 4 3 2 2" xfId="5569"/>
    <cellStyle name="Normal 6 2 2 4 3 3" xfId="5568"/>
    <cellStyle name="Normal 6 2 2 4 4" xfId="4324"/>
    <cellStyle name="Normal 6 2 2 4 4 2" xfId="5570"/>
    <cellStyle name="Normal 6 2 2 4 5" xfId="5563"/>
    <cellStyle name="Normal 6 2 2 5" xfId="4325"/>
    <cellStyle name="Normal 6 2 2 5 2" xfId="4326"/>
    <cellStyle name="Normal 6 2 2 5 2 2" xfId="4327"/>
    <cellStyle name="Normal 6 2 2 5 2 2 2" xfId="5573"/>
    <cellStyle name="Normal 6 2 2 5 2 3" xfId="5572"/>
    <cellStyle name="Normal 6 2 2 5 3" xfId="4328"/>
    <cellStyle name="Normal 6 2 2 5 3 2" xfId="5574"/>
    <cellStyle name="Normal 6 2 2 5 4" xfId="5571"/>
    <cellStyle name="Normal 6 2 2 6" xfId="4329"/>
    <cellStyle name="Normal 6 2 2 6 2" xfId="4330"/>
    <cellStyle name="Normal 6 2 2 6 2 2" xfId="5576"/>
    <cellStyle name="Normal 6 2 2 6 3" xfId="5575"/>
    <cellStyle name="Normal 6 2 2 7" xfId="4331"/>
    <cellStyle name="Normal 6 2 2 7 2" xfId="5577"/>
    <cellStyle name="Normal 6 2 2 8" xfId="4332"/>
    <cellStyle name="Normal 6 2 2 8 2" xfId="5578"/>
    <cellStyle name="Normal 6 2 2 9" xfId="5530"/>
    <cellStyle name="Normal 6 2 3" xfId="4333"/>
    <cellStyle name="Normal 6 2 3 2" xfId="4334"/>
    <cellStyle name="Normal 6 2 3 2 2" xfId="4335"/>
    <cellStyle name="Normal 6 2 3 2 2 2" xfId="4336"/>
    <cellStyle name="Normal 6 2 3 2 2 2 2" xfId="4337"/>
    <cellStyle name="Normal 6 2 3 2 2 2 2 2" xfId="5583"/>
    <cellStyle name="Normal 6 2 3 2 2 2 3" xfId="5582"/>
    <cellStyle name="Normal 6 2 3 2 2 3" xfId="4338"/>
    <cellStyle name="Normal 6 2 3 2 2 3 2" xfId="5584"/>
    <cellStyle name="Normal 6 2 3 2 2 4" xfId="5581"/>
    <cellStyle name="Normal 6 2 3 2 3" xfId="4339"/>
    <cellStyle name="Normal 6 2 3 2 3 2" xfId="4340"/>
    <cellStyle name="Normal 6 2 3 2 3 2 2" xfId="5586"/>
    <cellStyle name="Normal 6 2 3 2 3 3" xfId="5585"/>
    <cellStyle name="Normal 6 2 3 2 4" xfId="4341"/>
    <cellStyle name="Normal 6 2 3 2 4 2" xfId="5587"/>
    <cellStyle name="Normal 6 2 3 2 5" xfId="5580"/>
    <cellStyle name="Normal 6 2 3 3" xfId="4342"/>
    <cellStyle name="Normal 6 2 3 3 2" xfId="4343"/>
    <cellStyle name="Normal 6 2 3 3 2 2" xfId="4344"/>
    <cellStyle name="Normal 6 2 3 3 2 2 2" xfId="5590"/>
    <cellStyle name="Normal 6 2 3 3 2 3" xfId="5589"/>
    <cellStyle name="Normal 6 2 3 3 3" xfId="4345"/>
    <cellStyle name="Normal 6 2 3 3 3 2" xfId="5591"/>
    <cellStyle name="Normal 6 2 3 3 4" xfId="5588"/>
    <cellStyle name="Normal 6 2 3 4" xfId="4346"/>
    <cellStyle name="Normal 6 2 3 4 2" xfId="4347"/>
    <cellStyle name="Normal 6 2 3 4 2 2" xfId="5593"/>
    <cellStyle name="Normal 6 2 3 4 3" xfId="5592"/>
    <cellStyle name="Normal 6 2 3 5" xfId="4348"/>
    <cellStyle name="Normal 6 2 3 5 2" xfId="5594"/>
    <cellStyle name="Normal 6 2 3 6" xfId="5579"/>
    <cellStyle name="Normal 6 2 4" xfId="4349"/>
    <cellStyle name="Normal 6 2 4 2" xfId="4350"/>
    <cellStyle name="Normal 6 2 4 2 2" xfId="4351"/>
    <cellStyle name="Normal 6 2 4 2 2 2" xfId="4352"/>
    <cellStyle name="Normal 6 2 4 2 2 2 2" xfId="4353"/>
    <cellStyle name="Normal 6 2 4 2 2 2 2 2" xfId="5599"/>
    <cellStyle name="Normal 6 2 4 2 2 2 3" xfId="5598"/>
    <cellStyle name="Normal 6 2 4 2 2 3" xfId="4354"/>
    <cellStyle name="Normal 6 2 4 2 2 3 2" xfId="5600"/>
    <cellStyle name="Normal 6 2 4 2 2 4" xfId="5597"/>
    <cellStyle name="Normal 6 2 4 2 3" xfId="4355"/>
    <cellStyle name="Normal 6 2 4 2 3 2" xfId="4356"/>
    <cellStyle name="Normal 6 2 4 2 3 2 2" xfId="5602"/>
    <cellStyle name="Normal 6 2 4 2 3 3" xfId="5601"/>
    <cellStyle name="Normal 6 2 4 2 4" xfId="4357"/>
    <cellStyle name="Normal 6 2 4 2 4 2" xfId="5603"/>
    <cellStyle name="Normal 6 2 4 2 5" xfId="5596"/>
    <cellStyle name="Normal 6 2 4 3" xfId="4358"/>
    <cellStyle name="Normal 6 2 4 3 2" xfId="4359"/>
    <cellStyle name="Normal 6 2 4 3 2 2" xfId="4360"/>
    <cellStyle name="Normal 6 2 4 3 2 2 2" xfId="5606"/>
    <cellStyle name="Normal 6 2 4 3 2 3" xfId="5605"/>
    <cellStyle name="Normal 6 2 4 3 3" xfId="4361"/>
    <cellStyle name="Normal 6 2 4 3 3 2" xfId="5607"/>
    <cellStyle name="Normal 6 2 4 3 4" xfId="5604"/>
    <cellStyle name="Normal 6 2 4 4" xfId="4362"/>
    <cellStyle name="Normal 6 2 4 4 2" xfId="4363"/>
    <cellStyle name="Normal 6 2 4 4 2 2" xfId="5609"/>
    <cellStyle name="Normal 6 2 4 4 3" xfId="5608"/>
    <cellStyle name="Normal 6 2 4 5" xfId="4364"/>
    <cellStyle name="Normal 6 2 4 5 2" xfId="5610"/>
    <cellStyle name="Normal 6 2 4 6" xfId="5595"/>
    <cellStyle name="Normal 6 2 5" xfId="4365"/>
    <cellStyle name="Normal 6 2 5 2" xfId="4366"/>
    <cellStyle name="Normal 6 2 5 2 2" xfId="4367"/>
    <cellStyle name="Normal 6 2 5 2 2 2" xfId="4368"/>
    <cellStyle name="Normal 6 2 5 2 2 2 2" xfId="5614"/>
    <cellStyle name="Normal 6 2 5 2 2 3" xfId="5613"/>
    <cellStyle name="Normal 6 2 5 2 3" xfId="4369"/>
    <cellStyle name="Normal 6 2 5 2 3 2" xfId="5615"/>
    <cellStyle name="Normal 6 2 5 2 4" xfId="5612"/>
    <cellStyle name="Normal 6 2 5 3" xfId="4370"/>
    <cellStyle name="Normal 6 2 5 3 2" xfId="4371"/>
    <cellStyle name="Normal 6 2 5 3 2 2" xfId="5617"/>
    <cellStyle name="Normal 6 2 5 3 3" xfId="5616"/>
    <cellStyle name="Normal 6 2 5 4" xfId="4372"/>
    <cellStyle name="Normal 6 2 5 4 2" xfId="5618"/>
    <cellStyle name="Normal 6 2 5 5" xfId="5611"/>
    <cellStyle name="Normal 6 2 6" xfId="4373"/>
    <cellStyle name="Normal 6 2 6 2" xfId="4374"/>
    <cellStyle name="Normal 6 2 6 2 2" xfId="4375"/>
    <cellStyle name="Normal 6 2 6 2 2 2" xfId="5621"/>
    <cellStyle name="Normal 6 2 6 2 3" xfId="5620"/>
    <cellStyle name="Normal 6 2 6 3" xfId="4376"/>
    <cellStyle name="Normal 6 2 6 3 2" xfId="5622"/>
    <cellStyle name="Normal 6 2 6 4" xfId="5619"/>
    <cellStyle name="Normal 6 2 7" xfId="4377"/>
    <cellStyle name="Normal 6 2 7 2" xfId="4378"/>
    <cellStyle name="Normal 6 2 7 2 2" xfId="4379"/>
    <cellStyle name="Normal 6 2 7 2 2 2" xfId="5625"/>
    <cellStyle name="Normal 6 2 7 2 3" xfId="5624"/>
    <cellStyle name="Normal 6 2 7 3" xfId="4380"/>
    <cellStyle name="Normal 6 2 7 3 2" xfId="4381"/>
    <cellStyle name="Normal 6 2 7 3 2 2" xfId="5627"/>
    <cellStyle name="Normal 6 2 7 3 3" xfId="5626"/>
    <cellStyle name="Normal 6 2 7 4" xfId="4382"/>
    <cellStyle name="Normal 6 2 7 4 2" xfId="4383"/>
    <cellStyle name="Normal 6 2 7 4 2 2" xfId="5629"/>
    <cellStyle name="Normal 6 2 7 4 3" xfId="5628"/>
    <cellStyle name="Normal 6 2 7 5" xfId="4384"/>
    <cellStyle name="Normal 6 2 7 5 2" xfId="5630"/>
    <cellStyle name="Normal 6 2 7 6" xfId="5623"/>
    <cellStyle name="Normal 6 2 8" xfId="4385"/>
    <cellStyle name="Normal 6 2 8 2" xfId="4386"/>
    <cellStyle name="Normal 6 2 8 2 2" xfId="5632"/>
    <cellStyle name="Normal 6 2 8 3" xfId="5631"/>
    <cellStyle name="Normal 6 2 9" xfId="4387"/>
    <cellStyle name="Normal 6 2 9 2" xfId="5633"/>
    <cellStyle name="Normal 6 2_ORACLE TRIAL BALANCE" xfId="4388"/>
    <cellStyle name="Normal 6 3" xfId="4389"/>
    <cellStyle name="Normal 6 3 2" xfId="4390"/>
    <cellStyle name="Normal 6 3 2 2" xfId="4391"/>
    <cellStyle name="Normal 6 3 2 2 2" xfId="4392"/>
    <cellStyle name="Normal 6 3 2 2 2 2" xfId="4393"/>
    <cellStyle name="Normal 6 3 2 2 2 2 2" xfId="4394"/>
    <cellStyle name="Normal 6 3 2 2 2 2 2 2" xfId="5639"/>
    <cellStyle name="Normal 6 3 2 2 2 2 3" xfId="5638"/>
    <cellStyle name="Normal 6 3 2 2 2 3" xfId="4395"/>
    <cellStyle name="Normal 6 3 2 2 2 3 2" xfId="5640"/>
    <cellStyle name="Normal 6 3 2 2 2 4" xfId="5637"/>
    <cellStyle name="Normal 6 3 2 2 3" xfId="4396"/>
    <cellStyle name="Normal 6 3 2 2 3 2" xfId="4397"/>
    <cellStyle name="Normal 6 3 2 2 3 2 2" xfId="5642"/>
    <cellStyle name="Normal 6 3 2 2 3 3" xfId="5641"/>
    <cellStyle name="Normal 6 3 2 2 4" xfId="4398"/>
    <cellStyle name="Normal 6 3 2 2 4 2" xfId="5643"/>
    <cellStyle name="Normal 6 3 2 2 5" xfId="5636"/>
    <cellStyle name="Normal 6 3 2 3" xfId="4399"/>
    <cellStyle name="Normal 6 3 2 3 2" xfId="4400"/>
    <cellStyle name="Normal 6 3 2 3 2 2" xfId="4401"/>
    <cellStyle name="Normal 6 3 2 3 2 2 2" xfId="5646"/>
    <cellStyle name="Normal 6 3 2 3 2 3" xfId="5645"/>
    <cellStyle name="Normal 6 3 2 3 3" xfId="4402"/>
    <cellStyle name="Normal 6 3 2 3 3 2" xfId="5647"/>
    <cellStyle name="Normal 6 3 2 3 4" xfId="5644"/>
    <cellStyle name="Normal 6 3 2 4" xfId="4403"/>
    <cellStyle name="Normal 6 3 2 4 2" xfId="4404"/>
    <cellStyle name="Normal 6 3 2 4 2 2" xfId="5649"/>
    <cellStyle name="Normal 6 3 2 4 3" xfId="5648"/>
    <cellStyle name="Normal 6 3 2 5" xfId="4405"/>
    <cellStyle name="Normal 6 3 2 5 2" xfId="5650"/>
    <cellStyle name="Normal 6 3 2 6" xfId="5635"/>
    <cellStyle name="Normal 6 3 3" xfId="4406"/>
    <cellStyle name="Normal 6 3 3 2" xfId="4407"/>
    <cellStyle name="Normal 6 3 3 2 2" xfId="4408"/>
    <cellStyle name="Normal 6 3 3 2 2 2" xfId="4409"/>
    <cellStyle name="Normal 6 3 3 2 2 2 2" xfId="4410"/>
    <cellStyle name="Normal 6 3 3 2 2 2 2 2" xfId="5655"/>
    <cellStyle name="Normal 6 3 3 2 2 2 3" xfId="5654"/>
    <cellStyle name="Normal 6 3 3 2 2 3" xfId="4411"/>
    <cellStyle name="Normal 6 3 3 2 2 3 2" xfId="5656"/>
    <cellStyle name="Normal 6 3 3 2 2 4" xfId="5653"/>
    <cellStyle name="Normal 6 3 3 2 3" xfId="4412"/>
    <cellStyle name="Normal 6 3 3 2 3 2" xfId="4413"/>
    <cellStyle name="Normal 6 3 3 2 3 2 2" xfId="5658"/>
    <cellStyle name="Normal 6 3 3 2 3 3" xfId="5657"/>
    <cellStyle name="Normal 6 3 3 2 4" xfId="4414"/>
    <cellStyle name="Normal 6 3 3 2 4 2" xfId="5659"/>
    <cellStyle name="Normal 6 3 3 2 5" xfId="5652"/>
    <cellStyle name="Normal 6 3 3 3" xfId="4415"/>
    <cellStyle name="Normal 6 3 3 3 2" xfId="4416"/>
    <cellStyle name="Normal 6 3 3 3 2 2" xfId="4417"/>
    <cellStyle name="Normal 6 3 3 3 2 2 2" xfId="5662"/>
    <cellStyle name="Normal 6 3 3 3 2 3" xfId="5661"/>
    <cellStyle name="Normal 6 3 3 3 3" xfId="4418"/>
    <cellStyle name="Normal 6 3 3 3 3 2" xfId="5663"/>
    <cellStyle name="Normal 6 3 3 3 4" xfId="5660"/>
    <cellStyle name="Normal 6 3 3 4" xfId="4419"/>
    <cellStyle name="Normal 6 3 3 4 2" xfId="4420"/>
    <cellStyle name="Normal 6 3 3 4 2 2" xfId="5665"/>
    <cellStyle name="Normal 6 3 3 4 3" xfId="5664"/>
    <cellStyle name="Normal 6 3 3 5" xfId="4421"/>
    <cellStyle name="Normal 6 3 3 5 2" xfId="5666"/>
    <cellStyle name="Normal 6 3 3 6" xfId="5651"/>
    <cellStyle name="Normal 6 3 4" xfId="4422"/>
    <cellStyle name="Normal 6 3 4 2" xfId="4423"/>
    <cellStyle name="Normal 6 3 4 2 2" xfId="4424"/>
    <cellStyle name="Normal 6 3 4 2 2 2" xfId="4425"/>
    <cellStyle name="Normal 6 3 4 2 2 2 2" xfId="5670"/>
    <cellStyle name="Normal 6 3 4 2 2 3" xfId="5669"/>
    <cellStyle name="Normal 6 3 4 2 3" xfId="4426"/>
    <cellStyle name="Normal 6 3 4 2 3 2" xfId="5671"/>
    <cellStyle name="Normal 6 3 4 2 4" xfId="5668"/>
    <cellStyle name="Normal 6 3 4 3" xfId="4427"/>
    <cellStyle name="Normal 6 3 4 3 2" xfId="4428"/>
    <cellStyle name="Normal 6 3 4 3 2 2" xfId="5673"/>
    <cellStyle name="Normal 6 3 4 3 3" xfId="5672"/>
    <cellStyle name="Normal 6 3 4 4" xfId="4429"/>
    <cellStyle name="Normal 6 3 4 4 2" xfId="5674"/>
    <cellStyle name="Normal 6 3 4 5" xfId="5667"/>
    <cellStyle name="Normal 6 3 5" xfId="4430"/>
    <cellStyle name="Normal 6 3 5 2" xfId="4431"/>
    <cellStyle name="Normal 6 3 5 2 2" xfId="4432"/>
    <cellStyle name="Normal 6 3 5 2 2 2" xfId="5677"/>
    <cellStyle name="Normal 6 3 5 2 3" xfId="5676"/>
    <cellStyle name="Normal 6 3 5 3" xfId="4433"/>
    <cellStyle name="Normal 6 3 5 3 2" xfId="5678"/>
    <cellStyle name="Normal 6 3 5 4" xfId="5675"/>
    <cellStyle name="Normal 6 3 6" xfId="4434"/>
    <cellStyle name="Normal 6 3 6 2" xfId="4435"/>
    <cellStyle name="Normal 6 3 6 2 2" xfId="5680"/>
    <cellStyle name="Normal 6 3 6 3" xfId="5679"/>
    <cellStyle name="Normal 6 3 7" xfId="4436"/>
    <cellStyle name="Normal 6 3 7 2" xfId="5681"/>
    <cellStyle name="Normal 6 3 8" xfId="4437"/>
    <cellStyle name="Normal 6 3 8 2" xfId="5682"/>
    <cellStyle name="Normal 6 3 9" xfId="5634"/>
    <cellStyle name="Normal 6 4" xfId="4438"/>
    <cellStyle name="Normal 6 4 2" xfId="4439"/>
    <cellStyle name="Normal 6 4 2 2" xfId="4440"/>
    <cellStyle name="Normal 6 4 2 2 2" xfId="4441"/>
    <cellStyle name="Normal 6 4 2 2 2 2" xfId="4442"/>
    <cellStyle name="Normal 6 4 2 2 2 2 2" xfId="5687"/>
    <cellStyle name="Normal 6 4 2 2 2 3" xfId="5686"/>
    <cellStyle name="Normal 6 4 2 2 3" xfId="4443"/>
    <cellStyle name="Normal 6 4 2 2 3 2" xfId="5688"/>
    <cellStyle name="Normal 6 4 2 2 4" xfId="5685"/>
    <cellStyle name="Normal 6 4 2 3" xfId="4444"/>
    <cellStyle name="Normal 6 4 2 3 2" xfId="4445"/>
    <cellStyle name="Normal 6 4 2 3 2 2" xfId="5690"/>
    <cellStyle name="Normal 6 4 2 3 3" xfId="5689"/>
    <cellStyle name="Normal 6 4 2 4" xfId="4446"/>
    <cellStyle name="Normal 6 4 2 4 2" xfId="5691"/>
    <cellStyle name="Normal 6 4 2 5" xfId="5684"/>
    <cellStyle name="Normal 6 4 3" xfId="4447"/>
    <cellStyle name="Normal 6 4 3 2" xfId="4448"/>
    <cellStyle name="Normal 6 4 3 2 2" xfId="4449"/>
    <cellStyle name="Normal 6 4 3 2 2 2" xfId="5694"/>
    <cellStyle name="Normal 6 4 3 2 3" xfId="5693"/>
    <cellStyle name="Normal 6 4 3 3" xfId="4450"/>
    <cellStyle name="Normal 6 4 3 3 2" xfId="5695"/>
    <cellStyle name="Normal 6 4 3 4" xfId="5692"/>
    <cellStyle name="Normal 6 4 4" xfId="4451"/>
    <cellStyle name="Normal 6 4 4 2" xfId="4452"/>
    <cellStyle name="Normal 6 4 4 2 2" xfId="5697"/>
    <cellStyle name="Normal 6 4 4 3" xfId="5696"/>
    <cellStyle name="Normal 6 4 5" xfId="4453"/>
    <cellStyle name="Normal 6 4 5 2" xfId="5698"/>
    <cellStyle name="Normal 6 4 6" xfId="5683"/>
    <cellStyle name="Normal 6 5" xfId="4454"/>
    <cellStyle name="Normal 6 5 2" xfId="4455"/>
    <cellStyle name="Normal 6 5 2 2" xfId="4456"/>
    <cellStyle name="Normal 6 5 2 2 2" xfId="4457"/>
    <cellStyle name="Normal 6 5 2 2 2 2" xfId="4458"/>
    <cellStyle name="Normal 6 5 2 2 2 2 2" xfId="5703"/>
    <cellStyle name="Normal 6 5 2 2 2 3" xfId="5702"/>
    <cellStyle name="Normal 6 5 2 2 3" xfId="4459"/>
    <cellStyle name="Normal 6 5 2 2 3 2" xfId="5704"/>
    <cellStyle name="Normal 6 5 2 2 4" xfId="5701"/>
    <cellStyle name="Normal 6 5 2 3" xfId="4460"/>
    <cellStyle name="Normal 6 5 2 3 2" xfId="4461"/>
    <cellStyle name="Normal 6 5 2 3 2 2" xfId="5706"/>
    <cellStyle name="Normal 6 5 2 3 3" xfId="5705"/>
    <cellStyle name="Normal 6 5 2 4" xfId="4462"/>
    <cellStyle name="Normal 6 5 2 4 2" xfId="5707"/>
    <cellStyle name="Normal 6 5 2 5" xfId="5700"/>
    <cellStyle name="Normal 6 5 3" xfId="4463"/>
    <cellStyle name="Normal 6 5 3 2" xfId="4464"/>
    <cellStyle name="Normal 6 5 3 2 2" xfId="4465"/>
    <cellStyle name="Normal 6 5 3 2 2 2" xfId="5710"/>
    <cellStyle name="Normal 6 5 3 2 3" xfId="5709"/>
    <cellStyle name="Normal 6 5 3 3" xfId="4466"/>
    <cellStyle name="Normal 6 5 3 3 2" xfId="5711"/>
    <cellStyle name="Normal 6 5 3 4" xfId="5708"/>
    <cellStyle name="Normal 6 5 4" xfId="4467"/>
    <cellStyle name="Normal 6 5 4 2" xfId="4468"/>
    <cellStyle name="Normal 6 5 4 2 2" xfId="5713"/>
    <cellStyle name="Normal 6 5 4 3" xfId="5712"/>
    <cellStyle name="Normal 6 5 5" xfId="4469"/>
    <cellStyle name="Normal 6 5 5 2" xfId="5714"/>
    <cellStyle name="Normal 6 5 6" xfId="5699"/>
    <cellStyle name="Normal 6 6" xfId="4470"/>
    <cellStyle name="Normal 6 6 2" xfId="4471"/>
    <cellStyle name="Normal 6 6 2 2" xfId="4472"/>
    <cellStyle name="Normal 6 6 2 2 2" xfId="4473"/>
    <cellStyle name="Normal 6 6 2 2 2 2" xfId="5718"/>
    <cellStyle name="Normal 6 6 2 2 3" xfId="5717"/>
    <cellStyle name="Normal 6 6 2 3" xfId="4474"/>
    <cellStyle name="Normal 6 6 2 3 2" xfId="5719"/>
    <cellStyle name="Normal 6 6 2 4" xfId="5716"/>
    <cellStyle name="Normal 6 6 3" xfId="4475"/>
    <cellStyle name="Normal 6 6 3 2" xfId="4476"/>
    <cellStyle name="Normal 6 6 3 2 2" xfId="5721"/>
    <cellStyle name="Normal 6 6 3 3" xfId="5720"/>
    <cellStyle name="Normal 6 6 4" xfId="4477"/>
    <cellStyle name="Normal 6 6 4 2" xfId="5722"/>
    <cellStyle name="Normal 6 6 5" xfId="5715"/>
    <cellStyle name="Normal 6 7" xfId="4478"/>
    <cellStyle name="Normal 6 7 2" xfId="4479"/>
    <cellStyle name="Normal 6 7 2 2" xfId="4480"/>
    <cellStyle name="Normal 6 7 2 2 2" xfId="5725"/>
    <cellStyle name="Normal 6 7 2 3" xfId="5724"/>
    <cellStyle name="Normal 6 7 3" xfId="4481"/>
    <cellStyle name="Normal 6 7 3 2" xfId="4482"/>
    <cellStyle name="Normal 6 7 3 2 2" xfId="5727"/>
    <cellStyle name="Normal 6 7 3 3" xfId="5726"/>
    <cellStyle name="Normal 6 7 4" xfId="4483"/>
    <cellStyle name="Normal 6 7 4 2" xfId="4484"/>
    <cellStyle name="Normal 6 7 4 2 2" xfId="5729"/>
    <cellStyle name="Normal 6 7 4 3" xfId="5728"/>
    <cellStyle name="Normal 6 7 5" xfId="4485"/>
    <cellStyle name="Normal 6 7 5 2" xfId="5730"/>
    <cellStyle name="Normal 6 7 6" xfId="5723"/>
    <cellStyle name="Normal 6 8" xfId="4486"/>
    <cellStyle name="Normal 6 8 2" xfId="4487"/>
    <cellStyle name="Normal 6 8 2 2" xfId="4488"/>
    <cellStyle name="Normal 6 8 2 2 2" xfId="5733"/>
    <cellStyle name="Normal 6 8 2 3" xfId="5732"/>
    <cellStyle name="Normal 6 8 3" xfId="4489"/>
    <cellStyle name="Normal 6 8 3 2" xfId="5734"/>
    <cellStyle name="Normal 6 8 4" xfId="5731"/>
    <cellStyle name="Normal 6 9" xfId="4490"/>
    <cellStyle name="Normal 6 9 2" xfId="4491"/>
    <cellStyle name="Normal 6 9 2 2" xfId="4492"/>
    <cellStyle name="Normal 6 9 2 2 2" xfId="5737"/>
    <cellStyle name="Normal 6 9 2 3" xfId="5736"/>
    <cellStyle name="Normal 6 9 3" xfId="4493"/>
    <cellStyle name="Normal 6 9 3 2" xfId="5738"/>
    <cellStyle name="Normal 6 9 4" xfId="5735"/>
    <cellStyle name="Normal 6_ORACLE TRIAL BALANCE" xfId="4494"/>
    <cellStyle name="Normal 60" xfId="74"/>
    <cellStyle name="Normal 60 2" xfId="5739"/>
    <cellStyle name="Normal 60 3" xfId="4495"/>
    <cellStyle name="Normal 61" xfId="5360"/>
    <cellStyle name="Normal 61 2" xfId="8827"/>
    <cellStyle name="Normal 62" xfId="75"/>
    <cellStyle name="Normal 62 2" xfId="5362"/>
    <cellStyle name="Normal 62 2 2" xfId="8829"/>
    <cellStyle name="Normal 63" xfId="5363"/>
    <cellStyle name="Normal 63 2" xfId="8830"/>
    <cellStyle name="Normal 64" xfId="5364"/>
    <cellStyle name="Normal 64 2" xfId="8831"/>
    <cellStyle name="Normal 65" xfId="5365"/>
    <cellStyle name="Normal 65 2" xfId="8832"/>
    <cellStyle name="Normal 66" xfId="5366"/>
    <cellStyle name="Normal 66 2" xfId="8833"/>
    <cellStyle name="Normal 67" xfId="5367"/>
    <cellStyle name="Normal 67 2" xfId="8834"/>
    <cellStyle name="Normal 68" xfId="5368"/>
    <cellStyle name="Normal 68 2" xfId="8835"/>
    <cellStyle name="Normal 69" xfId="5369"/>
    <cellStyle name="Normal 69 2" xfId="8836"/>
    <cellStyle name="Normal 7" xfId="4496"/>
    <cellStyle name="Normal 7 10" xfId="4497"/>
    <cellStyle name="Normal 7 10 2" xfId="5741"/>
    <cellStyle name="Normal 7 11" xfId="5740"/>
    <cellStyle name="Normal 7 2" xfId="4498"/>
    <cellStyle name="Normal 7 2 2" xfId="4499"/>
    <cellStyle name="Normal 7 2 2 2" xfId="4500"/>
    <cellStyle name="Normal 7 2 2 2 2" xfId="5744"/>
    <cellStyle name="Normal 7 2 2 3" xfId="5743"/>
    <cellStyle name="Normal 7 2 3" xfId="4501"/>
    <cellStyle name="Normal 7 2 3 2" xfId="4502"/>
    <cellStyle name="Normal 7 2 3 2 2" xfId="5746"/>
    <cellStyle name="Normal 7 2 3 3" xfId="5745"/>
    <cellStyle name="Normal 7 2 4" xfId="4503"/>
    <cellStyle name="Normal 7 2 4 2" xfId="4504"/>
    <cellStyle name="Normal 7 2 4 2 2" xfId="5748"/>
    <cellStyle name="Normal 7 2 4 3" xfId="5747"/>
    <cellStyle name="Normal 7 2 5" xfId="4505"/>
    <cellStyle name="Normal 7 2 5 2" xfId="5749"/>
    <cellStyle name="Normal 7 2 6" xfId="5742"/>
    <cellStyle name="Normal 7 2_ORACLE TRIAL BALANCE" xfId="4506"/>
    <cellStyle name="Normal 7 3" xfId="4507"/>
    <cellStyle name="Normal 7 3 2" xfId="4508"/>
    <cellStyle name="Normal 7 3 2 2" xfId="5751"/>
    <cellStyle name="Normal 7 3 3" xfId="5750"/>
    <cellStyle name="Normal 7 4" xfId="4509"/>
    <cellStyle name="Normal 7 4 2" xfId="4510"/>
    <cellStyle name="Normal 7 4 2 2" xfId="5753"/>
    <cellStyle name="Normal 7 4 3" xfId="5752"/>
    <cellStyle name="Normal 7 5" xfId="4511"/>
    <cellStyle name="Normal 7 5 2" xfId="4512"/>
    <cellStyle name="Normal 7 5 2 2" xfId="5755"/>
    <cellStyle name="Normal 7 5 3" xfId="5754"/>
    <cellStyle name="Normal 7 6" xfId="4513"/>
    <cellStyle name="Normal 7 6 2" xfId="4514"/>
    <cellStyle name="Normal 7 6 2 2" xfId="5757"/>
    <cellStyle name="Normal 7 6 3" xfId="5756"/>
    <cellStyle name="Normal 7 7" xfId="4515"/>
    <cellStyle name="Normal 7 7 2" xfId="5758"/>
    <cellStyle name="Normal 7 8" xfId="4516"/>
    <cellStyle name="Normal 7 8 2" xfId="5759"/>
    <cellStyle name="Normal 7 9" xfId="4517"/>
    <cellStyle name="Normal 7 9 2" xfId="5760"/>
    <cellStyle name="Normal 7_ORACLE TRIAL BALANCE" xfId="4518"/>
    <cellStyle name="Normal 70" xfId="5370"/>
    <cellStyle name="Normal 70 2" xfId="8837"/>
    <cellStyle name="Normal 71" xfId="5371"/>
    <cellStyle name="Normal 72" xfId="5373"/>
    <cellStyle name="Normal 73" xfId="5374"/>
    <cellStyle name="Normal 74" xfId="5377"/>
    <cellStyle name="Normal 75" xfId="6595"/>
    <cellStyle name="Normal 76" xfId="237"/>
    <cellStyle name="Normal 77" xfId="3453"/>
    <cellStyle name="Normal 78" xfId="6636"/>
    <cellStyle name="Normal 79" xfId="6637"/>
    <cellStyle name="Normal 8" xfId="4519"/>
    <cellStyle name="Normal 8 2" xfId="4520"/>
    <cellStyle name="Normal 8 2 2" xfId="4521"/>
    <cellStyle name="Normal 8 2 2 2" xfId="4522"/>
    <cellStyle name="Normal 8 2 2 2 2" xfId="5764"/>
    <cellStyle name="Normal 8 2 2 3" xfId="5763"/>
    <cellStyle name="Normal 8 2 3" xfId="4523"/>
    <cellStyle name="Normal 8 2 3 2" xfId="4524"/>
    <cellStyle name="Normal 8 2 3 2 2" xfId="5766"/>
    <cellStyle name="Normal 8 2 3 3" xfId="5765"/>
    <cellStyle name="Normal 8 2 4" xfId="4525"/>
    <cellStyle name="Normal 8 2 4 2" xfId="4526"/>
    <cellStyle name="Normal 8 2 4 2 2" xfId="5768"/>
    <cellStyle name="Normal 8 2 4 3" xfId="5767"/>
    <cellStyle name="Normal 8 2 5" xfId="4527"/>
    <cellStyle name="Normal 8 2 5 2" xfId="5769"/>
    <cellStyle name="Normal 8 2 6" xfId="5762"/>
    <cellStyle name="Normal 8 2_ORACLE TRIAL BALANCE" xfId="4528"/>
    <cellStyle name="Normal 8 3" xfId="4529"/>
    <cellStyle name="Normal 8 3 2" xfId="4530"/>
    <cellStyle name="Normal 8 3 2 2" xfId="5771"/>
    <cellStyle name="Normal 8 3 3" xfId="5770"/>
    <cellStyle name="Normal 8 4" xfId="4531"/>
    <cellStyle name="Normal 8 4 2" xfId="5772"/>
    <cellStyle name="Normal 8 5" xfId="4532"/>
    <cellStyle name="Normal 8 5 2" xfId="5773"/>
    <cellStyle name="Normal 8 6" xfId="4533"/>
    <cellStyle name="Normal 8 6 2" xfId="5774"/>
    <cellStyle name="Normal 8 7" xfId="4534"/>
    <cellStyle name="Normal 8 7 2" xfId="5775"/>
    <cellStyle name="Normal 8 8" xfId="5761"/>
    <cellStyle name="Normal 8_ORACLE TRIAL BALANCE" xfId="4535"/>
    <cellStyle name="Normal 80" xfId="6638"/>
    <cellStyle name="Normal 80 2" xfId="8839"/>
    <cellStyle name="Normal 81" xfId="6635"/>
    <cellStyle name="Normal 81 2" xfId="8838"/>
    <cellStyle name="Normal 82" xfId="6634"/>
    <cellStyle name="Normal 83" xfId="6631"/>
    <cellStyle name="Normal 84" xfId="6617"/>
    <cellStyle name="Normal 85" xfId="6632"/>
    <cellStyle name="Normal 86" xfId="6613"/>
    <cellStyle name="Normal 87" xfId="6629"/>
    <cellStyle name="Normal 88" xfId="6628"/>
    <cellStyle name="Normal 89" xfId="6611"/>
    <cellStyle name="Normal 9" xfId="4536"/>
    <cellStyle name="Normal 9 2" xfId="4537"/>
    <cellStyle name="Normal 9 2 2" xfId="4538"/>
    <cellStyle name="Normal 9 2 2 2" xfId="4539"/>
    <cellStyle name="Normal 9 2 2 2 2" xfId="5779"/>
    <cellStyle name="Normal 9 2 2 3" xfId="5778"/>
    <cellStyle name="Normal 9 2 3" xfId="4540"/>
    <cellStyle name="Normal 9 2 3 2" xfId="4541"/>
    <cellStyle name="Normal 9 2 3 2 2" xfId="5781"/>
    <cellStyle name="Normal 9 2 3 3" xfId="5780"/>
    <cellStyle name="Normal 9 2 4" xfId="4542"/>
    <cellStyle name="Normal 9 2 4 2" xfId="4543"/>
    <cellStyle name="Normal 9 2 4 2 2" xfId="5783"/>
    <cellStyle name="Normal 9 2 4 3" xfId="5782"/>
    <cellStyle name="Normal 9 2 5" xfId="4544"/>
    <cellStyle name="Normal 9 2 5 2" xfId="5784"/>
    <cellStyle name="Normal 9 2 6" xfId="5777"/>
    <cellStyle name="Normal 9 2_ORACLE TRIAL BALANCE" xfId="4545"/>
    <cellStyle name="Normal 9 3" xfId="4546"/>
    <cellStyle name="Normal 9 3 2" xfId="4547"/>
    <cellStyle name="Normal 9 3 2 2" xfId="5786"/>
    <cellStyle name="Normal 9 3 3" xfId="5785"/>
    <cellStyle name="Normal 9 4" xfId="4548"/>
    <cellStyle name="Normal 9 4 2" xfId="4549"/>
    <cellStyle name="Normal 9 4 2 2" xfId="5788"/>
    <cellStyle name="Normal 9 4 3" xfId="5787"/>
    <cellStyle name="Normal 9 5" xfId="4550"/>
    <cellStyle name="Normal 9 5 2" xfId="4551"/>
    <cellStyle name="Normal 9 5 2 2" xfId="5790"/>
    <cellStyle name="Normal 9 5 3" xfId="5789"/>
    <cellStyle name="Normal 9 6" xfId="4552"/>
    <cellStyle name="Normal 9 6 2" xfId="5791"/>
    <cellStyle name="Normal 9 7" xfId="5776"/>
    <cellStyle name="Normal 9_ORACLE TRIAL BALANCE" xfId="4553"/>
    <cellStyle name="Normal 90" xfId="6625"/>
    <cellStyle name="Normal 91" xfId="6624"/>
    <cellStyle name="Normal 92" xfId="6609"/>
    <cellStyle name="Normal 93" xfId="6620"/>
    <cellStyle name="Normal 94" xfId="6607"/>
    <cellStyle name="Normal 95" xfId="6621"/>
    <cellStyle name="Normal 96" xfId="148"/>
    <cellStyle name="Normal 97" xfId="6666"/>
    <cellStyle name="Normal 98" xfId="6649"/>
    <cellStyle name="Normal 99" xfId="6665"/>
    <cellStyle name="Normal Bold" xfId="4554"/>
    <cellStyle name="Normal Bold 2" xfId="5792"/>
    <cellStyle name="Normal Underline" xfId="4555"/>
    <cellStyle name="Normal Underline 2" xfId="4556"/>
    <cellStyle name="Normal Underline 2 2" xfId="5794"/>
    <cellStyle name="Normal Underline 3" xfId="5793"/>
    <cellStyle name="Normal_WS 1 Rev Req" xfId="76"/>
    <cellStyle name="Note 10" xfId="4557"/>
    <cellStyle name="Note 10 2" xfId="4558"/>
    <cellStyle name="Note 10 2 2" xfId="4559"/>
    <cellStyle name="Note 10 2 2 2" xfId="4560"/>
    <cellStyle name="Note 10 2 2 2 2" xfId="5798"/>
    <cellStyle name="Note 10 2 2 3" xfId="5797"/>
    <cellStyle name="Note 10 2 3" xfId="4561"/>
    <cellStyle name="Note 10 2 3 2" xfId="4562"/>
    <cellStyle name="Note 10 2 3 2 2" xfId="5800"/>
    <cellStyle name="Note 10 2 3 3" xfId="5799"/>
    <cellStyle name="Note 10 2 4" xfId="4563"/>
    <cellStyle name="Note 10 2 4 2" xfId="4564"/>
    <cellStyle name="Note 10 2 4 2 2" xfId="5802"/>
    <cellStyle name="Note 10 2 4 3" xfId="5801"/>
    <cellStyle name="Note 10 2 5" xfId="4565"/>
    <cellStyle name="Note 10 2 5 2" xfId="5803"/>
    <cellStyle name="Note 10 2 6" xfId="5796"/>
    <cellStyle name="Note 10 3" xfId="4566"/>
    <cellStyle name="Note 10 3 2" xfId="4567"/>
    <cellStyle name="Note 10 3 2 2" xfId="5805"/>
    <cellStyle name="Note 10 3 3" xfId="5804"/>
    <cellStyle name="Note 10 4" xfId="4568"/>
    <cellStyle name="Note 10 4 2" xfId="4569"/>
    <cellStyle name="Note 10 4 2 2" xfId="5807"/>
    <cellStyle name="Note 10 4 3" xfId="5806"/>
    <cellStyle name="Note 10 5" xfId="4570"/>
    <cellStyle name="Note 10 5 2" xfId="4571"/>
    <cellStyle name="Note 10 5 2 2" xfId="5809"/>
    <cellStyle name="Note 10 5 3" xfId="5808"/>
    <cellStyle name="Note 10 6" xfId="4572"/>
    <cellStyle name="Note 10 6 2" xfId="5810"/>
    <cellStyle name="Note 10 7" xfId="5795"/>
    <cellStyle name="Note 11" xfId="4573"/>
    <cellStyle name="Note 11 2" xfId="4574"/>
    <cellStyle name="Note 11 2 2" xfId="4575"/>
    <cellStyle name="Note 11 2 2 2" xfId="5813"/>
    <cellStyle name="Note 11 2 3" xfId="5812"/>
    <cellStyle name="Note 11 3" xfId="4576"/>
    <cellStyle name="Note 11 3 2" xfId="4577"/>
    <cellStyle name="Note 11 3 2 2" xfId="5815"/>
    <cellStyle name="Note 11 3 3" xfId="5814"/>
    <cellStyle name="Note 11 4" xfId="4578"/>
    <cellStyle name="Note 11 4 2" xfId="4579"/>
    <cellStyle name="Note 11 4 2 2" xfId="5817"/>
    <cellStyle name="Note 11 4 3" xfId="5816"/>
    <cellStyle name="Note 11 5" xfId="4580"/>
    <cellStyle name="Note 11 5 2" xfId="5818"/>
    <cellStyle name="Note 11 6" xfId="5811"/>
    <cellStyle name="Note 12" xfId="4581"/>
    <cellStyle name="Note 12 2" xfId="5819"/>
    <cellStyle name="Note 2" xfId="77"/>
    <cellStyle name="Note 2 2" xfId="164"/>
    <cellStyle name="Note 2 2 2" xfId="4584"/>
    <cellStyle name="Note 2 2 2 2" xfId="5822"/>
    <cellStyle name="Note 2 2 3" xfId="4585"/>
    <cellStyle name="Note 2 2 3 2" xfId="4586"/>
    <cellStyle name="Note 2 2 3 2 2" xfId="5824"/>
    <cellStyle name="Note 2 2 3 3" xfId="5823"/>
    <cellStyle name="Note 2 2 4" xfId="5821"/>
    <cellStyle name="Note 2 2 5" xfId="4583"/>
    <cellStyle name="Note 2 3" xfId="4587"/>
    <cellStyle name="Note 2 3 2" xfId="5825"/>
    <cellStyle name="Note 2 4" xfId="4588"/>
    <cellStyle name="Note 2 4 2" xfId="4589"/>
    <cellStyle name="Note 2 4 2 2" xfId="5827"/>
    <cellStyle name="Note 2 4 3" xfId="5826"/>
    <cellStyle name="Note 2 5" xfId="4590"/>
    <cellStyle name="Note 2 5 2" xfId="4591"/>
    <cellStyle name="Note 2 5 2 2" xfId="5829"/>
    <cellStyle name="Note 2 5 3" xfId="5828"/>
    <cellStyle name="Note 2 6" xfId="4592"/>
    <cellStyle name="Note 2 6 2" xfId="4593"/>
    <cellStyle name="Note 2 6 2 2" xfId="5831"/>
    <cellStyle name="Note 2 6 3" xfId="5830"/>
    <cellStyle name="Note 2 7" xfId="5820"/>
    <cellStyle name="Note 2 8" xfId="4582"/>
    <cellStyle name="Note 3" xfId="78"/>
    <cellStyle name="Note 3 2" xfId="4595"/>
    <cellStyle name="Note 3 2 2" xfId="5833"/>
    <cellStyle name="Note 3 3" xfId="4596"/>
    <cellStyle name="Note 3 3 2" xfId="5834"/>
    <cellStyle name="Note 3 4" xfId="4597"/>
    <cellStyle name="Note 3 4 2" xfId="4598"/>
    <cellStyle name="Note 3 4 2 2" xfId="5836"/>
    <cellStyle name="Note 3 4 3" xfId="5835"/>
    <cellStyle name="Note 3 5" xfId="4599"/>
    <cellStyle name="Note 3 5 2" xfId="5837"/>
    <cellStyle name="Note 3 6" xfId="5832"/>
    <cellStyle name="Note 3 7" xfId="4594"/>
    <cellStyle name="Note 4" xfId="165"/>
    <cellStyle name="Note 4 2" xfId="4601"/>
    <cellStyle name="Note 4 2 2" xfId="5839"/>
    <cellStyle name="Note 4 3" xfId="4602"/>
    <cellStyle name="Note 4 3 2" xfId="5840"/>
    <cellStyle name="Note 4 4" xfId="5838"/>
    <cellStyle name="Note 4 5" xfId="4600"/>
    <cellStyle name="Note 5" xfId="4603"/>
    <cellStyle name="Note 5 2" xfId="4604"/>
    <cellStyle name="Note 5 2 2" xfId="5842"/>
    <cellStyle name="Note 5 3" xfId="5841"/>
    <cellStyle name="Note 6" xfId="4605"/>
    <cellStyle name="Note 6 2" xfId="4606"/>
    <cellStyle name="Note 6 2 2" xfId="5844"/>
    <cellStyle name="Note 6 3" xfId="5843"/>
    <cellStyle name="Note 7" xfId="4607"/>
    <cellStyle name="Note 7 2" xfId="5845"/>
    <cellStyle name="Note 8" xfId="4608"/>
    <cellStyle name="Note 8 2" xfId="4609"/>
    <cellStyle name="Note 8 2 2" xfId="4610"/>
    <cellStyle name="Note 8 2 2 2" xfId="4611"/>
    <cellStyle name="Note 8 2 2 2 2" xfId="5849"/>
    <cellStyle name="Note 8 2 2 3" xfId="5848"/>
    <cellStyle name="Note 8 2 3" xfId="4612"/>
    <cellStyle name="Note 8 2 3 2" xfId="4613"/>
    <cellStyle name="Note 8 2 3 2 2" xfId="5851"/>
    <cellStyle name="Note 8 2 3 3" xfId="5850"/>
    <cellStyle name="Note 8 2 4" xfId="4614"/>
    <cellStyle name="Note 8 2 4 2" xfId="4615"/>
    <cellStyle name="Note 8 2 4 2 2" xfId="5853"/>
    <cellStyle name="Note 8 2 4 3" xfId="5852"/>
    <cellStyle name="Note 8 2 5" xfId="4616"/>
    <cellStyle name="Note 8 2 5 2" xfId="5854"/>
    <cellStyle name="Note 8 2 6" xfId="5847"/>
    <cellStyle name="Note 8 3" xfId="4617"/>
    <cellStyle name="Note 8 3 2" xfId="4618"/>
    <cellStyle name="Note 8 3 2 2" xfId="5856"/>
    <cellStyle name="Note 8 3 3" xfId="5855"/>
    <cellStyle name="Note 8 4" xfId="4619"/>
    <cellStyle name="Note 8 4 2" xfId="4620"/>
    <cellStyle name="Note 8 4 2 2" xfId="5858"/>
    <cellStyle name="Note 8 4 3" xfId="5857"/>
    <cellStyle name="Note 8 5" xfId="4621"/>
    <cellStyle name="Note 8 5 2" xfId="4622"/>
    <cellStyle name="Note 8 5 2 2" xfId="5860"/>
    <cellStyle name="Note 8 5 3" xfId="5859"/>
    <cellStyle name="Note 8 6" xfId="4623"/>
    <cellStyle name="Note 8 6 2" xfId="5861"/>
    <cellStyle name="Note 8 7" xfId="5846"/>
    <cellStyle name="Note 9" xfId="4624"/>
    <cellStyle name="Note 9 2" xfId="4625"/>
    <cellStyle name="Note 9 2 2" xfId="4626"/>
    <cellStyle name="Note 9 2 2 2" xfId="4627"/>
    <cellStyle name="Note 9 2 2 2 2" xfId="5865"/>
    <cellStyle name="Note 9 2 2 3" xfId="5864"/>
    <cellStyle name="Note 9 2 3" xfId="4628"/>
    <cellStyle name="Note 9 2 3 2" xfId="4629"/>
    <cellStyle name="Note 9 2 3 2 2" xfId="5867"/>
    <cellStyle name="Note 9 2 3 3" xfId="5866"/>
    <cellStyle name="Note 9 2 4" xfId="4630"/>
    <cellStyle name="Note 9 2 4 2" xfId="4631"/>
    <cellStyle name="Note 9 2 4 2 2" xfId="5869"/>
    <cellStyle name="Note 9 2 4 3" xfId="5868"/>
    <cellStyle name="Note 9 2 5" xfId="4632"/>
    <cellStyle name="Note 9 2 5 2" xfId="5870"/>
    <cellStyle name="Note 9 2 6" xfId="5863"/>
    <cellStyle name="Note 9 3" xfId="4633"/>
    <cellStyle name="Note 9 3 2" xfId="4634"/>
    <cellStyle name="Note 9 3 2 2" xfId="5872"/>
    <cellStyle name="Note 9 3 3" xfId="5871"/>
    <cellStyle name="Note 9 4" xfId="4635"/>
    <cellStyle name="Note 9 4 2" xfId="4636"/>
    <cellStyle name="Note 9 4 2 2" xfId="5874"/>
    <cellStyle name="Note 9 4 3" xfId="5873"/>
    <cellStyle name="Note 9 5" xfId="4637"/>
    <cellStyle name="Note 9 5 2" xfId="4638"/>
    <cellStyle name="Note 9 5 2 2" xfId="5876"/>
    <cellStyle name="Note 9 5 3" xfId="5875"/>
    <cellStyle name="Note 9 6" xfId="4639"/>
    <cellStyle name="Note 9 6 2" xfId="5877"/>
    <cellStyle name="Note 9 7" xfId="5862"/>
    <cellStyle name="Notes_multi" xfId="4640"/>
    <cellStyle name="ON HOLD" xfId="4641"/>
    <cellStyle name="ON HOLD 2" xfId="5878"/>
    <cellStyle name="Output 2" xfId="79"/>
    <cellStyle name="Output 2 2" xfId="4643"/>
    <cellStyle name="Output 2 2 2" xfId="5880"/>
    <cellStyle name="Output 2 3" xfId="5879"/>
    <cellStyle name="Output 2 4" xfId="4642"/>
    <cellStyle name="Output 3" xfId="4644"/>
    <cellStyle name="Output 3 2" xfId="4645"/>
    <cellStyle name="Output 3 2 2" xfId="5882"/>
    <cellStyle name="Output 3 3" xfId="5881"/>
    <cellStyle name="Output 4" xfId="4646"/>
    <cellStyle name="Output 4 2" xfId="5883"/>
    <cellStyle name="Output 5" xfId="4647"/>
    <cellStyle name="Output 5 2" xfId="5884"/>
    <cellStyle name="Output Amounts" xfId="4648"/>
    <cellStyle name="Output Amounts 2" xfId="4649"/>
    <cellStyle name="Output Amounts 2 2" xfId="5886"/>
    <cellStyle name="Output Amounts 3" xfId="5885"/>
    <cellStyle name="Output Column Headings" xfId="4650"/>
    <cellStyle name="OUTPUT COLUMN HEADINGS 1" xfId="4651"/>
    <cellStyle name="OUTPUT COLUMN HEADINGS 1 2" xfId="5888"/>
    <cellStyle name="Output Column Headings 2" xfId="4652"/>
    <cellStyle name="OUTPUT COLUMN HEADINGS 2 2" xfId="4653"/>
    <cellStyle name="OUTPUT COLUMN HEADINGS 2 2 2" xfId="4654"/>
    <cellStyle name="OUTPUT COLUMN HEADINGS 2 2 2 2" xfId="5891"/>
    <cellStyle name="OUTPUT COLUMN HEADINGS 2 2 3" xfId="5890"/>
    <cellStyle name="Output Column Headings 2 3" xfId="5889"/>
    <cellStyle name="Output Column Headings 2 4" xfId="6597"/>
    <cellStyle name="Output Column Headings 3" xfId="5887"/>
    <cellStyle name="Output Column Headings 4" xfId="6596"/>
    <cellStyle name="OUTPUT COLUMN HEADINGS_ADI_LP_CONS_BALANCE_SHEET" xfId="4655"/>
    <cellStyle name="Output Line Items" xfId="4656"/>
    <cellStyle name="Output Line Items 2" xfId="4657"/>
    <cellStyle name="Output Line Items 2 2" xfId="5893"/>
    <cellStyle name="Output Line Items 3" xfId="4658"/>
    <cellStyle name="Output Line Items 3 2" xfId="5894"/>
    <cellStyle name="Output Line Items 4" xfId="5892"/>
    <cellStyle name="Output Report Heading" xfId="4659"/>
    <cellStyle name="OUTPUT REPORT HEADING 2" xfId="4660"/>
    <cellStyle name="OUTPUT REPORT HEADING 2 2" xfId="5896"/>
    <cellStyle name="Output Report Heading 3" xfId="5895"/>
    <cellStyle name="Output Report Heading 4" xfId="6598"/>
    <cellStyle name="Output Report Title" xfId="4661"/>
    <cellStyle name="OUTPUT REPORT TITLE 2" xfId="4662"/>
    <cellStyle name="OUTPUT REPORT TITLE 2 2" xfId="5898"/>
    <cellStyle name="Output Report Title 3" xfId="5897"/>
    <cellStyle name="Output Report Title 4" xfId="6599"/>
    <cellStyle name="Percent" xfId="80" builtinId="5"/>
    <cellStyle name="Percent [2]" xfId="4663"/>
    <cellStyle name="Percent [2] 2" xfId="5899"/>
    <cellStyle name="Percent 10" xfId="4664"/>
    <cellStyle name="Percent 10 2" xfId="4665"/>
    <cellStyle name="Percent 10 2 2" xfId="4666"/>
    <cellStyle name="Percent 10 2 2 2" xfId="5902"/>
    <cellStyle name="Percent 10 2 3" xfId="5901"/>
    <cellStyle name="Percent 10 3" xfId="4667"/>
    <cellStyle name="Percent 10 3 2" xfId="4668"/>
    <cellStyle name="Percent 10 3 2 2" xfId="5904"/>
    <cellStyle name="Percent 10 3 3" xfId="5903"/>
    <cellStyle name="Percent 10 4" xfId="4669"/>
    <cellStyle name="Percent 10 4 2" xfId="4670"/>
    <cellStyle name="Percent 10 4 2 2" xfId="5906"/>
    <cellStyle name="Percent 10 4 3" xfId="5905"/>
    <cellStyle name="Percent 10 5" xfId="5900"/>
    <cellStyle name="Percent 11" xfId="4671"/>
    <cellStyle name="Percent 11 2" xfId="4672"/>
    <cellStyle name="Percent 11 2 2" xfId="4673"/>
    <cellStyle name="Percent 11 2 2 2" xfId="5909"/>
    <cellStyle name="Percent 11 2 3" xfId="5908"/>
    <cellStyle name="Percent 11 3" xfId="4674"/>
    <cellStyle name="Percent 11 3 2" xfId="4675"/>
    <cellStyle name="Percent 11 3 2 2" xfId="5911"/>
    <cellStyle name="Percent 11 3 3" xfId="5910"/>
    <cellStyle name="Percent 11 4" xfId="4676"/>
    <cellStyle name="Percent 11 4 2" xfId="4677"/>
    <cellStyle name="Percent 11 4 2 2" xfId="5913"/>
    <cellStyle name="Percent 11 4 3" xfId="5912"/>
    <cellStyle name="Percent 11 5" xfId="5907"/>
    <cellStyle name="Percent 12" xfId="4678"/>
    <cellStyle name="Percent 12 2" xfId="4679"/>
    <cellStyle name="Percent 12 2 2" xfId="4680"/>
    <cellStyle name="Percent 12 2 2 2" xfId="5916"/>
    <cellStyle name="Percent 12 2 3" xfId="5915"/>
    <cellStyle name="Percent 12 3" xfId="4681"/>
    <cellStyle name="Percent 12 3 2" xfId="4682"/>
    <cellStyle name="Percent 12 3 2 2" xfId="5918"/>
    <cellStyle name="Percent 12 3 3" xfId="5917"/>
    <cellStyle name="Percent 12 4" xfId="4683"/>
    <cellStyle name="Percent 12 4 2" xfId="4684"/>
    <cellStyle name="Percent 12 4 2 2" xfId="5920"/>
    <cellStyle name="Percent 12 4 3" xfId="5919"/>
    <cellStyle name="Percent 12 5" xfId="5914"/>
    <cellStyle name="Percent 13" xfId="4685"/>
    <cellStyle name="Percent 13 2" xfId="4686"/>
    <cellStyle name="Percent 13 2 2" xfId="4687"/>
    <cellStyle name="Percent 13 2 2 2" xfId="5923"/>
    <cellStyle name="Percent 13 2 3" xfId="5922"/>
    <cellStyle name="Percent 13 3" xfId="4688"/>
    <cellStyle name="Percent 13 3 2" xfId="4689"/>
    <cellStyle name="Percent 13 3 2 2" xfId="5925"/>
    <cellStyle name="Percent 13 3 3" xfId="5924"/>
    <cellStyle name="Percent 13 4" xfId="4690"/>
    <cellStyle name="Percent 13 4 2" xfId="4691"/>
    <cellStyle name="Percent 13 4 2 2" xfId="5927"/>
    <cellStyle name="Percent 13 4 3" xfId="5926"/>
    <cellStyle name="Percent 13 5" xfId="5921"/>
    <cellStyle name="Percent 14" xfId="4692"/>
    <cellStyle name="Percent 14 2" xfId="4693"/>
    <cellStyle name="Percent 14 2 2" xfId="4694"/>
    <cellStyle name="Percent 14 2 2 2" xfId="4695"/>
    <cellStyle name="Percent 14 2 2 2 2" xfId="5931"/>
    <cellStyle name="Percent 14 2 2 3" xfId="5930"/>
    <cellStyle name="Percent 14 2 3" xfId="4696"/>
    <cellStyle name="Percent 14 2 3 2" xfId="5932"/>
    <cellStyle name="Percent 14 2 4" xfId="5929"/>
    <cellStyle name="Percent 14 3" xfId="4697"/>
    <cellStyle name="Percent 14 3 2" xfId="4698"/>
    <cellStyle name="Percent 14 3 2 2" xfId="5934"/>
    <cellStyle name="Percent 14 3 3" xfId="5933"/>
    <cellStyle name="Percent 14 4" xfId="4699"/>
    <cellStyle name="Percent 14 4 2" xfId="5935"/>
    <cellStyle name="Percent 14 5" xfId="5928"/>
    <cellStyle name="Percent 15" xfId="4700"/>
    <cellStyle name="Percent 15 2" xfId="5936"/>
    <cellStyle name="Percent 16" xfId="4701"/>
    <cellStyle name="Percent 16 2" xfId="5937"/>
    <cellStyle name="Percent 17" xfId="4702"/>
    <cellStyle name="Percent 17 2" xfId="5938"/>
    <cellStyle name="Percent 18" xfId="4703"/>
    <cellStyle name="Percent 18 2" xfId="5939"/>
    <cellStyle name="Percent 19" xfId="4704"/>
    <cellStyle name="Percent 19 2" xfId="5940"/>
    <cellStyle name="Percent 2" xfId="81"/>
    <cellStyle name="Percent 2 10" xfId="4706"/>
    <cellStyle name="Percent 2 10 2" xfId="4707"/>
    <cellStyle name="Percent 2 10 2 2" xfId="4708"/>
    <cellStyle name="Percent 2 10 2 2 2" xfId="4709"/>
    <cellStyle name="Percent 2 10 2 2 2 2" xfId="5945"/>
    <cellStyle name="Percent 2 10 2 2 3" xfId="5944"/>
    <cellStyle name="Percent 2 10 2 3" xfId="4710"/>
    <cellStyle name="Percent 2 10 2 3 2" xfId="5946"/>
    <cellStyle name="Percent 2 10 2 4" xfId="5943"/>
    <cellStyle name="Percent 2 10 3" xfId="4711"/>
    <cellStyle name="Percent 2 10 3 2" xfId="4712"/>
    <cellStyle name="Percent 2 10 3 2 2" xfId="5948"/>
    <cellStyle name="Percent 2 10 3 3" xfId="5947"/>
    <cellStyle name="Percent 2 10 4" xfId="4713"/>
    <cellStyle name="Percent 2 10 4 2" xfId="5949"/>
    <cellStyle name="Percent 2 10 5" xfId="5942"/>
    <cellStyle name="Percent 2 11" xfId="4714"/>
    <cellStyle name="Percent 2 11 2" xfId="4715"/>
    <cellStyle name="Percent 2 11 2 2" xfId="4716"/>
    <cellStyle name="Percent 2 11 2 2 2" xfId="5952"/>
    <cellStyle name="Percent 2 11 2 3" xfId="5951"/>
    <cellStyle name="Percent 2 11 3" xfId="4717"/>
    <cellStyle name="Percent 2 11 3 2" xfId="5953"/>
    <cellStyle name="Percent 2 11 4" xfId="5950"/>
    <cellStyle name="Percent 2 12" xfId="4718"/>
    <cellStyle name="Percent 2 12 2" xfId="4719"/>
    <cellStyle name="Percent 2 12 2 2" xfId="4720"/>
    <cellStyle name="Percent 2 12 2 2 2" xfId="5956"/>
    <cellStyle name="Percent 2 12 2 3" xfId="5955"/>
    <cellStyle name="Percent 2 12 3" xfId="4721"/>
    <cellStyle name="Percent 2 12 3 2" xfId="5957"/>
    <cellStyle name="Percent 2 12 4" xfId="5954"/>
    <cellStyle name="Percent 2 13" xfId="4722"/>
    <cellStyle name="Percent 2 13 2" xfId="5958"/>
    <cellStyle name="Percent 2 14" xfId="4723"/>
    <cellStyle name="Percent 2 14 2" xfId="4724"/>
    <cellStyle name="Percent 2 14 2 2" xfId="5960"/>
    <cellStyle name="Percent 2 14 3" xfId="5959"/>
    <cellStyle name="Percent 2 15" xfId="4725"/>
    <cellStyle name="Percent 2 15 2" xfId="5961"/>
    <cellStyle name="Percent 2 16" xfId="4726"/>
    <cellStyle name="Percent 2 16 2" xfId="5962"/>
    <cellStyle name="Percent 2 17" xfId="4727"/>
    <cellStyle name="Percent 2 17 2" xfId="5963"/>
    <cellStyle name="Percent 2 18" xfId="4728"/>
    <cellStyle name="Percent 2 18 2" xfId="5964"/>
    <cellStyle name="Percent 2 19" xfId="4729"/>
    <cellStyle name="Percent 2 19 2" xfId="5965"/>
    <cellStyle name="Percent 2 2" xfId="82"/>
    <cellStyle name="Percent 2 2 10" xfId="4731"/>
    <cellStyle name="Percent 2 2 10 2" xfId="5967"/>
    <cellStyle name="Percent 2 2 11" xfId="5966"/>
    <cellStyle name="Percent 2 2 12" xfId="4730"/>
    <cellStyle name="Percent 2 2 2" xfId="4732"/>
    <cellStyle name="Percent 2 2 2 2" xfId="4733"/>
    <cellStyle name="Percent 2 2 2 2 2" xfId="4734"/>
    <cellStyle name="Percent 2 2 2 2 2 2" xfId="4735"/>
    <cellStyle name="Percent 2 2 2 2 2 2 2" xfId="4736"/>
    <cellStyle name="Percent 2 2 2 2 2 2 2 2" xfId="4737"/>
    <cellStyle name="Percent 2 2 2 2 2 2 2 2 2" xfId="5973"/>
    <cellStyle name="Percent 2 2 2 2 2 2 2 3" xfId="5972"/>
    <cellStyle name="Percent 2 2 2 2 2 2 3" xfId="4738"/>
    <cellStyle name="Percent 2 2 2 2 2 2 3 2" xfId="5974"/>
    <cellStyle name="Percent 2 2 2 2 2 2 4" xfId="5971"/>
    <cellStyle name="Percent 2 2 2 2 2 3" xfId="4739"/>
    <cellStyle name="Percent 2 2 2 2 2 3 2" xfId="4740"/>
    <cellStyle name="Percent 2 2 2 2 2 3 2 2" xfId="5976"/>
    <cellStyle name="Percent 2 2 2 2 2 3 3" xfId="5975"/>
    <cellStyle name="Percent 2 2 2 2 2 4" xfId="4741"/>
    <cellStyle name="Percent 2 2 2 2 2 4 2" xfId="5977"/>
    <cellStyle name="Percent 2 2 2 2 2 5" xfId="5970"/>
    <cellStyle name="Percent 2 2 2 2 3" xfId="4742"/>
    <cellStyle name="Percent 2 2 2 2 3 2" xfId="4743"/>
    <cellStyle name="Percent 2 2 2 2 3 2 2" xfId="4744"/>
    <cellStyle name="Percent 2 2 2 2 3 2 2 2" xfId="5980"/>
    <cellStyle name="Percent 2 2 2 2 3 2 3" xfId="5979"/>
    <cellStyle name="Percent 2 2 2 2 3 3" xfId="4745"/>
    <cellStyle name="Percent 2 2 2 2 3 3 2" xfId="5981"/>
    <cellStyle name="Percent 2 2 2 2 3 4" xfId="5978"/>
    <cellStyle name="Percent 2 2 2 2 4" xfId="4746"/>
    <cellStyle name="Percent 2 2 2 2 4 2" xfId="4747"/>
    <cellStyle name="Percent 2 2 2 2 4 2 2" xfId="5983"/>
    <cellStyle name="Percent 2 2 2 2 4 3" xfId="5982"/>
    <cellStyle name="Percent 2 2 2 2 5" xfId="4748"/>
    <cellStyle name="Percent 2 2 2 2 5 2" xfId="5984"/>
    <cellStyle name="Percent 2 2 2 2 6" xfId="5969"/>
    <cellStyle name="Percent 2 2 2 3" xfId="4749"/>
    <cellStyle name="Percent 2 2 2 3 2" xfId="4750"/>
    <cellStyle name="Percent 2 2 2 3 2 2" xfId="4751"/>
    <cellStyle name="Percent 2 2 2 3 2 2 2" xfId="4752"/>
    <cellStyle name="Percent 2 2 2 3 2 2 2 2" xfId="4753"/>
    <cellStyle name="Percent 2 2 2 3 2 2 2 2 2" xfId="5989"/>
    <cellStyle name="Percent 2 2 2 3 2 2 2 3" xfId="5988"/>
    <cellStyle name="Percent 2 2 2 3 2 2 3" xfId="4754"/>
    <cellStyle name="Percent 2 2 2 3 2 2 3 2" xfId="5990"/>
    <cellStyle name="Percent 2 2 2 3 2 2 4" xfId="5987"/>
    <cellStyle name="Percent 2 2 2 3 2 3" xfId="4755"/>
    <cellStyle name="Percent 2 2 2 3 2 3 2" xfId="4756"/>
    <cellStyle name="Percent 2 2 2 3 2 3 2 2" xfId="5992"/>
    <cellStyle name="Percent 2 2 2 3 2 3 3" xfId="5991"/>
    <cellStyle name="Percent 2 2 2 3 2 4" xfId="4757"/>
    <cellStyle name="Percent 2 2 2 3 2 4 2" xfId="5993"/>
    <cellStyle name="Percent 2 2 2 3 2 5" xfId="5986"/>
    <cellStyle name="Percent 2 2 2 3 3" xfId="4758"/>
    <cellStyle name="Percent 2 2 2 3 3 2" xfId="4759"/>
    <cellStyle name="Percent 2 2 2 3 3 2 2" xfId="4760"/>
    <cellStyle name="Percent 2 2 2 3 3 2 2 2" xfId="5996"/>
    <cellStyle name="Percent 2 2 2 3 3 2 3" xfId="5995"/>
    <cellStyle name="Percent 2 2 2 3 3 3" xfId="4761"/>
    <cellStyle name="Percent 2 2 2 3 3 3 2" xfId="5997"/>
    <cellStyle name="Percent 2 2 2 3 3 4" xfId="5994"/>
    <cellStyle name="Percent 2 2 2 3 4" xfId="4762"/>
    <cellStyle name="Percent 2 2 2 3 4 2" xfId="4763"/>
    <cellStyle name="Percent 2 2 2 3 4 2 2" xfId="5999"/>
    <cellStyle name="Percent 2 2 2 3 4 3" xfId="5998"/>
    <cellStyle name="Percent 2 2 2 3 5" xfId="4764"/>
    <cellStyle name="Percent 2 2 2 3 5 2" xfId="6000"/>
    <cellStyle name="Percent 2 2 2 3 6" xfId="5985"/>
    <cellStyle name="Percent 2 2 2 4" xfId="4765"/>
    <cellStyle name="Percent 2 2 2 4 2" xfId="4766"/>
    <cellStyle name="Percent 2 2 2 4 2 2" xfId="4767"/>
    <cellStyle name="Percent 2 2 2 4 2 2 2" xfId="4768"/>
    <cellStyle name="Percent 2 2 2 4 2 2 2 2" xfId="6004"/>
    <cellStyle name="Percent 2 2 2 4 2 2 3" xfId="6003"/>
    <cellStyle name="Percent 2 2 2 4 2 3" xfId="4769"/>
    <cellStyle name="Percent 2 2 2 4 2 3 2" xfId="6005"/>
    <cellStyle name="Percent 2 2 2 4 2 4" xfId="6002"/>
    <cellStyle name="Percent 2 2 2 4 3" xfId="4770"/>
    <cellStyle name="Percent 2 2 2 4 3 2" xfId="4771"/>
    <cellStyle name="Percent 2 2 2 4 3 2 2" xfId="6007"/>
    <cellStyle name="Percent 2 2 2 4 3 3" xfId="6006"/>
    <cellStyle name="Percent 2 2 2 4 4" xfId="4772"/>
    <cellStyle name="Percent 2 2 2 4 4 2" xfId="6008"/>
    <cellStyle name="Percent 2 2 2 4 5" xfId="6001"/>
    <cellStyle name="Percent 2 2 2 5" xfId="4773"/>
    <cellStyle name="Percent 2 2 2 5 2" xfId="4774"/>
    <cellStyle name="Percent 2 2 2 5 2 2" xfId="4775"/>
    <cellStyle name="Percent 2 2 2 5 2 2 2" xfId="6011"/>
    <cellStyle name="Percent 2 2 2 5 2 3" xfId="6010"/>
    <cellStyle name="Percent 2 2 2 5 3" xfId="4776"/>
    <cellStyle name="Percent 2 2 2 5 3 2" xfId="6012"/>
    <cellStyle name="Percent 2 2 2 5 4" xfId="6009"/>
    <cellStyle name="Percent 2 2 2 6" xfId="4777"/>
    <cellStyle name="Percent 2 2 2 6 2" xfId="4778"/>
    <cellStyle name="Percent 2 2 2 6 2 2" xfId="6014"/>
    <cellStyle name="Percent 2 2 2 6 3" xfId="6013"/>
    <cellStyle name="Percent 2 2 2 7" xfId="4779"/>
    <cellStyle name="Percent 2 2 2 7 2" xfId="6015"/>
    <cellStyle name="Percent 2 2 2 8" xfId="5968"/>
    <cellStyle name="Percent 2 2 3" xfId="4780"/>
    <cellStyle name="Percent 2 2 3 2" xfId="4781"/>
    <cellStyle name="Percent 2 2 3 2 2" xfId="4782"/>
    <cellStyle name="Percent 2 2 3 2 2 2" xfId="4783"/>
    <cellStyle name="Percent 2 2 3 2 2 2 2" xfId="4784"/>
    <cellStyle name="Percent 2 2 3 2 2 2 2 2" xfId="6020"/>
    <cellStyle name="Percent 2 2 3 2 2 2 3" xfId="6019"/>
    <cellStyle name="Percent 2 2 3 2 2 3" xfId="4785"/>
    <cellStyle name="Percent 2 2 3 2 2 3 2" xfId="6021"/>
    <cellStyle name="Percent 2 2 3 2 2 4" xfId="6018"/>
    <cellStyle name="Percent 2 2 3 2 3" xfId="4786"/>
    <cellStyle name="Percent 2 2 3 2 3 2" xfId="4787"/>
    <cellStyle name="Percent 2 2 3 2 3 2 2" xfId="6023"/>
    <cellStyle name="Percent 2 2 3 2 3 3" xfId="6022"/>
    <cellStyle name="Percent 2 2 3 2 4" xfId="4788"/>
    <cellStyle name="Percent 2 2 3 2 4 2" xfId="6024"/>
    <cellStyle name="Percent 2 2 3 2 5" xfId="6017"/>
    <cellStyle name="Percent 2 2 3 3" xfId="4789"/>
    <cellStyle name="Percent 2 2 3 3 2" xfId="4790"/>
    <cellStyle name="Percent 2 2 3 3 2 2" xfId="4791"/>
    <cellStyle name="Percent 2 2 3 3 2 2 2" xfId="6027"/>
    <cellStyle name="Percent 2 2 3 3 2 3" xfId="6026"/>
    <cellStyle name="Percent 2 2 3 3 3" xfId="4792"/>
    <cellStyle name="Percent 2 2 3 3 3 2" xfId="6028"/>
    <cellStyle name="Percent 2 2 3 3 4" xfId="6025"/>
    <cellStyle name="Percent 2 2 3 4" xfId="4793"/>
    <cellStyle name="Percent 2 2 3 4 2" xfId="4794"/>
    <cellStyle name="Percent 2 2 3 4 2 2" xfId="6030"/>
    <cellStyle name="Percent 2 2 3 4 3" xfId="6029"/>
    <cellStyle name="Percent 2 2 3 5" xfId="4795"/>
    <cellStyle name="Percent 2 2 3 5 2" xfId="6031"/>
    <cellStyle name="Percent 2 2 3 6" xfId="6016"/>
    <cellStyle name="Percent 2 2 4" xfId="4796"/>
    <cellStyle name="Percent 2 2 4 2" xfId="4797"/>
    <cellStyle name="Percent 2 2 4 2 2" xfId="4798"/>
    <cellStyle name="Percent 2 2 4 2 2 2" xfId="4799"/>
    <cellStyle name="Percent 2 2 4 2 2 2 2" xfId="4800"/>
    <cellStyle name="Percent 2 2 4 2 2 2 2 2" xfId="6036"/>
    <cellStyle name="Percent 2 2 4 2 2 2 3" xfId="6035"/>
    <cellStyle name="Percent 2 2 4 2 2 3" xfId="4801"/>
    <cellStyle name="Percent 2 2 4 2 2 3 2" xfId="6037"/>
    <cellStyle name="Percent 2 2 4 2 2 4" xfId="6034"/>
    <cellStyle name="Percent 2 2 4 2 3" xfId="4802"/>
    <cellStyle name="Percent 2 2 4 2 3 2" xfId="4803"/>
    <cellStyle name="Percent 2 2 4 2 3 2 2" xfId="6039"/>
    <cellStyle name="Percent 2 2 4 2 3 3" xfId="6038"/>
    <cellStyle name="Percent 2 2 4 2 4" xfId="4804"/>
    <cellStyle name="Percent 2 2 4 2 4 2" xfId="6040"/>
    <cellStyle name="Percent 2 2 4 2 5" xfId="6033"/>
    <cellStyle name="Percent 2 2 4 3" xfId="4805"/>
    <cellStyle name="Percent 2 2 4 3 2" xfId="4806"/>
    <cellStyle name="Percent 2 2 4 3 2 2" xfId="4807"/>
    <cellStyle name="Percent 2 2 4 3 2 2 2" xfId="6043"/>
    <cellStyle name="Percent 2 2 4 3 2 3" xfId="6042"/>
    <cellStyle name="Percent 2 2 4 3 3" xfId="4808"/>
    <cellStyle name="Percent 2 2 4 3 3 2" xfId="6044"/>
    <cellStyle name="Percent 2 2 4 3 4" xfId="6041"/>
    <cellStyle name="Percent 2 2 4 4" xfId="4809"/>
    <cellStyle name="Percent 2 2 4 4 2" xfId="4810"/>
    <cellStyle name="Percent 2 2 4 4 2 2" xfId="6046"/>
    <cellStyle name="Percent 2 2 4 4 3" xfId="6045"/>
    <cellStyle name="Percent 2 2 4 5" xfId="4811"/>
    <cellStyle name="Percent 2 2 4 5 2" xfId="6047"/>
    <cellStyle name="Percent 2 2 4 6" xfId="6032"/>
    <cellStyle name="Percent 2 2 5" xfId="4812"/>
    <cellStyle name="Percent 2 2 5 2" xfId="4813"/>
    <cellStyle name="Percent 2 2 5 2 2" xfId="4814"/>
    <cellStyle name="Percent 2 2 5 2 2 2" xfId="4815"/>
    <cellStyle name="Percent 2 2 5 2 2 2 2" xfId="4816"/>
    <cellStyle name="Percent 2 2 5 2 2 2 2 2" xfId="6052"/>
    <cellStyle name="Percent 2 2 5 2 2 2 3" xfId="6051"/>
    <cellStyle name="Percent 2 2 5 2 2 3" xfId="4817"/>
    <cellStyle name="Percent 2 2 5 2 2 3 2" xfId="6053"/>
    <cellStyle name="Percent 2 2 5 2 2 4" xfId="6050"/>
    <cellStyle name="Percent 2 2 5 2 3" xfId="4818"/>
    <cellStyle name="Percent 2 2 5 2 3 2" xfId="4819"/>
    <cellStyle name="Percent 2 2 5 2 3 2 2" xfId="6055"/>
    <cellStyle name="Percent 2 2 5 2 3 3" xfId="6054"/>
    <cellStyle name="Percent 2 2 5 2 4" xfId="4820"/>
    <cellStyle name="Percent 2 2 5 2 4 2" xfId="6056"/>
    <cellStyle name="Percent 2 2 5 2 5" xfId="6049"/>
    <cellStyle name="Percent 2 2 5 3" xfId="4821"/>
    <cellStyle name="Percent 2 2 5 3 2" xfId="4822"/>
    <cellStyle name="Percent 2 2 5 3 2 2" xfId="4823"/>
    <cellStyle name="Percent 2 2 5 3 2 2 2" xfId="6059"/>
    <cellStyle name="Percent 2 2 5 3 2 3" xfId="6058"/>
    <cellStyle name="Percent 2 2 5 3 3" xfId="4824"/>
    <cellStyle name="Percent 2 2 5 3 3 2" xfId="6060"/>
    <cellStyle name="Percent 2 2 5 3 4" xfId="6057"/>
    <cellStyle name="Percent 2 2 5 4" xfId="4825"/>
    <cellStyle name="Percent 2 2 5 4 2" xfId="4826"/>
    <cellStyle name="Percent 2 2 5 4 2 2" xfId="6062"/>
    <cellStyle name="Percent 2 2 5 4 3" xfId="6061"/>
    <cellStyle name="Percent 2 2 5 5" xfId="4827"/>
    <cellStyle name="Percent 2 2 5 5 2" xfId="6063"/>
    <cellStyle name="Percent 2 2 5 6" xfId="6048"/>
    <cellStyle name="Percent 2 2 6" xfId="4828"/>
    <cellStyle name="Percent 2 2 6 2" xfId="4829"/>
    <cellStyle name="Percent 2 2 6 2 2" xfId="4830"/>
    <cellStyle name="Percent 2 2 6 2 2 2" xfId="4831"/>
    <cellStyle name="Percent 2 2 6 2 2 2 2" xfId="6067"/>
    <cellStyle name="Percent 2 2 6 2 2 3" xfId="6066"/>
    <cellStyle name="Percent 2 2 6 2 3" xfId="4832"/>
    <cellStyle name="Percent 2 2 6 2 3 2" xfId="6068"/>
    <cellStyle name="Percent 2 2 6 2 4" xfId="6065"/>
    <cellStyle name="Percent 2 2 6 3" xfId="4833"/>
    <cellStyle name="Percent 2 2 6 3 2" xfId="4834"/>
    <cellStyle name="Percent 2 2 6 3 2 2" xfId="6070"/>
    <cellStyle name="Percent 2 2 6 3 3" xfId="6069"/>
    <cellStyle name="Percent 2 2 6 4" xfId="4835"/>
    <cellStyle name="Percent 2 2 6 4 2" xfId="6071"/>
    <cellStyle name="Percent 2 2 6 5" xfId="6064"/>
    <cellStyle name="Percent 2 2 7" xfId="4836"/>
    <cellStyle name="Percent 2 2 7 2" xfId="4837"/>
    <cellStyle name="Percent 2 2 7 2 2" xfId="4838"/>
    <cellStyle name="Percent 2 2 7 2 2 2" xfId="6074"/>
    <cellStyle name="Percent 2 2 7 2 3" xfId="6073"/>
    <cellStyle name="Percent 2 2 7 3" xfId="4839"/>
    <cellStyle name="Percent 2 2 7 3 2" xfId="6075"/>
    <cellStyle name="Percent 2 2 7 4" xfId="6072"/>
    <cellStyle name="Percent 2 2 8" xfId="4840"/>
    <cellStyle name="Percent 2 2 8 2" xfId="4841"/>
    <cellStyle name="Percent 2 2 8 2 2" xfId="6077"/>
    <cellStyle name="Percent 2 2 8 3" xfId="6076"/>
    <cellStyle name="Percent 2 2 9" xfId="4842"/>
    <cellStyle name="Percent 2 2 9 2" xfId="6078"/>
    <cellStyle name="Percent 2 20" xfId="5941"/>
    <cellStyle name="Percent 2 21" xfId="4705"/>
    <cellStyle name="Percent 2 22" xfId="6793"/>
    <cellStyle name="Percent 2 3" xfId="4843"/>
    <cellStyle name="Percent 2 3 10" xfId="6079"/>
    <cellStyle name="Percent 2 3 2" xfId="4844"/>
    <cellStyle name="Percent 2 3 2 2" xfId="4845"/>
    <cellStyle name="Percent 2 3 2 2 2" xfId="4846"/>
    <cellStyle name="Percent 2 3 2 2 2 2" xfId="4847"/>
    <cellStyle name="Percent 2 3 2 2 2 2 2" xfId="4848"/>
    <cellStyle name="Percent 2 3 2 2 2 2 2 2" xfId="4849"/>
    <cellStyle name="Percent 2 3 2 2 2 2 2 2 2" xfId="6085"/>
    <cellStyle name="Percent 2 3 2 2 2 2 2 3" xfId="6084"/>
    <cellStyle name="Percent 2 3 2 2 2 2 3" xfId="4850"/>
    <cellStyle name="Percent 2 3 2 2 2 2 3 2" xfId="6086"/>
    <cellStyle name="Percent 2 3 2 2 2 2 4" xfId="6083"/>
    <cellStyle name="Percent 2 3 2 2 2 3" xfId="4851"/>
    <cellStyle name="Percent 2 3 2 2 2 3 2" xfId="4852"/>
    <cellStyle name="Percent 2 3 2 2 2 3 2 2" xfId="6088"/>
    <cellStyle name="Percent 2 3 2 2 2 3 3" xfId="6087"/>
    <cellStyle name="Percent 2 3 2 2 2 4" xfId="4853"/>
    <cellStyle name="Percent 2 3 2 2 2 4 2" xfId="6089"/>
    <cellStyle name="Percent 2 3 2 2 2 5" xfId="6082"/>
    <cellStyle name="Percent 2 3 2 2 3" xfId="4854"/>
    <cellStyle name="Percent 2 3 2 2 3 2" xfId="4855"/>
    <cellStyle name="Percent 2 3 2 2 3 2 2" xfId="4856"/>
    <cellStyle name="Percent 2 3 2 2 3 2 2 2" xfId="6092"/>
    <cellStyle name="Percent 2 3 2 2 3 2 3" xfId="6091"/>
    <cellStyle name="Percent 2 3 2 2 3 3" xfId="4857"/>
    <cellStyle name="Percent 2 3 2 2 3 3 2" xfId="6093"/>
    <cellStyle name="Percent 2 3 2 2 3 4" xfId="6090"/>
    <cellStyle name="Percent 2 3 2 2 4" xfId="4858"/>
    <cellStyle name="Percent 2 3 2 2 4 2" xfId="4859"/>
    <cellStyle name="Percent 2 3 2 2 4 2 2" xfId="6095"/>
    <cellStyle name="Percent 2 3 2 2 4 3" xfId="6094"/>
    <cellStyle name="Percent 2 3 2 2 5" xfId="4860"/>
    <cellStyle name="Percent 2 3 2 2 5 2" xfId="6096"/>
    <cellStyle name="Percent 2 3 2 2 6" xfId="6081"/>
    <cellStyle name="Percent 2 3 2 3" xfId="4861"/>
    <cellStyle name="Percent 2 3 2 3 2" xfId="4862"/>
    <cellStyle name="Percent 2 3 2 3 2 2" xfId="4863"/>
    <cellStyle name="Percent 2 3 2 3 2 2 2" xfId="4864"/>
    <cellStyle name="Percent 2 3 2 3 2 2 2 2" xfId="4865"/>
    <cellStyle name="Percent 2 3 2 3 2 2 2 2 2" xfId="6101"/>
    <cellStyle name="Percent 2 3 2 3 2 2 2 3" xfId="6100"/>
    <cellStyle name="Percent 2 3 2 3 2 2 3" xfId="4866"/>
    <cellStyle name="Percent 2 3 2 3 2 2 3 2" xfId="6102"/>
    <cellStyle name="Percent 2 3 2 3 2 2 4" xfId="6099"/>
    <cellStyle name="Percent 2 3 2 3 2 3" xfId="4867"/>
    <cellStyle name="Percent 2 3 2 3 2 3 2" xfId="4868"/>
    <cellStyle name="Percent 2 3 2 3 2 3 2 2" xfId="6104"/>
    <cellStyle name="Percent 2 3 2 3 2 3 3" xfId="6103"/>
    <cellStyle name="Percent 2 3 2 3 2 4" xfId="4869"/>
    <cellStyle name="Percent 2 3 2 3 2 4 2" xfId="6105"/>
    <cellStyle name="Percent 2 3 2 3 2 5" xfId="6098"/>
    <cellStyle name="Percent 2 3 2 3 3" xfId="4870"/>
    <cellStyle name="Percent 2 3 2 3 3 2" xfId="4871"/>
    <cellStyle name="Percent 2 3 2 3 3 2 2" xfId="4872"/>
    <cellStyle name="Percent 2 3 2 3 3 2 2 2" xfId="6108"/>
    <cellStyle name="Percent 2 3 2 3 3 2 3" xfId="6107"/>
    <cellStyle name="Percent 2 3 2 3 3 3" xfId="4873"/>
    <cellStyle name="Percent 2 3 2 3 3 3 2" xfId="6109"/>
    <cellStyle name="Percent 2 3 2 3 3 4" xfId="6106"/>
    <cellStyle name="Percent 2 3 2 3 4" xfId="4874"/>
    <cellStyle name="Percent 2 3 2 3 4 2" xfId="4875"/>
    <cellStyle name="Percent 2 3 2 3 4 2 2" xfId="6111"/>
    <cellStyle name="Percent 2 3 2 3 4 3" xfId="6110"/>
    <cellStyle name="Percent 2 3 2 3 5" xfId="4876"/>
    <cellStyle name="Percent 2 3 2 3 5 2" xfId="6112"/>
    <cellStyle name="Percent 2 3 2 3 6" xfId="6097"/>
    <cellStyle name="Percent 2 3 2 4" xfId="4877"/>
    <cellStyle name="Percent 2 3 2 4 2" xfId="4878"/>
    <cellStyle name="Percent 2 3 2 4 2 2" xfId="4879"/>
    <cellStyle name="Percent 2 3 2 4 2 2 2" xfId="4880"/>
    <cellStyle name="Percent 2 3 2 4 2 2 2 2" xfId="6116"/>
    <cellStyle name="Percent 2 3 2 4 2 2 3" xfId="6115"/>
    <cellStyle name="Percent 2 3 2 4 2 3" xfId="4881"/>
    <cellStyle name="Percent 2 3 2 4 2 3 2" xfId="6117"/>
    <cellStyle name="Percent 2 3 2 4 2 4" xfId="6114"/>
    <cellStyle name="Percent 2 3 2 4 3" xfId="4882"/>
    <cellStyle name="Percent 2 3 2 4 3 2" xfId="4883"/>
    <cellStyle name="Percent 2 3 2 4 3 2 2" xfId="6119"/>
    <cellStyle name="Percent 2 3 2 4 3 3" xfId="6118"/>
    <cellStyle name="Percent 2 3 2 4 4" xfId="4884"/>
    <cellStyle name="Percent 2 3 2 4 4 2" xfId="6120"/>
    <cellStyle name="Percent 2 3 2 4 5" xfId="6113"/>
    <cellStyle name="Percent 2 3 2 5" xfId="4885"/>
    <cellStyle name="Percent 2 3 2 5 2" xfId="4886"/>
    <cellStyle name="Percent 2 3 2 5 2 2" xfId="4887"/>
    <cellStyle name="Percent 2 3 2 5 2 2 2" xfId="6123"/>
    <cellStyle name="Percent 2 3 2 5 2 3" xfId="6122"/>
    <cellStyle name="Percent 2 3 2 5 3" xfId="4888"/>
    <cellStyle name="Percent 2 3 2 5 3 2" xfId="6124"/>
    <cellStyle name="Percent 2 3 2 5 4" xfId="6121"/>
    <cellStyle name="Percent 2 3 2 6" xfId="4889"/>
    <cellStyle name="Percent 2 3 2 6 2" xfId="4890"/>
    <cellStyle name="Percent 2 3 2 6 2 2" xfId="6126"/>
    <cellStyle name="Percent 2 3 2 6 3" xfId="6125"/>
    <cellStyle name="Percent 2 3 2 7" xfId="4891"/>
    <cellStyle name="Percent 2 3 2 7 2" xfId="6127"/>
    <cellStyle name="Percent 2 3 2 8" xfId="6080"/>
    <cellStyle name="Percent 2 3 3" xfId="4892"/>
    <cellStyle name="Percent 2 3 3 2" xfId="4893"/>
    <cellStyle name="Percent 2 3 3 2 2" xfId="4894"/>
    <cellStyle name="Percent 2 3 3 2 2 2" xfId="4895"/>
    <cellStyle name="Percent 2 3 3 2 2 2 2" xfId="4896"/>
    <cellStyle name="Percent 2 3 3 2 2 2 2 2" xfId="6132"/>
    <cellStyle name="Percent 2 3 3 2 2 2 3" xfId="6131"/>
    <cellStyle name="Percent 2 3 3 2 2 3" xfId="4897"/>
    <cellStyle name="Percent 2 3 3 2 2 3 2" xfId="6133"/>
    <cellStyle name="Percent 2 3 3 2 2 4" xfId="6130"/>
    <cellStyle name="Percent 2 3 3 2 3" xfId="4898"/>
    <cellStyle name="Percent 2 3 3 2 3 2" xfId="4899"/>
    <cellStyle name="Percent 2 3 3 2 3 2 2" xfId="6135"/>
    <cellStyle name="Percent 2 3 3 2 3 3" xfId="6134"/>
    <cellStyle name="Percent 2 3 3 2 4" xfId="4900"/>
    <cellStyle name="Percent 2 3 3 2 4 2" xfId="6136"/>
    <cellStyle name="Percent 2 3 3 2 5" xfId="6129"/>
    <cellStyle name="Percent 2 3 3 3" xfId="4901"/>
    <cellStyle name="Percent 2 3 3 3 2" xfId="4902"/>
    <cellStyle name="Percent 2 3 3 3 2 2" xfId="4903"/>
    <cellStyle name="Percent 2 3 3 3 2 2 2" xfId="6139"/>
    <cellStyle name="Percent 2 3 3 3 2 3" xfId="6138"/>
    <cellStyle name="Percent 2 3 3 3 3" xfId="4904"/>
    <cellStyle name="Percent 2 3 3 3 3 2" xfId="6140"/>
    <cellStyle name="Percent 2 3 3 3 4" xfId="6137"/>
    <cellStyle name="Percent 2 3 3 4" xfId="4905"/>
    <cellStyle name="Percent 2 3 3 4 2" xfId="4906"/>
    <cellStyle name="Percent 2 3 3 4 2 2" xfId="6142"/>
    <cellStyle name="Percent 2 3 3 4 3" xfId="6141"/>
    <cellStyle name="Percent 2 3 3 5" xfId="4907"/>
    <cellStyle name="Percent 2 3 3 5 2" xfId="6143"/>
    <cellStyle name="Percent 2 3 3 6" xfId="6128"/>
    <cellStyle name="Percent 2 3 4" xfId="4908"/>
    <cellStyle name="Percent 2 3 4 2" xfId="4909"/>
    <cellStyle name="Percent 2 3 4 2 2" xfId="4910"/>
    <cellStyle name="Percent 2 3 4 2 2 2" xfId="4911"/>
    <cellStyle name="Percent 2 3 4 2 2 2 2" xfId="4912"/>
    <cellStyle name="Percent 2 3 4 2 2 2 2 2" xfId="6148"/>
    <cellStyle name="Percent 2 3 4 2 2 2 3" xfId="6147"/>
    <cellStyle name="Percent 2 3 4 2 2 3" xfId="4913"/>
    <cellStyle name="Percent 2 3 4 2 2 3 2" xfId="6149"/>
    <cellStyle name="Percent 2 3 4 2 2 4" xfId="6146"/>
    <cellStyle name="Percent 2 3 4 2 3" xfId="4914"/>
    <cellStyle name="Percent 2 3 4 2 3 2" xfId="4915"/>
    <cellStyle name="Percent 2 3 4 2 3 2 2" xfId="6151"/>
    <cellStyle name="Percent 2 3 4 2 3 3" xfId="6150"/>
    <cellStyle name="Percent 2 3 4 2 4" xfId="4916"/>
    <cellStyle name="Percent 2 3 4 2 4 2" xfId="6152"/>
    <cellStyle name="Percent 2 3 4 2 5" xfId="6145"/>
    <cellStyle name="Percent 2 3 4 3" xfId="4917"/>
    <cellStyle name="Percent 2 3 4 3 2" xfId="4918"/>
    <cellStyle name="Percent 2 3 4 3 2 2" xfId="4919"/>
    <cellStyle name="Percent 2 3 4 3 2 2 2" xfId="6155"/>
    <cellStyle name="Percent 2 3 4 3 2 3" xfId="6154"/>
    <cellStyle name="Percent 2 3 4 3 3" xfId="4920"/>
    <cellStyle name="Percent 2 3 4 3 3 2" xfId="6156"/>
    <cellStyle name="Percent 2 3 4 3 4" xfId="6153"/>
    <cellStyle name="Percent 2 3 4 4" xfId="4921"/>
    <cellStyle name="Percent 2 3 4 4 2" xfId="4922"/>
    <cellStyle name="Percent 2 3 4 4 2 2" xfId="6158"/>
    <cellStyle name="Percent 2 3 4 4 3" xfId="6157"/>
    <cellStyle name="Percent 2 3 4 5" xfId="4923"/>
    <cellStyle name="Percent 2 3 4 5 2" xfId="6159"/>
    <cellStyle name="Percent 2 3 4 6" xfId="6144"/>
    <cellStyle name="Percent 2 3 5" xfId="4924"/>
    <cellStyle name="Percent 2 3 5 2" xfId="4925"/>
    <cellStyle name="Percent 2 3 5 2 2" xfId="4926"/>
    <cellStyle name="Percent 2 3 5 2 2 2" xfId="4927"/>
    <cellStyle name="Percent 2 3 5 2 2 2 2" xfId="6163"/>
    <cellStyle name="Percent 2 3 5 2 2 3" xfId="6162"/>
    <cellStyle name="Percent 2 3 5 2 3" xfId="4928"/>
    <cellStyle name="Percent 2 3 5 2 3 2" xfId="6164"/>
    <cellStyle name="Percent 2 3 5 2 4" xfId="6161"/>
    <cellStyle name="Percent 2 3 5 3" xfId="4929"/>
    <cellStyle name="Percent 2 3 5 3 2" xfId="4930"/>
    <cellStyle name="Percent 2 3 5 3 2 2" xfId="6166"/>
    <cellStyle name="Percent 2 3 5 3 3" xfId="6165"/>
    <cellStyle name="Percent 2 3 5 4" xfId="4931"/>
    <cellStyle name="Percent 2 3 5 4 2" xfId="6167"/>
    <cellStyle name="Percent 2 3 5 5" xfId="6160"/>
    <cellStyle name="Percent 2 3 6" xfId="4932"/>
    <cellStyle name="Percent 2 3 6 2" xfId="4933"/>
    <cellStyle name="Percent 2 3 6 2 2" xfId="4934"/>
    <cellStyle name="Percent 2 3 6 2 2 2" xfId="6170"/>
    <cellStyle name="Percent 2 3 6 2 3" xfId="6169"/>
    <cellStyle name="Percent 2 3 6 3" xfId="4935"/>
    <cellStyle name="Percent 2 3 6 3 2" xfId="6171"/>
    <cellStyle name="Percent 2 3 6 4" xfId="6168"/>
    <cellStyle name="Percent 2 3 7" xfId="4936"/>
    <cellStyle name="Percent 2 3 7 2" xfId="4937"/>
    <cellStyle name="Percent 2 3 7 2 2" xfId="6173"/>
    <cellStyle name="Percent 2 3 7 3" xfId="6172"/>
    <cellStyle name="Percent 2 3 8" xfId="4938"/>
    <cellStyle name="Percent 2 3 8 2" xfId="6174"/>
    <cellStyle name="Percent 2 3 9" xfId="4939"/>
    <cellStyle name="Percent 2 3 9 2" xfId="6175"/>
    <cellStyle name="Percent 2 4" xfId="4940"/>
    <cellStyle name="Percent 2 4 2" xfId="4941"/>
    <cellStyle name="Percent 2 4 2 2" xfId="4942"/>
    <cellStyle name="Percent 2 4 2 2 2" xfId="4943"/>
    <cellStyle name="Percent 2 4 2 2 2 2" xfId="4944"/>
    <cellStyle name="Percent 2 4 2 2 2 2 2" xfId="4945"/>
    <cellStyle name="Percent 2 4 2 2 2 2 2 2" xfId="4946"/>
    <cellStyle name="Percent 2 4 2 2 2 2 2 2 2" xfId="6182"/>
    <cellStyle name="Percent 2 4 2 2 2 2 2 3" xfId="6181"/>
    <cellStyle name="Percent 2 4 2 2 2 2 3" xfId="4947"/>
    <cellStyle name="Percent 2 4 2 2 2 2 3 2" xfId="6183"/>
    <cellStyle name="Percent 2 4 2 2 2 2 4" xfId="6180"/>
    <cellStyle name="Percent 2 4 2 2 2 3" xfId="4948"/>
    <cellStyle name="Percent 2 4 2 2 2 3 2" xfId="4949"/>
    <cellStyle name="Percent 2 4 2 2 2 3 2 2" xfId="6185"/>
    <cellStyle name="Percent 2 4 2 2 2 3 3" xfId="6184"/>
    <cellStyle name="Percent 2 4 2 2 2 4" xfId="4950"/>
    <cellStyle name="Percent 2 4 2 2 2 4 2" xfId="6186"/>
    <cellStyle name="Percent 2 4 2 2 2 5" xfId="6179"/>
    <cellStyle name="Percent 2 4 2 2 3" xfId="4951"/>
    <cellStyle name="Percent 2 4 2 2 3 2" xfId="4952"/>
    <cellStyle name="Percent 2 4 2 2 3 2 2" xfId="4953"/>
    <cellStyle name="Percent 2 4 2 2 3 2 2 2" xfId="6189"/>
    <cellStyle name="Percent 2 4 2 2 3 2 3" xfId="6188"/>
    <cellStyle name="Percent 2 4 2 2 3 3" xfId="4954"/>
    <cellStyle name="Percent 2 4 2 2 3 3 2" xfId="6190"/>
    <cellStyle name="Percent 2 4 2 2 3 4" xfId="6187"/>
    <cellStyle name="Percent 2 4 2 2 4" xfId="4955"/>
    <cellStyle name="Percent 2 4 2 2 4 2" xfId="4956"/>
    <cellStyle name="Percent 2 4 2 2 4 2 2" xfId="6192"/>
    <cellStyle name="Percent 2 4 2 2 4 3" xfId="6191"/>
    <cellStyle name="Percent 2 4 2 2 5" xfId="4957"/>
    <cellStyle name="Percent 2 4 2 2 5 2" xfId="6193"/>
    <cellStyle name="Percent 2 4 2 2 6" xfId="6178"/>
    <cellStyle name="Percent 2 4 2 3" xfId="4958"/>
    <cellStyle name="Percent 2 4 2 3 2" xfId="4959"/>
    <cellStyle name="Percent 2 4 2 3 2 2" xfId="4960"/>
    <cellStyle name="Percent 2 4 2 3 2 2 2" xfId="4961"/>
    <cellStyle name="Percent 2 4 2 3 2 2 2 2" xfId="4962"/>
    <cellStyle name="Percent 2 4 2 3 2 2 2 2 2" xfId="6198"/>
    <cellStyle name="Percent 2 4 2 3 2 2 2 3" xfId="6197"/>
    <cellStyle name="Percent 2 4 2 3 2 2 3" xfId="4963"/>
    <cellStyle name="Percent 2 4 2 3 2 2 3 2" xfId="6199"/>
    <cellStyle name="Percent 2 4 2 3 2 2 4" xfId="6196"/>
    <cellStyle name="Percent 2 4 2 3 2 3" xfId="4964"/>
    <cellStyle name="Percent 2 4 2 3 2 3 2" xfId="4965"/>
    <cellStyle name="Percent 2 4 2 3 2 3 2 2" xfId="6201"/>
    <cellStyle name="Percent 2 4 2 3 2 3 3" xfId="6200"/>
    <cellStyle name="Percent 2 4 2 3 2 4" xfId="4966"/>
    <cellStyle name="Percent 2 4 2 3 2 4 2" xfId="6202"/>
    <cellStyle name="Percent 2 4 2 3 2 5" xfId="6195"/>
    <cellStyle name="Percent 2 4 2 3 3" xfId="4967"/>
    <cellStyle name="Percent 2 4 2 3 3 2" xfId="4968"/>
    <cellStyle name="Percent 2 4 2 3 3 2 2" xfId="4969"/>
    <cellStyle name="Percent 2 4 2 3 3 2 2 2" xfId="6205"/>
    <cellStyle name="Percent 2 4 2 3 3 2 3" xfId="6204"/>
    <cellStyle name="Percent 2 4 2 3 3 3" xfId="4970"/>
    <cellStyle name="Percent 2 4 2 3 3 3 2" xfId="6206"/>
    <cellStyle name="Percent 2 4 2 3 3 4" xfId="6203"/>
    <cellStyle name="Percent 2 4 2 3 4" xfId="4971"/>
    <cellStyle name="Percent 2 4 2 3 4 2" xfId="4972"/>
    <cellStyle name="Percent 2 4 2 3 4 2 2" xfId="6208"/>
    <cellStyle name="Percent 2 4 2 3 4 3" xfId="6207"/>
    <cellStyle name="Percent 2 4 2 3 5" xfId="4973"/>
    <cellStyle name="Percent 2 4 2 3 5 2" xfId="6209"/>
    <cellStyle name="Percent 2 4 2 3 6" xfId="6194"/>
    <cellStyle name="Percent 2 4 2 4" xfId="4974"/>
    <cellStyle name="Percent 2 4 2 4 2" xfId="4975"/>
    <cellStyle name="Percent 2 4 2 4 2 2" xfId="4976"/>
    <cellStyle name="Percent 2 4 2 4 2 2 2" xfId="4977"/>
    <cellStyle name="Percent 2 4 2 4 2 2 2 2" xfId="6213"/>
    <cellStyle name="Percent 2 4 2 4 2 2 3" xfId="6212"/>
    <cellStyle name="Percent 2 4 2 4 2 3" xfId="4978"/>
    <cellStyle name="Percent 2 4 2 4 2 3 2" xfId="6214"/>
    <cellStyle name="Percent 2 4 2 4 2 4" xfId="6211"/>
    <cellStyle name="Percent 2 4 2 4 3" xfId="4979"/>
    <cellStyle name="Percent 2 4 2 4 3 2" xfId="4980"/>
    <cellStyle name="Percent 2 4 2 4 3 2 2" xfId="6216"/>
    <cellStyle name="Percent 2 4 2 4 3 3" xfId="6215"/>
    <cellStyle name="Percent 2 4 2 4 4" xfId="4981"/>
    <cellStyle name="Percent 2 4 2 4 4 2" xfId="6217"/>
    <cellStyle name="Percent 2 4 2 4 5" xfId="6210"/>
    <cellStyle name="Percent 2 4 2 5" xfId="4982"/>
    <cellStyle name="Percent 2 4 2 5 2" xfId="4983"/>
    <cellStyle name="Percent 2 4 2 5 2 2" xfId="4984"/>
    <cellStyle name="Percent 2 4 2 5 2 2 2" xfId="6220"/>
    <cellStyle name="Percent 2 4 2 5 2 3" xfId="6219"/>
    <cellStyle name="Percent 2 4 2 5 3" xfId="4985"/>
    <cellStyle name="Percent 2 4 2 5 3 2" xfId="6221"/>
    <cellStyle name="Percent 2 4 2 5 4" xfId="6218"/>
    <cellStyle name="Percent 2 4 2 6" xfId="4986"/>
    <cellStyle name="Percent 2 4 2 6 2" xfId="4987"/>
    <cellStyle name="Percent 2 4 2 6 2 2" xfId="6223"/>
    <cellStyle name="Percent 2 4 2 6 3" xfId="6222"/>
    <cellStyle name="Percent 2 4 2 7" xfId="4988"/>
    <cellStyle name="Percent 2 4 2 7 2" xfId="6224"/>
    <cellStyle name="Percent 2 4 2 8" xfId="6177"/>
    <cellStyle name="Percent 2 4 3" xfId="4989"/>
    <cellStyle name="Percent 2 4 3 2" xfId="4990"/>
    <cellStyle name="Percent 2 4 3 2 2" xfId="4991"/>
    <cellStyle name="Percent 2 4 3 2 2 2" xfId="4992"/>
    <cellStyle name="Percent 2 4 3 2 2 2 2" xfId="4993"/>
    <cellStyle name="Percent 2 4 3 2 2 2 2 2" xfId="6229"/>
    <cellStyle name="Percent 2 4 3 2 2 2 3" xfId="6228"/>
    <cellStyle name="Percent 2 4 3 2 2 3" xfId="4994"/>
    <cellStyle name="Percent 2 4 3 2 2 3 2" xfId="6230"/>
    <cellStyle name="Percent 2 4 3 2 2 4" xfId="6227"/>
    <cellStyle name="Percent 2 4 3 2 3" xfId="4995"/>
    <cellStyle name="Percent 2 4 3 2 3 2" xfId="4996"/>
    <cellStyle name="Percent 2 4 3 2 3 2 2" xfId="6232"/>
    <cellStyle name="Percent 2 4 3 2 3 3" xfId="6231"/>
    <cellStyle name="Percent 2 4 3 2 4" xfId="4997"/>
    <cellStyle name="Percent 2 4 3 2 4 2" xfId="6233"/>
    <cellStyle name="Percent 2 4 3 2 5" xfId="6226"/>
    <cellStyle name="Percent 2 4 3 3" xfId="4998"/>
    <cellStyle name="Percent 2 4 3 3 2" xfId="4999"/>
    <cellStyle name="Percent 2 4 3 3 2 2" xfId="5000"/>
    <cellStyle name="Percent 2 4 3 3 2 2 2" xfId="6236"/>
    <cellStyle name="Percent 2 4 3 3 2 3" xfId="6235"/>
    <cellStyle name="Percent 2 4 3 3 3" xfId="5001"/>
    <cellStyle name="Percent 2 4 3 3 3 2" xfId="6237"/>
    <cellStyle name="Percent 2 4 3 3 4" xfId="6234"/>
    <cellStyle name="Percent 2 4 3 4" xfId="5002"/>
    <cellStyle name="Percent 2 4 3 4 2" xfId="5003"/>
    <cellStyle name="Percent 2 4 3 4 2 2" xfId="6239"/>
    <cellStyle name="Percent 2 4 3 4 3" xfId="6238"/>
    <cellStyle name="Percent 2 4 3 5" xfId="5004"/>
    <cellStyle name="Percent 2 4 3 5 2" xfId="6240"/>
    <cellStyle name="Percent 2 4 3 6" xfId="6225"/>
    <cellStyle name="Percent 2 4 4" xfId="5005"/>
    <cellStyle name="Percent 2 4 4 2" xfId="5006"/>
    <cellStyle name="Percent 2 4 4 2 2" xfId="5007"/>
    <cellStyle name="Percent 2 4 4 2 2 2" xfId="5008"/>
    <cellStyle name="Percent 2 4 4 2 2 2 2" xfId="5009"/>
    <cellStyle name="Percent 2 4 4 2 2 2 2 2" xfId="6245"/>
    <cellStyle name="Percent 2 4 4 2 2 2 3" xfId="6244"/>
    <cellStyle name="Percent 2 4 4 2 2 3" xfId="5010"/>
    <cellStyle name="Percent 2 4 4 2 2 3 2" xfId="6246"/>
    <cellStyle name="Percent 2 4 4 2 2 4" xfId="6243"/>
    <cellStyle name="Percent 2 4 4 2 3" xfId="5011"/>
    <cellStyle name="Percent 2 4 4 2 3 2" xfId="5012"/>
    <cellStyle name="Percent 2 4 4 2 3 2 2" xfId="6248"/>
    <cellStyle name="Percent 2 4 4 2 3 3" xfId="6247"/>
    <cellStyle name="Percent 2 4 4 2 4" xfId="5013"/>
    <cellStyle name="Percent 2 4 4 2 4 2" xfId="6249"/>
    <cellStyle name="Percent 2 4 4 2 5" xfId="6242"/>
    <cellStyle name="Percent 2 4 4 3" xfId="5014"/>
    <cellStyle name="Percent 2 4 4 3 2" xfId="5015"/>
    <cellStyle name="Percent 2 4 4 3 2 2" xfId="5016"/>
    <cellStyle name="Percent 2 4 4 3 2 2 2" xfId="6252"/>
    <cellStyle name="Percent 2 4 4 3 2 3" xfId="6251"/>
    <cellStyle name="Percent 2 4 4 3 3" xfId="5017"/>
    <cellStyle name="Percent 2 4 4 3 3 2" xfId="6253"/>
    <cellStyle name="Percent 2 4 4 3 4" xfId="6250"/>
    <cellStyle name="Percent 2 4 4 4" xfId="5018"/>
    <cellStyle name="Percent 2 4 4 4 2" xfId="5019"/>
    <cellStyle name="Percent 2 4 4 4 2 2" xfId="6255"/>
    <cellStyle name="Percent 2 4 4 4 3" xfId="6254"/>
    <cellStyle name="Percent 2 4 4 5" xfId="5020"/>
    <cellStyle name="Percent 2 4 4 5 2" xfId="6256"/>
    <cellStyle name="Percent 2 4 4 6" xfId="6241"/>
    <cellStyle name="Percent 2 4 5" xfId="5021"/>
    <cellStyle name="Percent 2 4 5 2" xfId="5022"/>
    <cellStyle name="Percent 2 4 5 2 2" xfId="5023"/>
    <cellStyle name="Percent 2 4 5 2 2 2" xfId="5024"/>
    <cellStyle name="Percent 2 4 5 2 2 2 2" xfId="6260"/>
    <cellStyle name="Percent 2 4 5 2 2 3" xfId="6259"/>
    <cellStyle name="Percent 2 4 5 2 3" xfId="5025"/>
    <cellStyle name="Percent 2 4 5 2 3 2" xfId="6261"/>
    <cellStyle name="Percent 2 4 5 2 4" xfId="6258"/>
    <cellStyle name="Percent 2 4 5 3" xfId="5026"/>
    <cellStyle name="Percent 2 4 5 3 2" xfId="5027"/>
    <cellStyle name="Percent 2 4 5 3 2 2" xfId="6263"/>
    <cellStyle name="Percent 2 4 5 3 3" xfId="6262"/>
    <cellStyle name="Percent 2 4 5 4" xfId="5028"/>
    <cellStyle name="Percent 2 4 5 4 2" xfId="6264"/>
    <cellStyle name="Percent 2 4 5 5" xfId="6257"/>
    <cellStyle name="Percent 2 4 6" xfId="5029"/>
    <cellStyle name="Percent 2 4 6 2" xfId="5030"/>
    <cellStyle name="Percent 2 4 6 2 2" xfId="5031"/>
    <cellStyle name="Percent 2 4 6 2 2 2" xfId="6267"/>
    <cellStyle name="Percent 2 4 6 2 3" xfId="6266"/>
    <cellStyle name="Percent 2 4 6 3" xfId="5032"/>
    <cellStyle name="Percent 2 4 6 3 2" xfId="6268"/>
    <cellStyle name="Percent 2 4 6 4" xfId="6265"/>
    <cellStyle name="Percent 2 4 7" xfId="5033"/>
    <cellStyle name="Percent 2 4 7 2" xfId="5034"/>
    <cellStyle name="Percent 2 4 7 2 2" xfId="6270"/>
    <cellStyle name="Percent 2 4 7 3" xfId="6269"/>
    <cellStyle name="Percent 2 4 8" xfId="5035"/>
    <cellStyle name="Percent 2 4 8 2" xfId="6271"/>
    <cellStyle name="Percent 2 4 9" xfId="6176"/>
    <cellStyle name="Percent 2 5" xfId="5036"/>
    <cellStyle name="Percent 2 5 2" xfId="5037"/>
    <cellStyle name="Percent 2 5 2 2" xfId="5038"/>
    <cellStyle name="Percent 2 5 2 2 2" xfId="5039"/>
    <cellStyle name="Percent 2 5 2 2 2 2" xfId="5040"/>
    <cellStyle name="Percent 2 5 2 2 2 2 2" xfId="5041"/>
    <cellStyle name="Percent 2 5 2 2 2 2 2 2" xfId="6277"/>
    <cellStyle name="Percent 2 5 2 2 2 2 3" xfId="6276"/>
    <cellStyle name="Percent 2 5 2 2 2 3" xfId="5042"/>
    <cellStyle name="Percent 2 5 2 2 2 3 2" xfId="6278"/>
    <cellStyle name="Percent 2 5 2 2 2 4" xfId="6275"/>
    <cellStyle name="Percent 2 5 2 2 3" xfId="5043"/>
    <cellStyle name="Percent 2 5 2 2 3 2" xfId="5044"/>
    <cellStyle name="Percent 2 5 2 2 3 2 2" xfId="6280"/>
    <cellStyle name="Percent 2 5 2 2 3 3" xfId="6279"/>
    <cellStyle name="Percent 2 5 2 2 4" xfId="5045"/>
    <cellStyle name="Percent 2 5 2 2 4 2" xfId="6281"/>
    <cellStyle name="Percent 2 5 2 2 5" xfId="6274"/>
    <cellStyle name="Percent 2 5 2 3" xfId="5046"/>
    <cellStyle name="Percent 2 5 2 3 2" xfId="5047"/>
    <cellStyle name="Percent 2 5 2 3 2 2" xfId="5048"/>
    <cellStyle name="Percent 2 5 2 3 2 2 2" xfId="6284"/>
    <cellStyle name="Percent 2 5 2 3 2 3" xfId="6283"/>
    <cellStyle name="Percent 2 5 2 3 3" xfId="5049"/>
    <cellStyle name="Percent 2 5 2 3 3 2" xfId="6285"/>
    <cellStyle name="Percent 2 5 2 3 4" xfId="6282"/>
    <cellStyle name="Percent 2 5 2 4" xfId="5050"/>
    <cellStyle name="Percent 2 5 2 4 2" xfId="5051"/>
    <cellStyle name="Percent 2 5 2 4 2 2" xfId="6287"/>
    <cellStyle name="Percent 2 5 2 4 3" xfId="6286"/>
    <cellStyle name="Percent 2 5 2 5" xfId="5052"/>
    <cellStyle name="Percent 2 5 2 5 2" xfId="6288"/>
    <cellStyle name="Percent 2 5 2 6" xfId="6273"/>
    <cellStyle name="Percent 2 5 3" xfId="5053"/>
    <cellStyle name="Percent 2 5 3 2" xfId="5054"/>
    <cellStyle name="Percent 2 5 3 2 2" xfId="5055"/>
    <cellStyle name="Percent 2 5 3 2 2 2" xfId="5056"/>
    <cellStyle name="Percent 2 5 3 2 2 2 2" xfId="5057"/>
    <cellStyle name="Percent 2 5 3 2 2 2 2 2" xfId="6293"/>
    <cellStyle name="Percent 2 5 3 2 2 2 3" xfId="6292"/>
    <cellStyle name="Percent 2 5 3 2 2 3" xfId="5058"/>
    <cellStyle name="Percent 2 5 3 2 2 3 2" xfId="6294"/>
    <cellStyle name="Percent 2 5 3 2 2 4" xfId="6291"/>
    <cellStyle name="Percent 2 5 3 2 3" xfId="5059"/>
    <cellStyle name="Percent 2 5 3 2 3 2" xfId="5060"/>
    <cellStyle name="Percent 2 5 3 2 3 2 2" xfId="6296"/>
    <cellStyle name="Percent 2 5 3 2 3 3" xfId="6295"/>
    <cellStyle name="Percent 2 5 3 2 4" xfId="5061"/>
    <cellStyle name="Percent 2 5 3 2 4 2" xfId="6297"/>
    <cellStyle name="Percent 2 5 3 2 5" xfId="6290"/>
    <cellStyle name="Percent 2 5 3 3" xfId="5062"/>
    <cellStyle name="Percent 2 5 3 3 2" xfId="5063"/>
    <cellStyle name="Percent 2 5 3 3 2 2" xfId="5064"/>
    <cellStyle name="Percent 2 5 3 3 2 2 2" xfId="6300"/>
    <cellStyle name="Percent 2 5 3 3 2 3" xfId="6299"/>
    <cellStyle name="Percent 2 5 3 3 3" xfId="5065"/>
    <cellStyle name="Percent 2 5 3 3 3 2" xfId="6301"/>
    <cellStyle name="Percent 2 5 3 3 4" xfId="6298"/>
    <cellStyle name="Percent 2 5 3 4" xfId="5066"/>
    <cellStyle name="Percent 2 5 3 4 2" xfId="5067"/>
    <cellStyle name="Percent 2 5 3 4 2 2" xfId="6303"/>
    <cellStyle name="Percent 2 5 3 4 3" xfId="6302"/>
    <cellStyle name="Percent 2 5 3 5" xfId="5068"/>
    <cellStyle name="Percent 2 5 3 5 2" xfId="6304"/>
    <cellStyle name="Percent 2 5 3 6" xfId="6289"/>
    <cellStyle name="Percent 2 5 4" xfId="5069"/>
    <cellStyle name="Percent 2 5 4 2" xfId="5070"/>
    <cellStyle name="Percent 2 5 4 2 2" xfId="5071"/>
    <cellStyle name="Percent 2 5 4 2 2 2" xfId="5072"/>
    <cellStyle name="Percent 2 5 4 2 2 2 2" xfId="6308"/>
    <cellStyle name="Percent 2 5 4 2 2 3" xfId="6307"/>
    <cellStyle name="Percent 2 5 4 2 3" xfId="5073"/>
    <cellStyle name="Percent 2 5 4 2 3 2" xfId="6309"/>
    <cellStyle name="Percent 2 5 4 2 4" xfId="6306"/>
    <cellStyle name="Percent 2 5 4 3" xfId="5074"/>
    <cellStyle name="Percent 2 5 4 3 2" xfId="5075"/>
    <cellStyle name="Percent 2 5 4 3 2 2" xfId="6311"/>
    <cellStyle name="Percent 2 5 4 3 3" xfId="6310"/>
    <cellStyle name="Percent 2 5 4 4" xfId="5076"/>
    <cellStyle name="Percent 2 5 4 4 2" xfId="6312"/>
    <cellStyle name="Percent 2 5 4 5" xfId="6305"/>
    <cellStyle name="Percent 2 5 5" xfId="5077"/>
    <cellStyle name="Percent 2 5 5 2" xfId="5078"/>
    <cellStyle name="Percent 2 5 5 2 2" xfId="5079"/>
    <cellStyle name="Percent 2 5 5 2 2 2" xfId="6315"/>
    <cellStyle name="Percent 2 5 5 2 3" xfId="6314"/>
    <cellStyle name="Percent 2 5 5 3" xfId="5080"/>
    <cellStyle name="Percent 2 5 5 3 2" xfId="6316"/>
    <cellStyle name="Percent 2 5 5 4" xfId="6313"/>
    <cellStyle name="Percent 2 5 6" xfId="5081"/>
    <cellStyle name="Percent 2 5 6 2" xfId="5082"/>
    <cellStyle name="Percent 2 5 6 2 2" xfId="6318"/>
    <cellStyle name="Percent 2 5 6 3" xfId="6317"/>
    <cellStyle name="Percent 2 5 7" xfId="5083"/>
    <cellStyle name="Percent 2 5 7 2" xfId="6319"/>
    <cellStyle name="Percent 2 5 8" xfId="6272"/>
    <cellStyle name="Percent 2 6" xfId="5084"/>
    <cellStyle name="Percent 2 6 2" xfId="5085"/>
    <cellStyle name="Percent 2 6 2 2" xfId="5086"/>
    <cellStyle name="Percent 2 6 2 2 2" xfId="5087"/>
    <cellStyle name="Percent 2 6 2 2 2 2" xfId="5088"/>
    <cellStyle name="Percent 2 6 2 2 2 2 2" xfId="5089"/>
    <cellStyle name="Percent 2 6 2 2 2 2 2 2" xfId="6325"/>
    <cellStyle name="Percent 2 6 2 2 2 2 3" xfId="6324"/>
    <cellStyle name="Percent 2 6 2 2 2 3" xfId="5090"/>
    <cellStyle name="Percent 2 6 2 2 2 3 2" xfId="6326"/>
    <cellStyle name="Percent 2 6 2 2 2 4" xfId="6323"/>
    <cellStyle name="Percent 2 6 2 2 3" xfId="5091"/>
    <cellStyle name="Percent 2 6 2 2 3 2" xfId="5092"/>
    <cellStyle name="Percent 2 6 2 2 3 2 2" xfId="6328"/>
    <cellStyle name="Percent 2 6 2 2 3 3" xfId="6327"/>
    <cellStyle name="Percent 2 6 2 2 4" xfId="5093"/>
    <cellStyle name="Percent 2 6 2 2 4 2" xfId="6329"/>
    <cellStyle name="Percent 2 6 2 2 5" xfId="6322"/>
    <cellStyle name="Percent 2 6 2 3" xfId="5094"/>
    <cellStyle name="Percent 2 6 2 3 2" xfId="5095"/>
    <cellStyle name="Percent 2 6 2 3 2 2" xfId="5096"/>
    <cellStyle name="Percent 2 6 2 3 2 2 2" xfId="6332"/>
    <cellStyle name="Percent 2 6 2 3 2 3" xfId="6331"/>
    <cellStyle name="Percent 2 6 2 3 3" xfId="5097"/>
    <cellStyle name="Percent 2 6 2 3 3 2" xfId="6333"/>
    <cellStyle name="Percent 2 6 2 3 4" xfId="6330"/>
    <cellStyle name="Percent 2 6 2 4" xfId="5098"/>
    <cellStyle name="Percent 2 6 2 4 2" xfId="5099"/>
    <cellStyle name="Percent 2 6 2 4 2 2" xfId="6335"/>
    <cellStyle name="Percent 2 6 2 4 3" xfId="6334"/>
    <cellStyle name="Percent 2 6 2 5" xfId="5100"/>
    <cellStyle name="Percent 2 6 2 5 2" xfId="6336"/>
    <cellStyle name="Percent 2 6 2 6" xfId="6321"/>
    <cellStyle name="Percent 2 6 3" xfId="5101"/>
    <cellStyle name="Percent 2 6 3 2" xfId="5102"/>
    <cellStyle name="Percent 2 6 3 2 2" xfId="5103"/>
    <cellStyle name="Percent 2 6 3 2 2 2" xfId="5104"/>
    <cellStyle name="Percent 2 6 3 2 2 2 2" xfId="6340"/>
    <cellStyle name="Percent 2 6 3 2 2 3" xfId="6339"/>
    <cellStyle name="Percent 2 6 3 2 3" xfId="5105"/>
    <cellStyle name="Percent 2 6 3 2 3 2" xfId="6341"/>
    <cellStyle name="Percent 2 6 3 2 4" xfId="6338"/>
    <cellStyle name="Percent 2 6 3 3" xfId="5106"/>
    <cellStyle name="Percent 2 6 3 3 2" xfId="5107"/>
    <cellStyle name="Percent 2 6 3 3 2 2" xfId="6343"/>
    <cellStyle name="Percent 2 6 3 3 3" xfId="6342"/>
    <cellStyle name="Percent 2 6 3 4" xfId="5108"/>
    <cellStyle name="Percent 2 6 3 4 2" xfId="6344"/>
    <cellStyle name="Percent 2 6 3 5" xfId="6337"/>
    <cellStyle name="Percent 2 6 4" xfId="5109"/>
    <cellStyle name="Percent 2 6 4 2" xfId="5110"/>
    <cellStyle name="Percent 2 6 4 2 2" xfId="5111"/>
    <cellStyle name="Percent 2 6 4 2 2 2" xfId="6347"/>
    <cellStyle name="Percent 2 6 4 2 3" xfId="6346"/>
    <cellStyle name="Percent 2 6 4 3" xfId="5112"/>
    <cellStyle name="Percent 2 6 4 3 2" xfId="6348"/>
    <cellStyle name="Percent 2 6 4 4" xfId="6345"/>
    <cellStyle name="Percent 2 6 5" xfId="5113"/>
    <cellStyle name="Percent 2 6 5 2" xfId="5114"/>
    <cellStyle name="Percent 2 6 5 2 2" xfId="6350"/>
    <cellStyle name="Percent 2 6 5 3" xfId="6349"/>
    <cellStyle name="Percent 2 6 6" xfId="5115"/>
    <cellStyle name="Percent 2 6 6 2" xfId="6351"/>
    <cellStyle name="Percent 2 6 7" xfId="6320"/>
    <cellStyle name="Percent 2 7" xfId="5116"/>
    <cellStyle name="Percent 2 7 2" xfId="5117"/>
    <cellStyle name="Percent 2 7 2 2" xfId="5118"/>
    <cellStyle name="Percent 2 7 2 2 2" xfId="5119"/>
    <cellStyle name="Percent 2 7 2 2 2 2" xfId="5120"/>
    <cellStyle name="Percent 2 7 2 2 2 2 2" xfId="5121"/>
    <cellStyle name="Percent 2 7 2 2 2 2 2 2" xfId="6357"/>
    <cellStyle name="Percent 2 7 2 2 2 2 3" xfId="6356"/>
    <cellStyle name="Percent 2 7 2 2 2 3" xfId="5122"/>
    <cellStyle name="Percent 2 7 2 2 2 3 2" xfId="6358"/>
    <cellStyle name="Percent 2 7 2 2 2 4" xfId="6355"/>
    <cellStyle name="Percent 2 7 2 2 3" xfId="5123"/>
    <cellStyle name="Percent 2 7 2 2 3 2" xfId="5124"/>
    <cellStyle name="Percent 2 7 2 2 3 2 2" xfId="6360"/>
    <cellStyle name="Percent 2 7 2 2 3 3" xfId="6359"/>
    <cellStyle name="Percent 2 7 2 2 4" xfId="5125"/>
    <cellStyle name="Percent 2 7 2 2 4 2" xfId="6361"/>
    <cellStyle name="Percent 2 7 2 2 5" xfId="6354"/>
    <cellStyle name="Percent 2 7 2 3" xfId="5126"/>
    <cellStyle name="Percent 2 7 2 3 2" xfId="5127"/>
    <cellStyle name="Percent 2 7 2 3 2 2" xfId="5128"/>
    <cellStyle name="Percent 2 7 2 3 2 2 2" xfId="6364"/>
    <cellStyle name="Percent 2 7 2 3 2 3" xfId="6363"/>
    <cellStyle name="Percent 2 7 2 3 3" xfId="5129"/>
    <cellStyle name="Percent 2 7 2 3 3 2" xfId="6365"/>
    <cellStyle name="Percent 2 7 2 3 4" xfId="6362"/>
    <cellStyle name="Percent 2 7 2 4" xfId="5130"/>
    <cellStyle name="Percent 2 7 2 4 2" xfId="5131"/>
    <cellStyle name="Percent 2 7 2 4 2 2" xfId="6367"/>
    <cellStyle name="Percent 2 7 2 4 3" xfId="6366"/>
    <cellStyle name="Percent 2 7 2 5" xfId="5132"/>
    <cellStyle name="Percent 2 7 2 5 2" xfId="6368"/>
    <cellStyle name="Percent 2 7 2 6" xfId="6353"/>
    <cellStyle name="Percent 2 7 3" xfId="5133"/>
    <cellStyle name="Percent 2 7 3 2" xfId="5134"/>
    <cellStyle name="Percent 2 7 3 2 2" xfId="5135"/>
    <cellStyle name="Percent 2 7 3 2 2 2" xfId="5136"/>
    <cellStyle name="Percent 2 7 3 2 2 2 2" xfId="6372"/>
    <cellStyle name="Percent 2 7 3 2 2 3" xfId="6371"/>
    <cellStyle name="Percent 2 7 3 2 3" xfId="5137"/>
    <cellStyle name="Percent 2 7 3 2 3 2" xfId="6373"/>
    <cellStyle name="Percent 2 7 3 2 4" xfId="6370"/>
    <cellStyle name="Percent 2 7 3 3" xfId="5138"/>
    <cellStyle name="Percent 2 7 3 3 2" xfId="5139"/>
    <cellStyle name="Percent 2 7 3 3 2 2" xfId="6375"/>
    <cellStyle name="Percent 2 7 3 3 3" xfId="6374"/>
    <cellStyle name="Percent 2 7 3 4" xfId="5140"/>
    <cellStyle name="Percent 2 7 3 4 2" xfId="6376"/>
    <cellStyle name="Percent 2 7 3 5" xfId="6369"/>
    <cellStyle name="Percent 2 7 4" xfId="5141"/>
    <cellStyle name="Percent 2 7 4 2" xfId="5142"/>
    <cellStyle name="Percent 2 7 4 2 2" xfId="5143"/>
    <cellStyle name="Percent 2 7 4 2 2 2" xfId="6379"/>
    <cellStyle name="Percent 2 7 4 2 3" xfId="6378"/>
    <cellStyle name="Percent 2 7 4 3" xfId="5144"/>
    <cellStyle name="Percent 2 7 4 3 2" xfId="6380"/>
    <cellStyle name="Percent 2 7 4 4" xfId="6377"/>
    <cellStyle name="Percent 2 7 5" xfId="5145"/>
    <cellStyle name="Percent 2 7 5 2" xfId="5146"/>
    <cellStyle name="Percent 2 7 5 2 2" xfId="6382"/>
    <cellStyle name="Percent 2 7 5 3" xfId="6381"/>
    <cellStyle name="Percent 2 7 6" xfId="5147"/>
    <cellStyle name="Percent 2 7 6 2" xfId="6383"/>
    <cellStyle name="Percent 2 7 7" xfId="6352"/>
    <cellStyle name="Percent 2 8" xfId="5148"/>
    <cellStyle name="Percent 2 8 2" xfId="5149"/>
    <cellStyle name="Percent 2 8 2 2" xfId="5150"/>
    <cellStyle name="Percent 2 8 2 2 2" xfId="5151"/>
    <cellStyle name="Percent 2 8 2 2 2 2" xfId="5152"/>
    <cellStyle name="Percent 2 8 2 2 2 2 2" xfId="6388"/>
    <cellStyle name="Percent 2 8 2 2 2 3" xfId="6387"/>
    <cellStyle name="Percent 2 8 2 2 3" xfId="5153"/>
    <cellStyle name="Percent 2 8 2 2 3 2" xfId="6389"/>
    <cellStyle name="Percent 2 8 2 2 4" xfId="6386"/>
    <cellStyle name="Percent 2 8 2 3" xfId="5154"/>
    <cellStyle name="Percent 2 8 2 3 2" xfId="5155"/>
    <cellStyle name="Percent 2 8 2 3 2 2" xfId="6391"/>
    <cellStyle name="Percent 2 8 2 3 3" xfId="6390"/>
    <cellStyle name="Percent 2 8 2 4" xfId="5156"/>
    <cellStyle name="Percent 2 8 2 4 2" xfId="6392"/>
    <cellStyle name="Percent 2 8 2 5" xfId="6385"/>
    <cellStyle name="Percent 2 8 3" xfId="5157"/>
    <cellStyle name="Percent 2 8 3 2" xfId="5158"/>
    <cellStyle name="Percent 2 8 3 2 2" xfId="5159"/>
    <cellStyle name="Percent 2 8 3 2 2 2" xfId="6395"/>
    <cellStyle name="Percent 2 8 3 2 3" xfId="6394"/>
    <cellStyle name="Percent 2 8 3 3" xfId="5160"/>
    <cellStyle name="Percent 2 8 3 3 2" xfId="6396"/>
    <cellStyle name="Percent 2 8 3 4" xfId="6393"/>
    <cellStyle name="Percent 2 8 4" xfId="5161"/>
    <cellStyle name="Percent 2 8 4 2" xfId="5162"/>
    <cellStyle name="Percent 2 8 4 2 2" xfId="6398"/>
    <cellStyle name="Percent 2 8 4 3" xfId="6397"/>
    <cellStyle name="Percent 2 8 5" xfId="5163"/>
    <cellStyle name="Percent 2 8 5 2" xfId="6399"/>
    <cellStyle name="Percent 2 8 6" xfId="6384"/>
    <cellStyle name="Percent 2 9" xfId="5164"/>
    <cellStyle name="Percent 2 9 2" xfId="5165"/>
    <cellStyle name="Percent 2 9 2 2" xfId="5166"/>
    <cellStyle name="Percent 2 9 2 2 2" xfId="5167"/>
    <cellStyle name="Percent 2 9 2 2 2 2" xfId="5168"/>
    <cellStyle name="Percent 2 9 2 2 2 2 2" xfId="6404"/>
    <cellStyle name="Percent 2 9 2 2 2 3" xfId="6403"/>
    <cellStyle name="Percent 2 9 2 2 3" xfId="5169"/>
    <cellStyle name="Percent 2 9 2 2 3 2" xfId="6405"/>
    <cellStyle name="Percent 2 9 2 2 4" xfId="6402"/>
    <cellStyle name="Percent 2 9 2 3" xfId="5170"/>
    <cellStyle name="Percent 2 9 2 3 2" xfId="5171"/>
    <cellStyle name="Percent 2 9 2 3 2 2" xfId="6407"/>
    <cellStyle name="Percent 2 9 2 3 3" xfId="6406"/>
    <cellStyle name="Percent 2 9 2 4" xfId="5172"/>
    <cellStyle name="Percent 2 9 2 4 2" xfId="6408"/>
    <cellStyle name="Percent 2 9 2 5" xfId="6401"/>
    <cellStyle name="Percent 2 9 3" xfId="5173"/>
    <cellStyle name="Percent 2 9 3 2" xfId="5174"/>
    <cellStyle name="Percent 2 9 3 2 2" xfId="5175"/>
    <cellStyle name="Percent 2 9 3 2 2 2" xfId="6411"/>
    <cellStyle name="Percent 2 9 3 2 3" xfId="6410"/>
    <cellStyle name="Percent 2 9 3 3" xfId="5176"/>
    <cellStyle name="Percent 2 9 3 3 2" xfId="6412"/>
    <cellStyle name="Percent 2 9 3 4" xfId="6409"/>
    <cellStyle name="Percent 2 9 4" xfId="5177"/>
    <cellStyle name="Percent 2 9 4 2" xfId="5178"/>
    <cellStyle name="Percent 2 9 4 2 2" xfId="6414"/>
    <cellStyle name="Percent 2 9 4 3" xfId="6413"/>
    <cellStyle name="Percent 2 9 5" xfId="5179"/>
    <cellStyle name="Percent 2 9 5 2" xfId="6415"/>
    <cellStyle name="Percent 2 9 6" xfId="6400"/>
    <cellStyle name="Percent 20" xfId="5180"/>
    <cellStyle name="Percent 20 2" xfId="6416"/>
    <cellStyle name="Percent 21" xfId="5181"/>
    <cellStyle name="Percent 21 2" xfId="6417"/>
    <cellStyle name="Percent 22" xfId="5182"/>
    <cellStyle name="Percent 22 2" xfId="6418"/>
    <cellStyle name="Percent 23" xfId="5183"/>
    <cellStyle name="Percent 23 2" xfId="6419"/>
    <cellStyle name="Percent 24" xfId="5184"/>
    <cellStyle name="Percent 24 2" xfId="6420"/>
    <cellStyle name="Percent 25" xfId="5185"/>
    <cellStyle name="Percent 25 2" xfId="6421"/>
    <cellStyle name="Percent 26" xfId="5186"/>
    <cellStyle name="Percent 26 2" xfId="6422"/>
    <cellStyle name="Percent 27" xfId="5187"/>
    <cellStyle name="Percent 27 2" xfId="6423"/>
    <cellStyle name="Percent 28" xfId="5188"/>
    <cellStyle name="Percent 28 2" xfId="6424"/>
    <cellStyle name="Percent 29" xfId="5189"/>
    <cellStyle name="Percent 29 2" xfId="6425"/>
    <cellStyle name="Percent 3" xfId="166"/>
    <cellStyle name="Percent 3 2" xfId="5191"/>
    <cellStyle name="Percent 3 2 2" xfId="5192"/>
    <cellStyle name="Percent 3 2 2 2" xfId="6428"/>
    <cellStyle name="Percent 3 2 3" xfId="6427"/>
    <cellStyle name="Percent 3 3" xfId="5193"/>
    <cellStyle name="Percent 3 3 2" xfId="6429"/>
    <cellStyle name="Percent 3 4" xfId="6426"/>
    <cellStyle name="Percent 3 5" xfId="5190"/>
    <cellStyle name="Percent 30" xfId="5194"/>
    <cellStyle name="Percent 30 2" xfId="6430"/>
    <cellStyle name="Percent 31" xfId="5195"/>
    <cellStyle name="Percent 31 2" xfId="6431"/>
    <cellStyle name="Percent 32" xfId="5196"/>
    <cellStyle name="Percent 32 2" xfId="6432"/>
    <cellStyle name="Percent 33" xfId="5197"/>
    <cellStyle name="Percent 33 2" xfId="6433"/>
    <cellStyle name="Percent 34" xfId="5198"/>
    <cellStyle name="Percent 34 2" xfId="6434"/>
    <cellStyle name="Percent 35" xfId="5199"/>
    <cellStyle name="Percent 35 2" xfId="6435"/>
    <cellStyle name="Percent 36" xfId="5200"/>
    <cellStyle name="Percent 36 2" xfId="6436"/>
    <cellStyle name="Percent 37" xfId="5201"/>
    <cellStyle name="Percent 37 2" xfId="6437"/>
    <cellStyle name="Percent 38" xfId="5202"/>
    <cellStyle name="Percent 38 2" xfId="6438"/>
    <cellStyle name="Percent 39" xfId="5203"/>
    <cellStyle name="Percent 39 2" xfId="6439"/>
    <cellStyle name="Percent 4" xfId="5204"/>
    <cellStyle name="Percent 4 2" xfId="5205"/>
    <cellStyle name="Percent 4 2 2" xfId="6441"/>
    <cellStyle name="Percent 4 3" xfId="5206"/>
    <cellStyle name="Percent 4 3 2" xfId="6442"/>
    <cellStyle name="Percent 4 4" xfId="6440"/>
    <cellStyle name="Percent 40" xfId="5207"/>
    <cellStyle name="Percent 40 2" xfId="6443"/>
    <cellStyle name="Percent 41" xfId="5208"/>
    <cellStyle name="Percent 41 2" xfId="6444"/>
    <cellStyle name="Percent 42" xfId="5209"/>
    <cellStyle name="Percent 42 2" xfId="6445"/>
    <cellStyle name="Percent 43" xfId="5210"/>
    <cellStyle name="Percent 43 2" xfId="6446"/>
    <cellStyle name="Percent 44" xfId="5372"/>
    <cellStyle name="Percent 45" xfId="5375"/>
    <cellStyle name="Percent 46" xfId="5376"/>
    <cellStyle name="Percent 47" xfId="6594"/>
    <cellStyle name="Percent 48" xfId="6602"/>
    <cellStyle name="Percent 49" xfId="5359"/>
    <cellStyle name="Percent 5" xfId="5211"/>
    <cellStyle name="Percent 5 2" xfId="5212"/>
    <cellStyle name="Percent 5 2 2" xfId="6448"/>
    <cellStyle name="Percent 5 3" xfId="6447"/>
    <cellStyle name="Percent 50" xfId="6618"/>
    <cellStyle name="Percent 51" xfId="8840"/>
    <cellStyle name="Percent 52" xfId="8850"/>
    <cellStyle name="Percent 53" xfId="8842"/>
    <cellStyle name="Percent 54" xfId="8848"/>
    <cellStyle name="Percent 55" xfId="8843"/>
    <cellStyle name="Percent 56" xfId="8846"/>
    <cellStyle name="Percent 6" xfId="5213"/>
    <cellStyle name="Percent 6 2" xfId="5214"/>
    <cellStyle name="Percent 6 2 2" xfId="6450"/>
    <cellStyle name="Percent 6 3" xfId="6449"/>
    <cellStyle name="Percent 7" xfId="5215"/>
    <cellStyle name="Percent 7 2" xfId="5216"/>
    <cellStyle name="Percent 7 2 2" xfId="5217"/>
    <cellStyle name="Percent 7 2 2 2" xfId="6453"/>
    <cellStyle name="Percent 7 2 3" xfId="6452"/>
    <cellStyle name="Percent 7 3" xfId="5218"/>
    <cellStyle name="Percent 7 3 2" xfId="5219"/>
    <cellStyle name="Percent 7 3 2 2" xfId="6455"/>
    <cellStyle name="Percent 7 3 3" xfId="6454"/>
    <cellStyle name="Percent 7 4" xfId="5220"/>
    <cellStyle name="Percent 7 4 2" xfId="5221"/>
    <cellStyle name="Percent 7 4 2 2" xfId="6457"/>
    <cellStyle name="Percent 7 4 3" xfId="6456"/>
    <cellStyle name="Percent 7 5" xfId="6451"/>
    <cellStyle name="Percent 8" xfId="5222"/>
    <cellStyle name="Percent 8 2" xfId="5223"/>
    <cellStyle name="Percent 8 2 2" xfId="5224"/>
    <cellStyle name="Percent 8 2 2 2" xfId="6460"/>
    <cellStyle name="Percent 8 2 3" xfId="6459"/>
    <cellStyle name="Percent 8 3" xfId="5225"/>
    <cellStyle name="Percent 8 3 2" xfId="5226"/>
    <cellStyle name="Percent 8 3 2 2" xfId="6462"/>
    <cellStyle name="Percent 8 3 3" xfId="6461"/>
    <cellStyle name="Percent 8 4" xfId="5227"/>
    <cellStyle name="Percent 8 4 2" xfId="5228"/>
    <cellStyle name="Percent 8 4 2 2" xfId="6464"/>
    <cellStyle name="Percent 8 4 3" xfId="6463"/>
    <cellStyle name="Percent 8 5" xfId="6458"/>
    <cellStyle name="Percent 9" xfId="5229"/>
    <cellStyle name="Percent 9 2" xfId="5230"/>
    <cellStyle name="Percent 9 2 2" xfId="5231"/>
    <cellStyle name="Percent 9 2 2 2" xfId="6467"/>
    <cellStyle name="Percent 9 2 3" xfId="6466"/>
    <cellStyle name="Percent 9 3" xfId="5232"/>
    <cellStyle name="Percent 9 3 2" xfId="5233"/>
    <cellStyle name="Percent 9 3 2 2" xfId="6469"/>
    <cellStyle name="Percent 9 3 3" xfId="6468"/>
    <cellStyle name="Percent 9 4" xfId="5234"/>
    <cellStyle name="Percent 9 4 2" xfId="5235"/>
    <cellStyle name="Percent 9 4 2 2" xfId="6471"/>
    <cellStyle name="Percent 9 4 3" xfId="6470"/>
    <cellStyle name="Percent 9 5" xfId="6465"/>
    <cellStyle name="PrintHierarchyHeading" xfId="5236"/>
    <cellStyle name="PrintHierarchyHeading 2" xfId="6472"/>
    <cellStyle name="PSChar" xfId="5237"/>
    <cellStyle name="PSChar 2" xfId="6473"/>
    <cellStyle name="PSDate" xfId="5238"/>
    <cellStyle name="PSDate 2" xfId="6474"/>
    <cellStyle name="PSDec" xfId="5239"/>
    <cellStyle name="PSDec 2" xfId="6475"/>
    <cellStyle name="PSHeading" xfId="5240"/>
    <cellStyle name="PSHeading 2" xfId="6476"/>
    <cellStyle name="PSInt" xfId="5241"/>
    <cellStyle name="PSInt 2" xfId="6477"/>
    <cellStyle name="PSSpacer" xfId="5242"/>
    <cellStyle name="PSSpacer 2" xfId="6478"/>
    <cellStyle name="Row Headings" xfId="5243"/>
    <cellStyle name="Row Headings 2" xfId="6479"/>
    <cellStyle name="Row Headings Bold" xfId="5244"/>
    <cellStyle name="Row Headings Bold 2" xfId="6480"/>
    <cellStyle name="Row Headings Bold Underline" xfId="5245"/>
    <cellStyle name="Row Headings Bold Underline 2" xfId="5246"/>
    <cellStyle name="Row Headings Bold Underline 2 2" xfId="6482"/>
    <cellStyle name="Row Headings Bold Underline 3" xfId="6481"/>
    <cellStyle name="Row Headings Italics" xfId="5247"/>
    <cellStyle name="Row Headings Italics 2" xfId="6483"/>
    <cellStyle name="Row Headings Normal" xfId="5248"/>
    <cellStyle name="Row Headings Normal 2" xfId="6484"/>
    <cellStyle name="SAPBEXaggData" xfId="83"/>
    <cellStyle name="SAPBEXaggData 2" xfId="5250"/>
    <cellStyle name="SAPBEXaggData 2 2" xfId="6486"/>
    <cellStyle name="SAPBEXaggData 3" xfId="6485"/>
    <cellStyle name="SAPBEXaggData 4" xfId="5249"/>
    <cellStyle name="SAPBEXaggDataEmph" xfId="84"/>
    <cellStyle name="SAPBEXaggDataEmph 2" xfId="5252"/>
    <cellStyle name="SAPBEXaggDataEmph 2 2" xfId="6488"/>
    <cellStyle name="SAPBEXaggDataEmph 3" xfId="6487"/>
    <cellStyle name="SAPBEXaggDataEmph 4" xfId="5251"/>
    <cellStyle name="SAPBEXaggItem" xfId="85"/>
    <cellStyle name="SAPBEXaggItem 2" xfId="5254"/>
    <cellStyle name="SAPBEXaggItem 2 2" xfId="6490"/>
    <cellStyle name="SAPBEXaggItem 3" xfId="6489"/>
    <cellStyle name="SAPBEXaggItem 4" xfId="5253"/>
    <cellStyle name="SAPBEXaggItemX" xfId="86"/>
    <cellStyle name="SAPBEXaggItemX 2" xfId="5256"/>
    <cellStyle name="SAPBEXaggItemX 2 2" xfId="6492"/>
    <cellStyle name="SAPBEXaggItemX 3" xfId="6491"/>
    <cellStyle name="SAPBEXaggItemX 4" xfId="5255"/>
    <cellStyle name="SAPBEXchaText" xfId="87"/>
    <cellStyle name="SAPBEXchaText 2" xfId="5258"/>
    <cellStyle name="SAPBEXchaText 2 2" xfId="6494"/>
    <cellStyle name="SAPBEXchaText 3" xfId="6493"/>
    <cellStyle name="SAPBEXchaText 4" xfId="5257"/>
    <cellStyle name="SAPBEXexcBad7" xfId="88"/>
    <cellStyle name="SAPBEXexcBad7 2" xfId="5260"/>
    <cellStyle name="SAPBEXexcBad7 2 2" xfId="6496"/>
    <cellStyle name="SAPBEXexcBad7 3" xfId="6495"/>
    <cellStyle name="SAPBEXexcBad7 4" xfId="5259"/>
    <cellStyle name="SAPBEXexcBad8" xfId="89"/>
    <cellStyle name="SAPBEXexcBad8 2" xfId="5262"/>
    <cellStyle name="SAPBEXexcBad8 2 2" xfId="6498"/>
    <cellStyle name="SAPBEXexcBad8 3" xfId="6497"/>
    <cellStyle name="SAPBEXexcBad8 4" xfId="5261"/>
    <cellStyle name="SAPBEXexcBad9" xfId="90"/>
    <cellStyle name="SAPBEXexcBad9 2" xfId="5264"/>
    <cellStyle name="SAPBEXexcBad9 2 2" xfId="6500"/>
    <cellStyle name="SAPBEXexcBad9 3" xfId="6499"/>
    <cellStyle name="SAPBEXexcBad9 4" xfId="5263"/>
    <cellStyle name="SAPBEXexcCritical4" xfId="91"/>
    <cellStyle name="SAPBEXexcCritical4 2" xfId="5266"/>
    <cellStyle name="SAPBEXexcCritical4 2 2" xfId="6502"/>
    <cellStyle name="SAPBEXexcCritical4 3" xfId="6501"/>
    <cellStyle name="SAPBEXexcCritical4 4" xfId="5265"/>
    <cellStyle name="SAPBEXexcCritical5" xfId="92"/>
    <cellStyle name="SAPBEXexcCritical5 2" xfId="5268"/>
    <cellStyle name="SAPBEXexcCritical5 2 2" xfId="6504"/>
    <cellStyle name="SAPBEXexcCritical5 3" xfId="6503"/>
    <cellStyle name="SAPBEXexcCritical5 4" xfId="5267"/>
    <cellStyle name="SAPBEXexcCritical6" xfId="93"/>
    <cellStyle name="SAPBEXexcCritical6 2" xfId="5270"/>
    <cellStyle name="SAPBEXexcCritical6 2 2" xfId="6506"/>
    <cellStyle name="SAPBEXexcCritical6 3" xfId="6505"/>
    <cellStyle name="SAPBEXexcCritical6 4" xfId="5269"/>
    <cellStyle name="SAPBEXexcGood1" xfId="94"/>
    <cellStyle name="SAPBEXexcGood1 2" xfId="5272"/>
    <cellStyle name="SAPBEXexcGood1 2 2" xfId="6508"/>
    <cellStyle name="SAPBEXexcGood1 3" xfId="6507"/>
    <cellStyle name="SAPBEXexcGood1 4" xfId="5271"/>
    <cellStyle name="SAPBEXexcGood2" xfId="95"/>
    <cellStyle name="SAPBEXexcGood2 2" xfId="5274"/>
    <cellStyle name="SAPBEXexcGood2 2 2" xfId="6510"/>
    <cellStyle name="SAPBEXexcGood2 3" xfId="6509"/>
    <cellStyle name="SAPBEXexcGood2 4" xfId="5273"/>
    <cellStyle name="SAPBEXexcGood3" xfId="96"/>
    <cellStyle name="SAPBEXexcGood3 2" xfId="5276"/>
    <cellStyle name="SAPBEXexcGood3 2 2" xfId="6512"/>
    <cellStyle name="SAPBEXexcGood3 3" xfId="6511"/>
    <cellStyle name="SAPBEXexcGood3 4" xfId="5275"/>
    <cellStyle name="SAPBEXfilterDrill" xfId="97"/>
    <cellStyle name="SAPBEXfilterDrill 2" xfId="5278"/>
    <cellStyle name="SAPBEXfilterDrill 2 2" xfId="6514"/>
    <cellStyle name="SAPBEXfilterDrill 3" xfId="6513"/>
    <cellStyle name="SAPBEXfilterDrill 4" xfId="5277"/>
    <cellStyle name="SAPBEXfilterItem" xfId="98"/>
    <cellStyle name="SAPBEXfilterItem 2" xfId="5280"/>
    <cellStyle name="SAPBEXfilterItem 2 2" xfId="6516"/>
    <cellStyle name="SAPBEXfilterItem 3" xfId="6515"/>
    <cellStyle name="SAPBEXfilterItem 4" xfId="5279"/>
    <cellStyle name="SAPBEXfilterText" xfId="99"/>
    <cellStyle name="SAPBEXfilterText 2" xfId="169"/>
    <cellStyle name="SAPBEXfilterText 2 2" xfId="6518"/>
    <cellStyle name="SAPBEXfilterText 2 3" xfId="5282"/>
    <cellStyle name="SAPBEXfilterText 3" xfId="6517"/>
    <cellStyle name="SAPBEXfilterText 4" xfId="5281"/>
    <cellStyle name="SAPBEXformats" xfId="100"/>
    <cellStyle name="SAPBEXformats 2" xfId="5284"/>
    <cellStyle name="SAPBEXformats 2 2" xfId="6520"/>
    <cellStyle name="SAPBEXformats 3" xfId="6519"/>
    <cellStyle name="SAPBEXformats 4" xfId="5283"/>
    <cellStyle name="SAPBEXheaderItem" xfId="101"/>
    <cellStyle name="SAPBEXheaderItem 2" xfId="102"/>
    <cellStyle name="SAPBEXheaderItem 2 2" xfId="6522"/>
    <cellStyle name="SAPBEXheaderItem 2 3" xfId="5286"/>
    <cellStyle name="SAPBEXheaderItem 3" xfId="173"/>
    <cellStyle name="SAPBEXheaderItem 3 2" xfId="6521"/>
    <cellStyle name="SAPBEXheaderItem 4" xfId="5285"/>
    <cellStyle name="SAPBEXheaderText" xfId="103"/>
    <cellStyle name="SAPBEXheaderText 2" xfId="104"/>
    <cellStyle name="SAPBEXheaderText 2 2" xfId="6524"/>
    <cellStyle name="SAPBEXheaderText 2 3" xfId="5288"/>
    <cellStyle name="SAPBEXheaderText 3" xfId="174"/>
    <cellStyle name="SAPBEXheaderText 3 2" xfId="6523"/>
    <cellStyle name="SAPBEXheaderText 4" xfId="5287"/>
    <cellStyle name="SAPBEXHLevel0" xfId="105"/>
    <cellStyle name="SAPBEXHLevel0 2" xfId="106"/>
    <cellStyle name="SAPBEXHLevel0 2 2" xfId="176"/>
    <cellStyle name="SAPBEXHLevel0 2 2 2" xfId="6526"/>
    <cellStyle name="SAPBEXHLevel0 2 3" xfId="5290"/>
    <cellStyle name="SAPBEXHLevel0 3" xfId="177"/>
    <cellStyle name="SAPBEXHLevel0 3 2" xfId="6525"/>
    <cellStyle name="SAPBEXHLevel0 4" xfId="178"/>
    <cellStyle name="SAPBEXHLevel0 5" xfId="5289"/>
    <cellStyle name="SAPBEXHLevel0X" xfId="107"/>
    <cellStyle name="SAPBEXHLevel0X 2" xfId="108"/>
    <cellStyle name="SAPBEXHLevel0X 2 2" xfId="181"/>
    <cellStyle name="SAPBEXHLevel0X 2 2 2" xfId="6528"/>
    <cellStyle name="SAPBEXHLevel0X 2 3" xfId="5292"/>
    <cellStyle name="SAPBEXHLevel0X 3" xfId="182"/>
    <cellStyle name="SAPBEXHLevel0X 3 2" xfId="6527"/>
    <cellStyle name="SAPBEXHLevel0X 4" xfId="183"/>
    <cellStyle name="SAPBEXHLevel0X 5" xfId="5291"/>
    <cellStyle name="SAPBEXHLevel1" xfId="109"/>
    <cellStyle name="SAPBEXHLevel1 2" xfId="110"/>
    <cellStyle name="SAPBEXHLevel1 2 2" xfId="185"/>
    <cellStyle name="SAPBEXHLevel1 2 2 2" xfId="6530"/>
    <cellStyle name="SAPBEXHLevel1 2 3" xfId="5294"/>
    <cellStyle name="SAPBEXHLevel1 3" xfId="186"/>
    <cellStyle name="SAPBEXHLevel1 3 2" xfId="6529"/>
    <cellStyle name="SAPBEXHLevel1 4" xfId="187"/>
    <cellStyle name="SAPBEXHLevel1 5" xfId="5293"/>
    <cellStyle name="SAPBEXHLevel1X" xfId="111"/>
    <cellStyle name="SAPBEXHLevel1X 2" xfId="112"/>
    <cellStyle name="SAPBEXHLevel1X 2 2" xfId="189"/>
    <cellStyle name="SAPBEXHLevel1X 2 2 2" xfId="6532"/>
    <cellStyle name="SAPBEXHLevel1X 2 3" xfId="5296"/>
    <cellStyle name="SAPBEXHLevel1X 3" xfId="190"/>
    <cellStyle name="SAPBEXHLevel1X 3 2" xfId="6531"/>
    <cellStyle name="SAPBEXHLevel1X 4" xfId="191"/>
    <cellStyle name="SAPBEXHLevel1X 5" xfId="5295"/>
    <cellStyle name="SAPBEXHLevel2" xfId="113"/>
    <cellStyle name="SAPBEXHLevel2 2" xfId="114"/>
    <cellStyle name="SAPBEXHLevel2 2 2" xfId="193"/>
    <cellStyle name="SAPBEXHLevel2 2 2 2" xfId="6534"/>
    <cellStyle name="SAPBEXHLevel2 2 3" xfId="5298"/>
    <cellStyle name="SAPBEXHLevel2 3" xfId="194"/>
    <cellStyle name="SAPBEXHLevel2 3 2" xfId="6533"/>
    <cellStyle name="SAPBEXHLevel2 4" xfId="195"/>
    <cellStyle name="SAPBEXHLevel2 5" xfId="5297"/>
    <cellStyle name="SAPBEXHLevel2X" xfId="115"/>
    <cellStyle name="SAPBEXHLevel2X 2" xfId="116"/>
    <cellStyle name="SAPBEXHLevel2X 2 2" xfId="197"/>
    <cellStyle name="SAPBEXHLevel2X 2 2 2" xfId="6536"/>
    <cellStyle name="SAPBEXHLevel2X 2 3" xfId="5300"/>
    <cellStyle name="SAPBEXHLevel2X 3" xfId="198"/>
    <cellStyle name="SAPBEXHLevel2X 3 2" xfId="6535"/>
    <cellStyle name="SAPBEXHLevel2X 4" xfId="199"/>
    <cellStyle name="SAPBEXHLevel2X 5" xfId="5299"/>
    <cellStyle name="SAPBEXHLevel3" xfId="117"/>
    <cellStyle name="SAPBEXHLevel3 2" xfId="118"/>
    <cellStyle name="SAPBEXHLevel3 2 2" xfId="202"/>
    <cellStyle name="SAPBEXHLevel3 2 2 2" xfId="6538"/>
    <cellStyle name="SAPBEXHLevel3 2 3" xfId="5302"/>
    <cellStyle name="SAPBEXHLevel3 3" xfId="203"/>
    <cellStyle name="SAPBEXHLevel3 3 2" xfId="6537"/>
    <cellStyle name="SAPBEXHLevel3 4" xfId="204"/>
    <cellStyle name="SAPBEXHLevel3 5" xfId="5301"/>
    <cellStyle name="SAPBEXHLevel3X" xfId="119"/>
    <cellStyle name="SAPBEXHLevel3X 2" xfId="120"/>
    <cellStyle name="SAPBEXHLevel3X 2 2" xfId="205"/>
    <cellStyle name="SAPBEXHLevel3X 2 2 2" xfId="6540"/>
    <cellStyle name="SAPBEXHLevel3X 2 3" xfId="5304"/>
    <cellStyle name="SAPBEXHLevel3X 3" xfId="206"/>
    <cellStyle name="SAPBEXHLevel3X 3 2" xfId="6539"/>
    <cellStyle name="SAPBEXHLevel3X 4" xfId="207"/>
    <cellStyle name="SAPBEXHLevel3X 5" xfId="5303"/>
    <cellStyle name="SAPBEXinputData" xfId="121"/>
    <cellStyle name="SAPBEXinputData 2" xfId="122"/>
    <cellStyle name="SAPBEXinputData 2 2" xfId="210"/>
    <cellStyle name="SAPBEXinputData 2 2 2" xfId="6542"/>
    <cellStyle name="SAPBEXinputData 2 3" xfId="5306"/>
    <cellStyle name="SAPBEXinputData 3" xfId="211"/>
    <cellStyle name="SAPBEXinputData 3 2" xfId="6541"/>
    <cellStyle name="SAPBEXinputData 4" xfId="212"/>
    <cellStyle name="SAPBEXinputData 5" xfId="5305"/>
    <cellStyle name="SAPBEXItemHeader" xfId="5307"/>
    <cellStyle name="SAPBEXItemHeader 2" xfId="6543"/>
    <cellStyle name="SAPBEXresData" xfId="123"/>
    <cellStyle name="SAPBEXresData 2" xfId="5309"/>
    <cellStyle name="SAPBEXresData 2 2" xfId="6545"/>
    <cellStyle name="SAPBEXresData 3" xfId="6544"/>
    <cellStyle name="SAPBEXresData 4" xfId="5308"/>
    <cellStyle name="SAPBEXresDataEmph" xfId="124"/>
    <cellStyle name="SAPBEXresDataEmph 2" xfId="5311"/>
    <cellStyle name="SAPBEXresDataEmph 2 2" xfId="6547"/>
    <cellStyle name="SAPBEXresDataEmph 3" xfId="6546"/>
    <cellStyle name="SAPBEXresDataEmph 4" xfId="5310"/>
    <cellStyle name="SAPBEXresItem" xfId="125"/>
    <cellStyle name="SAPBEXresItem 2" xfId="5313"/>
    <cellStyle name="SAPBEXresItem 2 2" xfId="6549"/>
    <cellStyle name="SAPBEXresItem 3" xfId="6548"/>
    <cellStyle name="SAPBEXresItem 4" xfId="5312"/>
    <cellStyle name="SAPBEXresItemX" xfId="126"/>
    <cellStyle name="SAPBEXresItemX 2" xfId="5315"/>
    <cellStyle name="SAPBEXresItemX 2 2" xfId="6551"/>
    <cellStyle name="SAPBEXresItemX 3" xfId="6550"/>
    <cellStyle name="SAPBEXresItemX 4" xfId="5314"/>
    <cellStyle name="SAPBEXstdData" xfId="127"/>
    <cellStyle name="SAPBEXstdData 2" xfId="5317"/>
    <cellStyle name="SAPBEXstdData 2 2" xfId="6553"/>
    <cellStyle name="SAPBEXstdData 3" xfId="6552"/>
    <cellStyle name="SAPBEXstdData 4" xfId="5316"/>
    <cellStyle name="SAPBEXstdDataEmph" xfId="128"/>
    <cellStyle name="SAPBEXstdDataEmph 2" xfId="5319"/>
    <cellStyle name="SAPBEXstdDataEmph 2 2" xfId="6555"/>
    <cellStyle name="SAPBEXstdDataEmph 3" xfId="6554"/>
    <cellStyle name="SAPBEXstdDataEmph 4" xfId="5318"/>
    <cellStyle name="SAPBEXstdItem" xfId="129"/>
    <cellStyle name="SAPBEXstdItem 2" xfId="5321"/>
    <cellStyle name="SAPBEXstdItem 2 2" xfId="6557"/>
    <cellStyle name="SAPBEXstdItem 3" xfId="6556"/>
    <cellStyle name="SAPBEXstdItem 4" xfId="5320"/>
    <cellStyle name="SAPBEXstdItemX" xfId="130"/>
    <cellStyle name="SAPBEXstdItemX 2" xfId="5323"/>
    <cellStyle name="SAPBEXstdItemX 2 2" xfId="6559"/>
    <cellStyle name="SAPBEXstdItemX 3" xfId="6558"/>
    <cellStyle name="SAPBEXstdItemX 4" xfId="5322"/>
    <cellStyle name="SAPBEXtitle" xfId="131"/>
    <cellStyle name="SAPBEXtitle 2" xfId="215"/>
    <cellStyle name="SAPBEXtitle 2 2" xfId="6561"/>
    <cellStyle name="SAPBEXtitle 2 3" xfId="5325"/>
    <cellStyle name="SAPBEXtitle 3" xfId="6560"/>
    <cellStyle name="SAPBEXtitle 4" xfId="5324"/>
    <cellStyle name="SAPBEXunassignedItem" xfId="5326"/>
    <cellStyle name="SAPBEXunassignedItem 2" xfId="6562"/>
    <cellStyle name="SAPBEXundefined" xfId="132"/>
    <cellStyle name="SAPBEXundefined 2" xfId="133"/>
    <cellStyle name="SAPBEXundefined 2 2" xfId="6564"/>
    <cellStyle name="SAPBEXundefined 2 3" xfId="5328"/>
    <cellStyle name="SAPBEXundefined 3" xfId="6563"/>
    <cellStyle name="SAPBEXundefined 4" xfId="5327"/>
    <cellStyle name="Sheet Title" xfId="134"/>
    <cellStyle name="Sheet Title 2" xfId="6565"/>
    <cellStyle name="Sheet Title 3" xfId="5329"/>
    <cellStyle name="Single Cell Column Heading" xfId="5330"/>
    <cellStyle name="Single Cell Column Heading 2" xfId="6566"/>
    <cellStyle name="Style 1" xfId="5331"/>
    <cellStyle name="Style 1 2" xfId="6567"/>
    <cellStyle name="Subtotal Line Items" xfId="5332"/>
    <cellStyle name="Subtotal Line Items 2" xfId="5333"/>
    <cellStyle name="Subtotal Line Items 2 2" xfId="6569"/>
    <cellStyle name="Subtotal Line Items 3" xfId="6568"/>
    <cellStyle name="Subtotals" xfId="5334"/>
    <cellStyle name="Subtotals 2" xfId="5335"/>
    <cellStyle name="Subtotals 2 2" xfId="6571"/>
    <cellStyle name="Subtotals 3" xfId="6570"/>
    <cellStyle name="Sum" xfId="5336"/>
    <cellStyle name="Sum 2" xfId="6572"/>
    <cellStyle name="Text Level 1" xfId="5337"/>
    <cellStyle name="Text Level 1 2" xfId="6573"/>
    <cellStyle name="Text Level 2" xfId="5338"/>
    <cellStyle name="Text Level 2 2" xfId="6574"/>
    <cellStyle name="Text Level 3" xfId="5339"/>
    <cellStyle name="Text Level 3 2" xfId="6575"/>
    <cellStyle name="Text Level 4" xfId="5340"/>
    <cellStyle name="Text Level 4 2" xfId="6576"/>
    <cellStyle name="Title 2" xfId="135"/>
    <cellStyle name="Title 2 2" xfId="6577"/>
    <cellStyle name="Title 2 3" xfId="5341"/>
    <cellStyle name="Title 3" xfId="5342"/>
    <cellStyle name="Title 3 2" xfId="6578"/>
    <cellStyle name="Total 2" xfId="136"/>
    <cellStyle name="Total 2 2" xfId="5344"/>
    <cellStyle name="Total 2 2 2" xfId="6580"/>
    <cellStyle name="Total 2 3" xfId="5345"/>
    <cellStyle name="Total 2 3 2" xfId="6581"/>
    <cellStyle name="Total 2 4" xfId="6579"/>
    <cellStyle name="Total 2 5" xfId="5343"/>
    <cellStyle name="Total 3" xfId="5346"/>
    <cellStyle name="Total 3 2" xfId="5347"/>
    <cellStyle name="Total 3 2 2" xfId="6583"/>
    <cellStyle name="Total 3 3" xfId="6582"/>
    <cellStyle name="Total 4" xfId="5348"/>
    <cellStyle name="Total 4 2" xfId="6584"/>
    <cellStyle name="Total 5" xfId="5349"/>
    <cellStyle name="Total 5 2" xfId="6585"/>
    <cellStyle name="Total 6" xfId="5350"/>
    <cellStyle name="Total 6 2" xfId="6586"/>
    <cellStyle name="UNLOCKED" xfId="5351"/>
    <cellStyle name="UN-Locked" xfId="5352"/>
    <cellStyle name="UNLOCKED 2" xfId="6587"/>
    <cellStyle name="UN-Locked 2" xfId="6588"/>
    <cellStyle name="UNLOCKED 3" xfId="6600"/>
    <cellStyle name="UN-Locked 3" xfId="6601"/>
    <cellStyle name="UNLOCKED_Paragon" xfId="5353"/>
    <cellStyle name="Warning Text 2" xfId="137"/>
    <cellStyle name="Warning Text 2 2" xfId="5355"/>
    <cellStyle name="Warning Text 2 2 2" xfId="6590"/>
    <cellStyle name="Warning Text 2 3" xfId="6589"/>
    <cellStyle name="Warning Text 2 4" xfId="5354"/>
    <cellStyle name="Warning Text 3" xfId="5356"/>
    <cellStyle name="Warning Text 3 2" xfId="5357"/>
    <cellStyle name="Warning Text 3 2 2" xfId="6592"/>
    <cellStyle name="Warning Text 3 3" xfId="6591"/>
    <cellStyle name="Warning Text 4" xfId="5358"/>
    <cellStyle name="Warning Text 4 2" xfId="65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1"/>
  <sheetViews>
    <sheetView showGridLines="0" topLeftCell="C1" zoomScale="75" zoomScaleNormal="75" workbookViewId="0">
      <selection activeCell="D5" sqref="D5:D6"/>
    </sheetView>
  </sheetViews>
  <sheetFormatPr defaultColWidth="9.140625" defaultRowHeight="1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7.5703125" style="3" customWidth="1"/>
    <col min="5" max="5" width="18.85546875" style="3" bestFit="1" customWidth="1"/>
    <col min="6" max="9" width="18.28515625" style="3" customWidth="1"/>
    <col min="10" max="10" width="28.85546875" style="3" customWidth="1"/>
    <col min="11" max="11" width="4.85546875" style="3" customWidth="1"/>
    <col min="12" max="12" width="18.28515625" style="3" bestFit="1" customWidth="1"/>
    <col min="13" max="13" width="1.7109375" style="3" customWidth="1"/>
    <col min="14" max="14" width="9.85546875" style="3" customWidth="1"/>
    <col min="15" max="15" width="1.7109375" style="3" customWidth="1"/>
    <col min="16" max="16" width="9.85546875" style="3" customWidth="1"/>
    <col min="17" max="17" width="1.7109375" style="3" customWidth="1"/>
    <col min="18" max="18" width="3" style="3" customWidth="1"/>
    <col min="19" max="19" width="9.85546875" style="3" customWidth="1"/>
    <col min="20" max="20" width="4.140625" style="3" customWidth="1"/>
    <col min="21" max="21" width="9.85546875" style="3" customWidth="1"/>
    <col min="22" max="22" width="2.140625" style="3" customWidth="1"/>
    <col min="23" max="23" width="9.85546875" style="3" customWidth="1"/>
    <col min="24" max="24" width="1.5703125" style="3" customWidth="1"/>
    <col min="25" max="25" width="10.28515625" style="3" customWidth="1"/>
    <col min="26" max="26" width="1.42578125" style="3" customWidth="1"/>
    <col min="27" max="27" width="12.28515625" style="3" customWidth="1"/>
    <col min="28" max="16384" width="9.140625" style="3"/>
  </cols>
  <sheetData>
    <row r="1" spans="1:49">
      <c r="A1" s="75"/>
      <c r="C1" s="75"/>
      <c r="K1" s="19"/>
      <c r="L1" s="19"/>
      <c r="M1" s="76"/>
      <c r="N1" s="19"/>
      <c r="O1" s="26"/>
      <c r="X1" s="77"/>
    </row>
    <row r="2" spans="1:49">
      <c r="C2" s="78"/>
      <c r="K2" s="19"/>
      <c r="L2" s="19"/>
      <c r="M2" s="79"/>
      <c r="N2" s="19"/>
      <c r="X2" s="80"/>
    </row>
    <row r="3" spans="1:49" ht="19.5">
      <c r="C3" s="78"/>
      <c r="D3" s="97" t="s">
        <v>93</v>
      </c>
      <c r="K3" s="19"/>
      <c r="L3" s="19"/>
      <c r="M3" s="76"/>
      <c r="N3" s="19"/>
      <c r="X3" s="80"/>
    </row>
    <row r="4" spans="1:49">
      <c r="C4" s="78"/>
      <c r="D4" s="23" t="s">
        <v>188</v>
      </c>
      <c r="K4" s="19"/>
      <c r="M4" s="79"/>
      <c r="X4" s="80"/>
    </row>
    <row r="5" spans="1:49">
      <c r="C5" s="78"/>
      <c r="D5" s="23" t="str">
        <f>+'5 alloc.'!B6</f>
        <v>2017 Forecast</v>
      </c>
      <c r="K5" s="7"/>
      <c r="M5" s="30"/>
      <c r="X5" s="80"/>
    </row>
    <row r="6" spans="1:49">
      <c r="C6" s="78"/>
      <c r="D6" s="30" t="str">
        <f>+'5 alloc.'!B7</f>
        <v>12-15-2016 Posting</v>
      </c>
      <c r="J6" s="5" t="s">
        <v>94</v>
      </c>
      <c r="L6" s="7"/>
      <c r="M6" s="30"/>
      <c r="N6" s="7"/>
      <c r="X6" s="80"/>
    </row>
    <row r="7" spans="1:49">
      <c r="C7" s="78"/>
      <c r="J7" s="5" t="s">
        <v>328</v>
      </c>
      <c r="M7" s="30"/>
      <c r="N7" s="7"/>
      <c r="X7" s="80"/>
    </row>
    <row r="8" spans="1:49">
      <c r="B8" s="205"/>
      <c r="C8" s="197"/>
      <c r="J8" s="5" t="s">
        <v>553</v>
      </c>
      <c r="M8" s="30"/>
      <c r="N8" s="7"/>
      <c r="X8" s="80"/>
    </row>
    <row r="9" spans="1:49">
      <c r="B9" s="205"/>
      <c r="C9" s="197"/>
      <c r="J9" s="5"/>
      <c r="L9" s="7"/>
      <c r="M9" s="30"/>
      <c r="N9" s="7"/>
      <c r="X9" s="80"/>
    </row>
    <row r="10" spans="1:49">
      <c r="A10" s="96"/>
      <c r="D10" s="23"/>
      <c r="X10" s="77"/>
    </row>
    <row r="11" spans="1:49">
      <c r="D11" s="282"/>
      <c r="E11" s="23" t="s">
        <v>185</v>
      </c>
      <c r="G11" s="23" t="s">
        <v>186</v>
      </c>
      <c r="I11" s="23" t="s">
        <v>187</v>
      </c>
      <c r="T11" s="7"/>
    </row>
    <row r="12" spans="1:49">
      <c r="D12" s="31"/>
      <c r="E12" s="31" t="s">
        <v>113</v>
      </c>
      <c r="F12" s="30"/>
      <c r="G12" s="31" t="s">
        <v>59</v>
      </c>
      <c r="H12" s="30"/>
      <c r="I12" s="31" t="s">
        <v>115</v>
      </c>
      <c r="J12" s="31" t="s">
        <v>3</v>
      </c>
      <c r="L12" s="76"/>
      <c r="M12" s="19"/>
      <c r="N12" s="76"/>
      <c r="O12" s="19"/>
      <c r="P12" s="76"/>
      <c r="Q12" s="19"/>
      <c r="R12" s="26"/>
      <c r="S12" s="26"/>
      <c r="T12" s="26"/>
      <c r="U12" s="76"/>
      <c r="V12" s="76"/>
      <c r="W12" s="76"/>
      <c r="X12" s="79"/>
      <c r="Y12" s="79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1:49" ht="15" customHeight="1">
      <c r="B13" s="5" t="s">
        <v>5</v>
      </c>
      <c r="C13" s="92" t="s">
        <v>6</v>
      </c>
      <c r="D13" s="23"/>
      <c r="J13" s="7"/>
      <c r="L13" s="19"/>
      <c r="M13" s="19"/>
      <c r="N13" s="19"/>
      <c r="O13" s="19"/>
      <c r="P13" s="19"/>
      <c r="Q13" s="19"/>
      <c r="R13" s="26"/>
      <c r="S13" s="26"/>
      <c r="T13" s="26"/>
      <c r="U13" s="19"/>
      <c r="V13" s="19"/>
      <c r="W13" s="19"/>
      <c r="X13" s="19"/>
      <c r="Y13" s="19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ht="15" customHeight="1">
      <c r="A14" s="3">
        <v>1</v>
      </c>
      <c r="C14" s="36" t="s">
        <v>151</v>
      </c>
      <c r="D14" s="23"/>
      <c r="E14" s="108">
        <f>+'3 Plant'!F15</f>
        <v>122473660.20765883</v>
      </c>
      <c r="F14" s="108"/>
      <c r="G14" s="108">
        <f>+'3 Plant'!I15</f>
        <v>426811622.05570304</v>
      </c>
      <c r="H14" s="108"/>
      <c r="I14" s="108">
        <f>+'3 Plant'!L15</f>
        <v>41065059.605117194</v>
      </c>
      <c r="J14" s="36" t="s">
        <v>189</v>
      </c>
      <c r="L14" s="83"/>
      <c r="M14" s="83"/>
      <c r="N14" s="83"/>
      <c r="O14" s="83"/>
      <c r="P14" s="83"/>
      <c r="Q14" s="83"/>
      <c r="R14" s="26"/>
      <c r="S14" s="26"/>
      <c r="T14" s="26"/>
      <c r="U14" s="83"/>
      <c r="V14" s="84"/>
      <c r="W14" s="83"/>
      <c r="X14" s="19"/>
      <c r="Y14" s="24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ht="15" customHeight="1">
      <c r="A15" s="3">
        <v>2</v>
      </c>
      <c r="C15" s="36" t="s">
        <v>7</v>
      </c>
      <c r="D15" s="23"/>
      <c r="E15" s="40">
        <f>+'3 Plant'!F16</f>
        <v>10304855</v>
      </c>
      <c r="F15" s="82"/>
      <c r="G15" s="40">
        <f>+'3 Plant'!I16</f>
        <v>61765629</v>
      </c>
      <c r="H15" s="82"/>
      <c r="I15" s="40">
        <f>+'3 Plant'!L16</f>
        <v>2836247</v>
      </c>
      <c r="J15" s="36" t="s">
        <v>190</v>
      </c>
      <c r="L15" s="83"/>
      <c r="M15" s="83"/>
      <c r="N15" s="83"/>
      <c r="O15" s="83"/>
      <c r="P15" s="83"/>
      <c r="Q15" s="83"/>
      <c r="R15" s="26"/>
      <c r="S15" s="26"/>
      <c r="T15" s="26"/>
      <c r="U15" s="83"/>
      <c r="V15" s="86"/>
      <c r="W15" s="83"/>
      <c r="X15" s="19"/>
      <c r="Y15" s="24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15" customHeight="1">
      <c r="A16" s="3">
        <v>3</v>
      </c>
      <c r="C16" s="36" t="s">
        <v>302</v>
      </c>
      <c r="D16" s="23"/>
      <c r="E16" s="120">
        <f>ROUND(SUM(E14:E15),0)</f>
        <v>132778515</v>
      </c>
      <c r="F16" s="120"/>
      <c r="G16" s="120">
        <f>ROUND(SUM(G14:G15),0)</f>
        <v>488577251</v>
      </c>
      <c r="H16" s="120"/>
      <c r="I16" s="120">
        <f>ROUND(SUM(I14:I15),0)</f>
        <v>43901307</v>
      </c>
      <c r="J16" s="81"/>
      <c r="L16" s="83"/>
      <c r="M16" s="83"/>
      <c r="N16" s="83"/>
      <c r="O16" s="83"/>
      <c r="P16" s="83"/>
      <c r="Q16" s="83"/>
      <c r="R16" s="26"/>
      <c r="S16" s="26"/>
      <c r="T16" s="26"/>
      <c r="U16" s="83"/>
      <c r="V16" s="86"/>
      <c r="W16" s="83"/>
      <c r="X16" s="19"/>
      <c r="Y16" s="24"/>
      <c r="Z16" s="19"/>
      <c r="AA16" s="26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6"/>
      <c r="AT16" s="26"/>
      <c r="AU16" s="26"/>
      <c r="AV16" s="26"/>
      <c r="AW16" s="26"/>
    </row>
    <row r="17" spans="1:62" ht="15" customHeight="1">
      <c r="C17" s="2"/>
      <c r="D17" s="23"/>
      <c r="E17" s="87"/>
      <c r="F17" s="87"/>
      <c r="G17" s="87"/>
      <c r="H17" s="87"/>
      <c r="I17" s="87"/>
      <c r="J17" s="36"/>
      <c r="L17" s="87"/>
      <c r="M17" s="87"/>
      <c r="N17" s="87"/>
      <c r="O17" s="87"/>
      <c r="P17" s="87"/>
      <c r="Q17" s="87"/>
      <c r="U17" s="87"/>
      <c r="V17" s="11"/>
      <c r="W17" s="87"/>
      <c r="X17" s="7"/>
      <c r="Y17" s="18"/>
    </row>
    <row r="18" spans="1:62" ht="15" customHeight="1">
      <c r="A18" s="3">
        <v>4</v>
      </c>
      <c r="C18" s="81" t="s">
        <v>8</v>
      </c>
      <c r="D18" s="23"/>
      <c r="E18" s="85">
        <f>+'3 Plant'!F22</f>
        <v>49303110</v>
      </c>
      <c r="F18" s="85"/>
      <c r="G18" s="85">
        <f>+'3 Plant'!I22</f>
        <v>179369165</v>
      </c>
      <c r="H18" s="85"/>
      <c r="I18" s="85">
        <f>+'3 Plant'!L22</f>
        <v>16350406</v>
      </c>
      <c r="J18" s="36" t="s">
        <v>362</v>
      </c>
      <c r="L18" s="82"/>
      <c r="M18" s="82"/>
      <c r="N18" s="82"/>
      <c r="O18" s="82"/>
      <c r="P18" s="82"/>
      <c r="Q18" s="82"/>
      <c r="U18" s="82"/>
      <c r="V18" s="7"/>
      <c r="W18" s="82"/>
      <c r="X18" s="7"/>
      <c r="Y18" s="18"/>
      <c r="Z18" s="7"/>
      <c r="AB18" s="7"/>
      <c r="AC18" s="7"/>
    </row>
    <row r="19" spans="1:62" ht="15" customHeight="1">
      <c r="A19" s="3">
        <v>5</v>
      </c>
      <c r="C19" s="36" t="s">
        <v>9</v>
      </c>
      <c r="D19" s="23"/>
      <c r="E19" s="40">
        <f>+'3 Plant'!F29</f>
        <v>26512661.624271788</v>
      </c>
      <c r="F19" s="85"/>
      <c r="G19" s="40">
        <f>+'3 Plant'!I29</f>
        <v>92394659.338855937</v>
      </c>
      <c r="H19" s="85"/>
      <c r="I19" s="40">
        <f>+'3 Plant'!L29</f>
        <v>8889617.8006357998</v>
      </c>
      <c r="J19" s="36" t="s">
        <v>363</v>
      </c>
      <c r="L19" s="82"/>
      <c r="M19" s="82"/>
      <c r="N19" s="82"/>
      <c r="O19" s="82"/>
      <c r="P19" s="82"/>
      <c r="Q19" s="82"/>
      <c r="U19" s="82"/>
      <c r="V19" s="7"/>
      <c r="W19" s="82"/>
      <c r="X19" s="7"/>
      <c r="Y19" s="18"/>
    </row>
    <row r="20" spans="1:62" ht="15" customHeight="1">
      <c r="A20" s="3">
        <v>6</v>
      </c>
      <c r="C20" s="36" t="s">
        <v>323</v>
      </c>
      <c r="D20" s="23"/>
      <c r="E20" s="120">
        <f>ROUND((E16-E18-E19),0)</f>
        <v>56962743</v>
      </c>
      <c r="F20" s="120"/>
      <c r="G20" s="120">
        <f>ROUND((G16-G18-G19),0)</f>
        <v>216813427</v>
      </c>
      <c r="H20" s="120"/>
      <c r="I20" s="120">
        <f>ROUND((I16-I18-I19),0)</f>
        <v>18661283</v>
      </c>
      <c r="J20" s="81"/>
      <c r="L20" s="82"/>
      <c r="M20" s="82"/>
      <c r="N20" s="82"/>
      <c r="O20" s="82"/>
      <c r="P20" s="82"/>
      <c r="Q20" s="82"/>
      <c r="U20" s="82"/>
      <c r="V20" s="11"/>
      <c r="W20" s="82"/>
      <c r="X20" s="7"/>
      <c r="Y20" s="18"/>
      <c r="Z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5" customHeight="1">
      <c r="C21" s="36"/>
      <c r="D21" s="23"/>
      <c r="E21" s="87"/>
      <c r="F21" s="87"/>
      <c r="G21" s="87"/>
      <c r="H21" s="87"/>
      <c r="I21" s="87"/>
      <c r="J21" s="81"/>
      <c r="L21" s="87"/>
      <c r="M21" s="87"/>
      <c r="N21" s="87"/>
      <c r="O21" s="87"/>
      <c r="P21" s="87"/>
      <c r="Q21" s="87"/>
      <c r="U21" s="87"/>
      <c r="V21" s="87"/>
      <c r="W21" s="87"/>
      <c r="X21" s="7"/>
      <c r="Y21" s="18"/>
      <c r="Z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5" customHeight="1">
      <c r="A22" s="3">
        <v>7</v>
      </c>
      <c r="C22" s="3" t="s">
        <v>10</v>
      </c>
      <c r="D22" s="23"/>
      <c r="E22" s="85">
        <f>+'3 Plant'!F31</f>
        <v>600298</v>
      </c>
      <c r="F22" s="85"/>
      <c r="G22" s="85">
        <f>+'3 Plant'!I31</f>
        <v>3598088</v>
      </c>
      <c r="H22" s="85"/>
      <c r="I22" s="85">
        <f>+'3 Plant'!L31</f>
        <v>165222</v>
      </c>
      <c r="J22" s="36" t="s">
        <v>364</v>
      </c>
      <c r="L22" s="82"/>
      <c r="M22" s="82"/>
      <c r="N22" s="82"/>
      <c r="O22" s="82"/>
      <c r="P22" s="82"/>
      <c r="Q22" s="82"/>
      <c r="U22" s="82"/>
      <c r="V22" s="7"/>
      <c r="W22" s="82"/>
      <c r="X22" s="7"/>
      <c r="Y22" s="18"/>
      <c r="Z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" customHeight="1">
      <c r="A23" s="3">
        <v>8</v>
      </c>
      <c r="C23" s="36" t="s">
        <v>11</v>
      </c>
      <c r="D23" s="23"/>
      <c r="E23" s="85">
        <f>+'3 Plant'!F33</f>
        <v>87734</v>
      </c>
      <c r="F23" s="85"/>
      <c r="G23" s="85">
        <f>+'3 Plant'!I33</f>
        <v>305745</v>
      </c>
      <c r="H23" s="85"/>
      <c r="I23" s="85">
        <f>+'3 Plant'!L33</f>
        <v>29417</v>
      </c>
      <c r="J23" s="36" t="s">
        <v>365</v>
      </c>
      <c r="L23" s="82"/>
      <c r="M23" s="82"/>
      <c r="N23" s="82"/>
      <c r="O23" s="82"/>
      <c r="P23" s="82"/>
      <c r="Q23" s="82"/>
      <c r="U23" s="82"/>
      <c r="V23" s="7"/>
      <c r="W23" s="82"/>
      <c r="X23" s="7"/>
      <c r="Y23" s="18"/>
      <c r="Z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" customHeight="1">
      <c r="A24" s="3">
        <v>9</v>
      </c>
      <c r="C24" s="36" t="s">
        <v>12</v>
      </c>
      <c r="D24" s="23"/>
      <c r="E24" s="40">
        <f>+'3 Plant'!F40</f>
        <v>958844.66500000004</v>
      </c>
      <c r="F24" s="82"/>
      <c r="G24" s="40">
        <f>+'3 Plant'!I40</f>
        <v>5747159.5352999996</v>
      </c>
      <c r="H24" s="82"/>
      <c r="I24" s="40">
        <f>+'3 Plant'!L40</f>
        <v>263906.74479999999</v>
      </c>
      <c r="J24" s="36" t="s">
        <v>366</v>
      </c>
      <c r="L24" s="88"/>
      <c r="M24" s="88"/>
      <c r="N24" s="88"/>
      <c r="O24" s="88"/>
      <c r="P24" s="88"/>
      <c r="Q24" s="88"/>
      <c r="U24" s="88"/>
      <c r="V24" s="7"/>
      <c r="W24" s="88"/>
      <c r="X24" s="7"/>
      <c r="Y24" s="18"/>
      <c r="Z24" s="35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5" customHeight="1">
      <c r="D25" s="23"/>
      <c r="E25" s="87"/>
      <c r="F25" s="87"/>
      <c r="G25" s="87"/>
      <c r="H25" s="87"/>
      <c r="I25" s="87"/>
      <c r="J25" s="87"/>
      <c r="K25" s="7"/>
      <c r="L25" s="87"/>
      <c r="M25" s="87"/>
      <c r="N25" s="87"/>
      <c r="O25" s="87"/>
      <c r="P25" s="87"/>
      <c r="Q25" s="87"/>
      <c r="U25" s="87"/>
      <c r="V25" s="7"/>
      <c r="W25" s="87"/>
      <c r="X25" s="7"/>
      <c r="Y25" s="18"/>
      <c r="Z25" s="35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5" customHeight="1" thickBot="1">
      <c r="A26" s="3">
        <v>10</v>
      </c>
      <c r="C26" s="36" t="s">
        <v>324</v>
      </c>
      <c r="D26" s="23"/>
      <c r="E26" s="109">
        <f>+E20+E22+E23+E24</f>
        <v>58609619.664999999</v>
      </c>
      <c r="F26" s="108"/>
      <c r="G26" s="109">
        <f>+G20+G22+G23+G24</f>
        <v>226464419.53529999</v>
      </c>
      <c r="H26" s="108"/>
      <c r="I26" s="109">
        <f>+I20+I22+I23+I24</f>
        <v>19119828.744800001</v>
      </c>
      <c r="J26" s="82"/>
      <c r="L26" s="82"/>
      <c r="M26" s="82"/>
      <c r="N26" s="82"/>
      <c r="O26" s="82"/>
      <c r="P26" s="82"/>
      <c r="Q26" s="82"/>
      <c r="U26" s="82"/>
      <c r="V26" s="7"/>
      <c r="W26" s="82"/>
      <c r="X26" s="7"/>
      <c r="Y26" s="18"/>
    </row>
    <row r="27" spans="1:62" ht="15" customHeight="1" thickTop="1">
      <c r="D27" s="12"/>
      <c r="E27" s="87"/>
      <c r="F27" s="87"/>
      <c r="G27" s="87"/>
      <c r="H27" s="87"/>
      <c r="I27" s="87"/>
      <c r="J27" s="87"/>
      <c r="K27" s="7"/>
      <c r="L27" s="87"/>
      <c r="M27" s="87"/>
      <c r="N27" s="87"/>
      <c r="O27" s="87"/>
      <c r="P27" s="87"/>
      <c r="Q27" s="87"/>
      <c r="U27" s="87"/>
      <c r="V27" s="7"/>
      <c r="W27" s="87"/>
      <c r="X27" s="7"/>
      <c r="Y27" s="18"/>
      <c r="Z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62" ht="15" customHeight="1">
      <c r="E28" s="89"/>
      <c r="F28" s="89"/>
      <c r="G28" s="89"/>
      <c r="H28" s="89"/>
      <c r="I28" s="89"/>
      <c r="J28" s="87"/>
      <c r="L28" s="87"/>
      <c r="M28" s="87"/>
      <c r="N28" s="87"/>
      <c r="O28" s="87"/>
      <c r="P28" s="87"/>
      <c r="Q28" s="87"/>
      <c r="U28" s="87"/>
      <c r="V28" s="7"/>
      <c r="W28" s="87"/>
      <c r="X28" s="7"/>
      <c r="Y28" s="18"/>
    </row>
    <row r="29" spans="1:62" ht="15" customHeight="1">
      <c r="E29" s="89"/>
      <c r="F29" s="89"/>
      <c r="G29" s="89"/>
      <c r="H29" s="89"/>
      <c r="I29" s="89"/>
      <c r="J29" s="87"/>
      <c r="L29" s="87"/>
      <c r="M29" s="87"/>
      <c r="N29" s="87"/>
      <c r="O29" s="87"/>
      <c r="P29" s="87"/>
      <c r="Q29" s="87"/>
      <c r="U29" s="87"/>
      <c r="V29" s="7"/>
      <c r="W29" s="87"/>
      <c r="X29" s="7"/>
      <c r="Y29" s="18"/>
    </row>
    <row r="30" spans="1:62" ht="15" customHeight="1">
      <c r="E30" s="90"/>
      <c r="F30" s="90"/>
      <c r="G30" s="90"/>
      <c r="H30" s="90"/>
      <c r="I30" s="90"/>
      <c r="J30" s="91"/>
      <c r="L30" s="91"/>
      <c r="M30" s="91"/>
      <c r="N30" s="91"/>
      <c r="O30" s="91"/>
      <c r="P30" s="91"/>
      <c r="Q30" s="91"/>
      <c r="U30" s="91"/>
      <c r="V30" s="7"/>
      <c r="W30" s="91"/>
      <c r="X30" s="7"/>
      <c r="Y30" s="18"/>
    </row>
    <row r="31" spans="1:62" ht="15" customHeight="1">
      <c r="E31" s="85"/>
      <c r="F31" s="85"/>
      <c r="G31" s="85"/>
      <c r="H31" s="85"/>
      <c r="I31" s="85"/>
      <c r="J31" s="87"/>
      <c r="L31" s="87"/>
      <c r="M31" s="87"/>
      <c r="N31" s="87"/>
      <c r="O31" s="87"/>
      <c r="P31" s="87"/>
      <c r="Q31" s="87"/>
      <c r="U31" s="87"/>
      <c r="V31" s="7"/>
      <c r="W31" s="87"/>
      <c r="X31" s="7"/>
      <c r="Y31" s="18"/>
    </row>
    <row r="32" spans="1:62" ht="15" customHeight="1">
      <c r="B32" s="3" t="s">
        <v>13</v>
      </c>
      <c r="C32" s="92" t="s">
        <v>14</v>
      </c>
      <c r="E32" s="87"/>
      <c r="F32" s="87"/>
      <c r="G32" s="87"/>
      <c r="H32" s="87"/>
      <c r="I32" s="87"/>
      <c r="J32" s="87"/>
      <c r="L32" s="87"/>
      <c r="M32" s="87"/>
      <c r="N32" s="87"/>
      <c r="O32" s="87"/>
      <c r="P32" s="87"/>
      <c r="Q32" s="87"/>
      <c r="U32" s="87"/>
      <c r="V32" s="7"/>
      <c r="W32" s="87"/>
      <c r="X32" s="7"/>
      <c r="Y32" s="18"/>
    </row>
    <row r="33" spans="1:30" ht="15" customHeight="1">
      <c r="A33" s="3">
        <v>11</v>
      </c>
      <c r="C33" s="3" t="s">
        <v>15</v>
      </c>
      <c r="D33" s="23"/>
      <c r="E33" s="108">
        <f>+'2 WACC'!E49</f>
        <v>6826702</v>
      </c>
      <c r="F33" s="108"/>
      <c r="G33" s="108">
        <f>+'2 WACC'!G49</f>
        <v>26378009</v>
      </c>
      <c r="H33" s="108"/>
      <c r="I33" s="108">
        <f>+'2 WACC'!K49</f>
        <v>2227030</v>
      </c>
      <c r="J33" s="36" t="s">
        <v>472</v>
      </c>
      <c r="L33" s="88"/>
      <c r="M33" s="88"/>
      <c r="N33" s="88"/>
      <c r="O33" s="88"/>
      <c r="P33" s="88"/>
      <c r="Q33" s="88"/>
      <c r="U33" s="82"/>
      <c r="V33" s="11"/>
      <c r="W33" s="82"/>
      <c r="X33" s="7"/>
      <c r="Y33" s="18"/>
    </row>
    <row r="34" spans="1:30" ht="15" customHeight="1">
      <c r="A34" s="3">
        <v>12</v>
      </c>
      <c r="C34" s="36" t="s">
        <v>17</v>
      </c>
      <c r="D34" s="93"/>
      <c r="E34" s="82">
        <f>+'4 Expenses'!F19</f>
        <v>3148391</v>
      </c>
      <c r="F34" s="82"/>
      <c r="G34" s="82">
        <f>+'4 Expenses'!I19</f>
        <v>12375316</v>
      </c>
      <c r="H34" s="82"/>
      <c r="I34" s="82">
        <f>+'4 Expenses'!L19</f>
        <v>1022049</v>
      </c>
      <c r="J34" s="36" t="s">
        <v>191</v>
      </c>
      <c r="L34" s="82"/>
      <c r="M34" s="82"/>
      <c r="N34" s="82"/>
      <c r="O34" s="82"/>
      <c r="P34" s="82"/>
      <c r="Q34" s="82"/>
      <c r="V34" s="11"/>
      <c r="W34" s="82"/>
      <c r="X34" s="7"/>
      <c r="Y34" s="18"/>
    </row>
    <row r="35" spans="1:30" ht="15" customHeight="1">
      <c r="A35" s="3">
        <v>13</v>
      </c>
      <c r="C35" s="36" t="s">
        <v>20</v>
      </c>
      <c r="D35" s="23"/>
      <c r="E35" s="82">
        <f>+'4 Expenses'!F21</f>
        <v>20006</v>
      </c>
      <c r="F35" s="82"/>
      <c r="G35" s="82">
        <f>+'4 Expenses'!I21</f>
        <v>69719</v>
      </c>
      <c r="H35" s="82"/>
      <c r="I35" s="82">
        <f>+'4 Expenses'!L21</f>
        <v>6708</v>
      </c>
      <c r="J35" s="36" t="s">
        <v>367</v>
      </c>
      <c r="L35" s="82"/>
      <c r="M35" s="82"/>
      <c r="N35" s="82"/>
      <c r="O35" s="82"/>
      <c r="P35" s="82"/>
      <c r="Q35" s="82"/>
      <c r="U35" s="82"/>
      <c r="V35" s="7"/>
      <c r="W35" s="82"/>
      <c r="X35" s="7"/>
      <c r="Y35" s="18"/>
    </row>
    <row r="36" spans="1:30" ht="15" customHeight="1">
      <c r="A36" s="3">
        <v>14</v>
      </c>
      <c r="C36" s="36" t="s">
        <v>22</v>
      </c>
      <c r="D36" s="93"/>
      <c r="E36" s="82">
        <f>+'4 Expenses'!F24</f>
        <v>1925674</v>
      </c>
      <c r="F36" s="82"/>
      <c r="G36" s="82">
        <f>+'4 Expenses'!I24</f>
        <v>6710832</v>
      </c>
      <c r="H36" s="82"/>
      <c r="I36" s="82">
        <f>+'4 Expenses'!L24</f>
        <v>645673</v>
      </c>
      <c r="J36" s="36" t="s">
        <v>368</v>
      </c>
      <c r="L36" s="82"/>
      <c r="M36" s="82"/>
      <c r="N36" s="82"/>
      <c r="O36" s="82"/>
      <c r="P36" s="82"/>
      <c r="Q36" s="82"/>
      <c r="U36" s="82"/>
      <c r="V36" s="7"/>
      <c r="W36" s="82"/>
      <c r="X36" s="7"/>
      <c r="Y36" s="18"/>
    </row>
    <row r="37" spans="1:30" ht="15" customHeight="1">
      <c r="A37" s="3">
        <v>15</v>
      </c>
      <c r="C37" s="36" t="s">
        <v>24</v>
      </c>
      <c r="D37" s="93"/>
      <c r="E37" s="82">
        <f>+'4 Expenses'!F37</f>
        <v>219602</v>
      </c>
      <c r="F37" s="82"/>
      <c r="G37" s="82">
        <f>+'4 Expenses'!I37</f>
        <v>1316259</v>
      </c>
      <c r="H37" s="82"/>
      <c r="I37" s="82">
        <f>+'4 Expenses'!L37</f>
        <v>60442</v>
      </c>
      <c r="J37" s="2" t="s">
        <v>479</v>
      </c>
      <c r="L37" s="82"/>
      <c r="M37" s="82"/>
      <c r="N37" s="82"/>
      <c r="O37" s="82"/>
      <c r="P37" s="82"/>
      <c r="Q37" s="82"/>
      <c r="U37" s="82"/>
      <c r="V37" s="7"/>
      <c r="W37" s="82"/>
      <c r="X37" s="7"/>
      <c r="Y37" s="18"/>
    </row>
    <row r="38" spans="1:30" ht="15" customHeight="1">
      <c r="A38" s="3">
        <v>16</v>
      </c>
      <c r="C38" s="36" t="s">
        <v>25</v>
      </c>
      <c r="D38" s="93"/>
      <c r="E38" s="82">
        <f>+'4 Expenses'!F26</f>
        <v>4373205.320093126</v>
      </c>
      <c r="F38" s="82"/>
      <c r="G38" s="82">
        <f>+'4 Expenses'!I26</f>
        <v>26212282.282312758</v>
      </c>
      <c r="H38" s="82"/>
      <c r="I38" s="82">
        <f>+'4 Expenses'!L26</f>
        <v>1203654.9587245521</v>
      </c>
      <c r="J38" s="36" t="s">
        <v>369</v>
      </c>
      <c r="L38" s="82"/>
      <c r="M38" s="82"/>
      <c r="N38" s="82"/>
      <c r="O38" s="82"/>
      <c r="P38" s="82"/>
      <c r="Q38" s="82"/>
      <c r="X38" s="7"/>
      <c r="Y38" s="18"/>
    </row>
    <row r="39" spans="1:30" ht="15" customHeight="1">
      <c r="A39" s="3">
        <v>17</v>
      </c>
      <c r="C39" s="36" t="s">
        <v>27</v>
      </c>
      <c r="D39" s="93"/>
      <c r="E39" s="82">
        <f>+'4 Expenses'!F35</f>
        <v>3297552</v>
      </c>
      <c r="F39" s="82"/>
      <c r="G39" s="82">
        <f>+'4 Expenses'!I35</f>
        <v>19764994</v>
      </c>
      <c r="H39" s="82"/>
      <c r="I39" s="82">
        <f>+'4 Expenses'!L35</f>
        <v>907599</v>
      </c>
      <c r="J39" s="36" t="s">
        <v>373</v>
      </c>
      <c r="L39" s="82"/>
      <c r="M39" s="82"/>
      <c r="N39" s="82"/>
      <c r="O39" s="82"/>
      <c r="P39" s="82"/>
      <c r="Q39" s="82"/>
      <c r="U39" s="82"/>
      <c r="V39" s="49"/>
      <c r="W39" s="82"/>
      <c r="X39" s="7"/>
      <c r="Y39" s="18"/>
      <c r="Z39" s="7"/>
    </row>
    <row r="40" spans="1:30" ht="15" customHeight="1">
      <c r="E40" s="87"/>
      <c r="F40" s="87"/>
      <c r="G40" s="87"/>
      <c r="H40" s="87"/>
      <c r="I40" s="87"/>
      <c r="J40" s="87"/>
      <c r="L40" s="87"/>
      <c r="M40" s="87"/>
      <c r="N40" s="87"/>
      <c r="O40" s="87"/>
      <c r="P40" s="87"/>
      <c r="Q40" s="87"/>
      <c r="U40" s="87"/>
      <c r="V40" s="7"/>
      <c r="W40" s="82"/>
      <c r="X40" s="7"/>
      <c r="Y40" s="18"/>
      <c r="Z40" s="7"/>
      <c r="AB40" s="7"/>
      <c r="AC40" s="7"/>
      <c r="AD40" s="7"/>
    </row>
    <row r="41" spans="1:30" ht="15" customHeight="1" thickBot="1">
      <c r="A41" s="3">
        <v>18</v>
      </c>
      <c r="C41" s="81" t="s">
        <v>325</v>
      </c>
      <c r="D41" s="7"/>
      <c r="E41" s="109">
        <f>SUM(E33:E39)</f>
        <v>19811132.320093125</v>
      </c>
      <c r="F41" s="108"/>
      <c r="G41" s="109">
        <f>SUM(G33:G39)</f>
        <v>92827411.282312751</v>
      </c>
      <c r="H41" s="108"/>
      <c r="I41" s="109">
        <f>SUM(I33:I39)</f>
        <v>6073155.9587245518</v>
      </c>
      <c r="J41" s="82"/>
      <c r="K41" s="7"/>
      <c r="L41" s="82"/>
      <c r="M41" s="82"/>
      <c r="N41" s="82"/>
      <c r="O41" s="82"/>
      <c r="P41" s="82"/>
      <c r="Q41" s="82"/>
      <c r="U41" s="82"/>
      <c r="V41" s="7"/>
      <c r="W41" s="87"/>
      <c r="X41" s="7"/>
      <c r="Y41" s="7"/>
      <c r="Z41" s="7"/>
      <c r="AB41" s="7"/>
      <c r="AC41" s="7"/>
      <c r="AD41" s="7"/>
    </row>
    <row r="42" spans="1:30" ht="15" customHeight="1" thickTop="1">
      <c r="C42" s="7"/>
      <c r="D42" s="7"/>
      <c r="E42" s="87"/>
      <c r="F42" s="87"/>
      <c r="G42" s="87"/>
      <c r="H42" s="87"/>
      <c r="I42" s="87"/>
      <c r="J42" s="87"/>
      <c r="K42" s="7"/>
      <c r="L42" s="87"/>
      <c r="M42" s="87"/>
      <c r="N42" s="87"/>
      <c r="O42" s="87"/>
      <c r="P42" s="87"/>
      <c r="Q42" s="87"/>
      <c r="U42" s="87"/>
      <c r="V42" s="7"/>
      <c r="W42" s="88"/>
      <c r="X42" s="7"/>
      <c r="Y42" s="7"/>
      <c r="Z42" s="7"/>
      <c r="AB42" s="7"/>
      <c r="AC42" s="7"/>
      <c r="AD42" s="7"/>
    </row>
    <row r="43" spans="1:30">
      <c r="B43" s="3" t="s">
        <v>195</v>
      </c>
      <c r="C43" s="92" t="s">
        <v>194</v>
      </c>
      <c r="D43" s="12"/>
      <c r="E43" s="95"/>
      <c r="F43" s="95"/>
      <c r="G43" s="95"/>
      <c r="H43" s="95"/>
      <c r="I43" s="95"/>
      <c r="J43" s="88"/>
      <c r="K43" s="7"/>
      <c r="L43" s="88"/>
      <c r="M43" s="88"/>
      <c r="N43" s="88"/>
      <c r="O43" s="88"/>
      <c r="P43" s="88"/>
      <c r="Q43" s="88"/>
      <c r="U43" s="88"/>
      <c r="V43" s="7"/>
      <c r="W43" s="7"/>
      <c r="X43" s="7"/>
      <c r="Y43" s="7"/>
    </row>
    <row r="44" spans="1:30">
      <c r="E44" s="82"/>
      <c r="F44" s="82"/>
      <c r="G44" s="82"/>
      <c r="H44" s="82"/>
      <c r="I44" s="82"/>
      <c r="L44" s="94"/>
      <c r="M44" s="87"/>
      <c r="N44" s="94"/>
      <c r="O44" s="87"/>
      <c r="P44" s="94"/>
      <c r="Q44" s="87"/>
    </row>
    <row r="45" spans="1:30">
      <c r="A45" s="3">
        <v>19</v>
      </c>
      <c r="C45" s="3" t="s">
        <v>206</v>
      </c>
      <c r="E45" s="7"/>
      <c r="F45" s="7"/>
      <c r="G45" s="336">
        <v>11340</v>
      </c>
      <c r="H45" s="340" t="s">
        <v>678</v>
      </c>
      <c r="I45" s="7"/>
      <c r="J45" s="7"/>
      <c r="K45" s="7"/>
      <c r="L45" s="7"/>
      <c r="M45" s="7"/>
      <c r="N45" s="7"/>
      <c r="O45" s="7"/>
      <c r="P45" s="7"/>
      <c r="Q45" s="7"/>
    </row>
    <row r="46" spans="1:30">
      <c r="A46" s="3">
        <v>20</v>
      </c>
      <c r="C46" s="3" t="s">
        <v>326</v>
      </c>
      <c r="E46" s="7"/>
      <c r="F46" s="7"/>
      <c r="G46" s="151">
        <f>+G41/G45</f>
        <v>8185.8387374173499</v>
      </c>
      <c r="H46" s="7"/>
      <c r="I46" s="7"/>
      <c r="J46" s="7"/>
      <c r="K46" s="7"/>
      <c r="L46" s="7"/>
      <c r="M46" s="7"/>
      <c r="N46" s="7"/>
      <c r="O46" s="7"/>
      <c r="P46" s="7"/>
      <c r="Q46" s="7"/>
      <c r="Y46" s="70"/>
    </row>
    <row r="47" spans="1:30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T47" s="7"/>
      <c r="U47" s="82"/>
    </row>
    <row r="48" spans="1:30">
      <c r="A48" s="3">
        <v>22</v>
      </c>
      <c r="C48" s="3" t="s">
        <v>267</v>
      </c>
      <c r="E48" s="7"/>
      <c r="F48" s="7"/>
      <c r="G48" s="7"/>
      <c r="H48" s="7"/>
      <c r="I48" s="180">
        <f>+'9 Meters'!E54</f>
        <v>64</v>
      </c>
      <c r="J48" s="36" t="s">
        <v>480</v>
      </c>
      <c r="K48" s="7"/>
      <c r="L48" s="7"/>
      <c r="M48" s="7"/>
      <c r="N48" s="7"/>
      <c r="O48" s="7"/>
      <c r="P48" s="7"/>
      <c r="Q48" s="7"/>
    </row>
    <row r="49" spans="5:17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5:17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5:17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5:17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5:17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5:17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5:17">
      <c r="K55" s="7"/>
      <c r="L55" s="7"/>
      <c r="M55" s="7"/>
      <c r="N55" s="7"/>
      <c r="O55" s="7"/>
      <c r="P55" s="7"/>
      <c r="Q55" s="7"/>
    </row>
    <row r="56" spans="5:17">
      <c r="K56" s="7"/>
      <c r="L56" s="7"/>
      <c r="M56" s="7"/>
      <c r="N56" s="7"/>
      <c r="O56" s="7"/>
      <c r="P56" s="7"/>
      <c r="Q56" s="7"/>
    </row>
    <row r="57" spans="5:17">
      <c r="K57" s="7"/>
      <c r="L57" s="7"/>
      <c r="M57" s="7"/>
      <c r="N57" s="7"/>
      <c r="O57" s="7"/>
      <c r="P57" s="7"/>
      <c r="Q57" s="7"/>
    </row>
    <row r="58" spans="5:17">
      <c r="K58" s="7"/>
      <c r="L58" s="7"/>
      <c r="M58" s="7"/>
      <c r="N58" s="7"/>
      <c r="O58" s="7"/>
      <c r="P58" s="7"/>
      <c r="Q58" s="7"/>
    </row>
    <row r="59" spans="5:17">
      <c r="K59" s="7"/>
      <c r="L59" s="7"/>
      <c r="M59" s="7"/>
      <c r="N59" s="7"/>
      <c r="O59" s="7"/>
      <c r="P59" s="7"/>
      <c r="Q59" s="7"/>
    </row>
    <row r="60" spans="5:17">
      <c r="K60" s="7"/>
      <c r="L60" s="7"/>
      <c r="M60" s="7"/>
      <c r="N60" s="7"/>
      <c r="O60" s="7"/>
      <c r="P60" s="7"/>
      <c r="Q60" s="7"/>
    </row>
    <row r="61" spans="5:17">
      <c r="K61" s="7"/>
      <c r="L61" s="7"/>
      <c r="M61" s="7"/>
      <c r="N61" s="7"/>
      <c r="O61" s="7"/>
      <c r="P61" s="7"/>
      <c r="Q61" s="7"/>
    </row>
    <row r="62" spans="5:17">
      <c r="K62" s="7"/>
      <c r="L62" s="7"/>
      <c r="M62" s="7"/>
      <c r="N62" s="7"/>
      <c r="O62" s="7"/>
      <c r="P62" s="7"/>
      <c r="Q62" s="7"/>
    </row>
    <row r="63" spans="5:17">
      <c r="K63" s="7"/>
      <c r="L63" s="7"/>
      <c r="M63" s="7"/>
      <c r="N63" s="7"/>
      <c r="O63" s="7"/>
      <c r="P63" s="7"/>
      <c r="Q63" s="7"/>
    </row>
    <row r="64" spans="5:17">
      <c r="K64" s="7" t="s">
        <v>207</v>
      </c>
      <c r="L64" s="7"/>
      <c r="M64" s="7"/>
      <c r="N64" s="7"/>
      <c r="O64" s="7"/>
      <c r="P64" s="7"/>
      <c r="Q64" s="7"/>
    </row>
    <row r="65" spans="13:17">
      <c r="M65" s="7"/>
      <c r="N65" s="7"/>
      <c r="O65" s="7"/>
      <c r="P65" s="7"/>
      <c r="Q65" s="7"/>
    </row>
    <row r="66" spans="13:17">
      <c r="M66" s="7"/>
      <c r="N66" s="7"/>
      <c r="O66" s="7"/>
      <c r="P66" s="7"/>
      <c r="Q66" s="7"/>
    </row>
    <row r="67" spans="13:17">
      <c r="M67" s="7"/>
      <c r="N67" s="7"/>
      <c r="O67" s="7"/>
      <c r="P67" s="7"/>
      <c r="Q67" s="7"/>
    </row>
    <row r="68" spans="13:17">
      <c r="M68" s="7"/>
      <c r="N68" s="7"/>
      <c r="O68" s="7"/>
      <c r="P68" s="7"/>
      <c r="Q68" s="7"/>
    </row>
    <row r="69" spans="13:17">
      <c r="M69" s="7"/>
      <c r="N69" s="7"/>
      <c r="O69" s="7"/>
      <c r="P69" s="7"/>
      <c r="Q69" s="7"/>
    </row>
    <row r="70" spans="13:17">
      <c r="M70" s="7"/>
      <c r="N70" s="7"/>
      <c r="O70" s="7"/>
      <c r="P70" s="7"/>
      <c r="Q70" s="7"/>
    </row>
    <row r="71" spans="13:17">
      <c r="M71" s="7"/>
      <c r="N71" s="7"/>
      <c r="O71" s="7"/>
      <c r="P71" s="7"/>
      <c r="Q71" s="7"/>
    </row>
    <row r="72" spans="13:17">
      <c r="M72" s="7"/>
      <c r="N72" s="7"/>
      <c r="O72" s="7"/>
      <c r="P72" s="7"/>
      <c r="Q72" s="7"/>
    </row>
    <row r="73" spans="13:17">
      <c r="M73" s="7"/>
      <c r="N73" s="7"/>
      <c r="O73" s="7"/>
      <c r="P73" s="7"/>
      <c r="Q73" s="7"/>
    </row>
    <row r="74" spans="13:17">
      <c r="M74" s="7"/>
      <c r="N74" s="7"/>
      <c r="O74" s="7"/>
      <c r="P74" s="7"/>
      <c r="Q74" s="7"/>
    </row>
    <row r="75" spans="13:17">
      <c r="M75" s="7"/>
      <c r="N75" s="7"/>
      <c r="O75" s="7"/>
      <c r="P75" s="7"/>
      <c r="Q75" s="7"/>
    </row>
    <row r="76" spans="13:17">
      <c r="M76" s="7"/>
      <c r="N76" s="7"/>
      <c r="O76" s="7"/>
      <c r="P76" s="7"/>
      <c r="Q76" s="7"/>
    </row>
    <row r="77" spans="13:17">
      <c r="M77" s="7"/>
      <c r="N77" s="7"/>
      <c r="O77" s="7"/>
      <c r="P77" s="7"/>
      <c r="Q77" s="7"/>
    </row>
    <row r="78" spans="13:17">
      <c r="M78" s="7"/>
      <c r="N78" s="7"/>
      <c r="O78" s="7"/>
      <c r="P78" s="7"/>
      <c r="Q78" s="7"/>
    </row>
    <row r="79" spans="13:17">
      <c r="M79" s="7"/>
      <c r="N79" s="7"/>
      <c r="O79" s="7"/>
      <c r="P79" s="7"/>
      <c r="Q79" s="7"/>
    </row>
    <row r="80" spans="13:17">
      <c r="M80" s="7"/>
      <c r="N80" s="7"/>
      <c r="O80" s="7"/>
      <c r="P80" s="7"/>
      <c r="Q80" s="7"/>
    </row>
    <row r="81" spans="11:17">
      <c r="M81" s="7"/>
      <c r="N81" s="7"/>
      <c r="O81" s="7"/>
      <c r="P81" s="7"/>
      <c r="Q81" s="7"/>
    </row>
    <row r="82" spans="11:17">
      <c r="M82" s="7"/>
      <c r="N82" s="7"/>
      <c r="O82" s="7"/>
      <c r="P82" s="7"/>
      <c r="Q82" s="7"/>
    </row>
    <row r="83" spans="11:17">
      <c r="M83" s="7"/>
      <c r="N83" s="7"/>
      <c r="O83" s="7"/>
      <c r="P83" s="7"/>
      <c r="Q83" s="7"/>
    </row>
    <row r="84" spans="11:17">
      <c r="M84" s="7"/>
      <c r="N84" s="7"/>
      <c r="O84" s="7"/>
      <c r="P84" s="7"/>
      <c r="Q84" s="7"/>
    </row>
    <row r="85" spans="11:17">
      <c r="M85" s="7"/>
      <c r="N85" s="7"/>
      <c r="O85" s="7"/>
      <c r="P85" s="7"/>
      <c r="Q85" s="7"/>
    </row>
    <row r="86" spans="11:17">
      <c r="M86" s="7"/>
      <c r="N86" s="7"/>
      <c r="O86" s="7"/>
      <c r="P86" s="7"/>
      <c r="Q86" s="7"/>
    </row>
    <row r="87" spans="11:17">
      <c r="M87" s="7"/>
      <c r="N87" s="7"/>
      <c r="O87" s="7"/>
      <c r="P87" s="7"/>
      <c r="Q87" s="7"/>
    </row>
    <row r="88" spans="11:17">
      <c r="M88" s="7"/>
      <c r="N88" s="7"/>
      <c r="O88" s="7"/>
      <c r="P88" s="7"/>
      <c r="Q88" s="7"/>
    </row>
    <row r="89" spans="11:17">
      <c r="M89" s="7"/>
      <c r="N89" s="7"/>
      <c r="O89" s="7"/>
      <c r="P89" s="7"/>
      <c r="Q89" s="7"/>
    </row>
    <row r="90" spans="11:17">
      <c r="M90" s="7"/>
      <c r="N90" s="7"/>
      <c r="O90" s="7"/>
      <c r="P90" s="7"/>
      <c r="Q90" s="7"/>
    </row>
    <row r="91" spans="11:17">
      <c r="M91" s="7"/>
      <c r="N91" s="7"/>
      <c r="O91" s="7"/>
      <c r="P91" s="7"/>
      <c r="Q91" s="7"/>
    </row>
    <row r="92" spans="11:17">
      <c r="M92" s="7"/>
      <c r="N92" s="7"/>
      <c r="O92" s="7"/>
      <c r="P92" s="7"/>
      <c r="Q92" s="7"/>
    </row>
    <row r="93" spans="11:17">
      <c r="K93" s="7"/>
      <c r="L93" s="7"/>
      <c r="M93" s="7"/>
      <c r="N93" s="7"/>
      <c r="O93" s="7"/>
      <c r="P93" s="7"/>
      <c r="Q93" s="7"/>
    </row>
    <row r="94" spans="11:17">
      <c r="K94" s="7"/>
      <c r="L94" s="7"/>
      <c r="M94" s="7"/>
      <c r="N94" s="7"/>
      <c r="O94" s="7"/>
      <c r="P94" s="7"/>
      <c r="Q94" s="7"/>
    </row>
    <row r="95" spans="11:17">
      <c r="K95" s="7"/>
      <c r="L95" s="7"/>
      <c r="M95" s="7"/>
      <c r="N95" s="7"/>
      <c r="O95" s="7"/>
      <c r="P95" s="7"/>
      <c r="Q95" s="7"/>
    </row>
    <row r="96" spans="11:17">
      <c r="K96" s="7"/>
      <c r="L96" s="7"/>
      <c r="M96" s="7"/>
      <c r="N96" s="7"/>
      <c r="O96" s="7"/>
      <c r="P96" s="7"/>
      <c r="Q96" s="7"/>
    </row>
    <row r="97" spans="4:17">
      <c r="K97" s="7"/>
      <c r="L97" s="7"/>
      <c r="M97" s="7"/>
      <c r="N97" s="7"/>
      <c r="O97" s="7"/>
      <c r="P97" s="7"/>
      <c r="Q97" s="7"/>
    </row>
    <row r="98" spans="4:17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4:17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4:17">
      <c r="K100" s="7"/>
      <c r="L100" s="7"/>
      <c r="M100" s="7"/>
      <c r="N100" s="7"/>
      <c r="O100" s="7"/>
      <c r="P100" s="7"/>
      <c r="Q100" s="7"/>
    </row>
    <row r="101" spans="4:17">
      <c r="K101" s="7"/>
      <c r="L101" s="7"/>
      <c r="M101" s="7"/>
      <c r="N101" s="7"/>
      <c r="O101" s="7"/>
      <c r="P101" s="7"/>
      <c r="Q101" s="7"/>
    </row>
    <row r="102" spans="4:17">
      <c r="K102" s="7"/>
      <c r="L102" s="7"/>
      <c r="M102" s="7"/>
      <c r="N102" s="7"/>
      <c r="O102" s="7"/>
      <c r="P102" s="7"/>
      <c r="Q102" s="7"/>
    </row>
    <row r="103" spans="4:17">
      <c r="K103" s="7"/>
      <c r="L103" s="7"/>
      <c r="M103" s="7"/>
      <c r="N103" s="7"/>
      <c r="O103" s="7"/>
      <c r="P103" s="7"/>
      <c r="Q103" s="7"/>
    </row>
    <row r="104" spans="4:17">
      <c r="K104" s="7"/>
      <c r="L104" s="7"/>
      <c r="M104" s="7"/>
      <c r="N104" s="7"/>
      <c r="O104" s="7"/>
      <c r="P104" s="7"/>
      <c r="Q104" s="7"/>
    </row>
    <row r="105" spans="4:17">
      <c r="K105" s="7"/>
      <c r="L105" s="7"/>
      <c r="M105" s="7"/>
      <c r="N105" s="7"/>
      <c r="O105" s="7"/>
      <c r="P105" s="7"/>
      <c r="Q105" s="7"/>
    </row>
    <row r="106" spans="4:17">
      <c r="K106" s="7"/>
      <c r="L106" s="7"/>
      <c r="M106" s="7"/>
      <c r="N106" s="7"/>
      <c r="O106" s="7"/>
      <c r="P106" s="7"/>
      <c r="Q106" s="7"/>
    </row>
    <row r="107" spans="4:17">
      <c r="K107" s="7"/>
      <c r="L107" s="7"/>
      <c r="M107" s="7"/>
    </row>
    <row r="108" spans="4:17">
      <c r="K108" s="7"/>
      <c r="L108" s="7"/>
      <c r="M108" s="7"/>
    </row>
    <row r="109" spans="4:17">
      <c r="K109" s="7"/>
      <c r="L109" s="7"/>
      <c r="M109" s="7"/>
    </row>
    <row r="110" spans="4:17">
      <c r="K110" s="7"/>
      <c r="L110" s="7"/>
      <c r="M110" s="7"/>
    </row>
    <row r="111" spans="4:17">
      <c r="K111" s="7"/>
      <c r="L111" s="7"/>
      <c r="M111" s="7"/>
    </row>
    <row r="112" spans="4:17">
      <c r="K112" s="7"/>
      <c r="L112" s="7"/>
      <c r="M112" s="7"/>
    </row>
    <row r="113" spans="11:15">
      <c r="K113" s="126"/>
      <c r="M113" s="126"/>
      <c r="O113" s="126"/>
    </row>
    <row r="114" spans="11:15">
      <c r="K114" s="70"/>
      <c r="M114" s="70"/>
      <c r="O114" s="70"/>
    </row>
    <row r="115" spans="11:15">
      <c r="K115" s="70"/>
      <c r="M115" s="70"/>
      <c r="O115" s="70"/>
    </row>
    <row r="116" spans="11:15">
      <c r="K116" s="5"/>
      <c r="M116" s="5"/>
      <c r="O116" s="5"/>
    </row>
    <row r="117" spans="11:15" ht="15.75">
      <c r="K117" s="126"/>
      <c r="M117" s="126"/>
      <c r="O117" s="142"/>
    </row>
    <row r="118" spans="11:15" ht="15.75">
      <c r="K118" s="126"/>
      <c r="M118" s="126"/>
      <c r="O118" s="142"/>
    </row>
    <row r="119" spans="11:15">
      <c r="K119" s="7"/>
      <c r="L119" s="7"/>
      <c r="M119" s="7"/>
    </row>
    <row r="120" spans="11:15">
      <c r="K120" s="7"/>
      <c r="L120" s="7"/>
      <c r="M120" s="7"/>
    </row>
    <row r="121" spans="11:15">
      <c r="K121" s="111"/>
      <c r="L121" s="7"/>
      <c r="M121" s="111"/>
      <c r="O121" s="100"/>
    </row>
    <row r="122" spans="11:15">
      <c r="K122" s="111"/>
      <c r="L122" s="7"/>
      <c r="M122" s="111"/>
      <c r="O122" s="100"/>
    </row>
    <row r="123" spans="11:15">
      <c r="K123" s="7"/>
      <c r="L123" s="7"/>
      <c r="M123" s="7"/>
    </row>
    <row r="124" spans="11:15">
      <c r="K124" s="7"/>
      <c r="L124" s="7"/>
      <c r="M124" s="7"/>
    </row>
    <row r="125" spans="11:15">
      <c r="K125" s="74"/>
      <c r="L125" s="7"/>
      <c r="M125" s="74"/>
      <c r="O125" s="141"/>
    </row>
    <row r="126" spans="11:15">
      <c r="K126" s="74"/>
      <c r="L126" s="7"/>
      <c r="M126" s="74"/>
      <c r="O126" s="141"/>
    </row>
    <row r="127" spans="11:15">
      <c r="K127" s="74"/>
      <c r="L127" s="7"/>
      <c r="M127" s="74"/>
      <c r="O127" s="141"/>
    </row>
    <row r="128" spans="11:15">
      <c r="K128" s="74"/>
      <c r="L128" s="7"/>
      <c r="M128" s="74"/>
      <c r="O128" s="141"/>
    </row>
    <row r="129" spans="11:15">
      <c r="K129" s="7"/>
      <c r="L129" s="7"/>
      <c r="M129" s="7"/>
    </row>
    <row r="130" spans="11:15">
      <c r="K130" s="100"/>
      <c r="M130" s="100"/>
      <c r="O130" s="100"/>
    </row>
    <row r="131" spans="11:15">
      <c r="K131" s="100"/>
      <c r="M131" s="100"/>
      <c r="O131" s="100"/>
    </row>
    <row r="134" spans="11:15">
      <c r="K134" s="100"/>
      <c r="M134" s="100"/>
      <c r="O134" s="100"/>
    </row>
    <row r="135" spans="11:15">
      <c r="K135" s="141"/>
      <c r="M135" s="141"/>
      <c r="O135" s="141"/>
    </row>
    <row r="136" spans="11:15">
      <c r="K136" s="141"/>
      <c r="M136" s="141"/>
      <c r="O136" s="141"/>
    </row>
    <row r="137" spans="11:15">
      <c r="K137" s="141"/>
      <c r="M137" s="141"/>
      <c r="O137" s="141"/>
    </row>
    <row r="138" spans="11:15">
      <c r="K138" s="141"/>
      <c r="M138" s="141"/>
      <c r="O138" s="141"/>
    </row>
    <row r="139" spans="11:15">
      <c r="K139" s="141"/>
      <c r="M139" s="141"/>
      <c r="O139" s="141"/>
    </row>
    <row r="141" spans="11:15">
      <c r="K141" s="100"/>
      <c r="M141" s="100"/>
      <c r="O141" s="100"/>
    </row>
  </sheetData>
  <phoneticPr fontId="0" type="noConversion"/>
  <pageMargins left="0" right="0" top="0.75" bottom="0" header="0.5" footer="0.5"/>
  <pageSetup scale="48" fitToHeight="0" orientation="portrait" r:id="rId1"/>
  <headerFooter alignWithMargins="0"/>
  <rowBreaks count="3" manualBreakCount="3">
    <brk id="54" max="16383" man="1"/>
    <brk id="99" max="16383" man="1"/>
    <brk id="1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5:R51"/>
  <sheetViews>
    <sheetView showGridLines="0" zoomScale="85" zoomScaleNormal="85" workbookViewId="0">
      <selection activeCell="I19" sqref="I19"/>
    </sheetView>
  </sheetViews>
  <sheetFormatPr defaultColWidth="9.140625" defaultRowHeight="12.75"/>
  <cols>
    <col min="1" max="1" width="5.5703125" style="212" customWidth="1"/>
    <col min="2" max="2" width="5.140625" style="212" bestFit="1" customWidth="1"/>
    <col min="3" max="3" width="66.140625" style="212" bestFit="1" customWidth="1"/>
    <col min="4" max="4" width="17.5703125" style="212" customWidth="1"/>
    <col min="5" max="5" width="18.28515625" style="212" bestFit="1" customWidth="1"/>
    <col min="6" max="9" width="18.28515625" style="212" customWidth="1"/>
    <col min="10" max="10" width="19.5703125" style="212" bestFit="1" customWidth="1"/>
    <col min="11" max="11" width="5.28515625" style="212" customWidth="1"/>
    <col min="12" max="16384" width="9.140625" style="212"/>
  </cols>
  <sheetData>
    <row r="5" spans="1:18" ht="15">
      <c r="A5" s="3"/>
      <c r="B5" s="3"/>
      <c r="C5" s="273"/>
      <c r="D5" s="7"/>
      <c r="E5" s="7"/>
      <c r="F5" s="7"/>
      <c r="G5" s="7"/>
      <c r="H5" s="7"/>
      <c r="I5" s="7"/>
      <c r="J5" s="5" t="s">
        <v>94</v>
      </c>
    </row>
    <row r="6" spans="1:18" ht="19.5">
      <c r="A6" s="3"/>
      <c r="B6" s="3"/>
      <c r="C6" s="3"/>
      <c r="D6" s="97" t="s">
        <v>93</v>
      </c>
      <c r="E6" s="7"/>
      <c r="F6" s="7"/>
      <c r="G6" s="7"/>
      <c r="H6" s="7"/>
      <c r="I6" s="7"/>
      <c r="J6" s="5" t="s">
        <v>328</v>
      </c>
    </row>
    <row r="7" spans="1:18" ht="15">
      <c r="A7" s="3"/>
      <c r="B7" s="3"/>
      <c r="C7" s="3"/>
      <c r="D7" s="23" t="s">
        <v>188</v>
      </c>
      <c r="E7" s="7"/>
      <c r="F7" s="7"/>
      <c r="G7" s="7"/>
      <c r="H7" s="7"/>
      <c r="I7" s="7"/>
      <c r="J7" s="5" t="s">
        <v>546</v>
      </c>
    </row>
    <row r="8" spans="1:18" ht="15">
      <c r="A8" s="3"/>
      <c r="B8" s="205"/>
      <c r="C8" s="205"/>
      <c r="D8" s="23" t="s">
        <v>250</v>
      </c>
      <c r="E8" s="7"/>
      <c r="F8" s="7"/>
      <c r="G8" s="7"/>
      <c r="H8" s="7"/>
      <c r="I8" s="7"/>
      <c r="J8" s="7"/>
    </row>
    <row r="9" spans="1:18" ht="15">
      <c r="A9" s="3"/>
      <c r="B9" s="205"/>
      <c r="C9" s="205"/>
      <c r="D9" s="23" t="str">
        <f>+'1 Rev Req'!D5</f>
        <v>2017 Forecast</v>
      </c>
      <c r="E9" s="7"/>
      <c r="F9" s="7"/>
      <c r="G9" s="7"/>
      <c r="H9" s="7"/>
      <c r="I9" s="7"/>
      <c r="J9" s="7"/>
    </row>
    <row r="10" spans="1:18" ht="15">
      <c r="A10" s="3"/>
      <c r="B10" s="3"/>
      <c r="C10" s="3"/>
      <c r="D10" s="23" t="str">
        <f>+'1 Rev Req'!D6</f>
        <v>12-15-2016 Posting</v>
      </c>
      <c r="E10" s="7"/>
      <c r="F10" s="7"/>
      <c r="G10" s="19"/>
      <c r="H10" s="7"/>
      <c r="I10" s="7"/>
      <c r="J10" s="7"/>
    </row>
    <row r="11" spans="1:18" ht="15">
      <c r="A11" s="3"/>
      <c r="B11" s="3"/>
      <c r="C11" s="3"/>
      <c r="D11" s="23"/>
      <c r="E11" s="7"/>
      <c r="F11" s="7"/>
      <c r="G11" s="7"/>
      <c r="H11" s="7"/>
      <c r="I11" s="7"/>
      <c r="J11" s="7"/>
      <c r="O11" s="267"/>
      <c r="P11" s="268"/>
      <c r="Q11" s="268"/>
      <c r="R11" s="268"/>
    </row>
    <row r="12" spans="1:18" ht="15">
      <c r="A12" s="3"/>
      <c r="B12" s="3"/>
      <c r="C12" s="29" t="s">
        <v>16</v>
      </c>
      <c r="D12" s="29" t="s">
        <v>18</v>
      </c>
      <c r="E12" s="29" t="s">
        <v>19</v>
      </c>
      <c r="F12" s="30" t="s">
        <v>21</v>
      </c>
      <c r="G12" s="30" t="s">
        <v>23</v>
      </c>
      <c r="H12" s="30" t="s">
        <v>86</v>
      </c>
      <c r="I12" s="30" t="s">
        <v>26</v>
      </c>
      <c r="J12" s="30" t="s">
        <v>556</v>
      </c>
    </row>
    <row r="13" spans="1:18" ht="15">
      <c r="A13" s="3"/>
      <c r="B13" s="3"/>
      <c r="C13" s="3"/>
      <c r="D13" s="7"/>
      <c r="E13" s="30" t="s">
        <v>241</v>
      </c>
      <c r="F13" s="7"/>
      <c r="G13" s="7"/>
      <c r="H13" s="7"/>
      <c r="I13" s="7"/>
      <c r="J13" s="7"/>
    </row>
    <row r="14" spans="1:18" ht="15">
      <c r="A14" s="3"/>
      <c r="B14" s="3"/>
      <c r="C14" s="3"/>
      <c r="D14" s="7" t="s">
        <v>227</v>
      </c>
      <c r="E14" s="30" t="s">
        <v>239</v>
      </c>
      <c r="F14" s="30" t="s">
        <v>239</v>
      </c>
      <c r="G14" s="19"/>
      <c r="H14" s="30" t="s">
        <v>264</v>
      </c>
      <c r="I14" s="30" t="s">
        <v>246</v>
      </c>
      <c r="J14" s="30" t="s">
        <v>248</v>
      </c>
    </row>
    <row r="15" spans="1:18" ht="15">
      <c r="A15" s="3"/>
      <c r="B15" s="3"/>
      <c r="C15" s="3" t="s">
        <v>207</v>
      </c>
      <c r="D15" s="7" t="s">
        <v>210</v>
      </c>
      <c r="E15" s="30" t="s">
        <v>240</v>
      </c>
      <c r="F15" s="30" t="s">
        <v>61</v>
      </c>
      <c r="G15" s="30" t="s">
        <v>263</v>
      </c>
      <c r="H15" s="30" t="s">
        <v>265</v>
      </c>
      <c r="I15" s="30" t="s">
        <v>263</v>
      </c>
      <c r="J15" s="30" t="s">
        <v>263</v>
      </c>
    </row>
    <row r="16" spans="1:18" ht="15">
      <c r="A16" s="3"/>
      <c r="B16" s="3"/>
      <c r="C16" s="3" t="s">
        <v>251</v>
      </c>
      <c r="D16" s="7" t="s">
        <v>228</v>
      </c>
      <c r="E16" s="30" t="s">
        <v>242</v>
      </c>
      <c r="F16" s="30" t="s">
        <v>243</v>
      </c>
      <c r="G16" s="30" t="s">
        <v>262</v>
      </c>
      <c r="H16" s="30" t="s">
        <v>266</v>
      </c>
      <c r="I16" s="30" t="s">
        <v>247</v>
      </c>
      <c r="J16" s="30" t="s">
        <v>247</v>
      </c>
    </row>
    <row r="17" spans="1:10" ht="15">
      <c r="A17" s="3"/>
      <c r="B17" s="3"/>
      <c r="C17" s="37" t="s">
        <v>716</v>
      </c>
      <c r="D17" s="7" t="s">
        <v>229</v>
      </c>
      <c r="E17" s="7" t="s">
        <v>214</v>
      </c>
      <c r="F17" s="7" t="s">
        <v>213</v>
      </c>
      <c r="G17" s="7" t="s">
        <v>213</v>
      </c>
      <c r="H17" s="7" t="s">
        <v>213</v>
      </c>
      <c r="I17" s="7" t="s">
        <v>215</v>
      </c>
      <c r="J17" s="7" t="s">
        <v>215</v>
      </c>
    </row>
    <row r="18" spans="1:10" ht="16.5">
      <c r="A18" s="3"/>
      <c r="B18" s="140" t="s">
        <v>234</v>
      </c>
      <c r="C18" s="3"/>
      <c r="D18" s="283"/>
      <c r="E18" s="7"/>
      <c r="F18" s="7"/>
      <c r="G18" s="7"/>
      <c r="H18" s="7"/>
      <c r="I18" s="7"/>
      <c r="J18" s="7"/>
    </row>
    <row r="19" spans="1:10" ht="15.75">
      <c r="A19" s="3">
        <v>1</v>
      </c>
      <c r="B19" s="3"/>
      <c r="C19" s="3" t="s">
        <v>252</v>
      </c>
      <c r="D19" s="355">
        <v>3421</v>
      </c>
      <c r="E19" s="355">
        <v>1128</v>
      </c>
      <c r="F19" s="143">
        <f>IF(D19=0,0,+E19/D19)</f>
        <v>0.32972814966384101</v>
      </c>
      <c r="G19" s="150">
        <f>+G44</f>
        <v>0.73</v>
      </c>
      <c r="H19" s="126">
        <f>+G19*D$50</f>
        <v>5975.6622783146649</v>
      </c>
      <c r="I19" s="111">
        <f>ROUND(+H19*F19,0)</f>
        <v>1970</v>
      </c>
      <c r="J19" s="111"/>
    </row>
    <row r="20" spans="1:10" ht="15.75">
      <c r="A20" s="3">
        <f>1+A19</f>
        <v>2</v>
      </c>
      <c r="B20" s="3"/>
      <c r="C20" s="3" t="s">
        <v>253</v>
      </c>
      <c r="D20" s="355">
        <v>3840</v>
      </c>
      <c r="E20" s="355">
        <v>785</v>
      </c>
      <c r="F20" s="143">
        <f>IF(D20=0,0,+E20/D20)</f>
        <v>0.20442708333333334</v>
      </c>
      <c r="G20" s="150">
        <f>+G41</f>
        <v>0.49</v>
      </c>
      <c r="H20" s="70">
        <f>+G20*D$50</f>
        <v>4011.0609813345013</v>
      </c>
      <c r="I20" s="74">
        <f>ROUND(+H20*F20,0)</f>
        <v>820</v>
      </c>
      <c r="J20" s="74"/>
    </row>
    <row r="21" spans="1:10" ht="15.75">
      <c r="A21" s="3">
        <f>1+A20</f>
        <v>3</v>
      </c>
      <c r="B21" s="3"/>
      <c r="C21" s="3" t="s">
        <v>254</v>
      </c>
      <c r="D21" s="355">
        <v>2424</v>
      </c>
      <c r="E21" s="355">
        <v>1263</v>
      </c>
      <c r="F21" s="143">
        <f>IF(D21=0,0,+E21/D21)</f>
        <v>0.52103960396039606</v>
      </c>
      <c r="G21" s="150">
        <f>+G45</f>
        <v>0.06</v>
      </c>
      <c r="H21" s="70">
        <f>+G21*D$50</f>
        <v>491.15032424504096</v>
      </c>
      <c r="I21" s="74">
        <f>ROUND(+H21*F21,0)</f>
        <v>256</v>
      </c>
      <c r="J21" s="74"/>
    </row>
    <row r="22" spans="1:10" ht="15">
      <c r="A22" s="3"/>
      <c r="B22" s="3"/>
      <c r="C22" s="3"/>
      <c r="D22" s="128" t="s">
        <v>230</v>
      </c>
      <c r="E22" s="128" t="s">
        <v>230</v>
      </c>
      <c r="F22" s="3"/>
      <c r="G22" s="147"/>
      <c r="H22" s="5" t="s">
        <v>231</v>
      </c>
      <c r="I22" s="146" t="s">
        <v>215</v>
      </c>
      <c r="J22" s="144"/>
    </row>
    <row r="23" spans="1:10" ht="15.75">
      <c r="A23" s="3">
        <v>4</v>
      </c>
      <c r="B23" s="3"/>
      <c r="C23" s="3" t="s">
        <v>219</v>
      </c>
      <c r="D23" s="70">
        <f>SUM(D19:D21)</f>
        <v>9685</v>
      </c>
      <c r="E23" s="70">
        <f>SUM(E19:E21)</f>
        <v>3176</v>
      </c>
      <c r="F23" s="126"/>
      <c r="G23" s="147"/>
      <c r="H23" s="126">
        <f>SUM(H19:H21)</f>
        <v>10477.873583894208</v>
      </c>
      <c r="I23" s="126">
        <f>SUM(I19:I21)</f>
        <v>3046</v>
      </c>
      <c r="J23" s="142">
        <f>ROUND(I23/12,0)</f>
        <v>254</v>
      </c>
    </row>
    <row r="24" spans="1:10" ht="15">
      <c r="A24" s="3"/>
      <c r="B24" s="3"/>
      <c r="C24" s="3"/>
      <c r="D24" s="70"/>
      <c r="E24" s="70"/>
      <c r="F24" s="126"/>
      <c r="G24" s="147"/>
      <c r="H24" s="126"/>
      <c r="I24" s="74"/>
      <c r="J24" s="74"/>
    </row>
    <row r="25" spans="1:10" ht="15">
      <c r="A25" s="3"/>
      <c r="B25" s="3"/>
      <c r="C25" s="3"/>
      <c r="D25" s="7"/>
      <c r="E25" s="7"/>
      <c r="F25" s="7"/>
      <c r="G25" s="148"/>
      <c r="H25" s="7"/>
      <c r="I25" s="74"/>
      <c r="J25" s="74"/>
    </row>
    <row r="26" spans="1:10" ht="16.5">
      <c r="A26" s="3">
        <v>5</v>
      </c>
      <c r="B26" s="140" t="s">
        <v>235</v>
      </c>
      <c r="C26" s="3"/>
      <c r="D26" s="7"/>
      <c r="F26" s="7"/>
      <c r="G26" s="148"/>
      <c r="H26" s="7"/>
      <c r="I26" s="74"/>
      <c r="J26" s="74"/>
    </row>
    <row r="27" spans="1:10" ht="15.75">
      <c r="A27" s="3">
        <f>1+A26</f>
        <v>6</v>
      </c>
      <c r="B27" s="3"/>
      <c r="C27" s="3" t="s">
        <v>255</v>
      </c>
      <c r="D27" s="355">
        <v>5771</v>
      </c>
      <c r="E27" s="355">
        <v>3057</v>
      </c>
      <c r="F27" s="143">
        <f>IF(D27=0,0,+E27/D27)</f>
        <v>0.52971755328365966</v>
      </c>
      <c r="G27" s="358">
        <f>0.8+0.9+0</f>
        <v>1.7000000000000002</v>
      </c>
      <c r="H27" s="126">
        <f>+G27*D$50</f>
        <v>13915.925853609497</v>
      </c>
      <c r="I27" s="111">
        <f>ROUND(+H27*F27,0)</f>
        <v>7372</v>
      </c>
      <c r="J27" s="111"/>
    </row>
    <row r="28" spans="1:10" ht="15">
      <c r="A28" s="3"/>
      <c r="B28" s="3"/>
      <c r="C28" s="3"/>
      <c r="D28" s="195"/>
      <c r="E28" s="168"/>
      <c r="F28" s="39"/>
      <c r="G28" s="247"/>
      <c r="H28" s="70"/>
      <c r="I28" s="74"/>
      <c r="J28" s="74"/>
    </row>
    <row r="29" spans="1:10" ht="15">
      <c r="A29" s="3">
        <v>7</v>
      </c>
      <c r="B29" s="3"/>
      <c r="C29" s="3" t="s">
        <v>256</v>
      </c>
      <c r="D29" s="19"/>
      <c r="E29" s="356">
        <v>1935</v>
      </c>
      <c r="F29" s="175"/>
      <c r="G29" s="358">
        <f>3.56+0+1.27</f>
        <v>4.83</v>
      </c>
      <c r="H29" s="70">
        <f>+G29*D$50</f>
        <v>39537.601101725799</v>
      </c>
      <c r="I29" s="74"/>
      <c r="J29" s="144"/>
    </row>
    <row r="30" spans="1:10" ht="15">
      <c r="A30" s="3">
        <f>1+A29</f>
        <v>8</v>
      </c>
      <c r="B30" s="3"/>
      <c r="C30" s="3" t="s">
        <v>595</v>
      </c>
      <c r="D30" s="145"/>
      <c r="E30" s="357"/>
      <c r="F30" s="175"/>
      <c r="G30" s="358">
        <f>1.76+0</f>
        <v>1.76</v>
      </c>
      <c r="H30" s="70">
        <f>+G30*D$50</f>
        <v>14407.076177854537</v>
      </c>
      <c r="I30" s="111"/>
      <c r="J30" s="111"/>
    </row>
    <row r="31" spans="1:10" ht="15">
      <c r="A31" s="3">
        <f>1+A30</f>
        <v>9</v>
      </c>
      <c r="B31" s="3"/>
      <c r="C31" s="3" t="s">
        <v>257</v>
      </c>
      <c r="D31" s="19"/>
      <c r="E31" s="3"/>
      <c r="F31" s="7"/>
      <c r="G31" s="148"/>
      <c r="H31" s="74"/>
      <c r="I31" s="74"/>
      <c r="J31" s="74"/>
    </row>
    <row r="32" spans="1:10" ht="15">
      <c r="A32" s="3"/>
      <c r="B32" s="3"/>
      <c r="C32" s="3"/>
      <c r="D32" s="74"/>
      <c r="E32" s="144" t="s">
        <v>230</v>
      </c>
      <c r="F32" s="39"/>
      <c r="G32" s="148"/>
      <c r="H32" s="144" t="s">
        <v>232</v>
      </c>
      <c r="I32" s="74"/>
      <c r="J32" s="74"/>
    </row>
    <row r="33" spans="1:10" ht="15.75">
      <c r="A33" s="3">
        <v>10</v>
      </c>
      <c r="B33" s="3"/>
      <c r="C33" s="3" t="s">
        <v>233</v>
      </c>
      <c r="D33" s="359">
        <v>4795</v>
      </c>
      <c r="E33" s="74">
        <f>+E29+E30</f>
        <v>1935</v>
      </c>
      <c r="F33" s="143">
        <f>IF(D33=0,0,+E33/D33)</f>
        <v>0.40354535974973932</v>
      </c>
      <c r="G33" s="149">
        <f>+G29+G30</f>
        <v>6.59</v>
      </c>
      <c r="H33" s="111">
        <f>+H30+H29</f>
        <v>53944.677279580334</v>
      </c>
      <c r="I33" s="111">
        <f>ROUND(+H33*F33,0)</f>
        <v>21769</v>
      </c>
      <c r="J33" s="74"/>
    </row>
    <row r="34" spans="1:10" ht="15">
      <c r="A34" s="3"/>
      <c r="B34" s="3"/>
      <c r="C34" s="3"/>
      <c r="D34" s="74"/>
      <c r="E34" s="74"/>
      <c r="F34" s="39"/>
      <c r="G34" s="148"/>
      <c r="H34" s="74"/>
      <c r="I34" s="111"/>
      <c r="J34" s="111"/>
    </row>
    <row r="35" spans="1:10" ht="15">
      <c r="A35" s="3"/>
      <c r="B35" s="3"/>
      <c r="C35" s="3"/>
      <c r="D35" s="144" t="s">
        <v>230</v>
      </c>
      <c r="E35" s="144" t="s">
        <v>230</v>
      </c>
      <c r="F35" s="7"/>
      <c r="G35" s="148"/>
      <c r="H35" s="12" t="s">
        <v>231</v>
      </c>
      <c r="I35" s="74"/>
      <c r="J35" s="74"/>
    </row>
    <row r="36" spans="1:10" ht="15.75">
      <c r="A36" s="3">
        <v>11</v>
      </c>
      <c r="B36" s="3"/>
      <c r="C36" s="3" t="s">
        <v>222</v>
      </c>
      <c r="D36" s="141">
        <f>+D33+D27</f>
        <v>10566</v>
      </c>
      <c r="E36" s="141">
        <f>+E33+E27</f>
        <v>4992</v>
      </c>
      <c r="F36" s="3"/>
      <c r="G36" s="147"/>
      <c r="H36" s="100">
        <f>+H33+H27</f>
        <v>67860.603133189827</v>
      </c>
      <c r="I36" s="111">
        <f>+I33+I27</f>
        <v>29141</v>
      </c>
      <c r="J36" s="142">
        <f>ROUND(I36/12,0)</f>
        <v>2428</v>
      </c>
    </row>
    <row r="37" spans="1:10" ht="15">
      <c r="A37" s="3"/>
      <c r="B37" s="3"/>
      <c r="C37" s="3"/>
      <c r="D37" s="141"/>
      <c r="E37" s="141"/>
      <c r="F37" s="3"/>
      <c r="G37" s="147"/>
      <c r="H37" s="100"/>
      <c r="I37" s="74"/>
      <c r="J37" s="74"/>
    </row>
    <row r="38" spans="1:10" ht="15">
      <c r="A38" s="3"/>
      <c r="B38" s="3"/>
      <c r="C38" s="3"/>
      <c r="D38" s="3"/>
      <c r="E38" s="3"/>
      <c r="F38" s="3"/>
      <c r="G38" s="147"/>
      <c r="H38" s="3"/>
      <c r="I38" s="74"/>
      <c r="J38" s="74"/>
    </row>
    <row r="39" spans="1:10" ht="16.5">
      <c r="A39" s="3">
        <v>12</v>
      </c>
      <c r="B39" s="140" t="s">
        <v>236</v>
      </c>
      <c r="C39" s="3"/>
      <c r="D39" s="3"/>
      <c r="E39" s="3"/>
      <c r="F39" s="3"/>
      <c r="G39" s="147"/>
      <c r="H39" s="3"/>
      <c r="I39" s="74"/>
      <c r="J39" s="74"/>
    </row>
    <row r="40" spans="1:10" ht="15.75">
      <c r="A40" s="3">
        <f t="shared" ref="A40:A45" si="0">1+A39</f>
        <v>13</v>
      </c>
      <c r="B40" s="3"/>
      <c r="C40" s="3" t="s">
        <v>258</v>
      </c>
      <c r="D40" s="360">
        <v>1098</v>
      </c>
      <c r="E40" s="360">
        <v>1098</v>
      </c>
      <c r="F40" s="143">
        <f t="shared" ref="F40:F45" si="1">IF(D40=0,0,+E40/D40)</f>
        <v>1</v>
      </c>
      <c r="G40" s="361">
        <v>0.91</v>
      </c>
      <c r="H40" s="126">
        <f t="shared" ref="H40:H45" si="2">+G40*D$50</f>
        <v>7449.1132510497882</v>
      </c>
      <c r="I40" s="111">
        <f t="shared" ref="I40:I45" si="3">ROUND(+H40*F40,0)</f>
        <v>7449</v>
      </c>
      <c r="J40" s="144"/>
    </row>
    <row r="41" spans="1:10" ht="15.75">
      <c r="A41" s="3">
        <f t="shared" si="0"/>
        <v>14</v>
      </c>
      <c r="B41" s="3"/>
      <c r="C41" s="3" t="s">
        <v>259</v>
      </c>
      <c r="D41" s="284">
        <f>+D20</f>
        <v>3840</v>
      </c>
      <c r="E41" s="360">
        <v>2615</v>
      </c>
      <c r="F41" s="143">
        <f t="shared" si="1"/>
        <v>0.68098958333333337</v>
      </c>
      <c r="G41" s="361">
        <v>0.49</v>
      </c>
      <c r="H41" s="70">
        <f t="shared" si="2"/>
        <v>4011.0609813345013</v>
      </c>
      <c r="I41" s="74">
        <f t="shared" si="3"/>
        <v>2731</v>
      </c>
      <c r="J41" s="126"/>
    </row>
    <row r="42" spans="1:10" ht="15.75">
      <c r="A42" s="3">
        <f t="shared" si="0"/>
        <v>15</v>
      </c>
      <c r="B42" s="3"/>
      <c r="C42" s="3" t="s">
        <v>260</v>
      </c>
      <c r="D42" s="360">
        <v>1079</v>
      </c>
      <c r="E42" s="360">
        <v>159</v>
      </c>
      <c r="F42" s="143">
        <f t="shared" si="1"/>
        <v>0.14735866543095458</v>
      </c>
      <c r="G42" s="361">
        <f>0.8+0+0.39+0.08</f>
        <v>1.27</v>
      </c>
      <c r="H42" s="70">
        <f t="shared" si="2"/>
        <v>10396.015196520035</v>
      </c>
      <c r="I42" s="74">
        <f t="shared" si="3"/>
        <v>1532</v>
      </c>
      <c r="J42" s="7"/>
    </row>
    <row r="43" spans="1:10" ht="15.75">
      <c r="A43" s="3">
        <f t="shared" si="0"/>
        <v>16</v>
      </c>
      <c r="B43" s="3"/>
      <c r="C43" s="3" t="s">
        <v>261</v>
      </c>
      <c r="D43" s="360">
        <v>1688</v>
      </c>
      <c r="E43" s="360">
        <v>845</v>
      </c>
      <c r="F43" s="143">
        <f t="shared" si="1"/>
        <v>0.50059241706161139</v>
      </c>
      <c r="G43" s="361">
        <f>0.01+2.87+0+0.04</f>
        <v>2.92</v>
      </c>
      <c r="H43" s="70">
        <f t="shared" si="2"/>
        <v>23902.64911325866</v>
      </c>
      <c r="I43" s="74">
        <f t="shared" si="3"/>
        <v>11965</v>
      </c>
      <c r="J43" s="141"/>
    </row>
    <row r="44" spans="1:10" ht="15.75">
      <c r="A44" s="3">
        <f t="shared" si="0"/>
        <v>17</v>
      </c>
      <c r="B44" s="3"/>
      <c r="C44" s="3" t="s">
        <v>252</v>
      </c>
      <c r="D44" s="284">
        <f>+D19</f>
        <v>3421</v>
      </c>
      <c r="E44" s="360">
        <v>1242</v>
      </c>
      <c r="F44" s="143">
        <f t="shared" si="1"/>
        <v>0.36305173925752704</v>
      </c>
      <c r="G44" s="361">
        <f>0.45+0.06+0.22</f>
        <v>0.73</v>
      </c>
      <c r="H44" s="70">
        <f t="shared" si="2"/>
        <v>5975.6622783146649</v>
      </c>
      <c r="I44" s="74">
        <f t="shared" si="3"/>
        <v>2169</v>
      </c>
      <c r="J44" s="141"/>
    </row>
    <row r="45" spans="1:10" ht="15.75">
      <c r="A45" s="3">
        <f t="shared" si="0"/>
        <v>18</v>
      </c>
      <c r="B45" s="3"/>
      <c r="C45" s="3" t="s">
        <v>254</v>
      </c>
      <c r="D45" s="286">
        <f>+D21</f>
        <v>2424</v>
      </c>
      <c r="E45" s="360">
        <v>1161</v>
      </c>
      <c r="F45" s="143">
        <f t="shared" si="1"/>
        <v>0.47896039603960394</v>
      </c>
      <c r="G45" s="361">
        <v>0.06</v>
      </c>
      <c r="H45" s="70">
        <f t="shared" si="2"/>
        <v>491.15032424504096</v>
      </c>
      <c r="I45" s="74">
        <f t="shared" si="3"/>
        <v>235</v>
      </c>
      <c r="J45" s="141"/>
    </row>
    <row r="46" spans="1:10" ht="15">
      <c r="A46" s="3"/>
      <c r="B46" s="3"/>
      <c r="C46" s="3"/>
      <c r="D46" s="135" t="s">
        <v>230</v>
      </c>
      <c r="E46" s="135" t="s">
        <v>230</v>
      </c>
      <c r="F46" s="3"/>
      <c r="G46" s="3"/>
      <c r="H46" s="5" t="s">
        <v>231</v>
      </c>
      <c r="I46" s="5" t="s">
        <v>231</v>
      </c>
      <c r="J46" s="3"/>
    </row>
    <row r="47" spans="1:10" ht="15.75">
      <c r="A47" s="3">
        <v>19</v>
      </c>
      <c r="B47" s="3"/>
      <c r="C47" s="3" t="s">
        <v>226</v>
      </c>
      <c r="D47" s="178">
        <f>SUM(D40:D45)</f>
        <v>13550</v>
      </c>
      <c r="E47" s="178">
        <f>SUM(E40:E45)</f>
        <v>7120</v>
      </c>
      <c r="F47" s="100"/>
      <c r="G47" s="3"/>
      <c r="H47" s="100">
        <f>SUM(H40:H45)</f>
        <v>52225.651144722695</v>
      </c>
      <c r="I47" s="100">
        <f>SUM(I40:I45)</f>
        <v>26081</v>
      </c>
      <c r="J47" s="142">
        <f>ROUND(I47/12,0)</f>
        <v>2173</v>
      </c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s="3">
        <v>20</v>
      </c>
      <c r="B50" s="3" t="s">
        <v>205</v>
      </c>
      <c r="C50" s="3"/>
      <c r="D50" s="100">
        <f>+'1 Rev Req'!G46</f>
        <v>8185.8387374173499</v>
      </c>
      <c r="E50" s="36" t="s">
        <v>319</v>
      </c>
      <c r="F50" s="3"/>
      <c r="G50" s="3"/>
      <c r="H50" s="3"/>
      <c r="I50" s="3"/>
      <c r="J50" s="3"/>
    </row>
    <row r="51" spans="1:10" ht="1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pageMargins left="0.7" right="0.7" top="0.75" bottom="0.75" header="0.3" footer="0.3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4:J55"/>
  <sheetViews>
    <sheetView showGridLines="0" topLeftCell="A10" zoomScale="80" zoomScaleNormal="80" workbookViewId="0">
      <selection activeCell="E44" sqref="E44"/>
    </sheetView>
  </sheetViews>
  <sheetFormatPr defaultColWidth="9.140625" defaultRowHeight="12.75"/>
  <cols>
    <col min="1" max="2" width="9.140625" style="212"/>
    <col min="3" max="3" width="64.85546875" style="212" bestFit="1" customWidth="1"/>
    <col min="4" max="4" width="6.85546875" style="212" customWidth="1"/>
    <col min="5" max="5" width="16.85546875" style="212" bestFit="1" customWidth="1"/>
    <col min="6" max="16384" width="9.140625" style="212"/>
  </cols>
  <sheetData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5" t="s">
        <v>94</v>
      </c>
    </row>
    <row r="6" spans="1:10" ht="19.5">
      <c r="A6" s="3"/>
      <c r="B6" s="3"/>
      <c r="C6" s="78"/>
      <c r="D6" s="97" t="s">
        <v>93</v>
      </c>
      <c r="E6" s="7"/>
      <c r="F6" s="7"/>
      <c r="G6" s="3"/>
      <c r="H6" s="3"/>
      <c r="I6" s="3"/>
      <c r="J6" s="5" t="s">
        <v>328</v>
      </c>
    </row>
    <row r="7" spans="1:10" ht="15">
      <c r="A7" s="3"/>
      <c r="B7" s="3"/>
      <c r="C7" s="78"/>
      <c r="D7" s="23" t="s">
        <v>188</v>
      </c>
      <c r="E7" s="7"/>
      <c r="F7" s="7"/>
      <c r="G7" s="3"/>
      <c r="H7" s="3"/>
      <c r="I7" s="3"/>
      <c r="J7" s="5" t="s">
        <v>545</v>
      </c>
    </row>
    <row r="8" spans="1:10" ht="15">
      <c r="A8" s="3"/>
      <c r="B8" s="205"/>
      <c r="C8" s="197"/>
      <c r="D8" s="23" t="s">
        <v>115</v>
      </c>
      <c r="E8" s="7"/>
      <c r="F8" s="7"/>
      <c r="G8" s="3"/>
      <c r="H8" s="3"/>
      <c r="I8" s="3"/>
      <c r="J8" s="3"/>
    </row>
    <row r="9" spans="1:10" ht="15">
      <c r="A9" s="3"/>
      <c r="B9" s="205"/>
      <c r="C9" s="205"/>
      <c r="D9" s="23" t="str">
        <f>+'1 Rev Req'!D5</f>
        <v>2017 Forecast</v>
      </c>
      <c r="E9" s="7"/>
      <c r="F9" s="7"/>
      <c r="G9" s="3"/>
      <c r="H9" s="3"/>
      <c r="I9" s="3"/>
      <c r="J9" s="3"/>
    </row>
    <row r="10" spans="1:10" ht="15">
      <c r="A10" s="3"/>
      <c r="B10" s="3"/>
      <c r="C10" s="3"/>
      <c r="D10" s="23" t="str">
        <f>+'1 Rev Req'!D6</f>
        <v>12-15-2016 Posting</v>
      </c>
      <c r="E10" s="7"/>
      <c r="F10" s="7"/>
      <c r="G10" s="3"/>
      <c r="H10" s="3"/>
      <c r="I10" s="3"/>
      <c r="J10" s="3"/>
    </row>
    <row r="11" spans="1:10" ht="15">
      <c r="A11" s="3"/>
      <c r="B11" s="3"/>
      <c r="C11" s="3"/>
      <c r="D11" s="23"/>
      <c r="E11" s="7"/>
      <c r="F11" s="7"/>
      <c r="G11" s="3"/>
      <c r="H11" s="3"/>
      <c r="I11" s="3"/>
      <c r="J11" s="3"/>
    </row>
    <row r="12" spans="1:10" ht="15">
      <c r="A12" s="3"/>
      <c r="B12" s="3"/>
      <c r="C12" s="3"/>
      <c r="D12" s="7"/>
      <c r="E12" s="30"/>
      <c r="F12" s="7"/>
      <c r="G12" s="3"/>
      <c r="H12" s="3"/>
      <c r="I12" s="3"/>
      <c r="J12" s="3"/>
    </row>
    <row r="13" spans="1:10" ht="15">
      <c r="A13" s="3"/>
      <c r="B13" s="3" t="s">
        <v>268</v>
      </c>
      <c r="C13" s="30"/>
      <c r="D13" s="30"/>
      <c r="E13" s="30" t="s">
        <v>244</v>
      </c>
      <c r="F13" s="3"/>
      <c r="G13" s="3"/>
      <c r="H13" s="3"/>
      <c r="I13" s="3"/>
      <c r="J13" s="3"/>
    </row>
    <row r="14" spans="1:10" ht="15">
      <c r="A14" s="3"/>
      <c r="B14" s="3" t="s">
        <v>269</v>
      </c>
      <c r="C14" s="30"/>
      <c r="D14" s="30"/>
      <c r="E14" s="30" t="s">
        <v>270</v>
      </c>
      <c r="F14" s="30"/>
      <c r="G14" s="3"/>
      <c r="H14" s="3"/>
      <c r="I14" s="3"/>
      <c r="J14" s="3"/>
    </row>
    <row r="15" spans="1:10" ht="15.75">
      <c r="A15" s="3">
        <v>1</v>
      </c>
      <c r="B15" s="3"/>
      <c r="C15" s="171" t="s">
        <v>303</v>
      </c>
      <c r="D15" s="7"/>
      <c r="E15" s="264">
        <v>4855</v>
      </c>
      <c r="F15" s="7"/>
      <c r="G15" s="3"/>
      <c r="H15" s="3"/>
      <c r="I15" s="3"/>
      <c r="J15" s="3"/>
    </row>
    <row r="16" spans="1:10" ht="15.75">
      <c r="A16" s="3">
        <f t="shared" ref="A16:A41" si="0">1+A15</f>
        <v>2</v>
      </c>
      <c r="B16" s="3"/>
      <c r="C16" s="171" t="s">
        <v>304</v>
      </c>
      <c r="D16" s="7"/>
      <c r="E16" s="263">
        <v>2753</v>
      </c>
      <c r="F16" s="7"/>
      <c r="G16" s="3"/>
      <c r="H16" s="3"/>
      <c r="I16" s="3"/>
      <c r="J16" s="3"/>
    </row>
    <row r="17" spans="1:10" ht="15.75">
      <c r="A17" s="3">
        <f t="shared" si="0"/>
        <v>3</v>
      </c>
      <c r="B17" s="3"/>
      <c r="C17" s="171" t="s">
        <v>305</v>
      </c>
      <c r="D17" s="155"/>
      <c r="E17" s="263">
        <v>1488</v>
      </c>
      <c r="F17" s="156"/>
      <c r="G17" s="3"/>
      <c r="H17" s="3"/>
      <c r="I17" s="3"/>
      <c r="J17" s="3"/>
    </row>
    <row r="18" spans="1:10" ht="15.75">
      <c r="A18" s="3">
        <f t="shared" si="0"/>
        <v>4</v>
      </c>
      <c r="B18" s="3"/>
      <c r="C18" s="171" t="s">
        <v>306</v>
      </c>
      <c r="D18" s="155"/>
      <c r="E18" s="263">
        <v>2785</v>
      </c>
      <c r="F18" s="156"/>
      <c r="G18" s="3"/>
      <c r="H18" s="3"/>
      <c r="I18" s="3"/>
      <c r="J18" s="3"/>
    </row>
    <row r="19" spans="1:10" ht="15.75">
      <c r="A19" s="3">
        <f t="shared" si="0"/>
        <v>5</v>
      </c>
      <c r="B19" s="3"/>
      <c r="C19" s="171" t="s">
        <v>307</v>
      </c>
      <c r="D19" s="155"/>
      <c r="E19" s="263">
        <v>2830</v>
      </c>
      <c r="F19" s="156"/>
      <c r="G19" s="3"/>
      <c r="H19" s="3"/>
      <c r="I19" s="3"/>
      <c r="J19" s="3"/>
    </row>
    <row r="20" spans="1:10" ht="15.75">
      <c r="A20" s="3">
        <f t="shared" si="0"/>
        <v>6</v>
      </c>
      <c r="B20" s="3"/>
      <c r="C20" s="171" t="s">
        <v>308</v>
      </c>
      <c r="D20" s="3"/>
      <c r="E20" s="263">
        <v>1613</v>
      </c>
      <c r="F20" s="3"/>
      <c r="G20" s="3"/>
      <c r="H20" s="3"/>
      <c r="I20" s="3"/>
      <c r="J20" s="3"/>
    </row>
    <row r="21" spans="1:10" ht="15.75">
      <c r="A21" s="3">
        <f t="shared" si="0"/>
        <v>7</v>
      </c>
      <c r="B21" s="3"/>
      <c r="C21" s="171" t="s">
        <v>309</v>
      </c>
      <c r="D21" s="157"/>
      <c r="E21" s="263">
        <v>2593</v>
      </c>
      <c r="F21" s="157"/>
      <c r="G21" s="3"/>
      <c r="H21" s="3"/>
      <c r="I21" s="3"/>
      <c r="J21" s="3"/>
    </row>
    <row r="22" spans="1:10" ht="15.75">
      <c r="A22" s="3">
        <f t="shared" si="0"/>
        <v>8</v>
      </c>
      <c r="B22" s="3"/>
      <c r="C22" s="171" t="s">
        <v>310</v>
      </c>
      <c r="D22" s="157"/>
      <c r="E22" s="263">
        <v>1278</v>
      </c>
      <c r="F22" s="157"/>
      <c r="G22" s="3"/>
      <c r="H22" s="3"/>
      <c r="I22" s="3"/>
      <c r="J22" s="3"/>
    </row>
    <row r="23" spans="1:10" ht="15.75">
      <c r="A23" s="3">
        <f t="shared" si="0"/>
        <v>9</v>
      </c>
      <c r="B23" s="3"/>
      <c r="C23" s="171" t="s">
        <v>271</v>
      </c>
      <c r="D23" s="157"/>
      <c r="E23" s="263">
        <v>7083</v>
      </c>
      <c r="F23" s="157"/>
      <c r="G23" s="3"/>
      <c r="H23" s="3"/>
      <c r="I23" s="3"/>
      <c r="J23" s="3"/>
    </row>
    <row r="24" spans="1:10" ht="15.75">
      <c r="A24" s="3">
        <f t="shared" si="0"/>
        <v>10</v>
      </c>
      <c r="B24" s="3"/>
      <c r="C24" s="171" t="s">
        <v>272</v>
      </c>
      <c r="D24" s="157"/>
      <c r="E24" s="263">
        <v>17587</v>
      </c>
      <c r="F24" s="157"/>
      <c r="G24" s="3"/>
      <c r="H24" s="3"/>
      <c r="I24" s="3"/>
      <c r="J24" s="3"/>
    </row>
    <row r="25" spans="1:10" ht="15.75">
      <c r="A25" s="3">
        <f t="shared" si="0"/>
        <v>11</v>
      </c>
      <c r="B25" s="3"/>
      <c r="C25" s="171" t="s">
        <v>273</v>
      </c>
      <c r="D25" s="155"/>
      <c r="E25" s="263">
        <v>13382</v>
      </c>
      <c r="F25" s="155"/>
      <c r="G25" s="3"/>
      <c r="H25" s="3"/>
      <c r="I25" s="3"/>
      <c r="J25" s="3"/>
    </row>
    <row r="26" spans="1:10" ht="15.75">
      <c r="A26" s="3">
        <f t="shared" si="0"/>
        <v>12</v>
      </c>
      <c r="B26" s="3"/>
      <c r="C26" s="171" t="s">
        <v>220</v>
      </c>
      <c r="D26" s="155"/>
      <c r="E26" s="263">
        <v>4078</v>
      </c>
      <c r="F26" s="155"/>
      <c r="G26" s="3"/>
      <c r="H26" s="3"/>
      <c r="I26" s="3"/>
      <c r="J26" s="3"/>
    </row>
    <row r="27" spans="1:10" ht="15.75">
      <c r="A27" s="3">
        <f t="shared" si="0"/>
        <v>13</v>
      </c>
      <c r="B27" s="3"/>
      <c r="C27" s="171" t="s">
        <v>311</v>
      </c>
      <c r="D27" s="3"/>
      <c r="E27" s="263">
        <v>10336</v>
      </c>
      <c r="F27" s="96"/>
      <c r="G27" s="3"/>
      <c r="H27" s="3"/>
      <c r="I27" s="3"/>
      <c r="J27" s="3"/>
    </row>
    <row r="28" spans="1:10" ht="15.75">
      <c r="A28" s="3">
        <f t="shared" si="0"/>
        <v>14</v>
      </c>
      <c r="B28" s="3"/>
      <c r="C28" s="171" t="s">
        <v>274</v>
      </c>
      <c r="D28" s="7"/>
      <c r="E28" s="263">
        <v>3674</v>
      </c>
      <c r="F28" s="7"/>
      <c r="G28" s="3"/>
      <c r="H28" s="3"/>
      <c r="I28" s="3"/>
      <c r="J28" s="3"/>
    </row>
    <row r="29" spans="1:10" ht="15.75">
      <c r="A29" s="3">
        <f t="shared" si="0"/>
        <v>15</v>
      </c>
      <c r="B29" s="3"/>
      <c r="C29" s="171" t="s">
        <v>275</v>
      </c>
      <c r="D29" s="157"/>
      <c r="E29" s="263">
        <v>3191</v>
      </c>
      <c r="F29" s="157"/>
      <c r="G29" s="3"/>
      <c r="H29" s="3"/>
      <c r="I29" s="3"/>
      <c r="J29" s="3"/>
    </row>
    <row r="30" spans="1:10" ht="15.75">
      <c r="A30" s="3">
        <f t="shared" si="0"/>
        <v>16</v>
      </c>
      <c r="B30" s="3"/>
      <c r="C30" s="171" t="s">
        <v>276</v>
      </c>
      <c r="D30" s="157"/>
      <c r="E30" s="263">
        <v>3463</v>
      </c>
      <c r="F30" s="157"/>
      <c r="G30" s="3"/>
      <c r="H30" s="3"/>
      <c r="I30" s="3"/>
      <c r="J30" s="3"/>
    </row>
    <row r="31" spans="1:10" ht="15.75">
      <c r="A31" s="3">
        <f t="shared" si="0"/>
        <v>17</v>
      </c>
      <c r="B31" s="3"/>
      <c r="C31" s="172" t="s">
        <v>312</v>
      </c>
      <c r="D31" s="157"/>
      <c r="E31" s="263">
        <v>650</v>
      </c>
      <c r="F31" s="157"/>
      <c r="G31" s="3"/>
      <c r="H31" s="3"/>
      <c r="I31" s="3"/>
      <c r="J31" s="3"/>
    </row>
    <row r="32" spans="1:10" ht="15.75">
      <c r="A32" s="3">
        <f t="shared" si="0"/>
        <v>18</v>
      </c>
      <c r="B32" s="3"/>
      <c r="C32" s="171" t="s">
        <v>710</v>
      </c>
      <c r="D32" s="158"/>
      <c r="E32" s="263">
        <v>14205</v>
      </c>
      <c r="F32" s="158"/>
      <c r="G32" s="3"/>
      <c r="H32" s="3"/>
      <c r="I32" s="3"/>
      <c r="J32" s="3"/>
    </row>
    <row r="33" spans="1:10" ht="15.75">
      <c r="A33" s="3">
        <f t="shared" si="0"/>
        <v>19</v>
      </c>
      <c r="B33" s="3"/>
      <c r="C33" s="171" t="s">
        <v>277</v>
      </c>
      <c r="D33" s="158"/>
      <c r="E33" s="263">
        <v>5840</v>
      </c>
      <c r="F33" s="155"/>
      <c r="G33" s="3"/>
      <c r="H33" s="3"/>
      <c r="I33" s="3"/>
      <c r="J33" s="3"/>
    </row>
    <row r="34" spans="1:10" ht="15.75">
      <c r="A34" s="3">
        <f t="shared" si="0"/>
        <v>20</v>
      </c>
      <c r="B34" s="3"/>
      <c r="C34" s="171" t="s">
        <v>313</v>
      </c>
      <c r="D34" s="158"/>
      <c r="E34" s="263">
        <v>3549</v>
      </c>
      <c r="F34" s="158"/>
      <c r="G34" s="3"/>
      <c r="H34" s="3"/>
      <c r="I34" s="3"/>
      <c r="J34" s="3"/>
    </row>
    <row r="35" spans="1:10" ht="15.75">
      <c r="A35" s="3">
        <f t="shared" si="0"/>
        <v>21</v>
      </c>
      <c r="B35" s="3"/>
      <c r="C35" s="171" t="s">
        <v>278</v>
      </c>
      <c r="D35" s="158"/>
      <c r="E35" s="263">
        <v>3862</v>
      </c>
      <c r="F35" s="158"/>
      <c r="G35" s="3"/>
      <c r="H35" s="3"/>
      <c r="I35" s="3"/>
      <c r="J35" s="3"/>
    </row>
    <row r="36" spans="1:10" ht="15.75">
      <c r="A36" s="3">
        <f t="shared" si="0"/>
        <v>22</v>
      </c>
      <c r="B36" s="3"/>
      <c r="C36" s="171" t="s">
        <v>314</v>
      </c>
      <c r="D36" s="158"/>
      <c r="E36" s="263">
        <v>4623</v>
      </c>
      <c r="F36" s="155"/>
      <c r="G36" s="3"/>
      <c r="H36" s="3"/>
      <c r="I36" s="3"/>
      <c r="J36" s="3"/>
    </row>
    <row r="37" spans="1:10" ht="15.75">
      <c r="A37" s="3">
        <f t="shared" si="0"/>
        <v>23</v>
      </c>
      <c r="B37" s="3"/>
      <c r="C37" s="171" t="s">
        <v>315</v>
      </c>
      <c r="D37" s="158"/>
      <c r="E37" s="263">
        <v>5138</v>
      </c>
      <c r="F37" s="155"/>
      <c r="G37" s="3"/>
      <c r="H37" s="3"/>
      <c r="I37" s="3"/>
      <c r="J37" s="3"/>
    </row>
    <row r="38" spans="1:10" ht="15.75">
      <c r="A38" s="3">
        <f t="shared" si="0"/>
        <v>24</v>
      </c>
      <c r="B38" s="3"/>
      <c r="C38" s="171" t="s">
        <v>316</v>
      </c>
      <c r="D38" s="3"/>
      <c r="E38" s="263">
        <v>4517</v>
      </c>
      <c r="F38" s="3"/>
      <c r="G38" s="3"/>
      <c r="H38" s="3"/>
      <c r="I38" s="3"/>
      <c r="J38" s="3"/>
    </row>
    <row r="39" spans="1:10" ht="15.75">
      <c r="A39" s="3">
        <f t="shared" si="0"/>
        <v>25</v>
      </c>
      <c r="B39" s="3"/>
      <c r="C39" s="171" t="s">
        <v>711</v>
      </c>
      <c r="D39" s="157"/>
      <c r="E39" s="263">
        <v>0</v>
      </c>
      <c r="F39" s="157"/>
      <c r="G39" s="3"/>
      <c r="H39" s="3"/>
      <c r="I39" s="3"/>
      <c r="J39" s="3"/>
    </row>
    <row r="40" spans="1:10" ht="15.75">
      <c r="A40" s="3">
        <f t="shared" si="0"/>
        <v>26</v>
      </c>
      <c r="B40" s="3"/>
      <c r="C40" s="171" t="s">
        <v>279</v>
      </c>
      <c r="D40" s="7"/>
      <c r="E40" s="263">
        <v>4000</v>
      </c>
      <c r="F40" s="7"/>
      <c r="G40" s="3"/>
      <c r="H40" s="3"/>
      <c r="I40" s="3"/>
      <c r="J40" s="3"/>
    </row>
    <row r="41" spans="1:10" ht="15.75">
      <c r="A41" s="3">
        <f t="shared" si="0"/>
        <v>27</v>
      </c>
      <c r="B41" s="3"/>
      <c r="C41" s="171" t="s">
        <v>712</v>
      </c>
      <c r="D41" s="7"/>
      <c r="E41" s="263">
        <v>0</v>
      </c>
      <c r="F41" s="7"/>
      <c r="G41" s="3"/>
      <c r="H41" s="3"/>
      <c r="I41" s="3"/>
      <c r="J41" s="3"/>
    </row>
    <row r="42" spans="1:10" ht="15">
      <c r="A42" s="3"/>
      <c r="B42" s="3"/>
      <c r="C42" s="3"/>
      <c r="D42" s="3"/>
      <c r="E42" s="159" t="s">
        <v>231</v>
      </c>
      <c r="F42" s="3"/>
      <c r="G42" s="3"/>
      <c r="H42" s="3"/>
      <c r="I42" s="3"/>
      <c r="J42" s="3"/>
    </row>
    <row r="43" spans="1:10" ht="15">
      <c r="A43" s="23" t="s">
        <v>280</v>
      </c>
      <c r="B43" s="141"/>
      <c r="C43" s="3" t="s">
        <v>281</v>
      </c>
      <c r="D43" s="3"/>
      <c r="E43" s="178">
        <f>SUM(E15:E41)</f>
        <v>129373</v>
      </c>
      <c r="F43" s="3" t="s">
        <v>282</v>
      </c>
      <c r="G43" s="3"/>
      <c r="H43" s="3"/>
      <c r="I43" s="3"/>
      <c r="J43" s="3"/>
    </row>
    <row r="44" spans="1:10" ht="15">
      <c r="A44" s="23" t="s">
        <v>283</v>
      </c>
      <c r="B44" s="3"/>
      <c r="C44" s="3" t="s">
        <v>284</v>
      </c>
      <c r="D44" s="3"/>
      <c r="E44" s="100">
        <f>+'1 Rev Req'!I14</f>
        <v>41065059.605117194</v>
      </c>
      <c r="F44" s="36" t="s">
        <v>285</v>
      </c>
      <c r="G44" s="3"/>
      <c r="H44" s="3"/>
      <c r="I44" s="3"/>
      <c r="J44" s="3"/>
    </row>
    <row r="45" spans="1:10" ht="15">
      <c r="A45" s="23"/>
      <c r="B45" s="3"/>
      <c r="C45" s="3"/>
      <c r="D45" s="3"/>
      <c r="E45" s="159" t="s">
        <v>139</v>
      </c>
      <c r="F45" s="36"/>
      <c r="G45" s="3"/>
      <c r="H45" s="3"/>
      <c r="I45" s="3"/>
      <c r="J45" s="3"/>
    </row>
    <row r="46" spans="1:10" ht="15">
      <c r="A46" s="23" t="s">
        <v>286</v>
      </c>
      <c r="B46" s="3"/>
      <c r="C46" s="81" t="s">
        <v>287</v>
      </c>
      <c r="D46" s="3"/>
      <c r="E46" s="32">
        <f>+E43/E44</f>
        <v>3.1504398445796628E-3</v>
      </c>
      <c r="F46" s="3" t="s">
        <v>288</v>
      </c>
      <c r="G46" s="3"/>
      <c r="H46" s="3"/>
      <c r="I46" s="3"/>
      <c r="J46" s="3"/>
    </row>
    <row r="47" spans="1:10" ht="15">
      <c r="A47" s="23" t="s">
        <v>289</v>
      </c>
      <c r="B47" s="3"/>
      <c r="C47" s="81" t="s">
        <v>290</v>
      </c>
      <c r="D47" s="3"/>
      <c r="E47" s="100">
        <f>+'1 Rev Req'!I41</f>
        <v>6073155.9587245518</v>
      </c>
      <c r="F47" s="36" t="s">
        <v>318</v>
      </c>
      <c r="G47" s="3"/>
      <c r="H47" s="3"/>
      <c r="I47" s="3"/>
      <c r="J47" s="3"/>
    </row>
    <row r="48" spans="1:10" ht="15">
      <c r="A48" s="3"/>
      <c r="B48" s="3"/>
      <c r="C48" s="3"/>
      <c r="D48" s="3"/>
      <c r="E48" s="159" t="s">
        <v>139</v>
      </c>
      <c r="F48" s="3"/>
      <c r="G48" s="3"/>
      <c r="H48" s="3"/>
      <c r="I48" s="3"/>
      <c r="J48" s="3"/>
    </row>
    <row r="49" spans="1:10" ht="15">
      <c r="A49" s="23" t="s">
        <v>291</v>
      </c>
      <c r="B49" s="3"/>
      <c r="C49" s="36" t="s">
        <v>564</v>
      </c>
      <c r="D49" s="3"/>
      <c r="E49" s="147">
        <f>+E46*E47</f>
        <v>19133.112514712229</v>
      </c>
      <c r="F49" s="36" t="s">
        <v>292</v>
      </c>
      <c r="G49" s="3"/>
      <c r="H49" s="3"/>
      <c r="I49" s="3"/>
      <c r="J49" s="3"/>
    </row>
    <row r="50" spans="1:10" ht="15">
      <c r="A50" s="23"/>
      <c r="B50" s="3"/>
      <c r="C50" s="36"/>
      <c r="D50" s="3"/>
      <c r="E50" s="3"/>
      <c r="F50" s="3"/>
      <c r="G50" s="3"/>
      <c r="H50" s="3"/>
      <c r="I50" s="3"/>
      <c r="J50" s="3"/>
    </row>
    <row r="51" spans="1:10" ht="15">
      <c r="A51" s="23" t="s">
        <v>293</v>
      </c>
      <c r="B51" s="3"/>
      <c r="C51" s="3" t="s">
        <v>294</v>
      </c>
      <c r="D51" s="3"/>
      <c r="E51" s="96">
        <v>25</v>
      </c>
      <c r="F51" s="3" t="s">
        <v>295</v>
      </c>
      <c r="G51" s="3"/>
      <c r="H51" s="3"/>
      <c r="I51" s="3"/>
      <c r="J51" s="3"/>
    </row>
    <row r="52" spans="1:10" ht="15">
      <c r="A52" s="23"/>
      <c r="B52" s="3"/>
      <c r="C52" s="36"/>
      <c r="D52" s="3"/>
      <c r="E52" s="3"/>
      <c r="F52" s="3"/>
      <c r="G52" s="3"/>
      <c r="H52" s="3"/>
      <c r="I52" s="3"/>
      <c r="J52" s="3"/>
    </row>
    <row r="53" spans="1:10" ht="15">
      <c r="A53" s="23" t="s">
        <v>296</v>
      </c>
      <c r="B53" s="3"/>
      <c r="C53" s="36" t="s">
        <v>565</v>
      </c>
      <c r="D53" s="3"/>
      <c r="E53" s="100">
        <f>+E49/E51</f>
        <v>765.32450058848917</v>
      </c>
      <c r="F53" s="3" t="s">
        <v>297</v>
      </c>
      <c r="G53" s="3"/>
      <c r="H53" s="3"/>
      <c r="I53" s="3"/>
      <c r="J53" s="3"/>
    </row>
    <row r="54" spans="1:10" ht="18">
      <c r="A54" s="23" t="s">
        <v>298</v>
      </c>
      <c r="B54" s="3"/>
      <c r="C54" s="3" t="s">
        <v>566</v>
      </c>
      <c r="D54" s="3"/>
      <c r="E54" s="160">
        <f>+ROUND(E53/12,0)</f>
        <v>64</v>
      </c>
      <c r="F54" s="3" t="s">
        <v>299</v>
      </c>
      <c r="G54" s="3"/>
      <c r="H54" s="3"/>
      <c r="I54" s="3"/>
      <c r="J54" s="3"/>
    </row>
    <row r="55" spans="1:10" ht="15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pageMargins left="0.7" right="0.7" top="0.75" bottom="0.75" header="0.3" footer="0.3"/>
  <pageSetup scale="6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F47"/>
  <sheetViews>
    <sheetView showGridLines="0" zoomScale="90" zoomScaleNormal="90" workbookViewId="0">
      <selection activeCell="E8" sqref="E8:G41"/>
    </sheetView>
  </sheetViews>
  <sheetFormatPr defaultRowHeight="12.75"/>
  <cols>
    <col min="1" max="1" width="75.7109375" customWidth="1"/>
    <col min="2" max="3" width="16.85546875" bestFit="1" customWidth="1"/>
    <col min="4" max="4" width="13.5703125" customWidth="1"/>
  </cols>
  <sheetData>
    <row r="2" spans="1:6" ht="15">
      <c r="A2" s="3"/>
      <c r="B2" s="274"/>
    </row>
    <row r="4" spans="1:6" ht="19.5">
      <c r="A4" s="97" t="s">
        <v>93</v>
      </c>
      <c r="D4" s="5" t="s">
        <v>94</v>
      </c>
    </row>
    <row r="5" spans="1:6" ht="15">
      <c r="A5" s="23" t="s">
        <v>429</v>
      </c>
      <c r="B5" s="270"/>
      <c r="D5" s="5" t="s">
        <v>328</v>
      </c>
    </row>
    <row r="6" spans="1:6" ht="15">
      <c r="A6" s="181" t="str">
        <f>+'5 alloc.'!B6</f>
        <v>2017 Forecast</v>
      </c>
      <c r="D6" s="5" t="s">
        <v>554</v>
      </c>
    </row>
    <row r="7" spans="1:6">
      <c r="A7" s="181" t="str">
        <f>+'5 alloc.'!B7</f>
        <v>12-15-2016 Posting</v>
      </c>
      <c r="F7" s="274"/>
    </row>
    <row r="8" spans="1:6" ht="13.5">
      <c r="B8" s="205" t="s">
        <v>375</v>
      </c>
      <c r="C8" s="205" t="s">
        <v>376</v>
      </c>
      <c r="F8" s="205"/>
    </row>
    <row r="9" spans="1:6" ht="15">
      <c r="A9" s="3" t="s">
        <v>377</v>
      </c>
      <c r="B9" s="205" t="s">
        <v>378</v>
      </c>
      <c r="C9" s="205" t="s">
        <v>379</v>
      </c>
      <c r="D9" s="3"/>
      <c r="F9" s="205"/>
    </row>
    <row r="10" spans="1:6" ht="15">
      <c r="A10" s="3"/>
      <c r="B10" s="3"/>
      <c r="C10" s="3" t="s">
        <v>594</v>
      </c>
      <c r="D10" s="3"/>
      <c r="E10" s="3"/>
      <c r="F10" s="250"/>
    </row>
    <row r="11" spans="1:6" ht="15">
      <c r="A11" s="3" t="s">
        <v>380</v>
      </c>
      <c r="B11" s="5" t="s">
        <v>381</v>
      </c>
      <c r="C11" s="257">
        <v>1.5900000000000001E-2</v>
      </c>
      <c r="D11" s="3"/>
      <c r="F11" s="253"/>
    </row>
    <row r="12" spans="1:6" ht="15">
      <c r="A12" s="3" t="s">
        <v>382</v>
      </c>
      <c r="B12" s="5" t="s">
        <v>383</v>
      </c>
      <c r="C12" s="257">
        <v>1.9E-2</v>
      </c>
      <c r="D12" s="3"/>
      <c r="F12" s="253"/>
    </row>
    <row r="13" spans="1:6" ht="15">
      <c r="A13" s="3" t="s">
        <v>384</v>
      </c>
      <c r="B13" s="5" t="s">
        <v>385</v>
      </c>
      <c r="C13" s="257">
        <v>8.9999999999999998E-4</v>
      </c>
      <c r="D13" s="3"/>
      <c r="F13" s="253"/>
    </row>
    <row r="14" spans="1:6" ht="15">
      <c r="A14" s="3" t="s">
        <v>386</v>
      </c>
      <c r="B14" s="5" t="s">
        <v>387</v>
      </c>
      <c r="C14" s="257">
        <v>1.8800000000000001E-2</v>
      </c>
      <c r="D14" s="3"/>
      <c r="F14" s="253"/>
    </row>
    <row r="15" spans="1:6" ht="15">
      <c r="A15" s="3" t="s">
        <v>388</v>
      </c>
      <c r="B15" s="5" t="s">
        <v>389</v>
      </c>
      <c r="C15" s="257">
        <v>1.44E-2</v>
      </c>
      <c r="D15" s="3"/>
      <c r="F15" s="253"/>
    </row>
    <row r="16" spans="1:6" ht="15">
      <c r="A16" s="3"/>
      <c r="B16" s="3"/>
      <c r="C16" s="255"/>
      <c r="D16" s="3"/>
      <c r="F16" s="251"/>
    </row>
    <row r="17" spans="1:6" ht="15">
      <c r="A17" s="162" t="s">
        <v>390</v>
      </c>
      <c r="B17" s="163">
        <v>36100</v>
      </c>
      <c r="C17" s="257">
        <v>1.6500000000000001E-2</v>
      </c>
      <c r="D17" s="3"/>
      <c r="F17" s="254"/>
    </row>
    <row r="18" spans="1:6" ht="15">
      <c r="A18" s="162" t="s">
        <v>391</v>
      </c>
      <c r="B18" s="163" t="s">
        <v>392</v>
      </c>
      <c r="C18" s="257">
        <v>2.01E-2</v>
      </c>
      <c r="D18" s="3"/>
      <c r="F18" s="254"/>
    </row>
    <row r="19" spans="1:6" ht="15">
      <c r="A19" s="162" t="s">
        <v>393</v>
      </c>
      <c r="B19" s="163" t="s">
        <v>394</v>
      </c>
      <c r="C19" s="257">
        <v>2.1100000000000001E-2</v>
      </c>
      <c r="D19" s="3"/>
      <c r="F19" s="254"/>
    </row>
    <row r="20" spans="1:6" ht="15">
      <c r="A20" s="162" t="s">
        <v>395</v>
      </c>
      <c r="B20" s="163" t="s">
        <v>396</v>
      </c>
      <c r="C20" s="257">
        <v>1.9400000000000001E-2</v>
      </c>
      <c r="D20" s="3"/>
      <c r="F20" s="254"/>
    </row>
    <row r="21" spans="1:6" ht="15">
      <c r="A21" s="162" t="s">
        <v>397</v>
      </c>
      <c r="B21" s="163" t="s">
        <v>398</v>
      </c>
      <c r="C21" s="257">
        <v>1.5299999999999999E-2</v>
      </c>
      <c r="D21" s="3"/>
      <c r="F21" s="254"/>
    </row>
    <row r="22" spans="1:6" ht="15">
      <c r="A22" s="162" t="s">
        <v>399</v>
      </c>
      <c r="B22" s="163" t="s">
        <v>400</v>
      </c>
      <c r="C22" s="257">
        <v>1.7999999999999999E-2</v>
      </c>
      <c r="D22" s="3"/>
      <c r="F22" s="254"/>
    </row>
    <row r="23" spans="1:6" ht="15">
      <c r="A23" s="162" t="s">
        <v>401</v>
      </c>
      <c r="B23" s="163" t="s">
        <v>402</v>
      </c>
      <c r="C23" s="257">
        <v>1.61E-2</v>
      </c>
      <c r="D23" s="3"/>
      <c r="F23" s="254"/>
    </row>
    <row r="24" spans="1:6" ht="15">
      <c r="A24" s="162" t="s">
        <v>403</v>
      </c>
      <c r="B24" s="163" t="s">
        <v>404</v>
      </c>
      <c r="C24" s="257">
        <v>0.02</v>
      </c>
      <c r="D24" s="3"/>
      <c r="F24" s="254"/>
    </row>
    <row r="25" spans="1:6" ht="15">
      <c r="A25" s="162" t="s">
        <v>405</v>
      </c>
      <c r="B25" s="163" t="s">
        <v>406</v>
      </c>
      <c r="C25" s="257">
        <v>6.3E-3</v>
      </c>
      <c r="D25" s="3"/>
      <c r="F25" s="254"/>
    </row>
    <row r="26" spans="1:6" ht="15">
      <c r="A26" s="162" t="s">
        <v>533</v>
      </c>
      <c r="B26" s="163" t="s">
        <v>407</v>
      </c>
      <c r="C26" s="257">
        <v>6.54E-2</v>
      </c>
      <c r="D26" s="3"/>
      <c r="F26" s="254"/>
    </row>
    <row r="27" spans="1:6" ht="15">
      <c r="A27" s="162" t="s">
        <v>482</v>
      </c>
      <c r="B27" s="163">
        <v>37100</v>
      </c>
      <c r="C27" s="257">
        <v>4.5199999999999997E-2</v>
      </c>
      <c r="D27" s="3"/>
      <c r="F27" s="254"/>
    </row>
    <row r="28" spans="1:6" ht="15">
      <c r="A28" s="162" t="s">
        <v>408</v>
      </c>
      <c r="B28" s="163" t="s">
        <v>409</v>
      </c>
      <c r="C28" s="257">
        <v>3.0300000000000001E-2</v>
      </c>
      <c r="D28" s="3"/>
      <c r="F28" s="254"/>
    </row>
    <row r="29" spans="1:6" ht="15">
      <c r="A29" s="3"/>
      <c r="B29" s="165"/>
      <c r="C29" s="256"/>
      <c r="D29" s="3"/>
      <c r="F29" s="252"/>
    </row>
    <row r="30" spans="1:6" ht="15">
      <c r="A30" s="162" t="s">
        <v>410</v>
      </c>
      <c r="B30" s="163" t="s">
        <v>411</v>
      </c>
      <c r="C30" s="257">
        <v>1.9800000000000002E-2</v>
      </c>
      <c r="D30" s="3"/>
      <c r="F30" s="254"/>
    </row>
    <row r="31" spans="1:6" ht="15">
      <c r="A31" s="162" t="s">
        <v>412</v>
      </c>
      <c r="B31" s="163" t="s">
        <v>413</v>
      </c>
      <c r="C31" s="257">
        <v>3.6999999999999998E-2</v>
      </c>
      <c r="D31" s="3"/>
      <c r="F31" s="254"/>
    </row>
    <row r="32" spans="1:6" ht="15">
      <c r="A32" s="162" t="s">
        <v>414</v>
      </c>
      <c r="B32" s="163" t="s">
        <v>415</v>
      </c>
      <c r="C32" s="257">
        <v>4.4499999999999998E-2</v>
      </c>
      <c r="D32" s="3"/>
      <c r="F32" s="254"/>
    </row>
    <row r="33" spans="1:6" ht="15">
      <c r="A33" s="162" t="s">
        <v>416</v>
      </c>
      <c r="B33" s="163" t="s">
        <v>417</v>
      </c>
      <c r="C33" s="257">
        <v>0.1419</v>
      </c>
      <c r="D33" s="3"/>
      <c r="F33" s="254"/>
    </row>
    <row r="34" spans="1:6" ht="15">
      <c r="A34" s="162" t="s">
        <v>528</v>
      </c>
      <c r="B34" s="163">
        <v>39200</v>
      </c>
      <c r="C34" s="257">
        <v>6.0299999999999999E-2</v>
      </c>
      <c r="D34" s="3"/>
      <c r="F34" s="254"/>
    </row>
    <row r="35" spans="1:6" ht="15">
      <c r="A35" s="162" t="s">
        <v>529</v>
      </c>
      <c r="B35" s="163">
        <v>39210</v>
      </c>
      <c r="C35" s="257">
        <v>6.0299999999999999E-2</v>
      </c>
      <c r="D35" s="3"/>
      <c r="F35" s="254"/>
    </row>
    <row r="36" spans="1:6" ht="15">
      <c r="A36" s="162" t="s">
        <v>418</v>
      </c>
      <c r="B36" s="163" t="s">
        <v>419</v>
      </c>
      <c r="C36" s="257">
        <v>1.35E-2</v>
      </c>
      <c r="D36" s="3"/>
      <c r="F36" s="254"/>
    </row>
    <row r="37" spans="1:6" ht="15">
      <c r="A37" s="162" t="s">
        <v>420</v>
      </c>
      <c r="B37" s="163" t="s">
        <v>421</v>
      </c>
      <c r="C37" s="257">
        <v>3.2099999999999997E-2</v>
      </c>
      <c r="D37" s="3"/>
      <c r="F37" s="254"/>
    </row>
    <row r="38" spans="1:6" ht="15">
      <c r="A38" s="162" t="s">
        <v>422</v>
      </c>
      <c r="B38" s="163" t="s">
        <v>423</v>
      </c>
      <c r="C38" s="257">
        <v>4.0500000000000001E-2</v>
      </c>
      <c r="D38" s="3"/>
      <c r="F38" s="254"/>
    </row>
    <row r="39" spans="1:6" ht="15">
      <c r="A39" s="162" t="s">
        <v>424</v>
      </c>
      <c r="B39" s="163" t="s">
        <v>425</v>
      </c>
      <c r="C39" s="257">
        <v>4.1799999999999997E-2</v>
      </c>
      <c r="D39" s="3"/>
      <c r="F39" s="254"/>
    </row>
    <row r="40" spans="1:6" ht="15">
      <c r="A40" s="162" t="s">
        <v>426</v>
      </c>
      <c r="B40" s="163" t="s">
        <v>427</v>
      </c>
      <c r="C40" s="257">
        <v>4.4400000000000002E-2</v>
      </c>
      <c r="D40" s="3"/>
      <c r="F40" s="254"/>
    </row>
    <row r="41" spans="1:6" ht="15">
      <c r="A41" s="162" t="s">
        <v>469</v>
      </c>
      <c r="B41" s="163">
        <v>39900</v>
      </c>
      <c r="C41" s="257">
        <v>0</v>
      </c>
      <c r="D41" s="3"/>
      <c r="F41" s="254"/>
    </row>
    <row r="42" spans="1:6" ht="15">
      <c r="A42" s="3"/>
      <c r="B42" s="3"/>
      <c r="C42" s="3"/>
      <c r="D42" s="3"/>
    </row>
    <row r="43" spans="1:6" ht="15">
      <c r="A43" s="272" t="s">
        <v>530</v>
      </c>
      <c r="B43" s="3"/>
      <c r="C43" s="3"/>
      <c r="D43" s="3"/>
    </row>
    <row r="44" spans="1:6" ht="15">
      <c r="A44" s="3"/>
      <c r="B44" s="3"/>
      <c r="C44" s="3"/>
      <c r="D44" s="3"/>
    </row>
    <row r="45" spans="1:6" ht="15">
      <c r="A45" s="3"/>
      <c r="B45" s="3"/>
      <c r="C45" s="3"/>
      <c r="D45" s="3"/>
    </row>
    <row r="46" spans="1:6" ht="15">
      <c r="A46" s="3"/>
      <c r="B46" s="3"/>
      <c r="C46" s="3"/>
      <c r="D46" s="3"/>
    </row>
    <row r="47" spans="1:6" ht="15">
      <c r="A47" s="3"/>
      <c r="B47" s="3"/>
      <c r="C47" s="3"/>
      <c r="D47" s="3"/>
    </row>
  </sheetData>
  <pageMargins left="0.7" right="0.7" top="0.75" bottom="0.75" header="0.3" footer="0.3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63"/>
  <sheetViews>
    <sheetView showGridLines="0" topLeftCell="A25" workbookViewId="0">
      <selection activeCell="C63" sqref="C63"/>
    </sheetView>
  </sheetViews>
  <sheetFormatPr defaultColWidth="9.140625" defaultRowHeight="12.75"/>
  <cols>
    <col min="1" max="1" width="7.7109375" style="212" customWidth="1"/>
    <col min="2" max="2" width="36.7109375" style="212" customWidth="1"/>
    <col min="3" max="3" width="20.7109375" style="212" customWidth="1"/>
    <col min="4" max="4" width="25.7109375" style="212" customWidth="1"/>
    <col min="5" max="16384" width="9.140625" style="212"/>
  </cols>
  <sheetData>
    <row r="2" spans="1:7" ht="15">
      <c r="B2" s="3"/>
    </row>
    <row r="4" spans="1:7" ht="19.5">
      <c r="C4" s="97" t="s">
        <v>93</v>
      </c>
      <c r="D4" s="3"/>
      <c r="E4" s="3"/>
      <c r="F4" s="3"/>
      <c r="G4" s="3"/>
    </row>
    <row r="5" spans="1:7" ht="15">
      <c r="A5" s="305"/>
      <c r="C5" s="23" t="s">
        <v>485</v>
      </c>
      <c r="D5" s="3"/>
      <c r="E5" s="3"/>
      <c r="F5" s="3"/>
      <c r="G5" s="3"/>
    </row>
    <row r="6" spans="1:7" ht="15">
      <c r="C6" s="213" t="str">
        <f>+'5 alloc.'!B6</f>
        <v>2017 Forecast</v>
      </c>
      <c r="D6" s="3"/>
      <c r="E6" s="3"/>
      <c r="F6" s="3"/>
      <c r="G6" s="3"/>
    </row>
    <row r="7" spans="1:7" ht="15">
      <c r="C7" s="213" t="str">
        <f>+'5 alloc.'!B7</f>
        <v>12-15-2016 Posting</v>
      </c>
      <c r="D7" s="3"/>
      <c r="E7" s="3"/>
      <c r="F7" s="5" t="s">
        <v>94</v>
      </c>
      <c r="G7" s="3"/>
    </row>
    <row r="8" spans="1:7" ht="15">
      <c r="C8" s="3"/>
      <c r="D8" s="3"/>
      <c r="E8" s="3"/>
      <c r="F8" s="5" t="s">
        <v>328</v>
      </c>
      <c r="G8" s="3"/>
    </row>
    <row r="9" spans="1:7" ht="15">
      <c r="C9" s="3"/>
      <c r="D9" s="3"/>
      <c r="E9" s="3"/>
      <c r="F9" s="5" t="s">
        <v>544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59</v>
      </c>
      <c r="B11" s="3"/>
      <c r="C11" s="23" t="s">
        <v>486</v>
      </c>
      <c r="D11" s="7" t="s">
        <v>80</v>
      </c>
      <c r="F11" s="3"/>
    </row>
    <row r="12" spans="1:7" ht="15">
      <c r="A12" s="30" t="s">
        <v>63</v>
      </c>
      <c r="B12" s="3"/>
      <c r="C12" s="23" t="s">
        <v>487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7" t="s">
        <v>147</v>
      </c>
      <c r="C14" s="3"/>
      <c r="D14" s="34"/>
      <c r="F14" s="34"/>
    </row>
    <row r="15" spans="1:7" ht="15">
      <c r="A15" s="218">
        <v>2</v>
      </c>
      <c r="B15" s="215" t="s">
        <v>596</v>
      </c>
      <c r="C15" s="277">
        <v>771555136</v>
      </c>
      <c r="D15" s="212" t="s">
        <v>489</v>
      </c>
      <c r="E15" s="212" t="s">
        <v>704</v>
      </c>
    </row>
    <row r="16" spans="1:7" ht="15">
      <c r="A16" s="218">
        <v>3</v>
      </c>
      <c r="B16" s="216" t="s">
        <v>488</v>
      </c>
      <c r="C16" s="277">
        <v>775140513</v>
      </c>
      <c r="D16" s="212" t="s">
        <v>489</v>
      </c>
    </row>
    <row r="17" spans="1:7" ht="15">
      <c r="A17" s="218">
        <v>4</v>
      </c>
      <c r="B17" s="215" t="s">
        <v>490</v>
      </c>
      <c r="C17" s="277">
        <v>776990935</v>
      </c>
      <c r="D17" s="212" t="s">
        <v>489</v>
      </c>
    </row>
    <row r="18" spans="1:7" ht="15">
      <c r="A18" s="218">
        <v>5</v>
      </c>
      <c r="B18" s="215" t="s">
        <v>491</v>
      </c>
      <c r="C18" s="277">
        <v>779834482</v>
      </c>
      <c r="D18" s="212" t="s">
        <v>489</v>
      </c>
    </row>
    <row r="19" spans="1:7" ht="15">
      <c r="A19" s="218">
        <v>6</v>
      </c>
      <c r="B19" s="215" t="s">
        <v>492</v>
      </c>
      <c r="C19" s="277">
        <v>781709004</v>
      </c>
      <c r="D19" s="212" t="s">
        <v>489</v>
      </c>
    </row>
    <row r="20" spans="1:7" ht="15">
      <c r="A20" s="218">
        <v>7</v>
      </c>
      <c r="B20" s="215" t="s">
        <v>493</v>
      </c>
      <c r="C20" s="277">
        <v>783559426</v>
      </c>
      <c r="D20" s="212" t="s">
        <v>489</v>
      </c>
    </row>
    <row r="21" spans="1:7" ht="15">
      <c r="A21" s="218">
        <v>8</v>
      </c>
      <c r="B21" s="215" t="s">
        <v>494</v>
      </c>
      <c r="C21" s="277">
        <v>786402973</v>
      </c>
      <c r="D21" s="212" t="s">
        <v>489</v>
      </c>
    </row>
    <row r="22" spans="1:7" ht="15">
      <c r="A22" s="218">
        <v>9</v>
      </c>
      <c r="B22" s="215" t="s">
        <v>495</v>
      </c>
      <c r="C22" s="277">
        <v>788253395</v>
      </c>
      <c r="D22" s="212" t="s">
        <v>489</v>
      </c>
    </row>
    <row r="23" spans="1:7" ht="15">
      <c r="A23" s="218">
        <v>10</v>
      </c>
      <c r="B23" s="215" t="s">
        <v>496</v>
      </c>
      <c r="C23" s="277">
        <v>790103817</v>
      </c>
      <c r="D23" s="212" t="s">
        <v>489</v>
      </c>
    </row>
    <row r="24" spans="1:7" ht="15">
      <c r="A24" s="218">
        <v>11</v>
      </c>
      <c r="B24" s="215" t="s">
        <v>497</v>
      </c>
      <c r="C24" s="277">
        <v>793975816</v>
      </c>
      <c r="D24" s="212" t="s">
        <v>489</v>
      </c>
    </row>
    <row r="25" spans="1:7" ht="15">
      <c r="A25" s="218">
        <v>12</v>
      </c>
      <c r="B25" s="215" t="s">
        <v>498</v>
      </c>
      <c r="C25" s="277">
        <v>793975816</v>
      </c>
    </row>
    <row r="26" spans="1:7" ht="15">
      <c r="A26" s="218">
        <v>13</v>
      </c>
      <c r="B26" s="215" t="s">
        <v>499</v>
      </c>
      <c r="C26" s="277">
        <v>793975816</v>
      </c>
    </row>
    <row r="27" spans="1:7" ht="15">
      <c r="A27" s="218">
        <v>14</v>
      </c>
      <c r="B27" s="216" t="s">
        <v>703</v>
      </c>
      <c r="C27" s="277">
        <v>793975816</v>
      </c>
      <c r="E27" s="212" t="s">
        <v>705</v>
      </c>
    </row>
    <row r="28" spans="1:7" ht="15">
      <c r="C28" s="249"/>
    </row>
    <row r="29" spans="1:7" ht="15">
      <c r="A29" s="218">
        <v>15</v>
      </c>
      <c r="B29" s="215" t="s">
        <v>500</v>
      </c>
      <c r="C29" s="100">
        <f>AVERAGE(C15:C27)</f>
        <v>785342534.23076928</v>
      </c>
      <c r="G29" s="3"/>
    </row>
    <row r="30" spans="1:7" ht="15">
      <c r="C30" s="141"/>
      <c r="G30" s="30"/>
    </row>
    <row r="31" spans="1:7" ht="19.5">
      <c r="A31" s="30">
        <v>16</v>
      </c>
      <c r="B31" s="217" t="s">
        <v>501</v>
      </c>
      <c r="C31" s="141"/>
      <c r="D31" s="34"/>
      <c r="F31" s="34"/>
    </row>
    <row r="32" spans="1:7" ht="15">
      <c r="A32" s="218">
        <v>17</v>
      </c>
      <c r="B32" s="215" t="s">
        <v>596</v>
      </c>
      <c r="C32" s="277">
        <v>126709746.2</v>
      </c>
      <c r="D32" s="212" t="s">
        <v>489</v>
      </c>
      <c r="E32" s="212" t="s">
        <v>706</v>
      </c>
    </row>
    <row r="33" spans="1:6" ht="15">
      <c r="A33" s="218">
        <v>18</v>
      </c>
      <c r="B33" s="216" t="s">
        <v>488</v>
      </c>
      <c r="C33" s="277">
        <v>127180917.2</v>
      </c>
      <c r="D33" s="212" t="s">
        <v>489</v>
      </c>
    </row>
    <row r="34" spans="1:6" ht="15">
      <c r="A34" s="218">
        <v>19</v>
      </c>
      <c r="B34" s="215" t="s">
        <v>490</v>
      </c>
      <c r="C34" s="277">
        <v>129277120.2</v>
      </c>
      <c r="D34" s="212" t="s">
        <v>489</v>
      </c>
    </row>
    <row r="35" spans="1:6" ht="15">
      <c r="A35" s="218">
        <v>20</v>
      </c>
      <c r="B35" s="215" t="s">
        <v>491</v>
      </c>
      <c r="C35" s="277">
        <v>129843967.2</v>
      </c>
      <c r="D35" s="212" t="s">
        <v>489</v>
      </c>
    </row>
    <row r="36" spans="1:6" ht="15">
      <c r="A36" s="218">
        <v>21</v>
      </c>
      <c r="B36" s="215" t="s">
        <v>492</v>
      </c>
      <c r="C36" s="277">
        <v>131331351.2</v>
      </c>
      <c r="D36" s="212" t="s">
        <v>489</v>
      </c>
    </row>
    <row r="37" spans="1:6" ht="15">
      <c r="A37" s="218">
        <v>22</v>
      </c>
      <c r="B37" s="215" t="s">
        <v>493</v>
      </c>
      <c r="C37" s="277">
        <v>132423958.2</v>
      </c>
      <c r="D37" s="212" t="s">
        <v>489</v>
      </c>
    </row>
    <row r="38" spans="1:6" ht="15">
      <c r="A38" s="218">
        <v>23</v>
      </c>
      <c r="B38" s="215" t="s">
        <v>494</v>
      </c>
      <c r="C38" s="277">
        <v>132754916.2</v>
      </c>
      <c r="D38" s="212" t="s">
        <v>489</v>
      </c>
    </row>
    <row r="39" spans="1:6" ht="15">
      <c r="A39" s="218">
        <v>24</v>
      </c>
      <c r="B39" s="215" t="s">
        <v>495</v>
      </c>
      <c r="C39" s="277">
        <v>136186000.19999999</v>
      </c>
      <c r="D39" s="212" t="s">
        <v>489</v>
      </c>
    </row>
    <row r="40" spans="1:6" ht="15">
      <c r="A40" s="218">
        <v>25</v>
      </c>
      <c r="B40" s="215" t="s">
        <v>496</v>
      </c>
      <c r="C40" s="277">
        <v>136354649.19999999</v>
      </c>
      <c r="D40" s="212" t="s">
        <v>489</v>
      </c>
    </row>
    <row r="41" spans="1:6" ht="15">
      <c r="A41" s="218">
        <v>26</v>
      </c>
      <c r="B41" s="215" t="s">
        <v>497</v>
      </c>
      <c r="C41" s="277">
        <v>142107454.06</v>
      </c>
      <c r="D41" s="212" t="s">
        <v>489</v>
      </c>
    </row>
    <row r="42" spans="1:6" ht="15">
      <c r="A42" s="218">
        <v>27</v>
      </c>
      <c r="B42" s="215" t="s">
        <v>498</v>
      </c>
      <c r="C42" s="277">
        <v>142107454.06</v>
      </c>
    </row>
    <row r="43" spans="1:6" ht="15">
      <c r="A43" s="218">
        <v>28</v>
      </c>
      <c r="B43" s="215" t="s">
        <v>499</v>
      </c>
      <c r="C43" s="277">
        <v>142107454.06</v>
      </c>
    </row>
    <row r="44" spans="1:6" ht="15">
      <c r="A44" s="218">
        <v>29</v>
      </c>
      <c r="B44" s="216" t="s">
        <v>703</v>
      </c>
      <c r="C44" s="277">
        <v>142107454.06</v>
      </c>
      <c r="E44" s="212" t="s">
        <v>707</v>
      </c>
    </row>
    <row r="45" spans="1:6" ht="15">
      <c r="C45" s="141"/>
    </row>
    <row r="46" spans="1:6" ht="15">
      <c r="A46" s="218">
        <v>30</v>
      </c>
      <c r="B46" s="215" t="s">
        <v>502</v>
      </c>
      <c r="C46" s="100">
        <f>AVERAGE(C32:C44)</f>
        <v>134653264.77230769</v>
      </c>
    </row>
    <row r="47" spans="1:6" ht="15">
      <c r="C47" s="141"/>
    </row>
    <row r="48" spans="1:6" ht="19.5">
      <c r="A48" s="30">
        <v>31</v>
      </c>
      <c r="B48" s="217" t="s">
        <v>503</v>
      </c>
      <c r="C48" s="141"/>
      <c r="D48" s="34"/>
      <c r="F48" s="34"/>
    </row>
    <row r="49" spans="1:5" ht="15">
      <c r="A49" s="218">
        <v>32</v>
      </c>
      <c r="B49" s="215" t="s">
        <v>596</v>
      </c>
      <c r="C49" s="278">
        <v>1702019796.8600001</v>
      </c>
      <c r="D49" s="212" t="s">
        <v>489</v>
      </c>
      <c r="E49" s="212" t="s">
        <v>708</v>
      </c>
    </row>
    <row r="50" spans="1:5" ht="15">
      <c r="A50" s="218">
        <v>33</v>
      </c>
      <c r="B50" s="216" t="s">
        <v>488</v>
      </c>
      <c r="C50" s="278">
        <v>1706228529.8600001</v>
      </c>
      <c r="D50" s="212" t="s">
        <v>489</v>
      </c>
    </row>
    <row r="51" spans="1:5" ht="15">
      <c r="A51" s="218">
        <v>34</v>
      </c>
      <c r="B51" s="215" t="s">
        <v>490</v>
      </c>
      <c r="C51" s="278">
        <v>1713316839.1445391</v>
      </c>
      <c r="D51" s="212" t="s">
        <v>489</v>
      </c>
    </row>
    <row r="52" spans="1:5" ht="15">
      <c r="A52" s="218">
        <v>35</v>
      </c>
      <c r="B52" s="215" t="s">
        <v>491</v>
      </c>
      <c r="C52" s="278">
        <v>1724977083.1445391</v>
      </c>
      <c r="D52" s="212" t="s">
        <v>489</v>
      </c>
    </row>
    <row r="53" spans="1:5" ht="15">
      <c r="A53" s="218">
        <v>36</v>
      </c>
      <c r="B53" s="215" t="s">
        <v>492</v>
      </c>
      <c r="C53" s="278">
        <v>1735399284.1445391</v>
      </c>
      <c r="D53" s="212" t="s">
        <v>489</v>
      </c>
    </row>
    <row r="54" spans="1:5" ht="15">
      <c r="A54" s="218">
        <v>37</v>
      </c>
      <c r="B54" s="215" t="s">
        <v>493</v>
      </c>
      <c r="C54" s="278">
        <v>1738568339.1445391</v>
      </c>
      <c r="D54" s="212" t="s">
        <v>489</v>
      </c>
    </row>
    <row r="55" spans="1:5" ht="15">
      <c r="A55" s="218">
        <v>38</v>
      </c>
      <c r="B55" s="215" t="s">
        <v>494</v>
      </c>
      <c r="C55" s="278">
        <v>1751640390.1445391</v>
      </c>
      <c r="D55" s="212" t="s">
        <v>489</v>
      </c>
    </row>
    <row r="56" spans="1:5" ht="15">
      <c r="A56" s="218">
        <v>39</v>
      </c>
      <c r="B56" s="215" t="s">
        <v>495</v>
      </c>
      <c r="C56" s="278">
        <v>1757117112.1445391</v>
      </c>
      <c r="D56" s="212" t="s">
        <v>489</v>
      </c>
    </row>
    <row r="57" spans="1:5" ht="15">
      <c r="A57" s="218">
        <v>40</v>
      </c>
      <c r="B57" s="215" t="s">
        <v>496</v>
      </c>
      <c r="C57" s="278">
        <v>1759593930.1445391</v>
      </c>
      <c r="D57" s="212" t="s">
        <v>489</v>
      </c>
    </row>
    <row r="58" spans="1:5" ht="15">
      <c r="A58" s="218">
        <v>41</v>
      </c>
      <c r="B58" s="215" t="s">
        <v>497</v>
      </c>
      <c r="C58" s="278">
        <v>1776826148.004539</v>
      </c>
      <c r="D58" s="212" t="s">
        <v>489</v>
      </c>
    </row>
    <row r="59" spans="1:5" ht="15">
      <c r="A59" s="218">
        <v>42</v>
      </c>
      <c r="B59" s="215" t="s">
        <v>498</v>
      </c>
      <c r="C59" s="278">
        <v>1776826148.004539</v>
      </c>
    </row>
    <row r="60" spans="1:5" ht="15">
      <c r="A60" s="218">
        <v>43</v>
      </c>
      <c r="B60" s="215" t="s">
        <v>499</v>
      </c>
      <c r="C60" s="278">
        <v>1776826148.004539</v>
      </c>
    </row>
    <row r="61" spans="1:5" ht="15">
      <c r="A61" s="218">
        <v>44</v>
      </c>
      <c r="B61" s="216" t="s">
        <v>703</v>
      </c>
      <c r="C61" s="279">
        <v>1776826148.004539</v>
      </c>
      <c r="E61" s="212" t="s">
        <v>709</v>
      </c>
    </row>
    <row r="62" spans="1:5" ht="15">
      <c r="C62" s="141"/>
    </row>
    <row r="63" spans="1:5" ht="15">
      <c r="A63" s="218">
        <v>45</v>
      </c>
      <c r="B63" s="215" t="s">
        <v>504</v>
      </c>
      <c r="C63" s="100">
        <f>AVERAGE(C49:C61)</f>
        <v>1745858915.1346102</v>
      </c>
    </row>
  </sheetData>
  <pageMargins left="0.7" right="0.7" top="0.75" bottom="0.75" header="0.3" footer="0.3"/>
  <pageSetup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46"/>
  <sheetViews>
    <sheetView showGridLines="0" workbookViewId="0">
      <selection activeCell="C46" sqref="C46"/>
    </sheetView>
  </sheetViews>
  <sheetFormatPr defaultColWidth="9.140625" defaultRowHeight="12.75"/>
  <cols>
    <col min="1" max="1" width="7.7109375" style="212" bestFit="1" customWidth="1"/>
    <col min="2" max="2" width="36.5703125" style="212" customWidth="1"/>
    <col min="3" max="3" width="20.85546875" style="212" customWidth="1"/>
    <col min="4" max="4" width="26.28515625" style="212" bestFit="1" customWidth="1"/>
    <col min="5" max="5" width="10.28515625" style="212" bestFit="1" customWidth="1"/>
    <col min="6" max="16384" width="9.140625" style="212"/>
  </cols>
  <sheetData>
    <row r="2" spans="1:7" ht="15">
      <c r="B2" s="3"/>
    </row>
    <row r="4" spans="1:7" ht="19.5">
      <c r="C4" s="97" t="s">
        <v>93</v>
      </c>
      <c r="D4" s="3"/>
      <c r="E4" s="3"/>
      <c r="F4" s="3"/>
      <c r="G4" s="3"/>
    </row>
    <row r="5" spans="1:7" ht="15">
      <c r="C5" s="23" t="s">
        <v>505</v>
      </c>
      <c r="D5" s="3"/>
      <c r="E5" s="3"/>
      <c r="F5" s="3"/>
      <c r="G5" s="3"/>
    </row>
    <row r="6" spans="1:7" ht="15">
      <c r="C6" s="213" t="str">
        <f>+'5 alloc.'!B6</f>
        <v>2017 Forecast</v>
      </c>
      <c r="D6" s="3"/>
      <c r="E6" s="3"/>
      <c r="F6" s="3"/>
      <c r="G6" s="3"/>
    </row>
    <row r="7" spans="1:7" ht="15">
      <c r="C7" s="213" t="str">
        <f>+'5 alloc.'!B7</f>
        <v>12-15-2016 Posting</v>
      </c>
      <c r="D7" s="3"/>
      <c r="E7" s="3"/>
      <c r="F7" s="5" t="s">
        <v>94</v>
      </c>
      <c r="G7" s="3"/>
    </row>
    <row r="8" spans="1:7" ht="15">
      <c r="C8" s="3"/>
      <c r="D8" s="3"/>
      <c r="E8" s="3"/>
      <c r="F8" s="5" t="s">
        <v>328</v>
      </c>
      <c r="G8" s="3"/>
    </row>
    <row r="9" spans="1:7" ht="15">
      <c r="C9" s="3"/>
      <c r="D9" s="3"/>
      <c r="E9" s="3"/>
      <c r="F9" s="5" t="s">
        <v>543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59</v>
      </c>
      <c r="B11" s="3"/>
      <c r="C11" s="23" t="s">
        <v>486</v>
      </c>
      <c r="D11" s="7" t="s">
        <v>80</v>
      </c>
      <c r="F11" s="3"/>
    </row>
    <row r="12" spans="1:7" ht="15">
      <c r="A12" s="30" t="s">
        <v>63</v>
      </c>
      <c r="B12" s="3"/>
      <c r="C12" s="23" t="s">
        <v>487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7" t="s">
        <v>209</v>
      </c>
      <c r="C14" s="3"/>
      <c r="D14" s="34"/>
      <c r="F14" s="34"/>
    </row>
    <row r="15" spans="1:7" ht="15">
      <c r="A15" s="218">
        <f>1+A14</f>
        <v>2</v>
      </c>
      <c r="B15" s="341" t="s">
        <v>596</v>
      </c>
      <c r="C15" s="275">
        <v>291207233.5</v>
      </c>
      <c r="D15" s="212" t="s">
        <v>489</v>
      </c>
    </row>
    <row r="16" spans="1:7" ht="15">
      <c r="A16" s="218">
        <f t="shared" ref="A16:A27" si="0">1+A15</f>
        <v>3</v>
      </c>
      <c r="B16" s="342" t="s">
        <v>488</v>
      </c>
      <c r="C16" s="275">
        <v>292136014</v>
      </c>
      <c r="D16" s="212" t="s">
        <v>489</v>
      </c>
    </row>
    <row r="17" spans="1:7" ht="15">
      <c r="A17" s="218">
        <f t="shared" si="0"/>
        <v>4</v>
      </c>
      <c r="B17" s="341" t="s">
        <v>490</v>
      </c>
      <c r="C17" s="275">
        <v>293174276.5</v>
      </c>
      <c r="D17" s="212" t="s">
        <v>489</v>
      </c>
    </row>
    <row r="18" spans="1:7" ht="15">
      <c r="A18" s="218">
        <f t="shared" si="0"/>
        <v>5</v>
      </c>
      <c r="B18" s="341" t="s">
        <v>491</v>
      </c>
      <c r="C18" s="275">
        <v>294182166</v>
      </c>
      <c r="D18" s="212" t="s">
        <v>489</v>
      </c>
    </row>
    <row r="19" spans="1:7" ht="15">
      <c r="A19" s="218">
        <f t="shared" si="0"/>
        <v>6</v>
      </c>
      <c r="B19" s="341" t="s">
        <v>492</v>
      </c>
      <c r="C19" s="275">
        <v>295228504.5</v>
      </c>
      <c r="D19" s="212" t="s">
        <v>489</v>
      </c>
    </row>
    <row r="20" spans="1:7" ht="15">
      <c r="A20" s="218">
        <f t="shared" si="0"/>
        <v>7</v>
      </c>
      <c r="B20" s="341" t="s">
        <v>493</v>
      </c>
      <c r="C20" s="275">
        <v>296277963</v>
      </c>
      <c r="D20" s="212" t="s">
        <v>489</v>
      </c>
    </row>
    <row r="21" spans="1:7" ht="15">
      <c r="A21" s="218">
        <f t="shared" si="0"/>
        <v>8</v>
      </c>
      <c r="B21" s="341" t="s">
        <v>494</v>
      </c>
      <c r="C21" s="275">
        <v>297297048.5</v>
      </c>
      <c r="D21" s="212" t="s">
        <v>489</v>
      </c>
    </row>
    <row r="22" spans="1:7" ht="15">
      <c r="A22" s="218">
        <f t="shared" si="0"/>
        <v>9</v>
      </c>
      <c r="B22" s="341" t="s">
        <v>495</v>
      </c>
      <c r="C22" s="275">
        <v>298354563</v>
      </c>
      <c r="D22" s="212" t="s">
        <v>489</v>
      </c>
    </row>
    <row r="23" spans="1:7" ht="15">
      <c r="A23" s="218">
        <f t="shared" si="0"/>
        <v>10</v>
      </c>
      <c r="B23" s="341" t="s">
        <v>496</v>
      </c>
      <c r="C23" s="275">
        <v>299415177.5</v>
      </c>
      <c r="D23" s="212" t="s">
        <v>489</v>
      </c>
    </row>
    <row r="24" spans="1:7" ht="15">
      <c r="A24" s="218">
        <f t="shared" si="0"/>
        <v>11</v>
      </c>
      <c r="B24" s="341" t="s">
        <v>497</v>
      </c>
      <c r="C24" s="275">
        <v>300437580</v>
      </c>
      <c r="D24" s="212" t="s">
        <v>489</v>
      </c>
      <c r="E24" s="187"/>
    </row>
    <row r="25" spans="1:7" ht="15">
      <c r="A25" s="218">
        <f t="shared" si="0"/>
        <v>12</v>
      </c>
      <c r="B25" s="341" t="s">
        <v>498</v>
      </c>
      <c r="C25" s="275">
        <v>300437580</v>
      </c>
      <c r="E25" s="187"/>
    </row>
    <row r="26" spans="1:7" ht="15">
      <c r="A26" s="218">
        <f t="shared" si="0"/>
        <v>13</v>
      </c>
      <c r="B26" s="341" t="s">
        <v>499</v>
      </c>
      <c r="C26" s="275">
        <v>300437580</v>
      </c>
      <c r="E26" s="187"/>
    </row>
    <row r="27" spans="1:7" ht="15">
      <c r="A27" s="218">
        <f t="shared" si="0"/>
        <v>14</v>
      </c>
      <c r="B27" s="343" t="s">
        <v>703</v>
      </c>
      <c r="C27" s="275">
        <v>300437580</v>
      </c>
      <c r="E27" s="187"/>
    </row>
    <row r="29" spans="1:7" ht="15">
      <c r="A29" s="218">
        <f>1+A27</f>
        <v>15</v>
      </c>
      <c r="B29" s="215" t="s">
        <v>500</v>
      </c>
      <c r="C29" s="344">
        <f>AVERAGE(C15:C27)</f>
        <v>296847943.57692307</v>
      </c>
      <c r="G29" s="3"/>
    </row>
    <row r="30" spans="1:7" ht="15">
      <c r="C30" s="141"/>
      <c r="G30" s="30"/>
    </row>
    <row r="31" spans="1:7" ht="19.5">
      <c r="A31" s="30">
        <f>1+A29</f>
        <v>16</v>
      </c>
      <c r="B31" s="217" t="s">
        <v>501</v>
      </c>
      <c r="C31" s="141"/>
      <c r="D31" s="34"/>
      <c r="F31" s="34"/>
    </row>
    <row r="32" spans="1:7" ht="15">
      <c r="A32" s="218">
        <f>1+A31</f>
        <v>17</v>
      </c>
      <c r="B32" s="341" t="s">
        <v>596</v>
      </c>
      <c r="C32" s="277">
        <v>33966560.640000023</v>
      </c>
      <c r="D32" s="212" t="s">
        <v>489</v>
      </c>
      <c r="E32" s="304"/>
    </row>
    <row r="33" spans="1:5" ht="15">
      <c r="A33" s="218">
        <f t="shared" ref="A33:A44" si="1">1+A32</f>
        <v>18</v>
      </c>
      <c r="B33" s="342" t="s">
        <v>488</v>
      </c>
      <c r="C33" s="277">
        <v>35156687.723333359</v>
      </c>
      <c r="D33" s="212" t="s">
        <v>489</v>
      </c>
    </row>
    <row r="34" spans="1:5" ht="15">
      <c r="A34" s="218">
        <f t="shared" si="1"/>
        <v>19</v>
      </c>
      <c r="B34" s="341" t="s">
        <v>490</v>
      </c>
      <c r="C34" s="277">
        <v>36368841.806666695</v>
      </c>
      <c r="D34" s="212" t="s">
        <v>489</v>
      </c>
    </row>
    <row r="35" spans="1:5" ht="15">
      <c r="A35" s="218">
        <f t="shared" si="1"/>
        <v>20</v>
      </c>
      <c r="B35" s="341" t="s">
        <v>491</v>
      </c>
      <c r="C35" s="277">
        <v>37609862.89000003</v>
      </c>
      <c r="D35" s="212" t="s">
        <v>489</v>
      </c>
    </row>
    <row r="36" spans="1:5" ht="15">
      <c r="A36" s="218">
        <f t="shared" si="1"/>
        <v>21</v>
      </c>
      <c r="B36" s="341" t="s">
        <v>492</v>
      </c>
      <c r="C36" s="277">
        <v>38796914.973333366</v>
      </c>
      <c r="D36" s="212" t="s">
        <v>489</v>
      </c>
    </row>
    <row r="37" spans="1:5" ht="15">
      <c r="A37" s="218">
        <f t="shared" si="1"/>
        <v>22</v>
      </c>
      <c r="B37" s="341" t="s">
        <v>493</v>
      </c>
      <c r="C37" s="277">
        <v>39986256.056666702</v>
      </c>
      <c r="D37" s="212" t="s">
        <v>489</v>
      </c>
    </row>
    <row r="38" spans="1:5" ht="15">
      <c r="A38" s="218">
        <f t="shared" si="1"/>
        <v>23</v>
      </c>
      <c r="B38" s="341" t="s">
        <v>494</v>
      </c>
      <c r="C38" s="277">
        <v>41246688.14000003</v>
      </c>
      <c r="D38" s="212" t="s">
        <v>489</v>
      </c>
    </row>
    <row r="39" spans="1:5" ht="15">
      <c r="A39" s="218">
        <f t="shared" si="1"/>
        <v>24</v>
      </c>
      <c r="B39" s="341" t="s">
        <v>495</v>
      </c>
      <c r="C39" s="277">
        <v>41916448.223333359</v>
      </c>
      <c r="D39" s="212" t="s">
        <v>489</v>
      </c>
    </row>
    <row r="40" spans="1:5" ht="15">
      <c r="A40" s="218">
        <f t="shared" si="1"/>
        <v>25</v>
      </c>
      <c r="B40" s="341" t="s">
        <v>496</v>
      </c>
      <c r="C40" s="277">
        <v>43211697.306666687</v>
      </c>
      <c r="D40" s="212" t="s">
        <v>489</v>
      </c>
    </row>
    <row r="41" spans="1:5" ht="15">
      <c r="A41" s="218">
        <f t="shared" si="1"/>
        <v>26</v>
      </c>
      <c r="B41" s="341" t="s">
        <v>497</v>
      </c>
      <c r="C41" s="277">
        <v>40756926.250000015</v>
      </c>
      <c r="D41" s="212" t="s">
        <v>489</v>
      </c>
    </row>
    <row r="42" spans="1:5" ht="15">
      <c r="A42" s="218">
        <f t="shared" si="1"/>
        <v>27</v>
      </c>
      <c r="B42" s="341" t="s">
        <v>498</v>
      </c>
      <c r="C42" s="277">
        <v>40756926.250000015</v>
      </c>
    </row>
    <row r="43" spans="1:5" ht="15">
      <c r="A43" s="218">
        <f t="shared" si="1"/>
        <v>28</v>
      </c>
      <c r="B43" s="341" t="s">
        <v>499</v>
      </c>
      <c r="C43" s="277">
        <v>40756926.250000015</v>
      </c>
    </row>
    <row r="44" spans="1:5" ht="15">
      <c r="A44" s="218">
        <f t="shared" si="1"/>
        <v>29</v>
      </c>
      <c r="B44" s="343" t="s">
        <v>703</v>
      </c>
      <c r="C44" s="277">
        <v>40756926.250000015</v>
      </c>
      <c r="E44" s="304"/>
    </row>
    <row r="45" spans="1:5" ht="15">
      <c r="C45" s="141"/>
    </row>
    <row r="46" spans="1:5" ht="15">
      <c r="A46" s="218">
        <f>1+A44</f>
        <v>30</v>
      </c>
      <c r="B46" s="215" t="s">
        <v>502</v>
      </c>
      <c r="C46" s="344">
        <f>AVERAGE(C32:C44)</f>
        <v>39329820.212307706</v>
      </c>
    </row>
  </sheetData>
  <pageMargins left="0.7" right="0.7" top="0.75" bottom="0.75" header="0.3" footer="0.3"/>
  <pageSetup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H122"/>
  <sheetViews>
    <sheetView showGridLines="0" topLeftCell="A49" zoomScale="75" zoomScaleNormal="75" workbookViewId="0">
      <selection activeCell="E15" sqref="E15:E69"/>
    </sheetView>
  </sheetViews>
  <sheetFormatPr defaultColWidth="9.140625" defaultRowHeight="12.75"/>
  <cols>
    <col min="1" max="1" width="7.7109375" style="212" bestFit="1" customWidth="1"/>
    <col min="2" max="2" width="66" style="212" bestFit="1" customWidth="1"/>
    <col min="3" max="3" width="37.140625" style="212" customWidth="1"/>
    <col min="4" max="4" width="21" style="212" customWidth="1"/>
    <col min="5" max="5" width="22.28515625" style="212" customWidth="1"/>
    <col min="6" max="6" width="19.140625" style="212" customWidth="1"/>
    <col min="7" max="16384" width="9.140625" style="212"/>
  </cols>
  <sheetData>
    <row r="2" spans="1:7" ht="15">
      <c r="B2" s="3"/>
    </row>
    <row r="3" spans="1:7" ht="19.5">
      <c r="C3" s="97" t="s">
        <v>93</v>
      </c>
      <c r="D3" s="3"/>
      <c r="E3" s="3"/>
      <c r="F3" s="3"/>
      <c r="G3" s="3"/>
    </row>
    <row r="4" spans="1:7" ht="15.75">
      <c r="C4" s="337" t="s">
        <v>506</v>
      </c>
      <c r="D4" s="3"/>
      <c r="E4" s="3"/>
      <c r="F4" s="3"/>
      <c r="G4" s="3"/>
    </row>
    <row r="5" spans="1:7" ht="15.75">
      <c r="C5" s="338" t="str">
        <f>+'5 alloc.'!B6</f>
        <v>2017 Forecast</v>
      </c>
      <c r="D5" s="3"/>
      <c r="E5" s="3"/>
      <c r="F5" s="3"/>
      <c r="G5" s="3"/>
    </row>
    <row r="6" spans="1:7" ht="15.75">
      <c r="C6" s="338" t="str">
        <f>+'5 alloc.'!B7</f>
        <v>12-15-2016 Posting</v>
      </c>
      <c r="D6" s="3"/>
      <c r="E6" s="116"/>
      <c r="F6" s="339" t="s">
        <v>94</v>
      </c>
      <c r="G6" s="3"/>
    </row>
    <row r="7" spans="1:7" ht="15.75">
      <c r="C7" s="3"/>
      <c r="D7" s="3"/>
      <c r="E7" s="116"/>
      <c r="F7" s="339" t="s">
        <v>328</v>
      </c>
      <c r="G7" s="3"/>
    </row>
    <row r="8" spans="1:7" ht="15.75">
      <c r="C8" s="3"/>
      <c r="D8" s="3"/>
      <c r="E8" s="116"/>
      <c r="F8" s="339" t="s">
        <v>542</v>
      </c>
      <c r="G8" s="3"/>
    </row>
    <row r="9" spans="1:7" ht="15">
      <c r="B9" s="3"/>
      <c r="C9" s="3"/>
      <c r="D9" s="3"/>
      <c r="E9" s="5"/>
      <c r="F9" s="3"/>
      <c r="G9" s="3"/>
    </row>
    <row r="10" spans="1:7" ht="15">
      <c r="A10" s="30"/>
      <c r="B10" s="3"/>
      <c r="C10" s="3"/>
      <c r="D10" s="3"/>
      <c r="F10" s="34"/>
    </row>
    <row r="11" spans="1:7" ht="15">
      <c r="A11" s="23" t="s">
        <v>59</v>
      </c>
      <c r="B11" s="3"/>
      <c r="C11" s="23" t="s">
        <v>507</v>
      </c>
      <c r="D11" s="23" t="s">
        <v>508</v>
      </c>
      <c r="E11" s="23" t="s">
        <v>509</v>
      </c>
      <c r="F11" s="7" t="s">
        <v>80</v>
      </c>
    </row>
    <row r="12" spans="1:7" ht="15">
      <c r="A12" s="30" t="s">
        <v>63</v>
      </c>
      <c r="B12" s="3"/>
      <c r="C12" s="23" t="s">
        <v>487</v>
      </c>
      <c r="D12" s="23" t="s">
        <v>487</v>
      </c>
      <c r="E12" s="23" t="s">
        <v>487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5.75">
      <c r="A14" s="30">
        <v>1</v>
      </c>
      <c r="B14" s="308" t="s">
        <v>600</v>
      </c>
      <c r="C14" s="3"/>
      <c r="D14" s="3"/>
      <c r="F14" s="34"/>
    </row>
    <row r="15" spans="1:7" ht="15">
      <c r="A15" s="218">
        <f>1+A14</f>
        <v>2</v>
      </c>
      <c r="B15" s="309" t="s">
        <v>601</v>
      </c>
      <c r="C15" s="310" t="s">
        <v>602</v>
      </c>
      <c r="D15" s="310"/>
      <c r="E15" s="311">
        <v>-120025752</v>
      </c>
      <c r="F15" s="312" t="s">
        <v>489</v>
      </c>
      <c r="G15" s="313"/>
    </row>
    <row r="16" spans="1:7" ht="15">
      <c r="A16" s="218">
        <f t="shared" ref="A16:A79" si="0">1+A15</f>
        <v>3</v>
      </c>
      <c r="B16" s="309" t="s">
        <v>603</v>
      </c>
      <c r="C16" s="310"/>
      <c r="D16" s="310"/>
      <c r="E16" s="311"/>
      <c r="F16" s="312" t="s">
        <v>489</v>
      </c>
      <c r="G16" s="313"/>
    </row>
    <row r="17" spans="1:6" ht="15">
      <c r="A17" s="218">
        <f t="shared" si="0"/>
        <v>4</v>
      </c>
      <c r="B17" s="309">
        <v>18121</v>
      </c>
      <c r="C17" s="310" t="s">
        <v>576</v>
      </c>
      <c r="D17" s="310"/>
      <c r="E17" s="311">
        <v>173877</v>
      </c>
      <c r="F17" s="312" t="s">
        <v>489</v>
      </c>
    </row>
    <row r="18" spans="1:6" ht="15">
      <c r="A18" s="218">
        <f t="shared" si="0"/>
        <v>5</v>
      </c>
      <c r="B18" s="309">
        <v>18225</v>
      </c>
      <c r="C18" s="310" t="s">
        <v>604</v>
      </c>
      <c r="D18" s="310"/>
      <c r="E18" s="311">
        <v>-91918</v>
      </c>
      <c r="F18" s="312" t="s">
        <v>489</v>
      </c>
    </row>
    <row r="19" spans="1:6" ht="15">
      <c r="A19" s="218">
        <f t="shared" si="0"/>
        <v>6</v>
      </c>
      <c r="B19" s="309">
        <v>18233</v>
      </c>
      <c r="C19" s="310" t="s">
        <v>692</v>
      </c>
      <c r="D19" s="310"/>
      <c r="E19" s="311">
        <v>3</v>
      </c>
      <c r="F19" s="312" t="s">
        <v>489</v>
      </c>
    </row>
    <row r="20" spans="1:6" ht="15">
      <c r="A20" s="218">
        <f t="shared" si="0"/>
        <v>7</v>
      </c>
      <c r="B20" s="309">
        <v>18235</v>
      </c>
      <c r="C20" s="310" t="s">
        <v>605</v>
      </c>
      <c r="D20" s="310"/>
      <c r="E20" s="311">
        <v>-84981</v>
      </c>
      <c r="F20" s="312" t="s">
        <v>489</v>
      </c>
    </row>
    <row r="21" spans="1:6" ht="15">
      <c r="A21" s="218">
        <f t="shared" si="0"/>
        <v>8</v>
      </c>
      <c r="B21" s="309">
        <v>18236</v>
      </c>
      <c r="C21" s="310" t="s">
        <v>606</v>
      </c>
      <c r="D21" s="310"/>
      <c r="E21" s="311">
        <v>-16292</v>
      </c>
      <c r="F21" s="312" t="s">
        <v>489</v>
      </c>
    </row>
    <row r="22" spans="1:6" ht="15">
      <c r="A22" s="218">
        <f t="shared" si="0"/>
        <v>9</v>
      </c>
      <c r="B22" s="309">
        <v>18238</v>
      </c>
      <c r="C22" s="310" t="s">
        <v>693</v>
      </c>
      <c r="D22" s="310"/>
      <c r="E22" s="311">
        <v>-242048</v>
      </c>
      <c r="F22" s="312" t="s">
        <v>489</v>
      </c>
    </row>
    <row r="23" spans="1:6" ht="15">
      <c r="A23" s="218">
        <f t="shared" si="0"/>
        <v>10</v>
      </c>
      <c r="B23" s="309">
        <v>18255</v>
      </c>
      <c r="C23" s="310" t="s">
        <v>607</v>
      </c>
      <c r="D23" s="310"/>
      <c r="E23" s="311">
        <v>227581</v>
      </c>
      <c r="F23" s="312" t="s">
        <v>489</v>
      </c>
    </row>
    <row r="24" spans="1:6" ht="15">
      <c r="A24" s="218">
        <f t="shared" si="0"/>
        <v>11</v>
      </c>
      <c r="B24" s="309">
        <v>18611</v>
      </c>
      <c r="C24" s="310" t="s">
        <v>694</v>
      </c>
      <c r="D24" s="310"/>
      <c r="E24" s="314">
        <v>-36582</v>
      </c>
      <c r="F24" s="312" t="s">
        <v>489</v>
      </c>
    </row>
    <row r="25" spans="1:6" ht="15">
      <c r="A25" s="218">
        <f t="shared" si="0"/>
        <v>12</v>
      </c>
      <c r="B25" s="309">
        <v>18612</v>
      </c>
      <c r="C25" s="310" t="s">
        <v>578</v>
      </c>
      <c r="D25" s="310"/>
      <c r="E25" s="311">
        <v>-101324</v>
      </c>
      <c r="F25" s="312" t="s">
        <v>489</v>
      </c>
    </row>
    <row r="26" spans="1:6" ht="15">
      <c r="A26" s="218">
        <f t="shared" si="0"/>
        <v>13</v>
      </c>
      <c r="B26" s="309">
        <v>18613</v>
      </c>
      <c r="C26" s="310" t="s">
        <v>579</v>
      </c>
      <c r="D26" s="310"/>
      <c r="E26" s="311">
        <v>-1290934</v>
      </c>
      <c r="F26" s="312" t="s">
        <v>489</v>
      </c>
    </row>
    <row r="27" spans="1:6" ht="15">
      <c r="A27" s="218">
        <f t="shared" si="0"/>
        <v>14</v>
      </c>
      <c r="B27" s="309">
        <v>18628</v>
      </c>
      <c r="C27" s="310" t="s">
        <v>580</v>
      </c>
      <c r="D27" s="310"/>
      <c r="E27" s="311">
        <v>-6485391</v>
      </c>
      <c r="F27" s="312" t="s">
        <v>489</v>
      </c>
    </row>
    <row r="28" spans="1:6" ht="15">
      <c r="A28" s="218">
        <f t="shared" si="0"/>
        <v>15</v>
      </c>
      <c r="B28" s="309">
        <v>18647</v>
      </c>
      <c r="C28" s="310" t="s">
        <v>695</v>
      </c>
      <c r="D28" s="310"/>
      <c r="E28" s="314">
        <v>-149580</v>
      </c>
      <c r="F28" s="312" t="s">
        <v>489</v>
      </c>
    </row>
    <row r="29" spans="1:6" ht="15">
      <c r="A29" s="218">
        <f t="shared" si="0"/>
        <v>16</v>
      </c>
      <c r="B29" s="309">
        <v>18651</v>
      </c>
      <c r="C29" s="310" t="s">
        <v>608</v>
      </c>
      <c r="D29" s="310"/>
      <c r="E29" s="311">
        <v>60512</v>
      </c>
      <c r="F29" s="312" t="s">
        <v>489</v>
      </c>
    </row>
    <row r="30" spans="1:6" ht="15">
      <c r="A30" s="218">
        <f t="shared" si="0"/>
        <v>17</v>
      </c>
      <c r="B30" s="309" t="s">
        <v>609</v>
      </c>
      <c r="C30" s="310"/>
      <c r="D30" s="310"/>
      <c r="E30" s="311"/>
      <c r="F30" s="312" t="s">
        <v>489</v>
      </c>
    </row>
    <row r="31" spans="1:6" ht="15">
      <c r="A31" s="218">
        <f t="shared" si="0"/>
        <v>18</v>
      </c>
      <c r="B31" s="309">
        <v>18230</v>
      </c>
      <c r="C31" s="310" t="s">
        <v>577</v>
      </c>
      <c r="D31" s="310"/>
      <c r="E31" s="311">
        <v>-119162</v>
      </c>
      <c r="F31" s="312" t="s">
        <v>489</v>
      </c>
    </row>
    <row r="32" spans="1:6" ht="15">
      <c r="A32" s="218">
        <f t="shared" si="0"/>
        <v>19</v>
      </c>
      <c r="B32" s="309" t="s">
        <v>575</v>
      </c>
      <c r="C32" s="310"/>
      <c r="D32" s="310"/>
      <c r="E32" s="311"/>
      <c r="F32" s="312" t="s">
        <v>489</v>
      </c>
    </row>
    <row r="33" spans="1:6" ht="15">
      <c r="A33" s="218">
        <f t="shared" si="0"/>
        <v>20</v>
      </c>
      <c r="B33" s="309" t="s">
        <v>610</v>
      </c>
      <c r="C33" s="310" t="s">
        <v>611</v>
      </c>
      <c r="D33" s="310"/>
      <c r="E33" s="311">
        <v>-28597</v>
      </c>
      <c r="F33" s="312" t="s">
        <v>489</v>
      </c>
    </row>
    <row r="34" spans="1:6" ht="15">
      <c r="A34" s="218">
        <f t="shared" si="0"/>
        <v>21</v>
      </c>
      <c r="B34" s="309" t="s">
        <v>612</v>
      </c>
      <c r="C34" s="310"/>
      <c r="D34" s="310"/>
      <c r="E34" s="311"/>
      <c r="F34" s="312" t="s">
        <v>489</v>
      </c>
    </row>
    <row r="35" spans="1:6" ht="15">
      <c r="A35" s="218">
        <f t="shared" si="0"/>
        <v>22</v>
      </c>
      <c r="B35" s="309">
        <v>23000</v>
      </c>
      <c r="C35" s="310" t="s">
        <v>613</v>
      </c>
      <c r="D35" s="310"/>
      <c r="E35" s="311">
        <v>2283638</v>
      </c>
      <c r="F35" s="312" t="s">
        <v>489</v>
      </c>
    </row>
    <row r="36" spans="1:6" ht="15">
      <c r="A36" s="218">
        <f t="shared" si="0"/>
        <v>23</v>
      </c>
      <c r="B36" s="309">
        <v>23515</v>
      </c>
      <c r="C36" s="310" t="s">
        <v>614</v>
      </c>
      <c r="D36" s="310"/>
      <c r="E36" s="311">
        <v>83696</v>
      </c>
      <c r="F36" s="312" t="s">
        <v>489</v>
      </c>
    </row>
    <row r="37" spans="1:6" ht="15">
      <c r="A37" s="218">
        <f t="shared" si="0"/>
        <v>24</v>
      </c>
      <c r="B37" s="309">
        <v>24206</v>
      </c>
      <c r="C37" s="310" t="s">
        <v>615</v>
      </c>
      <c r="D37" s="310"/>
      <c r="E37" s="311">
        <v>902727</v>
      </c>
      <c r="F37" s="312" t="s">
        <v>489</v>
      </c>
    </row>
    <row r="38" spans="1:6" ht="15">
      <c r="A38" s="218">
        <f t="shared" si="0"/>
        <v>25</v>
      </c>
      <c r="B38" s="309">
        <v>25343</v>
      </c>
      <c r="C38" s="310" t="s">
        <v>616</v>
      </c>
      <c r="D38" s="310"/>
      <c r="E38" s="311">
        <v>0</v>
      </c>
      <c r="F38" s="312" t="s">
        <v>489</v>
      </c>
    </row>
    <row r="39" spans="1:6" ht="15">
      <c r="A39" s="218">
        <f t="shared" si="0"/>
        <v>26</v>
      </c>
      <c r="B39" s="309">
        <v>25358</v>
      </c>
      <c r="C39" s="310" t="s">
        <v>696</v>
      </c>
      <c r="D39" s="310"/>
      <c r="E39" s="311">
        <v>0</v>
      </c>
      <c r="F39" s="312" t="s">
        <v>489</v>
      </c>
    </row>
    <row r="40" spans="1:6" ht="15">
      <c r="A40" s="218">
        <f t="shared" si="0"/>
        <v>27</v>
      </c>
      <c r="B40" s="309">
        <v>25361</v>
      </c>
      <c r="C40" s="310" t="s">
        <v>617</v>
      </c>
      <c r="D40" s="310"/>
      <c r="E40" s="311">
        <v>279747</v>
      </c>
      <c r="F40" s="312" t="s">
        <v>489</v>
      </c>
    </row>
    <row r="41" spans="1:6" ht="15">
      <c r="A41" s="218">
        <f t="shared" si="0"/>
        <v>28</v>
      </c>
      <c r="B41" s="309">
        <v>25378</v>
      </c>
      <c r="C41" s="310" t="s">
        <v>697</v>
      </c>
      <c r="D41" s="310"/>
      <c r="E41" s="311">
        <v>1074008</v>
      </c>
      <c r="F41" s="312" t="s">
        <v>489</v>
      </c>
    </row>
    <row r="42" spans="1:6" ht="15">
      <c r="A42" s="218">
        <f t="shared" si="0"/>
        <v>29</v>
      </c>
      <c r="B42" s="309">
        <v>25379</v>
      </c>
      <c r="C42" s="310" t="s">
        <v>618</v>
      </c>
      <c r="D42" s="310"/>
      <c r="E42" s="311">
        <v>60788</v>
      </c>
      <c r="F42" s="312" t="s">
        <v>489</v>
      </c>
    </row>
    <row r="43" spans="1:6" ht="15">
      <c r="A43" s="218">
        <f t="shared" si="0"/>
        <v>30</v>
      </c>
      <c r="B43" s="315">
        <v>25380</v>
      </c>
      <c r="C43" s="310" t="s">
        <v>619</v>
      </c>
      <c r="D43" s="310"/>
      <c r="E43" s="311">
        <v>-32</v>
      </c>
      <c r="F43" s="312" t="s">
        <v>489</v>
      </c>
    </row>
    <row r="44" spans="1:6" ht="15">
      <c r="A44" s="218">
        <f t="shared" si="0"/>
        <v>31</v>
      </c>
      <c r="B44" s="315">
        <v>25381</v>
      </c>
      <c r="C44" s="310" t="s">
        <v>698</v>
      </c>
      <c r="D44" s="310"/>
      <c r="E44" s="311">
        <v>0</v>
      </c>
      <c r="F44" s="312" t="s">
        <v>489</v>
      </c>
    </row>
    <row r="45" spans="1:6" ht="15">
      <c r="A45" s="218">
        <f t="shared" si="0"/>
        <v>32</v>
      </c>
      <c r="B45" s="315">
        <v>25390</v>
      </c>
      <c r="C45" s="310" t="s">
        <v>620</v>
      </c>
      <c r="D45" s="310"/>
      <c r="E45" s="311">
        <v>-77</v>
      </c>
      <c r="F45" s="312" t="s">
        <v>489</v>
      </c>
    </row>
    <row r="46" spans="1:6" ht="15">
      <c r="A46" s="218">
        <f t="shared" si="0"/>
        <v>33</v>
      </c>
      <c r="B46" s="309">
        <v>25392</v>
      </c>
      <c r="C46" s="310" t="s">
        <v>699</v>
      </c>
      <c r="D46" s="310"/>
      <c r="E46" s="311">
        <v>1523209</v>
      </c>
      <c r="F46" s="312" t="s">
        <v>489</v>
      </c>
    </row>
    <row r="47" spans="1:6" ht="15">
      <c r="A47" s="218">
        <f t="shared" si="0"/>
        <v>34</v>
      </c>
      <c r="B47" s="309">
        <v>25393</v>
      </c>
      <c r="C47" s="310" t="s">
        <v>573</v>
      </c>
      <c r="D47" s="310"/>
      <c r="E47" s="311">
        <v>493213</v>
      </c>
      <c r="F47" s="312" t="s">
        <v>489</v>
      </c>
    </row>
    <row r="48" spans="1:6" ht="15">
      <c r="A48" s="218">
        <f t="shared" si="0"/>
        <v>35</v>
      </c>
      <c r="B48" s="309">
        <v>25397</v>
      </c>
      <c r="C48" s="310" t="s">
        <v>700</v>
      </c>
      <c r="D48" s="310"/>
      <c r="E48" s="311">
        <v>0</v>
      </c>
      <c r="F48" s="312" t="s">
        <v>489</v>
      </c>
    </row>
    <row r="49" spans="1:6" ht="15">
      <c r="A49" s="218">
        <f t="shared" si="0"/>
        <v>36</v>
      </c>
      <c r="B49" s="309">
        <v>25400</v>
      </c>
      <c r="C49" s="310" t="s">
        <v>701</v>
      </c>
      <c r="D49" s="310"/>
      <c r="E49" s="311">
        <v>0</v>
      </c>
      <c r="F49" s="312" t="s">
        <v>489</v>
      </c>
    </row>
    <row r="50" spans="1:6" ht="15">
      <c r="A50" s="218">
        <f t="shared" si="0"/>
        <v>37</v>
      </c>
      <c r="B50" s="309">
        <v>25402</v>
      </c>
      <c r="C50" s="310" t="s">
        <v>702</v>
      </c>
      <c r="D50" s="310"/>
      <c r="E50" s="311">
        <v>250483</v>
      </c>
      <c r="F50" s="312" t="s">
        <v>489</v>
      </c>
    </row>
    <row r="51" spans="1:6" ht="15">
      <c r="A51" s="218">
        <f t="shared" si="0"/>
        <v>38</v>
      </c>
      <c r="B51" s="309" t="s">
        <v>621</v>
      </c>
      <c r="C51" s="310" t="s">
        <v>622</v>
      </c>
      <c r="D51" s="310"/>
      <c r="E51" s="311">
        <v>446860</v>
      </c>
      <c r="F51" s="312" t="s">
        <v>489</v>
      </c>
    </row>
    <row r="52" spans="1:6" ht="15">
      <c r="A52" s="218">
        <f t="shared" si="0"/>
        <v>39</v>
      </c>
      <c r="B52" s="309" t="s">
        <v>623</v>
      </c>
      <c r="C52" s="310"/>
      <c r="D52" s="310"/>
      <c r="E52" s="311">
        <v>-7604207</v>
      </c>
      <c r="F52" s="312" t="s">
        <v>489</v>
      </c>
    </row>
    <row r="53" spans="1:6" ht="15">
      <c r="A53" s="218">
        <f t="shared" si="0"/>
        <v>40</v>
      </c>
      <c r="B53" s="309" t="s">
        <v>624</v>
      </c>
      <c r="C53" s="310" t="s">
        <v>625</v>
      </c>
      <c r="D53" s="310"/>
      <c r="E53" s="311">
        <v>-1188539</v>
      </c>
      <c r="F53" s="312" t="s">
        <v>489</v>
      </c>
    </row>
    <row r="54" spans="1:6" ht="15">
      <c r="A54" s="218">
        <f t="shared" si="0"/>
        <v>41</v>
      </c>
      <c r="B54" s="309" t="s">
        <v>626</v>
      </c>
      <c r="C54" s="310" t="s">
        <v>627</v>
      </c>
      <c r="D54" s="310"/>
      <c r="E54" s="311">
        <v>201183</v>
      </c>
      <c r="F54" s="312" t="s">
        <v>489</v>
      </c>
    </row>
    <row r="55" spans="1:6" ht="15">
      <c r="A55" s="218">
        <f t="shared" si="0"/>
        <v>42</v>
      </c>
      <c r="B55" s="309" t="s">
        <v>628</v>
      </c>
      <c r="C55" s="310"/>
      <c r="D55" s="310"/>
      <c r="E55" s="311">
        <v>1477035</v>
      </c>
      <c r="F55" s="312" t="s">
        <v>489</v>
      </c>
    </row>
    <row r="56" spans="1:6" ht="15">
      <c r="A56" s="218">
        <f t="shared" si="0"/>
        <v>43</v>
      </c>
      <c r="B56" s="309" t="s">
        <v>629</v>
      </c>
      <c r="C56" s="310"/>
      <c r="D56" s="310"/>
      <c r="E56" s="311">
        <v>-5772123</v>
      </c>
      <c r="F56" s="312" t="s">
        <v>489</v>
      </c>
    </row>
    <row r="57" spans="1:6" ht="15">
      <c r="A57" s="218">
        <f t="shared" si="0"/>
        <v>44</v>
      </c>
      <c r="B57" s="309" t="s">
        <v>630</v>
      </c>
      <c r="C57" s="310" t="s">
        <v>631</v>
      </c>
      <c r="D57" s="310"/>
      <c r="E57" s="311">
        <v>-591959</v>
      </c>
      <c r="F57" s="312" t="s">
        <v>489</v>
      </c>
    </row>
    <row r="58" spans="1:6" ht="15">
      <c r="A58" s="218">
        <f t="shared" si="0"/>
        <v>45</v>
      </c>
      <c r="B58" s="309" t="s">
        <v>632</v>
      </c>
      <c r="C58" s="310" t="s">
        <v>633</v>
      </c>
      <c r="D58" s="310"/>
      <c r="E58" s="311">
        <v>-290208963</v>
      </c>
      <c r="F58" s="312" t="s">
        <v>489</v>
      </c>
    </row>
    <row r="59" spans="1:6" ht="15">
      <c r="A59" s="218">
        <f t="shared" si="0"/>
        <v>46</v>
      </c>
      <c r="B59" s="309" t="s">
        <v>691</v>
      </c>
      <c r="C59" s="310" t="s">
        <v>634</v>
      </c>
      <c r="D59" s="310"/>
      <c r="E59" s="311"/>
      <c r="F59" s="312" t="s">
        <v>489</v>
      </c>
    </row>
    <row r="60" spans="1:6" ht="15">
      <c r="A60" s="218">
        <f t="shared" si="0"/>
        <v>47</v>
      </c>
      <c r="B60" s="309" t="s">
        <v>635</v>
      </c>
      <c r="C60" s="310" t="s">
        <v>636</v>
      </c>
      <c r="D60" s="310"/>
      <c r="E60" s="311">
        <v>52752245</v>
      </c>
      <c r="F60" s="312" t="s">
        <v>489</v>
      </c>
    </row>
    <row r="61" spans="1:6" ht="15">
      <c r="A61" s="218">
        <f t="shared" si="0"/>
        <v>48</v>
      </c>
      <c r="B61" s="309">
        <v>25394</v>
      </c>
      <c r="C61" s="310" t="s">
        <v>574</v>
      </c>
      <c r="D61" s="310"/>
      <c r="E61" s="311">
        <v>9115885</v>
      </c>
      <c r="F61" s="312" t="s">
        <v>489</v>
      </c>
    </row>
    <row r="62" spans="1:6" ht="15">
      <c r="A62" s="218">
        <f t="shared" si="0"/>
        <v>49</v>
      </c>
      <c r="B62" s="309" t="s">
        <v>637</v>
      </c>
      <c r="C62" s="310" t="s">
        <v>638</v>
      </c>
      <c r="D62" s="310"/>
      <c r="E62" s="311">
        <v>18670348</v>
      </c>
      <c r="F62" s="312" t="s">
        <v>489</v>
      </c>
    </row>
    <row r="63" spans="1:6" ht="15">
      <c r="A63" s="218">
        <f t="shared" si="0"/>
        <v>50</v>
      </c>
      <c r="B63" s="309">
        <v>18250</v>
      </c>
      <c r="C63" s="310" t="s">
        <v>639</v>
      </c>
      <c r="D63" s="310"/>
      <c r="E63" s="311">
        <v>-1361821</v>
      </c>
      <c r="F63" s="312" t="s">
        <v>489</v>
      </c>
    </row>
    <row r="64" spans="1:6" ht="15">
      <c r="A64" s="218">
        <f t="shared" si="0"/>
        <v>51</v>
      </c>
      <c r="B64" s="309" t="s">
        <v>640</v>
      </c>
      <c r="C64" s="310"/>
      <c r="D64" s="310"/>
      <c r="E64" s="311">
        <v>1282643</v>
      </c>
      <c r="F64" s="312" t="s">
        <v>489</v>
      </c>
    </row>
    <row r="65" spans="1:6" ht="15">
      <c r="A65" s="218">
        <f t="shared" si="0"/>
        <v>52</v>
      </c>
      <c r="B65" s="309" t="s">
        <v>641</v>
      </c>
      <c r="C65" s="310" t="s">
        <v>641</v>
      </c>
      <c r="D65" s="310"/>
      <c r="E65" s="311">
        <v>114208</v>
      </c>
      <c r="F65" s="312" t="s">
        <v>489</v>
      </c>
    </row>
    <row r="66" spans="1:6" ht="15">
      <c r="A66" s="218">
        <f t="shared" si="0"/>
        <v>53</v>
      </c>
      <c r="B66" s="316" t="s">
        <v>642</v>
      </c>
      <c r="C66" s="310" t="s">
        <v>643</v>
      </c>
      <c r="D66" s="310"/>
      <c r="E66" s="311">
        <v>549011</v>
      </c>
      <c r="F66" s="312" t="s">
        <v>489</v>
      </c>
    </row>
    <row r="67" spans="1:6" ht="15">
      <c r="A67" s="218">
        <f t="shared" si="0"/>
        <v>54</v>
      </c>
      <c r="B67" s="309">
        <v>20</v>
      </c>
      <c r="C67" s="310" t="s">
        <v>644</v>
      </c>
      <c r="D67" s="310"/>
      <c r="E67" s="311">
        <v>2632</v>
      </c>
      <c r="F67" s="312" t="s">
        <v>489</v>
      </c>
    </row>
    <row r="68" spans="1:6" ht="15">
      <c r="A68" s="218">
        <f t="shared" si="0"/>
        <v>55</v>
      </c>
      <c r="B68" s="316"/>
      <c r="C68" s="310"/>
      <c r="D68" s="310"/>
      <c r="E68" s="311"/>
      <c r="F68" s="312" t="s">
        <v>489</v>
      </c>
    </row>
    <row r="69" spans="1:6" ht="15">
      <c r="A69" s="218">
        <f t="shared" si="0"/>
        <v>56</v>
      </c>
      <c r="B69" s="212" t="s">
        <v>581</v>
      </c>
      <c r="C69" s="310"/>
      <c r="D69" s="310"/>
      <c r="E69" s="311">
        <v>-916275</v>
      </c>
      <c r="F69" s="312" t="s">
        <v>489</v>
      </c>
    </row>
    <row r="70" spans="1:6" ht="15">
      <c r="A70" s="218">
        <f t="shared" si="0"/>
        <v>57</v>
      </c>
      <c r="B70" s="309"/>
      <c r="C70" s="310"/>
      <c r="D70" s="310"/>
      <c r="E70" s="311"/>
      <c r="F70" s="312" t="s">
        <v>489</v>
      </c>
    </row>
    <row r="71" spans="1:6" ht="15">
      <c r="A71" s="218">
        <f t="shared" si="0"/>
        <v>58</v>
      </c>
      <c r="B71" s="309"/>
      <c r="C71" s="310"/>
      <c r="D71" s="310"/>
      <c r="E71" s="311"/>
      <c r="F71" s="312" t="s">
        <v>489</v>
      </c>
    </row>
    <row r="72" spans="1:6" ht="15">
      <c r="A72" s="218">
        <f t="shared" si="0"/>
        <v>59</v>
      </c>
      <c r="B72" s="309"/>
      <c r="C72" s="310"/>
      <c r="D72" s="310"/>
      <c r="E72" s="311"/>
      <c r="F72" s="312" t="s">
        <v>489</v>
      </c>
    </row>
    <row r="73" spans="1:6" ht="15">
      <c r="A73" s="218">
        <f t="shared" si="0"/>
        <v>60</v>
      </c>
      <c r="B73" s="309"/>
      <c r="C73" s="310"/>
      <c r="D73" s="310"/>
      <c r="E73" s="311"/>
      <c r="F73" s="312" t="s">
        <v>489</v>
      </c>
    </row>
    <row r="74" spans="1:6" ht="15">
      <c r="A74" s="218">
        <f t="shared" si="0"/>
        <v>61</v>
      </c>
      <c r="B74" s="309"/>
      <c r="C74" s="310"/>
      <c r="D74" s="310"/>
      <c r="E74" s="311"/>
      <c r="F74" s="312" t="s">
        <v>489</v>
      </c>
    </row>
    <row r="75" spans="1:6" ht="15">
      <c r="A75" s="218">
        <f t="shared" si="0"/>
        <v>62</v>
      </c>
      <c r="B75" s="309"/>
      <c r="C75" s="310"/>
      <c r="D75" s="310"/>
      <c r="E75" s="311"/>
      <c r="F75" s="312" t="s">
        <v>489</v>
      </c>
    </row>
    <row r="76" spans="1:6" ht="15">
      <c r="A76" s="218">
        <f t="shared" si="0"/>
        <v>63</v>
      </c>
      <c r="B76" s="309"/>
      <c r="C76" s="310"/>
      <c r="D76" s="310"/>
      <c r="E76" s="311"/>
      <c r="F76" s="312" t="s">
        <v>489</v>
      </c>
    </row>
    <row r="77" spans="1:6" ht="15">
      <c r="A77" s="218">
        <f t="shared" si="0"/>
        <v>64</v>
      </c>
      <c r="B77" s="309"/>
      <c r="C77" s="310"/>
      <c r="D77" s="310"/>
      <c r="E77" s="311"/>
      <c r="F77" s="312" t="s">
        <v>489</v>
      </c>
    </row>
    <row r="78" spans="1:6" ht="15">
      <c r="A78" s="218">
        <f t="shared" si="0"/>
        <v>65</v>
      </c>
      <c r="B78" s="309"/>
      <c r="C78" s="310"/>
      <c r="D78" s="310"/>
      <c r="E78" s="311"/>
      <c r="F78" s="312" t="s">
        <v>489</v>
      </c>
    </row>
    <row r="79" spans="1:6" ht="15">
      <c r="A79" s="218">
        <f t="shared" si="0"/>
        <v>66</v>
      </c>
      <c r="B79" s="309"/>
      <c r="C79" s="310"/>
      <c r="D79" s="310"/>
      <c r="E79" s="311"/>
      <c r="F79" s="312" t="s">
        <v>489</v>
      </c>
    </row>
    <row r="80" spans="1:6" ht="15">
      <c r="A80" s="218">
        <f t="shared" ref="A80" si="1">1+A79</f>
        <v>67</v>
      </c>
      <c r="B80" s="309"/>
      <c r="C80" s="310"/>
      <c r="D80" s="310"/>
      <c r="E80" s="311"/>
      <c r="F80" s="312" t="s">
        <v>489</v>
      </c>
    </row>
    <row r="81" spans="1:7" ht="15">
      <c r="B81" s="309"/>
      <c r="C81" s="310"/>
      <c r="D81" s="310"/>
      <c r="E81" s="311"/>
      <c r="F81" s="312" t="s">
        <v>489</v>
      </c>
      <c r="G81" s="313"/>
    </row>
    <row r="82" spans="1:7" ht="15">
      <c r="A82" s="218">
        <f>1+A80</f>
        <v>68</v>
      </c>
      <c r="B82" s="309"/>
      <c r="C82" s="310"/>
      <c r="D82" s="310"/>
      <c r="E82" s="311"/>
      <c r="F82" s="312" t="s">
        <v>489</v>
      </c>
      <c r="G82" s="313"/>
    </row>
    <row r="83" spans="1:7" ht="15">
      <c r="B83" s="309"/>
      <c r="C83" s="310"/>
      <c r="D83" s="310"/>
      <c r="E83" s="311"/>
      <c r="F83" s="312" t="s">
        <v>489</v>
      </c>
      <c r="G83" s="313"/>
    </row>
    <row r="84" spans="1:7" ht="15.75">
      <c r="A84" s="30">
        <f>1+A82</f>
        <v>69</v>
      </c>
      <c r="B84" s="309"/>
      <c r="C84" s="310"/>
      <c r="D84" s="310"/>
      <c r="E84" s="311"/>
      <c r="F84" s="312" t="s">
        <v>489</v>
      </c>
      <c r="G84" s="313"/>
    </row>
    <row r="85" spans="1:7" ht="15">
      <c r="A85" s="218">
        <f>1+A84</f>
        <v>70</v>
      </c>
      <c r="B85" s="309"/>
      <c r="C85" s="310"/>
      <c r="D85" s="310"/>
      <c r="E85" s="311"/>
      <c r="F85" s="312" t="s">
        <v>489</v>
      </c>
      <c r="G85" s="313"/>
    </row>
    <row r="86" spans="1:7" ht="15">
      <c r="A86" s="218">
        <f>1+A85</f>
        <v>71</v>
      </c>
      <c r="B86" s="316"/>
      <c r="C86" s="310"/>
      <c r="D86" s="310"/>
      <c r="E86" s="317"/>
      <c r="F86" s="312" t="s">
        <v>489</v>
      </c>
      <c r="G86" s="313"/>
    </row>
    <row r="87" spans="1:7">
      <c r="C87" s="218"/>
      <c r="D87" s="218"/>
      <c r="E87" s="218"/>
    </row>
    <row r="88" spans="1:7" ht="16.5" thickBot="1">
      <c r="A88" s="218">
        <f>1+A86</f>
        <v>72</v>
      </c>
      <c r="B88" s="318" t="s">
        <v>645</v>
      </c>
      <c r="C88" s="319"/>
      <c r="D88" s="319"/>
      <c r="E88" s="320">
        <f>SUM(E15:E87)</f>
        <v>-344291025</v>
      </c>
      <c r="F88" s="321" t="s">
        <v>646</v>
      </c>
    </row>
    <row r="89" spans="1:7" ht="15.75" thickTop="1">
      <c r="C89" s="218"/>
      <c r="D89" s="218"/>
      <c r="E89" s="218"/>
      <c r="F89" s="322" t="s">
        <v>647</v>
      </c>
    </row>
    <row r="90" spans="1:7" ht="19.5">
      <c r="A90" s="323">
        <v>75</v>
      </c>
      <c r="B90" s="324" t="s">
        <v>510</v>
      </c>
      <c r="C90" s="176"/>
      <c r="D90" s="176"/>
      <c r="E90" s="313"/>
      <c r="G90" s="313"/>
    </row>
    <row r="91" spans="1:7" ht="15">
      <c r="A91" s="325">
        <v>76</v>
      </c>
      <c r="B91" s="215"/>
      <c r="C91" s="326"/>
      <c r="D91" s="326"/>
      <c r="E91" s="327"/>
      <c r="F91" s="312" t="s">
        <v>489</v>
      </c>
      <c r="G91" s="313"/>
    </row>
    <row r="92" spans="1:7" ht="15">
      <c r="A92" s="325">
        <v>77</v>
      </c>
      <c r="B92" s="216"/>
      <c r="C92" s="326"/>
      <c r="D92" s="326"/>
      <c r="E92" s="328"/>
      <c r="F92" s="312" t="s">
        <v>489</v>
      </c>
      <c r="G92" s="313"/>
    </row>
    <row r="93" spans="1:7" ht="15">
      <c r="A93" s="325">
        <v>78</v>
      </c>
      <c r="B93" s="215"/>
      <c r="C93" s="326"/>
      <c r="D93" s="326"/>
      <c r="E93" s="328"/>
      <c r="F93" s="312" t="s">
        <v>489</v>
      </c>
      <c r="G93" s="313"/>
    </row>
    <row r="94" spans="1:7" ht="15">
      <c r="A94" s="325">
        <v>79</v>
      </c>
      <c r="B94" s="215"/>
      <c r="C94" s="326"/>
      <c r="D94" s="326"/>
      <c r="E94" s="328"/>
      <c r="F94" s="312" t="s">
        <v>489</v>
      </c>
      <c r="G94" s="313"/>
    </row>
    <row r="95" spans="1:7" ht="15">
      <c r="A95" s="325">
        <v>80</v>
      </c>
      <c r="B95" s="215"/>
      <c r="C95" s="326"/>
      <c r="D95" s="326"/>
      <c r="E95" s="328"/>
      <c r="F95" s="312" t="s">
        <v>489</v>
      </c>
      <c r="G95" s="313"/>
    </row>
    <row r="96" spans="1:7" ht="15">
      <c r="A96" s="325">
        <v>81</v>
      </c>
      <c r="B96" s="215"/>
      <c r="C96" s="326"/>
      <c r="D96" s="326"/>
      <c r="E96" s="328"/>
      <c r="F96" s="312" t="s">
        <v>489</v>
      </c>
      <c r="G96" s="313"/>
    </row>
    <row r="97" spans="1:8" ht="15">
      <c r="A97" s="325">
        <v>82</v>
      </c>
      <c r="B97" s="215"/>
      <c r="C97" s="326"/>
      <c r="D97" s="326"/>
      <c r="E97" s="328"/>
      <c r="F97" s="312" t="s">
        <v>489</v>
      </c>
    </row>
    <row r="98" spans="1:8" ht="15">
      <c r="A98" s="325">
        <v>83</v>
      </c>
      <c r="B98" s="215"/>
      <c r="C98" s="326"/>
      <c r="D98" s="326"/>
      <c r="E98" s="328"/>
      <c r="F98" s="312" t="s">
        <v>489</v>
      </c>
    </row>
    <row r="99" spans="1:8" ht="15">
      <c r="A99" s="325">
        <v>84</v>
      </c>
      <c r="B99" s="215"/>
      <c r="C99" s="326"/>
      <c r="D99" s="326"/>
      <c r="E99" s="328"/>
      <c r="F99" s="312" t="s">
        <v>489</v>
      </c>
    </row>
    <row r="100" spans="1:8" ht="15">
      <c r="A100" s="325">
        <v>85</v>
      </c>
      <c r="B100" s="215"/>
      <c r="C100" s="326"/>
      <c r="D100" s="326"/>
      <c r="E100" s="328"/>
      <c r="F100" s="312" t="s">
        <v>489</v>
      </c>
    </row>
    <row r="101" spans="1:8" ht="15">
      <c r="A101" s="325">
        <v>86</v>
      </c>
      <c r="B101" s="215"/>
      <c r="C101" s="326"/>
      <c r="D101" s="326"/>
      <c r="E101" s="328"/>
      <c r="F101" s="312" t="s">
        <v>489</v>
      </c>
    </row>
    <row r="102" spans="1:8" ht="15">
      <c r="A102" s="325">
        <v>87</v>
      </c>
      <c r="B102" s="215"/>
      <c r="C102" s="326"/>
      <c r="D102" s="326"/>
      <c r="E102" s="328"/>
      <c r="F102" s="312" t="s">
        <v>489</v>
      </c>
    </row>
    <row r="103" spans="1:8" ht="15.75">
      <c r="A103" s="325">
        <v>88</v>
      </c>
      <c r="B103" s="216"/>
      <c r="C103" s="326"/>
      <c r="D103" s="326"/>
      <c r="E103" s="328"/>
      <c r="F103" s="312" t="s">
        <v>489</v>
      </c>
      <c r="H103" s="269"/>
    </row>
    <row r="104" spans="1:8">
      <c r="C104" s="218"/>
      <c r="D104" s="218"/>
      <c r="E104" s="218"/>
    </row>
    <row r="105" spans="1:8" ht="15">
      <c r="A105" s="325">
        <v>89</v>
      </c>
      <c r="B105" s="215" t="s">
        <v>511</v>
      </c>
      <c r="C105" s="329"/>
      <c r="D105" s="329"/>
      <c r="E105" s="330"/>
      <c r="F105" s="176" t="s">
        <v>648</v>
      </c>
    </row>
    <row r="106" spans="1:8" ht="15">
      <c r="A106" s="313"/>
      <c r="B106" s="313"/>
      <c r="C106" s="313"/>
      <c r="D106" s="313"/>
      <c r="E106" s="313"/>
      <c r="F106" s="176"/>
    </row>
    <row r="107" spans="1:8" ht="19.5">
      <c r="A107" s="323">
        <v>90</v>
      </c>
      <c r="B107" s="324" t="s">
        <v>512</v>
      </c>
      <c r="C107" s="176"/>
      <c r="D107" s="176"/>
      <c r="E107" s="313"/>
      <c r="F107" s="331"/>
    </row>
    <row r="108" spans="1:8" ht="15">
      <c r="A108" s="325">
        <v>91</v>
      </c>
      <c r="B108" s="215"/>
      <c r="C108" s="326"/>
      <c r="D108" s="326"/>
      <c r="E108" s="327"/>
      <c r="F108" s="312" t="s">
        <v>489</v>
      </c>
    </row>
    <row r="109" spans="1:8" ht="15">
      <c r="A109" s="325">
        <v>92</v>
      </c>
      <c r="B109" s="216"/>
      <c r="C109" s="326"/>
      <c r="D109" s="326"/>
      <c r="E109" s="328"/>
      <c r="F109" s="312" t="s">
        <v>489</v>
      </c>
    </row>
    <row r="110" spans="1:8" ht="15">
      <c r="A110" s="325">
        <v>93</v>
      </c>
      <c r="B110" s="215"/>
      <c r="C110" s="326"/>
      <c r="D110" s="326"/>
      <c r="E110" s="328"/>
      <c r="F110" s="312" t="s">
        <v>489</v>
      </c>
    </row>
    <row r="111" spans="1:8" ht="15">
      <c r="A111" s="325">
        <v>94</v>
      </c>
      <c r="B111" s="215"/>
      <c r="C111" s="326"/>
      <c r="D111" s="326"/>
      <c r="E111" s="328"/>
      <c r="F111" s="312" t="s">
        <v>489</v>
      </c>
    </row>
    <row r="112" spans="1:8" ht="15">
      <c r="A112" s="325">
        <v>95</v>
      </c>
      <c r="B112" s="215"/>
      <c r="C112" s="326"/>
      <c r="D112" s="326"/>
      <c r="E112" s="328"/>
      <c r="F112" s="312" t="s">
        <v>489</v>
      </c>
    </row>
    <row r="113" spans="1:8" ht="15">
      <c r="A113" s="325">
        <v>96</v>
      </c>
      <c r="B113" s="215"/>
      <c r="C113" s="326"/>
      <c r="D113" s="326"/>
      <c r="E113" s="328"/>
      <c r="F113" s="312" t="s">
        <v>489</v>
      </c>
    </row>
    <row r="114" spans="1:8" ht="15">
      <c r="A114" s="325">
        <v>97</v>
      </c>
      <c r="B114" s="215"/>
      <c r="C114" s="326"/>
      <c r="D114" s="326"/>
      <c r="E114" s="328"/>
      <c r="F114" s="312" t="s">
        <v>489</v>
      </c>
    </row>
    <row r="115" spans="1:8" ht="15">
      <c r="A115" s="325">
        <v>98</v>
      </c>
      <c r="B115" s="215"/>
      <c r="C115" s="326"/>
      <c r="D115" s="326"/>
      <c r="E115" s="328"/>
      <c r="F115" s="312" t="s">
        <v>489</v>
      </c>
    </row>
    <row r="116" spans="1:8" ht="15">
      <c r="A116" s="325">
        <v>99</v>
      </c>
      <c r="B116" s="215"/>
      <c r="C116" s="326"/>
      <c r="D116" s="326"/>
      <c r="E116" s="328"/>
      <c r="F116" s="312" t="s">
        <v>489</v>
      </c>
    </row>
    <row r="117" spans="1:8" ht="15">
      <c r="A117" s="325">
        <v>100</v>
      </c>
      <c r="B117" s="215"/>
      <c r="C117" s="326"/>
      <c r="D117" s="326"/>
      <c r="E117" s="328"/>
      <c r="F117" s="312" t="s">
        <v>489</v>
      </c>
    </row>
    <row r="118" spans="1:8" ht="15">
      <c r="A118" s="325">
        <v>101</v>
      </c>
      <c r="B118" s="215"/>
      <c r="C118" s="326"/>
      <c r="D118" s="326"/>
      <c r="E118" s="328"/>
      <c r="F118" s="312" t="s">
        <v>489</v>
      </c>
    </row>
    <row r="119" spans="1:8" ht="15">
      <c r="A119" s="325">
        <v>102</v>
      </c>
      <c r="B119" s="215"/>
      <c r="C119" s="326"/>
      <c r="D119" s="326"/>
      <c r="E119" s="328"/>
      <c r="F119" s="312" t="s">
        <v>489</v>
      </c>
    </row>
    <row r="120" spans="1:8" ht="15.75">
      <c r="A120" s="325">
        <v>103</v>
      </c>
      <c r="B120" s="216"/>
      <c r="C120" s="326"/>
      <c r="D120" s="326"/>
      <c r="E120" s="328"/>
      <c r="F120" s="312" t="s">
        <v>489</v>
      </c>
      <c r="H120" s="269"/>
    </row>
    <row r="122" spans="1:8" ht="15">
      <c r="A122" s="325">
        <v>104</v>
      </c>
      <c r="B122" s="215" t="s">
        <v>502</v>
      </c>
      <c r="C122" s="329"/>
      <c r="D122" s="329"/>
      <c r="E122" s="330"/>
      <c r="F122" s="176" t="s">
        <v>649</v>
      </c>
    </row>
  </sheetData>
  <pageMargins left="0.7" right="0.7" top="0.75" bottom="0.75" header="0.3" footer="0.3"/>
  <pageSetup paperSize="3" scale="3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G36"/>
  <sheetViews>
    <sheetView showGridLines="0" topLeftCell="A4" workbookViewId="0">
      <selection activeCell="F35" sqref="F35"/>
    </sheetView>
  </sheetViews>
  <sheetFormatPr defaultColWidth="9.140625" defaultRowHeight="12.75"/>
  <cols>
    <col min="1" max="1" width="7.7109375" style="212" bestFit="1" customWidth="1"/>
    <col min="2" max="2" width="49.140625" style="212" customWidth="1"/>
    <col min="3" max="3" width="19.5703125" style="212" customWidth="1"/>
    <col min="4" max="4" width="18.7109375" style="212" customWidth="1"/>
    <col min="5" max="5" width="20.5703125" style="212" customWidth="1"/>
    <col min="6" max="16384" width="9.140625" style="212"/>
  </cols>
  <sheetData>
    <row r="2" spans="1:7" ht="15">
      <c r="B2" s="3"/>
    </row>
    <row r="4" spans="1:7" ht="19.5">
      <c r="C4" s="97" t="s">
        <v>93</v>
      </c>
      <c r="D4" s="3"/>
      <c r="E4" s="3"/>
      <c r="F4" s="3"/>
      <c r="G4" s="3"/>
    </row>
    <row r="5" spans="1:7" ht="15">
      <c r="C5" s="23" t="s">
        <v>650</v>
      </c>
      <c r="D5" s="3"/>
      <c r="E5" s="3"/>
      <c r="F5" s="3"/>
      <c r="G5" s="3"/>
    </row>
    <row r="6" spans="1:7" ht="15">
      <c r="C6" s="213" t="str">
        <f>+'5 alloc.'!B6</f>
        <v>2017 Forecast</v>
      </c>
      <c r="D6" s="3"/>
      <c r="E6" s="3"/>
      <c r="F6" s="3"/>
      <c r="G6" s="3"/>
    </row>
    <row r="7" spans="1:7" ht="15">
      <c r="C7" s="213" t="str">
        <f>+'5 alloc.'!B7</f>
        <v>12-15-2016 Posting</v>
      </c>
      <c r="D7" s="3"/>
      <c r="E7" s="3"/>
      <c r="F7" s="5" t="s">
        <v>94</v>
      </c>
      <c r="G7" s="3"/>
    </row>
    <row r="8" spans="1:7" ht="15">
      <c r="C8" s="3"/>
      <c r="D8" s="3"/>
      <c r="E8" s="3"/>
      <c r="F8" s="5" t="s">
        <v>328</v>
      </c>
      <c r="G8" s="3"/>
    </row>
    <row r="9" spans="1:7" ht="15">
      <c r="C9" s="3"/>
      <c r="D9" s="3"/>
      <c r="E9" s="3"/>
      <c r="F9" s="5" t="s">
        <v>541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59</v>
      </c>
      <c r="B11" s="3"/>
      <c r="C11" s="23" t="s">
        <v>507</v>
      </c>
      <c r="D11" s="23" t="s">
        <v>508</v>
      </c>
      <c r="E11" s="23" t="s">
        <v>509</v>
      </c>
      <c r="F11" s="7" t="s">
        <v>80</v>
      </c>
    </row>
    <row r="12" spans="1:7" ht="15">
      <c r="A12" s="30" t="s">
        <v>63</v>
      </c>
      <c r="B12" s="3"/>
      <c r="C12" s="23" t="s">
        <v>487</v>
      </c>
      <c r="D12" s="23" t="s">
        <v>487</v>
      </c>
      <c r="E12" s="23" t="s">
        <v>487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9.5">
      <c r="A14" s="30">
        <v>1</v>
      </c>
      <c r="B14" s="217" t="s">
        <v>513</v>
      </c>
      <c r="C14" s="3"/>
      <c r="D14" s="3"/>
      <c r="F14" s="34"/>
    </row>
    <row r="15" spans="1:7" ht="15">
      <c r="A15" s="218">
        <f>1+A14</f>
        <v>2</v>
      </c>
      <c r="B15" s="215" t="s">
        <v>679</v>
      </c>
      <c r="C15" s="306">
        <v>706521.11</v>
      </c>
      <c r="D15" s="100">
        <f>+C15</f>
        <v>706521.11</v>
      </c>
      <c r="E15" s="100">
        <f>AVERAGE(C15:D15)</f>
        <v>706521.11</v>
      </c>
      <c r="F15" s="212" t="s">
        <v>489</v>
      </c>
    </row>
    <row r="16" spans="1:7" ht="15">
      <c r="A16" s="218">
        <f t="shared" ref="A16:A32" si="0">1+A15</f>
        <v>3</v>
      </c>
      <c r="B16" s="216" t="s">
        <v>680</v>
      </c>
      <c r="C16" s="307">
        <v>-408813.66769230767</v>
      </c>
      <c r="D16" s="141">
        <f>AVERAGE(B16:C16)</f>
        <v>-408813.66769230767</v>
      </c>
      <c r="E16" s="141">
        <f>AVERAGE(C16:D16)</f>
        <v>-408813.66769230767</v>
      </c>
      <c r="F16" s="212" t="s">
        <v>489</v>
      </c>
    </row>
    <row r="17" spans="1:6" ht="15">
      <c r="A17" s="218">
        <f t="shared" si="0"/>
        <v>4</v>
      </c>
      <c r="B17" s="215" t="s">
        <v>681</v>
      </c>
      <c r="C17" s="307">
        <v>0</v>
      </c>
      <c r="D17" s="141">
        <f t="shared" ref="D17:D32" si="1">AVERAGE(B17:C17)</f>
        <v>0</v>
      </c>
      <c r="E17" s="141">
        <f t="shared" ref="E17:E32" si="2">AVERAGE(C17:D17)</f>
        <v>0</v>
      </c>
      <c r="F17" s="212" t="s">
        <v>489</v>
      </c>
    </row>
    <row r="18" spans="1:6" ht="15">
      <c r="A18" s="218">
        <f t="shared" si="0"/>
        <v>5</v>
      </c>
      <c r="B18" s="215" t="s">
        <v>682</v>
      </c>
      <c r="C18" s="307">
        <v>93889.183846153857</v>
      </c>
      <c r="D18" s="141">
        <f t="shared" si="1"/>
        <v>93889.183846153857</v>
      </c>
      <c r="E18" s="141">
        <f t="shared" si="2"/>
        <v>93889.183846153857</v>
      </c>
      <c r="F18" s="212" t="s">
        <v>489</v>
      </c>
    </row>
    <row r="19" spans="1:6" ht="15">
      <c r="A19" s="218">
        <f t="shared" si="0"/>
        <v>6</v>
      </c>
      <c r="B19" s="215" t="s">
        <v>683</v>
      </c>
      <c r="C19" s="307">
        <v>44019.892307692309</v>
      </c>
      <c r="D19" s="141">
        <f t="shared" si="1"/>
        <v>44019.892307692309</v>
      </c>
      <c r="E19" s="141">
        <f t="shared" si="2"/>
        <v>44019.892307692309</v>
      </c>
      <c r="F19" s="212" t="s">
        <v>489</v>
      </c>
    </row>
    <row r="20" spans="1:6" ht="15">
      <c r="A20" s="218">
        <f t="shared" si="0"/>
        <v>7</v>
      </c>
      <c r="B20" s="215" t="s">
        <v>684</v>
      </c>
      <c r="C20" s="307">
        <v>401104.79076923081</v>
      </c>
      <c r="D20" s="141">
        <f t="shared" si="1"/>
        <v>401104.79076923081</v>
      </c>
      <c r="E20" s="141">
        <f t="shared" si="2"/>
        <v>401104.79076923081</v>
      </c>
      <c r="F20" s="212" t="s">
        <v>489</v>
      </c>
    </row>
    <row r="21" spans="1:6" ht="15">
      <c r="A21" s="218">
        <f t="shared" si="0"/>
        <v>8</v>
      </c>
      <c r="B21" s="215" t="s">
        <v>685</v>
      </c>
      <c r="C21" s="307">
        <v>322661.75307692308</v>
      </c>
      <c r="D21" s="141">
        <f t="shared" si="1"/>
        <v>322661.75307692308</v>
      </c>
      <c r="E21" s="141">
        <f t="shared" si="2"/>
        <v>322661.75307692308</v>
      </c>
      <c r="F21" s="212" t="s">
        <v>489</v>
      </c>
    </row>
    <row r="22" spans="1:6" ht="15">
      <c r="A22" s="218">
        <f t="shared" si="0"/>
        <v>9</v>
      </c>
      <c r="B22" s="215" t="s">
        <v>686</v>
      </c>
      <c r="C22" s="307">
        <v>516601.34153846151</v>
      </c>
      <c r="D22" s="141">
        <f t="shared" si="1"/>
        <v>516601.34153846151</v>
      </c>
      <c r="E22" s="141">
        <f t="shared" si="2"/>
        <v>516601.34153846151</v>
      </c>
      <c r="F22" s="212" t="s">
        <v>489</v>
      </c>
    </row>
    <row r="23" spans="1:6" ht="15">
      <c r="A23" s="218">
        <f t="shared" si="0"/>
        <v>10</v>
      </c>
      <c r="B23" s="215" t="s">
        <v>687</v>
      </c>
      <c r="C23" s="307">
        <v>126254.07692307692</v>
      </c>
      <c r="D23" s="141">
        <f t="shared" si="1"/>
        <v>126254.07692307692</v>
      </c>
      <c r="E23" s="141">
        <f t="shared" si="2"/>
        <v>126254.07692307692</v>
      </c>
      <c r="F23" s="212" t="s">
        <v>489</v>
      </c>
    </row>
    <row r="24" spans="1:6" ht="15">
      <c r="A24" s="218">
        <f t="shared" si="0"/>
        <v>11</v>
      </c>
      <c r="B24" s="215" t="s">
        <v>688</v>
      </c>
      <c r="C24" s="307">
        <v>2036109.4769230769</v>
      </c>
      <c r="D24" s="141">
        <f t="shared" si="1"/>
        <v>2036109.4769230769</v>
      </c>
      <c r="E24" s="141">
        <f t="shared" si="2"/>
        <v>2036109.4769230769</v>
      </c>
      <c r="F24" s="212" t="s">
        <v>489</v>
      </c>
    </row>
    <row r="25" spans="1:6" ht="15">
      <c r="A25" s="218">
        <f t="shared" si="0"/>
        <v>12</v>
      </c>
      <c r="B25" s="215" t="s">
        <v>689</v>
      </c>
      <c r="C25" s="307">
        <v>-275351.7192307692</v>
      </c>
      <c r="D25" s="141">
        <f t="shared" si="1"/>
        <v>-275351.7192307692</v>
      </c>
      <c r="E25" s="141">
        <f t="shared" si="2"/>
        <v>-275351.7192307692</v>
      </c>
      <c r="F25" s="212" t="s">
        <v>489</v>
      </c>
    </row>
    <row r="26" spans="1:6" ht="15">
      <c r="A26" s="218">
        <f t="shared" si="0"/>
        <v>13</v>
      </c>
      <c r="B26" s="215" t="s">
        <v>514</v>
      </c>
      <c r="C26" s="307">
        <v>0</v>
      </c>
      <c r="D26" s="141">
        <f t="shared" si="1"/>
        <v>0</v>
      </c>
      <c r="E26" s="141">
        <f t="shared" si="2"/>
        <v>0</v>
      </c>
      <c r="F26" s="212" t="s">
        <v>489</v>
      </c>
    </row>
    <row r="27" spans="1:6" ht="15">
      <c r="A27" s="218">
        <f t="shared" si="0"/>
        <v>14</v>
      </c>
      <c r="B27" s="215" t="s">
        <v>597</v>
      </c>
      <c r="C27" s="307">
        <v>0</v>
      </c>
      <c r="D27" s="141">
        <f t="shared" si="1"/>
        <v>0</v>
      </c>
      <c r="E27" s="141">
        <f t="shared" si="2"/>
        <v>0</v>
      </c>
      <c r="F27" s="212" t="s">
        <v>489</v>
      </c>
    </row>
    <row r="28" spans="1:6" ht="15">
      <c r="A28" s="218">
        <f t="shared" si="0"/>
        <v>15</v>
      </c>
      <c r="B28" s="215" t="s">
        <v>598</v>
      </c>
      <c r="C28" s="307">
        <v>4235.5384615384619</v>
      </c>
      <c r="D28" s="141">
        <f t="shared" si="1"/>
        <v>4235.5384615384619</v>
      </c>
      <c r="E28" s="141">
        <f t="shared" si="2"/>
        <v>4235.5384615384619</v>
      </c>
      <c r="F28" s="212" t="s">
        <v>489</v>
      </c>
    </row>
    <row r="29" spans="1:6" ht="15">
      <c r="A29" s="218">
        <f t="shared" si="0"/>
        <v>16</v>
      </c>
      <c r="B29" s="215" t="s">
        <v>515</v>
      </c>
      <c r="C29" s="307">
        <v>949410.90153846156</v>
      </c>
      <c r="D29" s="141">
        <f t="shared" si="1"/>
        <v>949410.90153846156</v>
      </c>
      <c r="E29" s="141">
        <f t="shared" si="2"/>
        <v>949410.90153846156</v>
      </c>
      <c r="F29" s="212" t="s">
        <v>489</v>
      </c>
    </row>
    <row r="30" spans="1:6" ht="15">
      <c r="A30" s="218">
        <f t="shared" si="0"/>
        <v>17</v>
      </c>
      <c r="B30" s="215" t="s">
        <v>516</v>
      </c>
      <c r="C30" s="307">
        <v>26240241.86230769</v>
      </c>
      <c r="D30" s="141">
        <f t="shared" si="1"/>
        <v>26240241.86230769</v>
      </c>
      <c r="E30" s="141">
        <f t="shared" si="2"/>
        <v>26240241.86230769</v>
      </c>
      <c r="F30" s="212" t="s">
        <v>489</v>
      </c>
    </row>
    <row r="31" spans="1:6" ht="15">
      <c r="A31" s="218">
        <f t="shared" si="0"/>
        <v>18</v>
      </c>
      <c r="B31" s="215" t="s">
        <v>599</v>
      </c>
      <c r="C31" s="307">
        <v>0</v>
      </c>
      <c r="D31" s="141">
        <f t="shared" si="1"/>
        <v>0</v>
      </c>
      <c r="E31" s="141">
        <f t="shared" si="2"/>
        <v>0</v>
      </c>
      <c r="F31" s="212" t="s">
        <v>489</v>
      </c>
    </row>
    <row r="32" spans="1:6" ht="15">
      <c r="A32" s="218">
        <f t="shared" si="0"/>
        <v>19</v>
      </c>
      <c r="B32" s="215" t="s">
        <v>517</v>
      </c>
      <c r="C32" s="307">
        <v>-22912808.996923074</v>
      </c>
      <c r="D32" s="141">
        <f t="shared" si="1"/>
        <v>-22912808.996923074</v>
      </c>
      <c r="E32" s="141">
        <f t="shared" si="2"/>
        <v>-22912808.996923074</v>
      </c>
      <c r="F32" s="212" t="s">
        <v>489</v>
      </c>
    </row>
    <row r="33" spans="1:7" ht="15">
      <c r="C33" s="3"/>
      <c r="D33" s="3"/>
      <c r="E33" s="3"/>
      <c r="F33" s="212" t="s">
        <v>489</v>
      </c>
    </row>
    <row r="34" spans="1:7" ht="15">
      <c r="A34" s="218">
        <f>1+A32</f>
        <v>20</v>
      </c>
      <c r="B34" s="215" t="s">
        <v>518</v>
      </c>
      <c r="C34" s="100">
        <f>SUM(C15:C32)</f>
        <v>7844075.5438461527</v>
      </c>
      <c r="D34" s="100">
        <f>SUM(D15:D32)</f>
        <v>7844075.5438461527</v>
      </c>
      <c r="E34" s="100">
        <f>SUM(E15:E32)</f>
        <v>7844075.5438461527</v>
      </c>
    </row>
    <row r="35" spans="1:7" ht="15.75">
      <c r="F35" s="3" t="s">
        <v>690</v>
      </c>
      <c r="G35" s="3"/>
    </row>
    <row r="36" spans="1:7" ht="15">
      <c r="G36" s="30"/>
    </row>
  </sheetData>
  <pageMargins left="0.7" right="0.7" top="0.75" bottom="0.75" header="0.3" footer="0.3"/>
  <pageSetup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1"/>
  <sheetViews>
    <sheetView showGridLines="0" topLeftCell="A4" workbookViewId="0">
      <selection activeCell="D6" sqref="D6"/>
    </sheetView>
  </sheetViews>
  <sheetFormatPr defaultRowHeight="12.75"/>
  <cols>
    <col min="1" max="1" width="7.7109375" bestFit="1" customWidth="1"/>
    <col min="2" max="2" width="16.7109375" customWidth="1"/>
    <col min="3" max="3" width="21" customWidth="1"/>
    <col min="4" max="4" width="22.5703125" customWidth="1"/>
    <col min="5" max="5" width="21" customWidth="1"/>
    <col min="6" max="6" width="22.42578125" customWidth="1"/>
    <col min="7" max="7" width="24.28515625" customWidth="1"/>
    <col min="8" max="8" width="21" customWidth="1"/>
    <col min="9" max="9" width="22.42578125" customWidth="1"/>
  </cols>
  <sheetData>
    <row r="4" spans="1:9" ht="19.5">
      <c r="B4" s="3"/>
      <c r="C4" s="3"/>
      <c r="D4" s="97" t="s">
        <v>534</v>
      </c>
      <c r="F4" s="3"/>
      <c r="G4" s="5" t="s">
        <v>94</v>
      </c>
      <c r="I4" s="3"/>
    </row>
    <row r="5" spans="1:9" ht="15">
      <c r="B5" s="3"/>
      <c r="C5" s="3"/>
      <c r="D5" s="23" t="s">
        <v>563</v>
      </c>
      <c r="F5" s="3"/>
      <c r="G5" s="5" t="s">
        <v>555</v>
      </c>
      <c r="I5" s="3"/>
    </row>
    <row r="6" spans="1:9" ht="15">
      <c r="B6" s="3"/>
      <c r="C6" s="3"/>
      <c r="D6" s="213" t="str">
        <f>+'5 alloc.'!B6</f>
        <v>2017 Forecast</v>
      </c>
      <c r="F6" s="3"/>
      <c r="G6" s="5" t="s">
        <v>540</v>
      </c>
      <c r="I6" s="3"/>
    </row>
    <row r="7" spans="1:9" ht="15">
      <c r="B7" s="3"/>
      <c r="C7" s="3"/>
      <c r="D7" s="213" t="str">
        <f>+'5 alloc.'!B7</f>
        <v>12-15-2016 Posting</v>
      </c>
      <c r="F7" s="3"/>
      <c r="I7" s="3"/>
    </row>
    <row r="8" spans="1:9" ht="15">
      <c r="A8" s="23" t="s">
        <v>263</v>
      </c>
      <c r="B8" s="3"/>
      <c r="C8" s="127"/>
      <c r="E8" s="96"/>
      <c r="F8" s="3"/>
      <c r="G8" s="3"/>
      <c r="H8" s="3"/>
      <c r="I8" s="3"/>
    </row>
    <row r="9" spans="1:9" ht="15">
      <c r="A9" s="30" t="s">
        <v>63</v>
      </c>
      <c r="B9" s="3"/>
      <c r="C9" s="127"/>
      <c r="D9" s="219"/>
      <c r="E9" s="96"/>
      <c r="F9" s="3"/>
      <c r="G9" s="213"/>
      <c r="H9" s="3"/>
      <c r="I9" s="3"/>
    </row>
    <row r="10" spans="1:9" ht="15">
      <c r="A10" s="23"/>
      <c r="B10" s="3"/>
      <c r="C10" s="127"/>
      <c r="D10" s="219"/>
      <c r="E10" s="96"/>
      <c r="F10" s="3"/>
      <c r="G10" s="3"/>
      <c r="H10" s="3"/>
      <c r="I10" s="3"/>
    </row>
    <row r="11" spans="1:9" ht="15">
      <c r="A11" s="23">
        <v>1</v>
      </c>
      <c r="B11" s="3" t="s">
        <v>536</v>
      </c>
      <c r="C11" s="3"/>
      <c r="D11" s="3"/>
      <c r="E11" s="3"/>
      <c r="F11" s="3"/>
      <c r="G11" s="3"/>
      <c r="H11" s="3"/>
      <c r="I11" s="3"/>
    </row>
    <row r="12" spans="1:9" ht="15">
      <c r="A12" s="23">
        <v>2</v>
      </c>
      <c r="B12" s="3"/>
      <c r="C12" s="3" t="s">
        <v>234</v>
      </c>
      <c r="D12" s="3"/>
      <c r="E12" s="3"/>
      <c r="F12" s="220">
        <f>+'7 Substation'!J24</f>
        <v>221</v>
      </c>
      <c r="G12" s="3" t="s">
        <v>557</v>
      </c>
      <c r="I12" s="3"/>
    </row>
    <row r="13" spans="1:9" ht="15">
      <c r="A13" s="23">
        <v>3</v>
      </c>
      <c r="B13" s="3"/>
      <c r="C13" s="3" t="s">
        <v>235</v>
      </c>
      <c r="D13" s="3"/>
      <c r="E13" s="3"/>
      <c r="F13" s="221">
        <f>+'7 Substation'!J31</f>
        <v>86</v>
      </c>
      <c r="G13" s="3" t="s">
        <v>559</v>
      </c>
      <c r="I13" s="3"/>
    </row>
    <row r="14" spans="1:9" ht="15">
      <c r="A14" s="23">
        <v>4</v>
      </c>
      <c r="B14" s="3"/>
      <c r="C14" s="3" t="s">
        <v>535</v>
      </c>
      <c r="D14" s="3"/>
      <c r="E14" s="3"/>
      <c r="F14" s="221">
        <f>+'7 Substation'!J42</f>
        <v>298</v>
      </c>
      <c r="G14" s="3" t="s">
        <v>558</v>
      </c>
      <c r="I14" s="3"/>
    </row>
    <row r="15" spans="1:9" ht="15">
      <c r="B15" s="3"/>
      <c r="C15" s="3"/>
      <c r="D15" s="3"/>
      <c r="E15" s="3"/>
      <c r="F15" s="141"/>
      <c r="G15" s="3"/>
      <c r="I15" s="3"/>
    </row>
    <row r="16" spans="1:9" ht="15">
      <c r="A16" s="23">
        <v>5</v>
      </c>
      <c r="B16" s="3" t="s">
        <v>537</v>
      </c>
      <c r="C16" s="3"/>
      <c r="D16" s="3"/>
      <c r="E16" s="3"/>
      <c r="F16" s="141"/>
      <c r="G16" s="3"/>
      <c r="I16" s="3"/>
    </row>
    <row r="17" spans="1:9" ht="15">
      <c r="A17" s="23">
        <v>6</v>
      </c>
      <c r="B17" s="3"/>
      <c r="C17" s="3" t="s">
        <v>234</v>
      </c>
      <c r="D17" s="3"/>
      <c r="E17" s="3"/>
      <c r="F17" s="220">
        <f>+'8 Lines'!J23</f>
        <v>254</v>
      </c>
      <c r="G17" s="3" t="s">
        <v>560</v>
      </c>
      <c r="I17" s="3"/>
    </row>
    <row r="18" spans="1:9" ht="15">
      <c r="A18" s="23">
        <v>7</v>
      </c>
      <c r="B18" s="3"/>
      <c r="C18" s="3" t="s">
        <v>235</v>
      </c>
      <c r="D18" s="3"/>
      <c r="E18" s="3"/>
      <c r="F18" s="221">
        <f>+'8 Lines'!J36</f>
        <v>2428</v>
      </c>
      <c r="G18" s="3" t="s">
        <v>561</v>
      </c>
      <c r="I18" s="3"/>
    </row>
    <row r="19" spans="1:9" ht="15">
      <c r="A19" s="23">
        <v>8</v>
      </c>
      <c r="B19" s="3"/>
      <c r="C19" s="3" t="s">
        <v>535</v>
      </c>
      <c r="D19" s="3"/>
      <c r="E19" s="3"/>
      <c r="F19" s="221">
        <f>+'8 Lines'!J47</f>
        <v>2173</v>
      </c>
      <c r="G19" s="3" t="s">
        <v>562</v>
      </c>
      <c r="I19" s="3"/>
    </row>
    <row r="20" spans="1:9" ht="15">
      <c r="B20" s="3"/>
      <c r="C20" s="3"/>
      <c r="D20" s="3"/>
      <c r="E20" s="3"/>
      <c r="F20" s="222"/>
      <c r="G20" s="3"/>
      <c r="I20" s="3"/>
    </row>
    <row r="21" spans="1:9" ht="15">
      <c r="A21" s="23">
        <v>9</v>
      </c>
      <c r="B21" s="3" t="s">
        <v>538</v>
      </c>
      <c r="C21" s="3"/>
      <c r="D21" s="3"/>
      <c r="E21" s="3"/>
      <c r="F21" s="220">
        <f>+'9 Meters'!E54</f>
        <v>64</v>
      </c>
      <c r="G21" s="3" t="s">
        <v>539</v>
      </c>
      <c r="I21" s="3"/>
    </row>
    <row r="22" spans="1:9" ht="15">
      <c r="B22" s="3"/>
      <c r="C22" s="3"/>
      <c r="D22" s="3"/>
      <c r="E22" s="70"/>
      <c r="F22" s="3"/>
      <c r="G22" s="3"/>
      <c r="I22" s="3"/>
    </row>
    <row r="23" spans="1:9" ht="15">
      <c r="A23" s="23"/>
      <c r="B23" s="3"/>
      <c r="C23" s="3"/>
      <c r="D23" s="3"/>
      <c r="E23" s="70"/>
      <c r="F23" s="3"/>
      <c r="G23" s="96"/>
      <c r="H23" s="3"/>
      <c r="I23" s="3"/>
    </row>
    <row r="24" spans="1:9" ht="15">
      <c r="A24" s="23"/>
      <c r="B24" s="3"/>
      <c r="C24" s="3"/>
      <c r="D24" s="3"/>
      <c r="E24" s="3"/>
      <c r="F24" s="3"/>
      <c r="G24" s="222"/>
      <c r="H24" s="3"/>
      <c r="I24" s="3"/>
    </row>
    <row r="25" spans="1:9" ht="15">
      <c r="B25" s="3"/>
      <c r="C25" s="3"/>
      <c r="D25" s="3"/>
      <c r="E25" s="3"/>
      <c r="F25" s="3"/>
      <c r="G25" s="224"/>
      <c r="H25" s="3"/>
      <c r="I25" s="3"/>
    </row>
    <row r="26" spans="1:9" ht="15">
      <c r="B26" s="3"/>
      <c r="C26" s="3"/>
      <c r="D26" s="3"/>
      <c r="E26" s="3"/>
      <c r="F26" s="3"/>
      <c r="G26" s="223"/>
      <c r="H26" s="3"/>
      <c r="I26" s="3"/>
    </row>
    <row r="27" spans="1:9" ht="15">
      <c r="B27" s="3"/>
      <c r="C27" s="3"/>
      <c r="D27" s="3"/>
      <c r="E27" s="3"/>
      <c r="F27" s="3"/>
      <c r="G27" s="223"/>
      <c r="H27" s="3"/>
      <c r="I27" s="3"/>
    </row>
    <row r="28" spans="1:9" ht="15">
      <c r="B28" s="3"/>
      <c r="C28" s="3"/>
      <c r="D28" s="3"/>
      <c r="E28" s="70"/>
      <c r="F28" s="3"/>
      <c r="G28" s="223"/>
      <c r="H28" s="3"/>
      <c r="I28" s="3"/>
    </row>
    <row r="29" spans="1:9" ht="15">
      <c r="B29" s="3"/>
      <c r="C29" s="3"/>
      <c r="D29" s="3"/>
      <c r="E29" s="70"/>
      <c r="F29" s="3"/>
      <c r="G29" s="223"/>
      <c r="H29" s="3"/>
      <c r="I29" s="3"/>
    </row>
    <row r="30" spans="1:9">
      <c r="G30" s="225"/>
    </row>
    <row r="31" spans="1:9">
      <c r="G31" s="225"/>
    </row>
  </sheetData>
  <pageMargins left="0.7" right="0.7" top="0.75" bottom="0.75" header="0.3" footer="0.3"/>
  <pageSetup scale="6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T92"/>
  <sheetViews>
    <sheetView showGridLines="0" topLeftCell="C1" zoomScaleNormal="100" workbookViewId="0">
      <selection activeCell="J68" sqref="J68"/>
    </sheetView>
  </sheetViews>
  <sheetFormatPr defaultColWidth="7.85546875" defaultRowHeight="15"/>
  <cols>
    <col min="1" max="1" width="3.85546875" style="3" bestFit="1" customWidth="1"/>
    <col min="2" max="2" width="7.140625" style="3" customWidth="1"/>
    <col min="3" max="3" width="36.140625" style="3" customWidth="1"/>
    <col min="4" max="4" width="4.710937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2.28515625" style="3" bestFit="1" customWidth="1"/>
    <col min="12" max="12" width="2.7109375" style="3" customWidth="1"/>
    <col min="13" max="13" width="4.140625" style="3" customWidth="1"/>
    <col min="14" max="14" width="19.5703125" style="3" bestFit="1" customWidth="1"/>
    <col min="15" max="15" width="4.140625" style="3" customWidth="1"/>
    <col min="16" max="16" width="11" style="3" customWidth="1"/>
    <col min="17" max="17" width="1.85546875" style="3" customWidth="1"/>
    <col min="18" max="18" width="28.85546875" style="3" bestFit="1" customWidth="1"/>
    <col min="19" max="19" width="1.85546875" style="3" customWidth="1"/>
    <col min="20" max="20" width="7.85546875" style="3" customWidth="1"/>
    <col min="21" max="16384" width="7.85546875" style="3"/>
  </cols>
  <sheetData>
    <row r="1" spans="1:20">
      <c r="A1" s="2"/>
    </row>
    <row r="2" spans="1:20">
      <c r="F2" s="105"/>
      <c r="G2" s="105"/>
      <c r="H2" s="105"/>
      <c r="I2" s="105"/>
      <c r="J2" s="98"/>
      <c r="K2" s="98"/>
      <c r="L2" s="98"/>
      <c r="T2" s="5"/>
    </row>
    <row r="3" spans="1:20">
      <c r="F3" s="23"/>
      <c r="G3" s="23"/>
      <c r="H3" s="23"/>
      <c r="I3" s="23"/>
      <c r="J3" s="23"/>
      <c r="K3" s="23"/>
      <c r="L3" s="23"/>
      <c r="T3" s="5"/>
    </row>
    <row r="4" spans="1:20">
      <c r="F4" s="23"/>
      <c r="G4" s="23"/>
      <c r="H4" s="23"/>
      <c r="I4" s="23"/>
      <c r="J4" s="23"/>
      <c r="K4" s="23"/>
      <c r="L4" s="23"/>
    </row>
    <row r="5" spans="1:20" ht="19.5">
      <c r="E5" s="97" t="s">
        <v>93</v>
      </c>
      <c r="T5" s="5" t="s">
        <v>94</v>
      </c>
    </row>
    <row r="6" spans="1:20">
      <c r="D6" s="96"/>
      <c r="E6" s="98" t="str">
        <f>+'5 alloc.'!B6</f>
        <v>2017 Forecast</v>
      </c>
      <c r="F6" s="96"/>
      <c r="G6" s="5"/>
      <c r="T6" s="5" t="s">
        <v>328</v>
      </c>
    </row>
    <row r="7" spans="1:20">
      <c r="E7" s="98" t="str">
        <f>+'5 alloc.'!B7</f>
        <v>12-15-2016 Posting</v>
      </c>
      <c r="T7" s="5" t="s">
        <v>552</v>
      </c>
    </row>
    <row r="8" spans="1:20">
      <c r="B8" s="205"/>
      <c r="C8" s="205"/>
    </row>
    <row r="9" spans="1:20">
      <c r="B9" s="205"/>
      <c r="C9" s="205"/>
      <c r="N9" s="3" t="s">
        <v>106</v>
      </c>
    </row>
    <row r="10" spans="1:20">
      <c r="A10" s="3">
        <v>1</v>
      </c>
      <c r="D10" s="14"/>
      <c r="E10" s="23" t="s">
        <v>28</v>
      </c>
      <c r="F10" s="23"/>
      <c r="G10" s="23"/>
      <c r="H10" s="23"/>
      <c r="I10" s="23"/>
      <c r="J10" s="23"/>
      <c r="K10" s="23"/>
      <c r="L10" s="23"/>
      <c r="N10" s="23" t="s">
        <v>28</v>
      </c>
      <c r="P10" s="23" t="s">
        <v>29</v>
      </c>
      <c r="R10" s="23" t="s">
        <v>29</v>
      </c>
      <c r="T10" s="23" t="s">
        <v>30</v>
      </c>
    </row>
    <row r="11" spans="1:20">
      <c r="A11" s="3">
        <v>2</v>
      </c>
      <c r="E11" s="297"/>
      <c r="F11" s="281"/>
      <c r="G11" s="25"/>
      <c r="H11" s="25"/>
      <c r="I11" s="25"/>
      <c r="J11" s="25"/>
      <c r="K11" s="25"/>
      <c r="L11" s="25"/>
      <c r="N11" s="45" t="s">
        <v>31</v>
      </c>
      <c r="P11" s="45" t="s">
        <v>32</v>
      </c>
      <c r="R11" s="45" t="s">
        <v>32</v>
      </c>
      <c r="T11" s="45" t="s">
        <v>33</v>
      </c>
    </row>
    <row r="13" spans="1:20">
      <c r="A13" s="3">
        <v>3</v>
      </c>
      <c r="B13" s="36" t="s">
        <v>34</v>
      </c>
      <c r="D13" s="5" t="s">
        <v>35</v>
      </c>
      <c r="E13" s="241">
        <f>+K58</f>
        <v>668220046</v>
      </c>
      <c r="M13" s="23"/>
      <c r="N13" s="46">
        <f>ROUND(E13/$E$17,4)</f>
        <v>0.49990000000000001</v>
      </c>
      <c r="O13" s="46"/>
      <c r="P13" s="210">
        <f>+K71/K64</f>
        <v>5.4674361399366288E-2</v>
      </c>
      <c r="Q13" s="46"/>
      <c r="R13" s="46">
        <f>ROUND(N13*P13,4)</f>
        <v>2.7300000000000001E-2</v>
      </c>
      <c r="S13" s="46"/>
      <c r="T13" s="46"/>
    </row>
    <row r="14" spans="1:20">
      <c r="A14" s="3">
        <v>4</v>
      </c>
      <c r="B14" s="36" t="s">
        <v>36</v>
      </c>
      <c r="E14" s="209">
        <f>+K79</f>
        <v>0</v>
      </c>
      <c r="M14" s="23"/>
      <c r="N14" s="46">
        <f>ROUND(E14/$E$17,4)</f>
        <v>0</v>
      </c>
      <c r="O14" s="46"/>
      <c r="P14" s="210">
        <f>IF(K79=0,0,+K80/K79)</f>
        <v>0</v>
      </c>
      <c r="Q14" s="46"/>
      <c r="R14" s="46">
        <f>ROUND(N14*P14,4)</f>
        <v>0</v>
      </c>
      <c r="S14" s="46"/>
      <c r="T14" s="46">
        <f>R14</f>
        <v>0</v>
      </c>
    </row>
    <row r="15" spans="1:20">
      <c r="A15" s="3">
        <v>5</v>
      </c>
      <c r="B15" s="36" t="s">
        <v>37</v>
      </c>
      <c r="E15" s="211">
        <f>+K86</f>
        <v>668540299.5</v>
      </c>
      <c r="M15" s="23"/>
      <c r="N15" s="47">
        <f>ROUND(E15/$E$17,4)+0.0001</f>
        <v>0.50019999999999998</v>
      </c>
      <c r="O15" s="46"/>
      <c r="P15" s="349">
        <f>+I90</f>
        <v>0.1057</v>
      </c>
      <c r="Q15" s="46"/>
      <c r="R15" s="47">
        <f>ROUND(N15*P15,4)</f>
        <v>5.2900000000000003E-2</v>
      </c>
      <c r="S15" s="46"/>
      <c r="T15" s="47">
        <f>R15</f>
        <v>5.2900000000000003E-2</v>
      </c>
    </row>
    <row r="16" spans="1:20">
      <c r="A16"/>
      <c r="E16" s="23"/>
      <c r="N16" s="46"/>
      <c r="O16" s="46"/>
      <c r="P16" s="46"/>
      <c r="Q16" s="46"/>
      <c r="R16" s="46"/>
      <c r="S16" s="46"/>
      <c r="T16" s="46"/>
    </row>
    <row r="17" spans="1:20" ht="15.75" thickBot="1">
      <c r="A17" s="3">
        <v>6</v>
      </c>
      <c r="B17" s="36" t="s">
        <v>38</v>
      </c>
      <c r="D17" s="5" t="s">
        <v>35</v>
      </c>
      <c r="E17" s="48">
        <f>SUM(E13:E15)</f>
        <v>1336760345.5</v>
      </c>
      <c r="F17" s="49"/>
      <c r="G17" s="49"/>
      <c r="H17" s="49"/>
      <c r="I17" s="49"/>
      <c r="J17" s="49"/>
      <c r="K17" s="49"/>
      <c r="L17" s="49"/>
      <c r="N17" s="50">
        <f>SUM(N13:N15)</f>
        <v>1.0001</v>
      </c>
      <c r="O17" s="46"/>
      <c r="P17" s="46"/>
      <c r="Q17" s="46"/>
      <c r="R17" s="50">
        <f>SUM(R13:R15)</f>
        <v>8.0200000000000007E-2</v>
      </c>
      <c r="S17" s="46"/>
      <c r="T17" s="50">
        <f>SUM(T13:T15)</f>
        <v>5.2900000000000003E-2</v>
      </c>
    </row>
    <row r="18" spans="1:20" ht="15.75" thickTop="1">
      <c r="A18"/>
      <c r="N18" s="46"/>
      <c r="O18" s="46"/>
      <c r="P18" s="46"/>
      <c r="Q18" s="46"/>
      <c r="R18" s="46"/>
      <c r="S18" s="46"/>
      <c r="T18" s="46"/>
    </row>
    <row r="19" spans="1:20">
      <c r="A19" s="3">
        <v>7</v>
      </c>
      <c r="B19" s="3" t="s">
        <v>39</v>
      </c>
    </row>
    <row r="21" spans="1:20" ht="15.75" thickBot="1">
      <c r="A21" s="3">
        <v>8</v>
      </c>
      <c r="B21" s="37" t="s">
        <v>40</v>
      </c>
      <c r="D21" s="37"/>
      <c r="E21" s="51">
        <f>+R17</f>
        <v>8.0200000000000007E-2</v>
      </c>
      <c r="F21" s="52"/>
      <c r="G21" s="52"/>
      <c r="H21" s="52"/>
      <c r="I21" s="52"/>
      <c r="J21" s="52"/>
      <c r="K21" s="52"/>
      <c r="L21" s="52"/>
    </row>
    <row r="22" spans="1:20" ht="15.75" thickTop="1">
      <c r="A22"/>
      <c r="B22" s="37"/>
      <c r="D22" s="37"/>
      <c r="E22" s="52"/>
      <c r="F22" s="52"/>
      <c r="G22" s="52"/>
      <c r="H22" s="52"/>
      <c r="I22" s="52"/>
      <c r="J22" s="52"/>
      <c r="K22" s="52"/>
      <c r="L22" s="52"/>
    </row>
    <row r="23" spans="1:20">
      <c r="A23" s="3">
        <v>9</v>
      </c>
      <c r="G23" s="23" t="s">
        <v>244</v>
      </c>
      <c r="I23" s="53"/>
    </row>
    <row r="24" spans="1:20">
      <c r="A24" s="3">
        <v>10</v>
      </c>
      <c r="B24" s="37" t="s">
        <v>41</v>
      </c>
      <c r="D24" s="37" t="s">
        <v>42</v>
      </c>
      <c r="E24" s="54" t="s">
        <v>85</v>
      </c>
      <c r="F24" s="31" t="s">
        <v>43</v>
      </c>
      <c r="G24" s="55" t="s">
        <v>370</v>
      </c>
      <c r="H24" s="56"/>
      <c r="I24" s="56"/>
      <c r="J24" s="57" t="s">
        <v>431</v>
      </c>
      <c r="K24" s="58" t="s">
        <v>371</v>
      </c>
      <c r="L24" s="58"/>
      <c r="M24" s="54" t="s">
        <v>45</v>
      </c>
      <c r="N24" s="59" t="s">
        <v>46</v>
      </c>
      <c r="O24" s="59"/>
      <c r="P24" s="59"/>
      <c r="Q24" s="37" t="s">
        <v>47</v>
      </c>
    </row>
    <row r="25" spans="1:20">
      <c r="A25" s="3">
        <v>11</v>
      </c>
      <c r="D25" s="60" t="s">
        <v>43</v>
      </c>
      <c r="E25" s="23"/>
      <c r="F25" s="23"/>
      <c r="G25" s="23"/>
      <c r="H25" s="23"/>
      <c r="I25" s="23"/>
      <c r="J25" s="23"/>
      <c r="K25" s="23"/>
      <c r="L25" s="23"/>
      <c r="M25" s="29" t="s">
        <v>48</v>
      </c>
      <c r="N25" s="61" t="s">
        <v>46</v>
      </c>
      <c r="O25" s="4"/>
      <c r="P25" s="4"/>
      <c r="Q25" s="37" t="s">
        <v>47</v>
      </c>
    </row>
    <row r="27" spans="1:20">
      <c r="A27" s="3">
        <v>12</v>
      </c>
      <c r="D27" s="37" t="s">
        <v>42</v>
      </c>
      <c r="E27" s="118">
        <f>+T17</f>
        <v>5.2900000000000003E-2</v>
      </c>
      <c r="F27" s="62" t="s">
        <v>49</v>
      </c>
      <c r="G27" s="58">
        <f>+'4 Expenses'!F21</f>
        <v>20006</v>
      </c>
      <c r="H27" s="56"/>
      <c r="I27" s="182"/>
      <c r="J27" s="56" t="s">
        <v>107</v>
      </c>
      <c r="K27" s="178">
        <f>+'1 Rev Req'!E26</f>
        <v>58609619.664999999</v>
      </c>
      <c r="L27" s="57" t="s">
        <v>47</v>
      </c>
      <c r="M27" s="54" t="s">
        <v>45</v>
      </c>
      <c r="N27" s="208">
        <v>0.35</v>
      </c>
      <c r="O27" s="183"/>
      <c r="P27" s="169"/>
      <c r="Q27" s="37" t="s">
        <v>47</v>
      </c>
    </row>
    <row r="28" spans="1:20">
      <c r="A28" s="3">
        <v>13</v>
      </c>
      <c r="D28" s="60" t="s">
        <v>43</v>
      </c>
      <c r="E28" s="23">
        <v>1</v>
      </c>
      <c r="F28" s="23"/>
      <c r="G28" s="23"/>
      <c r="H28" s="23"/>
      <c r="I28" s="23"/>
      <c r="J28" s="23"/>
      <c r="K28" s="23"/>
      <c r="L28" s="23"/>
      <c r="M28" s="23" t="s">
        <v>48</v>
      </c>
      <c r="N28" s="5">
        <f>+N27</f>
        <v>0.35</v>
      </c>
      <c r="O28" s="5"/>
      <c r="P28" s="5"/>
      <c r="Q28" s="37" t="s">
        <v>47</v>
      </c>
    </row>
    <row r="30" spans="1:20" ht="15.75" thickBot="1">
      <c r="A30" s="3">
        <v>14</v>
      </c>
      <c r="D30" s="37" t="s">
        <v>0</v>
      </c>
      <c r="E30" s="63">
        <f>ROUND(((+E27+((G27)/K27))*N27)/(E28-N28),7)</f>
        <v>2.86684E-2</v>
      </c>
      <c r="F30" s="64"/>
      <c r="G30" s="64"/>
      <c r="H30" s="64"/>
      <c r="I30" s="64"/>
      <c r="J30" s="64"/>
      <c r="K30" s="64"/>
      <c r="L30" s="64"/>
    </row>
    <row r="31" spans="1:20" ht="15.75" thickTop="1">
      <c r="A31"/>
    </row>
    <row r="32" spans="1:20">
      <c r="A32" s="3">
        <v>15</v>
      </c>
      <c r="E32" s="25"/>
      <c r="G32" s="23" t="s">
        <v>244</v>
      </c>
      <c r="I32" s="53"/>
    </row>
    <row r="33" spans="1:20">
      <c r="A33" s="3">
        <v>16</v>
      </c>
      <c r="B33" s="37" t="s">
        <v>50</v>
      </c>
      <c r="D33" s="37" t="s">
        <v>42</v>
      </c>
      <c r="E33" s="54" t="s">
        <v>85</v>
      </c>
      <c r="F33" s="31" t="s">
        <v>43</v>
      </c>
      <c r="G33" s="55" t="s">
        <v>370</v>
      </c>
      <c r="H33" s="56"/>
      <c r="I33" s="56"/>
      <c r="J33" s="57" t="s">
        <v>431</v>
      </c>
      <c r="K33" s="58" t="s">
        <v>371</v>
      </c>
      <c r="L33" s="10"/>
      <c r="M33" s="31" t="s">
        <v>44</v>
      </c>
      <c r="N33" s="59" t="s">
        <v>51</v>
      </c>
      <c r="O33" s="59"/>
      <c r="P33" s="59"/>
      <c r="Q33" s="65" t="s">
        <v>52</v>
      </c>
      <c r="R33" s="10" t="s">
        <v>53</v>
      </c>
      <c r="S33" s="10"/>
      <c r="T33" s="10"/>
    </row>
    <row r="34" spans="1:20">
      <c r="A34" s="3">
        <v>17</v>
      </c>
      <c r="D34" s="60"/>
      <c r="E34" s="23">
        <v>1</v>
      </c>
      <c r="F34" s="23"/>
      <c r="G34" s="23"/>
      <c r="H34" s="23"/>
      <c r="I34" s="23"/>
      <c r="J34" s="23"/>
      <c r="K34" s="23"/>
      <c r="L34" s="23"/>
      <c r="M34" s="29" t="s">
        <v>48</v>
      </c>
      <c r="N34" s="61" t="s">
        <v>53</v>
      </c>
      <c r="O34" s="4"/>
      <c r="P34" s="4"/>
      <c r="Q34" s="66" t="s">
        <v>47</v>
      </c>
    </row>
    <row r="36" spans="1:20">
      <c r="A36" s="3">
        <v>18</v>
      </c>
      <c r="D36" s="37" t="s">
        <v>42</v>
      </c>
      <c r="E36" s="118">
        <f>+T17</f>
        <v>5.2900000000000003E-2</v>
      </c>
      <c r="F36" s="62" t="s">
        <v>49</v>
      </c>
      <c r="G36" s="58">
        <f>+G27</f>
        <v>20006</v>
      </c>
      <c r="H36" s="56"/>
      <c r="I36" s="67"/>
      <c r="J36" s="57" t="s">
        <v>108</v>
      </c>
      <c r="K36" s="58">
        <f>+K27</f>
        <v>58609619.664999999</v>
      </c>
      <c r="L36" s="57" t="s">
        <v>47</v>
      </c>
      <c r="M36" s="31" t="s">
        <v>44</v>
      </c>
      <c r="N36" s="119">
        <f>+E30</f>
        <v>2.86684E-2</v>
      </c>
      <c r="O36" s="59"/>
      <c r="P36" s="59"/>
      <c r="Q36" s="65" t="s">
        <v>52</v>
      </c>
      <c r="R36" s="208">
        <v>8.5000000000000006E-2</v>
      </c>
      <c r="S36" s="170"/>
      <c r="T36" s="170"/>
    </row>
    <row r="37" spans="1:20">
      <c r="A37" s="3">
        <v>19</v>
      </c>
      <c r="D37" s="60" t="s">
        <v>43</v>
      </c>
      <c r="E37" s="23">
        <v>1</v>
      </c>
      <c r="F37" s="23"/>
      <c r="G37" s="23"/>
      <c r="H37" s="23"/>
      <c r="I37" s="23"/>
      <c r="J37" s="23"/>
      <c r="K37" s="23"/>
      <c r="L37" s="23"/>
      <c r="M37" s="23" t="s">
        <v>48</v>
      </c>
      <c r="N37" s="5">
        <f>+R36</f>
        <v>8.5000000000000006E-2</v>
      </c>
      <c r="O37" s="5"/>
      <c r="P37" s="5"/>
      <c r="Q37" s="37" t="s">
        <v>47</v>
      </c>
    </row>
    <row r="39" spans="1:20" ht="15.75" thickBot="1">
      <c r="A39" s="3">
        <v>20</v>
      </c>
      <c r="D39" s="37" t="s">
        <v>0</v>
      </c>
      <c r="E39" s="63">
        <f>ROUND((((+E36+((G36)/K36))+N36)*R36)/(E37-N37),7)</f>
        <v>7.6090999999999997E-3</v>
      </c>
      <c r="F39" s="64"/>
      <c r="G39" s="64"/>
      <c r="H39" s="64"/>
      <c r="I39" s="64"/>
      <c r="J39" s="64"/>
      <c r="K39" s="64"/>
      <c r="L39" s="64"/>
    </row>
    <row r="40" spans="1:20" ht="15.75" thickTop="1">
      <c r="A40"/>
      <c r="B40" s="37"/>
      <c r="D40" s="37"/>
      <c r="E40" s="68"/>
      <c r="F40" s="68"/>
      <c r="G40" s="68"/>
      <c r="H40" s="68"/>
      <c r="I40" s="68"/>
      <c r="J40" s="68"/>
      <c r="K40" s="68"/>
      <c r="L40" s="68"/>
    </row>
    <row r="42" spans="1:20" ht="15.75" thickBot="1">
      <c r="A42" s="3">
        <v>21</v>
      </c>
      <c r="B42" s="37" t="s">
        <v>92</v>
      </c>
      <c r="D42" s="37" t="s">
        <v>0</v>
      </c>
      <c r="E42" s="63">
        <f>+E21+E30+E39</f>
        <v>0.1164775</v>
      </c>
      <c r="F42" s="64"/>
      <c r="G42" s="64"/>
      <c r="H42" s="64"/>
      <c r="I42" s="64"/>
      <c r="J42" s="64"/>
      <c r="K42" s="64"/>
      <c r="L42" s="64"/>
    </row>
    <row r="43" spans="1:20" ht="15.75" thickTop="1">
      <c r="A43"/>
      <c r="E43" s="31" t="s">
        <v>113</v>
      </c>
      <c r="F43" s="30"/>
      <c r="G43" s="31" t="s">
        <v>114</v>
      </c>
      <c r="H43" s="30"/>
      <c r="I43" s="30"/>
      <c r="J43" s="30"/>
      <c r="K43" s="31" t="s">
        <v>115</v>
      </c>
      <c r="L43" s="30"/>
      <c r="M43" s="30"/>
      <c r="N43" s="69"/>
    </row>
    <row r="44" spans="1:20">
      <c r="A44"/>
      <c r="N44" s="41"/>
    </row>
    <row r="45" spans="1:20">
      <c r="A45" s="3">
        <v>22</v>
      </c>
      <c r="B45" s="36" t="s">
        <v>6</v>
      </c>
      <c r="D45" s="5" t="s">
        <v>35</v>
      </c>
      <c r="E45" s="70">
        <f>+'1 Rev Req'!E26</f>
        <v>58609619.664999999</v>
      </c>
      <c r="F45" s="70"/>
      <c r="G45" s="70">
        <f>+'1 Rev Req'!G26</f>
        <v>226464419.53529999</v>
      </c>
      <c r="H45" s="70"/>
      <c r="I45" s="70"/>
      <c r="J45" s="70"/>
      <c r="K45" s="70">
        <f>+'1 Rev Req'!I26</f>
        <v>19119828.744800001</v>
      </c>
      <c r="L45" s="70"/>
      <c r="M45" s="36" t="s">
        <v>470</v>
      </c>
      <c r="N45" s="71"/>
    </row>
    <row r="46" spans="1:20">
      <c r="A46"/>
      <c r="N46" s="41"/>
    </row>
    <row r="47" spans="1:20">
      <c r="A47" s="3">
        <v>23</v>
      </c>
      <c r="B47" s="37" t="s">
        <v>54</v>
      </c>
      <c r="E47" s="72">
        <f>+E42</f>
        <v>0.1164775</v>
      </c>
      <c r="F47" s="72"/>
      <c r="G47" s="72">
        <f>+E47</f>
        <v>0.1164775</v>
      </c>
      <c r="H47" s="72"/>
      <c r="I47" s="72"/>
      <c r="J47" s="72"/>
      <c r="K47" s="72">
        <f>+E47</f>
        <v>0.1164775</v>
      </c>
      <c r="L47" s="72"/>
      <c r="N47" s="73"/>
    </row>
    <row r="48" spans="1:20">
      <c r="A48"/>
      <c r="N48" s="41"/>
    </row>
    <row r="49" spans="1:16" ht="15.75" thickBot="1">
      <c r="A49" s="3">
        <v>24</v>
      </c>
      <c r="B49" s="37" t="s">
        <v>55</v>
      </c>
      <c r="E49" s="43">
        <f>ROUND(+E45*E47,0)</f>
        <v>6826702</v>
      </c>
      <c r="F49" s="74"/>
      <c r="G49" s="43">
        <f>ROUND(+G45*G47,0)</f>
        <v>26378009</v>
      </c>
      <c r="H49" s="74"/>
      <c r="I49" s="74"/>
      <c r="J49" s="74"/>
      <c r="K49" s="43">
        <f>ROUND(+K45*K47,0)</f>
        <v>2227030</v>
      </c>
      <c r="L49" s="74"/>
      <c r="M49" s="36" t="s">
        <v>471</v>
      </c>
      <c r="N49" s="42"/>
    </row>
    <row r="50" spans="1:16" ht="15.75" thickTop="1">
      <c r="A50"/>
    </row>
    <row r="51" spans="1:16">
      <c r="A51" s="3">
        <v>25</v>
      </c>
      <c r="B51" s="184"/>
      <c r="C51" s="185" t="s">
        <v>432</v>
      </c>
      <c r="D51" s="186"/>
      <c r="E51" s="186"/>
      <c r="F51" s="186"/>
      <c r="G51" s="187"/>
      <c r="I51" s="7"/>
      <c r="K51" s="188" t="s">
        <v>4</v>
      </c>
      <c r="L51" s="189" t="s">
        <v>3</v>
      </c>
      <c r="M51" s="10"/>
      <c r="N51" s="10"/>
    </row>
    <row r="52" spans="1:16">
      <c r="A52"/>
      <c r="B52" s="184"/>
      <c r="C52" s="187"/>
      <c r="D52" s="187"/>
      <c r="E52" s="187"/>
      <c r="F52" s="187"/>
      <c r="G52" s="187"/>
      <c r="I52" s="190"/>
      <c r="K52" s="187"/>
      <c r="L52" s="187"/>
    </row>
    <row r="53" spans="1:16">
      <c r="A53" s="3">
        <v>26</v>
      </c>
      <c r="B53" s="184"/>
      <c r="C53" s="184" t="s">
        <v>433</v>
      </c>
      <c r="D53" s="184"/>
      <c r="E53" s="184"/>
      <c r="F53" s="184"/>
      <c r="G53" s="187"/>
      <c r="I53" s="191"/>
      <c r="K53" s="192"/>
      <c r="L53" s="187"/>
      <c r="N53" s="273"/>
    </row>
    <row r="54" spans="1:16">
      <c r="A54" s="3">
        <v>27</v>
      </c>
      <c r="B54" s="184"/>
      <c r="C54" s="187"/>
      <c r="D54" s="187" t="s">
        <v>434</v>
      </c>
      <c r="E54" s="187"/>
      <c r="F54" s="187"/>
      <c r="G54" s="187"/>
      <c r="I54" s="191"/>
      <c r="K54" s="334">
        <v>668220046</v>
      </c>
      <c r="L54" s="187" t="s">
        <v>653</v>
      </c>
      <c r="N54"/>
    </row>
    <row r="55" spans="1:16">
      <c r="A55" s="3">
        <v>28</v>
      </c>
      <c r="B55" s="184"/>
      <c r="C55" s="187"/>
      <c r="D55" s="187"/>
      <c r="E55" s="187" t="s">
        <v>435</v>
      </c>
      <c r="F55" s="187"/>
      <c r="G55" s="187"/>
      <c r="I55" s="191"/>
      <c r="K55" s="287">
        <v>0</v>
      </c>
      <c r="L55" s="187" t="s">
        <v>654</v>
      </c>
      <c r="N55"/>
    </row>
    <row r="56" spans="1:16">
      <c r="A56" s="3">
        <v>29</v>
      </c>
      <c r="B56" s="184"/>
      <c r="C56" s="273"/>
      <c r="D56" s="187" t="s">
        <v>436</v>
      </c>
      <c r="E56" s="285"/>
      <c r="F56" s="285"/>
      <c r="G56" s="187"/>
      <c r="I56" s="191"/>
      <c r="K56" s="287">
        <v>0</v>
      </c>
      <c r="L56" s="187" t="s">
        <v>655</v>
      </c>
      <c r="N56" s="212"/>
    </row>
    <row r="57" spans="1:16">
      <c r="A57" s="3">
        <v>30</v>
      </c>
      <c r="B57" s="184"/>
      <c r="C57" s="187"/>
      <c r="D57" s="187" t="s">
        <v>437</v>
      </c>
      <c r="E57" s="187"/>
      <c r="F57" s="187"/>
      <c r="G57" s="187"/>
      <c r="I57" s="191"/>
      <c r="K57" s="287">
        <v>0</v>
      </c>
      <c r="L57" s="187" t="s">
        <v>656</v>
      </c>
      <c r="N57"/>
    </row>
    <row r="58" spans="1:16">
      <c r="A58" s="3">
        <v>31</v>
      </c>
      <c r="B58" s="184"/>
      <c r="C58" s="187"/>
      <c r="D58" s="193" t="s">
        <v>438</v>
      </c>
      <c r="E58" s="187"/>
      <c r="F58" s="187"/>
      <c r="G58" s="187"/>
      <c r="I58" s="191"/>
      <c r="K58" s="335">
        <f>SUM(K54:K57)</f>
        <v>668220046</v>
      </c>
      <c r="L58" s="187" t="s">
        <v>474</v>
      </c>
      <c r="N58"/>
    </row>
    <row r="59" spans="1:16">
      <c r="A59" s="3">
        <v>32</v>
      </c>
      <c r="B59" s="184"/>
      <c r="C59" s="187"/>
      <c r="D59" s="187"/>
      <c r="E59" s="187" t="s">
        <v>439</v>
      </c>
      <c r="F59" s="187"/>
      <c r="G59" s="187"/>
      <c r="I59" s="191"/>
      <c r="K59" s="287">
        <v>0</v>
      </c>
      <c r="L59" s="187" t="s">
        <v>657</v>
      </c>
      <c r="N59"/>
    </row>
    <row r="60" spans="1:16">
      <c r="A60" s="3">
        <v>33</v>
      </c>
      <c r="B60" s="184"/>
      <c r="C60" s="187"/>
      <c r="D60" s="187"/>
      <c r="E60" s="187" t="s">
        <v>440</v>
      </c>
      <c r="F60" s="187"/>
      <c r="G60" s="187"/>
      <c r="I60" s="191"/>
      <c r="K60" s="334">
        <v>-5106000</v>
      </c>
      <c r="L60" s="187" t="s">
        <v>674</v>
      </c>
      <c r="N60" s="212"/>
      <c r="P60" s="273"/>
    </row>
    <row r="61" spans="1:16">
      <c r="A61" s="3">
        <v>34</v>
      </c>
      <c r="B61" s="184"/>
      <c r="C61" s="187"/>
      <c r="D61" s="187"/>
      <c r="E61" s="187" t="s">
        <v>441</v>
      </c>
      <c r="F61" s="187"/>
      <c r="G61" s="187"/>
      <c r="I61" s="191"/>
      <c r="K61" s="287">
        <v>0</v>
      </c>
      <c r="L61" s="187" t="s">
        <v>658</v>
      </c>
      <c r="N61" s="212"/>
    </row>
    <row r="62" spans="1:16">
      <c r="A62" s="3">
        <v>35</v>
      </c>
      <c r="B62" s="184"/>
      <c r="C62" s="187"/>
      <c r="D62" s="187"/>
      <c r="E62" s="187" t="s">
        <v>442</v>
      </c>
      <c r="F62" s="187"/>
      <c r="G62" s="187"/>
      <c r="I62" s="191"/>
      <c r="K62" s="287">
        <v>0</v>
      </c>
      <c r="L62" s="187" t="s">
        <v>659</v>
      </c>
      <c r="N62" s="212"/>
    </row>
    <row r="63" spans="1:16">
      <c r="A63" s="3">
        <v>36</v>
      </c>
      <c r="B63" s="184"/>
      <c r="C63" s="187"/>
      <c r="D63" s="187"/>
      <c r="E63" s="187" t="s">
        <v>443</v>
      </c>
      <c r="F63" s="187"/>
      <c r="G63" s="187"/>
      <c r="I63" s="191"/>
      <c r="K63" s="287">
        <v>0</v>
      </c>
      <c r="L63" s="187" t="s">
        <v>660</v>
      </c>
      <c r="N63" s="212"/>
    </row>
    <row r="64" spans="1:16">
      <c r="A64" s="3">
        <v>37</v>
      </c>
      <c r="B64" s="184"/>
      <c r="C64" s="187"/>
      <c r="D64" s="193" t="s">
        <v>444</v>
      </c>
      <c r="E64" s="187"/>
      <c r="F64" s="187"/>
      <c r="G64" s="187"/>
      <c r="I64" s="191"/>
      <c r="K64" s="288">
        <f>SUM(K58:K63)</f>
        <v>663114046</v>
      </c>
      <c r="L64" s="187" t="s">
        <v>475</v>
      </c>
      <c r="N64" s="212"/>
    </row>
    <row r="65" spans="1:18">
      <c r="A65" s="3">
        <v>38</v>
      </c>
      <c r="B65" s="184"/>
      <c r="C65" s="184" t="s">
        <v>445</v>
      </c>
      <c r="D65" s="187"/>
      <c r="E65" s="187"/>
      <c r="F65" s="187"/>
      <c r="G65" s="187"/>
      <c r="I65" s="191"/>
      <c r="K65" s="289"/>
      <c r="L65" s="190"/>
    </row>
    <row r="66" spans="1:18">
      <c r="A66" s="3">
        <v>39</v>
      </c>
      <c r="B66" s="184"/>
      <c r="C66" s="187"/>
      <c r="D66" s="187" t="s">
        <v>446</v>
      </c>
      <c r="E66" s="187"/>
      <c r="F66" s="187"/>
      <c r="G66" s="187"/>
      <c r="I66" s="191"/>
      <c r="K66" s="334">
        <v>35808000</v>
      </c>
      <c r="L66" s="187" t="s">
        <v>661</v>
      </c>
    </row>
    <row r="67" spans="1:18">
      <c r="A67" s="3">
        <v>40</v>
      </c>
      <c r="B67" s="184"/>
      <c r="C67" s="187"/>
      <c r="D67" s="187" t="s">
        <v>447</v>
      </c>
      <c r="E67" s="187"/>
      <c r="F67" s="187"/>
      <c r="G67" s="187"/>
      <c r="I67" s="191"/>
      <c r="K67" s="334">
        <v>447337</v>
      </c>
      <c r="L67" s="187" t="s">
        <v>675</v>
      </c>
    </row>
    <row r="68" spans="1:18">
      <c r="A68" s="3">
        <v>41</v>
      </c>
      <c r="B68" s="184"/>
      <c r="C68" s="187"/>
      <c r="D68" s="187" t="s">
        <v>448</v>
      </c>
      <c r="E68" s="187"/>
      <c r="F68" s="187"/>
      <c r="G68" s="187"/>
      <c r="I68" s="191"/>
      <c r="K68" s="287">
        <v>0</v>
      </c>
      <c r="L68" s="187" t="s">
        <v>662</v>
      </c>
    </row>
    <row r="69" spans="1:18">
      <c r="A69" s="3">
        <v>42</v>
      </c>
      <c r="B69" s="184"/>
      <c r="C69" s="187"/>
      <c r="D69" s="187"/>
      <c r="E69" s="187" t="s">
        <v>449</v>
      </c>
      <c r="F69" s="187"/>
      <c r="G69" s="187"/>
      <c r="I69" s="191"/>
      <c r="K69" s="287">
        <v>0</v>
      </c>
      <c r="L69" s="187" t="s">
        <v>663</v>
      </c>
    </row>
    <row r="70" spans="1:18">
      <c r="A70" s="3">
        <v>43</v>
      </c>
      <c r="B70" s="184"/>
      <c r="C70" s="187"/>
      <c r="D70" s="187"/>
      <c r="E70" s="187" t="s">
        <v>450</v>
      </c>
      <c r="F70" s="187"/>
      <c r="G70" s="187"/>
      <c r="I70" s="191"/>
      <c r="K70" s="287">
        <v>0</v>
      </c>
      <c r="L70" s="187" t="s">
        <v>664</v>
      </c>
    </row>
    <row r="71" spans="1:18">
      <c r="A71" s="3">
        <v>44</v>
      </c>
      <c r="B71" s="184"/>
      <c r="C71" s="187"/>
      <c r="D71" s="187"/>
      <c r="E71" s="187"/>
      <c r="F71" s="187" t="s">
        <v>451</v>
      </c>
      <c r="G71" s="187"/>
      <c r="I71" s="191"/>
      <c r="K71" s="288">
        <f>SUM(K66:K70)</f>
        <v>36255337</v>
      </c>
      <c r="L71" s="190" t="s">
        <v>476</v>
      </c>
    </row>
    <row r="72" spans="1:18">
      <c r="A72" s="3">
        <v>45</v>
      </c>
      <c r="B72" s="184"/>
      <c r="C72" s="184" t="s">
        <v>452</v>
      </c>
      <c r="D72" s="184"/>
      <c r="E72" s="184"/>
      <c r="F72" s="184"/>
      <c r="G72" s="187"/>
      <c r="I72" s="191"/>
      <c r="K72" s="290"/>
      <c r="L72" s="187"/>
    </row>
    <row r="73" spans="1:18">
      <c r="A73" s="3">
        <v>46</v>
      </c>
      <c r="B73" s="184"/>
      <c r="C73" s="187"/>
      <c r="D73" s="187" t="s">
        <v>453</v>
      </c>
      <c r="E73" s="187"/>
      <c r="F73" s="187"/>
      <c r="G73" s="187"/>
      <c r="I73" s="191"/>
      <c r="K73" s="287">
        <v>0</v>
      </c>
      <c r="L73" s="187" t="s">
        <v>665</v>
      </c>
      <c r="P73" s="273"/>
    </row>
    <row r="74" spans="1:18">
      <c r="A74" s="3">
        <v>47</v>
      </c>
      <c r="B74" s="184"/>
      <c r="C74" s="187"/>
      <c r="D74" s="187" t="s">
        <v>454</v>
      </c>
      <c r="E74" s="187"/>
      <c r="F74" s="187"/>
      <c r="G74" s="187"/>
      <c r="I74" s="191"/>
      <c r="K74" s="287">
        <v>0</v>
      </c>
      <c r="L74" s="187" t="s">
        <v>666</v>
      </c>
    </row>
    <row r="75" spans="1:18">
      <c r="A75" s="3">
        <v>48</v>
      </c>
      <c r="B75" s="184"/>
      <c r="C75" s="187"/>
      <c r="D75" s="187" t="s">
        <v>455</v>
      </c>
      <c r="E75" s="187"/>
      <c r="F75" s="187"/>
      <c r="G75" s="187"/>
      <c r="I75" s="191"/>
      <c r="K75" s="287">
        <v>0</v>
      </c>
      <c r="L75" s="187" t="s">
        <v>667</v>
      </c>
    </row>
    <row r="76" spans="1:18">
      <c r="A76" s="3">
        <v>49</v>
      </c>
      <c r="B76" s="184"/>
      <c r="C76" s="187"/>
      <c r="D76" s="187" t="s">
        <v>456</v>
      </c>
      <c r="E76" s="187"/>
      <c r="F76" s="187"/>
      <c r="G76" s="187"/>
      <c r="I76" s="191"/>
      <c r="K76" s="287">
        <v>0</v>
      </c>
      <c r="L76" s="187" t="s">
        <v>668</v>
      </c>
      <c r="Q76" s="273"/>
      <c r="R76" s="273"/>
    </row>
    <row r="77" spans="1:18">
      <c r="A77" s="3">
        <v>50</v>
      </c>
      <c r="B77" s="184"/>
      <c r="C77" s="187"/>
      <c r="D77" s="187" t="s">
        <v>457</v>
      </c>
      <c r="E77" s="187"/>
      <c r="F77" s="187"/>
      <c r="G77" s="187"/>
      <c r="I77" s="191"/>
      <c r="K77" s="287">
        <v>0</v>
      </c>
      <c r="L77" s="187" t="s">
        <v>669</v>
      </c>
    </row>
    <row r="78" spans="1:18">
      <c r="A78" s="3">
        <v>51</v>
      </c>
      <c r="B78" s="184"/>
      <c r="C78" s="187"/>
      <c r="D78" s="187" t="s">
        <v>458</v>
      </c>
      <c r="E78" s="187"/>
      <c r="F78" s="187"/>
      <c r="G78" s="187"/>
      <c r="I78" s="191"/>
      <c r="K78" s="287">
        <v>0</v>
      </c>
      <c r="L78" s="187" t="s">
        <v>670</v>
      </c>
    </row>
    <row r="79" spans="1:18">
      <c r="A79" s="3">
        <v>52</v>
      </c>
      <c r="B79" s="184"/>
      <c r="C79" s="187"/>
      <c r="D79" s="187"/>
      <c r="E79" s="187" t="s">
        <v>459</v>
      </c>
      <c r="F79" s="187"/>
      <c r="G79" s="187"/>
      <c r="I79" s="187"/>
      <c r="K79" s="291">
        <f>SUM(K73:K78)</f>
        <v>0</v>
      </c>
      <c r="L79" s="206" t="s">
        <v>477</v>
      </c>
    </row>
    <row r="80" spans="1:18">
      <c r="A80" s="3">
        <v>53</v>
      </c>
      <c r="B80" s="184"/>
      <c r="C80" s="187"/>
      <c r="D80" s="187" t="s">
        <v>460</v>
      </c>
      <c r="E80" s="187"/>
      <c r="F80" s="187"/>
      <c r="G80" s="187"/>
      <c r="I80" s="191"/>
      <c r="K80" s="287">
        <v>0</v>
      </c>
      <c r="L80" s="187" t="s">
        <v>671</v>
      </c>
    </row>
    <row r="81" spans="1:18">
      <c r="A81" s="3">
        <v>54</v>
      </c>
      <c r="B81" s="184"/>
      <c r="C81" s="184" t="s">
        <v>461</v>
      </c>
      <c r="D81" s="184"/>
      <c r="E81" s="184"/>
      <c r="F81" s="184"/>
      <c r="G81" s="187"/>
      <c r="I81" s="191"/>
      <c r="K81" s="290"/>
      <c r="L81" s="187"/>
      <c r="N81" s="212"/>
    </row>
    <row r="82" spans="1:18">
      <c r="A82" s="3">
        <v>55</v>
      </c>
      <c r="B82" s="184"/>
      <c r="C82" s="187"/>
      <c r="D82" s="187" t="s">
        <v>462</v>
      </c>
      <c r="E82" s="187"/>
      <c r="F82" s="187"/>
      <c r="G82" s="187"/>
      <c r="I82" s="191"/>
      <c r="K82" s="334">
        <v>753955000</v>
      </c>
      <c r="L82" s="187" t="s">
        <v>672</v>
      </c>
      <c r="N82" s="212"/>
      <c r="R82" s="276"/>
    </row>
    <row r="83" spans="1:18">
      <c r="A83" s="3">
        <v>56</v>
      </c>
      <c r="B83" s="184"/>
      <c r="C83" s="187"/>
      <c r="D83" s="187"/>
      <c r="E83" s="187" t="s">
        <v>463</v>
      </c>
      <c r="F83" s="187"/>
      <c r="G83" s="187"/>
      <c r="I83" s="191"/>
      <c r="K83" s="334">
        <v>0</v>
      </c>
      <c r="L83" s="187" t="s">
        <v>673</v>
      </c>
      <c r="N83" s="212"/>
      <c r="R83" s="276"/>
    </row>
    <row r="84" spans="1:18">
      <c r="A84" s="3">
        <v>57</v>
      </c>
      <c r="B84" s="184"/>
      <c r="C84" s="187"/>
      <c r="D84" s="187"/>
      <c r="E84" s="187" t="s">
        <v>464</v>
      </c>
      <c r="F84" s="187"/>
      <c r="G84" s="187"/>
      <c r="I84" s="191"/>
      <c r="K84" s="334">
        <f>(81081896+89668495)/2</f>
        <v>85375195.5</v>
      </c>
      <c r="L84" s="187" t="s">
        <v>676</v>
      </c>
      <c r="N84" s="212"/>
    </row>
    <row r="85" spans="1:18">
      <c r="A85" s="3">
        <v>58</v>
      </c>
      <c r="B85" s="184"/>
      <c r="C85" s="187"/>
      <c r="D85" s="187"/>
      <c r="E85" s="187" t="s">
        <v>465</v>
      </c>
      <c r="F85" s="187"/>
      <c r="G85" s="187"/>
      <c r="I85" s="191"/>
      <c r="K85" s="335">
        <f>(-79010-0)/2</f>
        <v>-39505</v>
      </c>
      <c r="L85" s="190" t="s">
        <v>677</v>
      </c>
      <c r="M85" s="7"/>
      <c r="N85" s="7"/>
    </row>
    <row r="86" spans="1:18">
      <c r="A86" s="3">
        <v>59</v>
      </c>
      <c r="B86" s="184"/>
      <c r="C86" s="187"/>
      <c r="D86" s="187"/>
      <c r="E86" s="187"/>
      <c r="F86" s="187" t="s">
        <v>466</v>
      </c>
      <c r="G86" s="187"/>
      <c r="I86" s="194"/>
      <c r="J86" s="96"/>
      <c r="K86" s="292">
        <f>K82-K83-K84+K85</f>
        <v>668540299.5</v>
      </c>
      <c r="L86" s="207" t="s">
        <v>478</v>
      </c>
      <c r="M86" s="207"/>
      <c r="N86" s="7"/>
    </row>
    <row r="87" spans="1:18">
      <c r="A87" s="3">
        <v>60</v>
      </c>
      <c r="B87" s="184"/>
      <c r="C87" s="201" t="s">
        <v>467</v>
      </c>
      <c r="D87" s="199"/>
      <c r="E87" s="199"/>
      <c r="F87" s="199"/>
      <c r="G87" s="187"/>
      <c r="H87" s="200"/>
      <c r="I87" s="200"/>
      <c r="J87" s="200"/>
      <c r="K87" s="187"/>
      <c r="L87"/>
      <c r="M87"/>
      <c r="N87"/>
    </row>
    <row r="88" spans="1:18">
      <c r="A88" s="3">
        <v>61</v>
      </c>
      <c r="B88" s="184"/>
      <c r="C88" s="187"/>
      <c r="D88" s="187"/>
      <c r="E88" s="187"/>
      <c r="F88" s="199" t="s">
        <v>531</v>
      </c>
      <c r="G88" s="187"/>
      <c r="H88" s="200"/>
      <c r="I88" s="200"/>
      <c r="J88" s="200"/>
      <c r="K88" s="187"/>
      <c r="L88"/>
      <c r="M88"/>
      <c r="N88"/>
    </row>
    <row r="89" spans="1:18">
      <c r="A89" s="3">
        <v>62</v>
      </c>
      <c r="B89" s="187"/>
      <c r="C89" s="187"/>
      <c r="D89" s="187"/>
      <c r="E89" s="187"/>
      <c r="F89" s="199" t="s">
        <v>532</v>
      </c>
      <c r="G89" s="199"/>
      <c r="H89" s="202"/>
      <c r="I89" s="202"/>
      <c r="J89"/>
      <c r="K89"/>
      <c r="M89" s="204" t="s">
        <v>473</v>
      </c>
      <c r="N89"/>
    </row>
    <row r="90" spans="1:18">
      <c r="A90" s="3">
        <v>63</v>
      </c>
      <c r="B90" s="187"/>
      <c r="C90" s="187"/>
      <c r="D90" s="187"/>
      <c r="E90" s="187"/>
      <c r="F90" s="199" t="s">
        <v>468</v>
      </c>
      <c r="G90"/>
      <c r="H90"/>
      <c r="I90" s="348">
        <v>0.1057</v>
      </c>
      <c r="J90" s="202"/>
      <c r="K90" s="273"/>
      <c r="L90"/>
      <c r="M90" t="s">
        <v>652</v>
      </c>
      <c r="N90"/>
    </row>
    <row r="91" spans="1:18">
      <c r="A91" s="3">
        <v>64</v>
      </c>
      <c r="B91" s="187"/>
      <c r="C91" s="187" t="s">
        <v>484</v>
      </c>
      <c r="D91"/>
      <c r="E91" s="187"/>
      <c r="F91" s="187"/>
      <c r="G91" s="199"/>
      <c r="H91" s="202"/>
      <c r="I91" s="202"/>
      <c r="J91" s="203"/>
      <c r="K91" s="199"/>
      <c r="L91"/>
      <c r="M91"/>
      <c r="N91"/>
    </row>
    <row r="92" spans="1:18">
      <c r="A92" s="3">
        <f>1+A91</f>
        <v>65</v>
      </c>
      <c r="C92" s="212" t="s">
        <v>483</v>
      </c>
    </row>
  </sheetData>
  <phoneticPr fontId="0" type="noConversion"/>
  <pageMargins left="0.41" right="0" top="0.5" bottom="0" header="0.5" footer="0.25"/>
  <pageSetup scale="46" orientation="portrait" r:id="rId1"/>
  <headerFooter alignWithMargins="0"/>
  <rowBreaks count="1" manualBreakCount="1"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61"/>
  <sheetViews>
    <sheetView showGridLines="0" topLeftCell="A7" zoomScale="80" zoomScaleNormal="80" workbookViewId="0">
      <selection activeCell="C33" sqref="C33"/>
    </sheetView>
  </sheetViews>
  <sheetFormatPr defaultColWidth="9.140625" defaultRowHeight="1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32.85546875" style="3" bestFit="1" customWidth="1"/>
    <col min="14" max="14" width="9.140625" style="3"/>
    <col min="15" max="15" width="15.5703125" style="3" bestFit="1" customWidth="1"/>
    <col min="16" max="16384" width="9.140625" style="3"/>
  </cols>
  <sheetData>
    <row r="5" spans="1:15" ht="19.5">
      <c r="B5" s="97" t="s">
        <v>93</v>
      </c>
    </row>
    <row r="6" spans="1:15">
      <c r="A6" s="2"/>
      <c r="B6" s="23" t="s">
        <v>197</v>
      </c>
      <c r="D6" s="96"/>
      <c r="E6" s="96"/>
      <c r="F6" s="96"/>
      <c r="G6" s="96"/>
      <c r="H6" s="96"/>
      <c r="I6" s="96"/>
      <c r="J6" s="96"/>
      <c r="K6" s="96"/>
      <c r="L6" s="96"/>
      <c r="M6" s="5" t="s">
        <v>94</v>
      </c>
    </row>
    <row r="7" spans="1:15">
      <c r="B7" s="98" t="str">
        <f>+'5 alloc.'!B6</f>
        <v>2017 Forecast</v>
      </c>
      <c r="M7" s="5" t="s">
        <v>328</v>
      </c>
    </row>
    <row r="8" spans="1:15">
      <c r="B8" s="198" t="str">
        <f>+'5 alloc.'!B7</f>
        <v>12-15-2016 Posting</v>
      </c>
      <c r="C8" s="205"/>
      <c r="M8" s="5" t="s">
        <v>551</v>
      </c>
    </row>
    <row r="9" spans="1:15">
      <c r="A9" s="96"/>
      <c r="B9" s="205"/>
      <c r="C9" s="205"/>
    </row>
    <row r="10" spans="1:15">
      <c r="A10" s="5"/>
      <c r="C10" s="25" t="s">
        <v>60</v>
      </c>
      <c r="D10" s="25" t="s">
        <v>56</v>
      </c>
      <c r="F10" s="29" t="s">
        <v>58</v>
      </c>
      <c r="G10" s="25" t="s">
        <v>181</v>
      </c>
      <c r="I10" s="29" t="s">
        <v>182</v>
      </c>
      <c r="J10" s="25" t="s">
        <v>183</v>
      </c>
      <c r="L10" s="29" t="s">
        <v>184</v>
      </c>
    </row>
    <row r="11" spans="1:15">
      <c r="A11" s="12"/>
      <c r="D11" s="23" t="s">
        <v>57</v>
      </c>
      <c r="E11" s="7"/>
      <c r="F11" s="23" t="s">
        <v>177</v>
      </c>
      <c r="G11" s="23" t="s">
        <v>57</v>
      </c>
      <c r="H11" s="7"/>
      <c r="I11" s="23" t="s">
        <v>114</v>
      </c>
      <c r="J11" s="23" t="s">
        <v>57</v>
      </c>
      <c r="K11" s="7"/>
      <c r="L11" s="23" t="s">
        <v>115</v>
      </c>
      <c r="M11" s="7"/>
      <c r="N11" s="7"/>
      <c r="O11" s="7"/>
    </row>
    <row r="12" spans="1:15">
      <c r="A12" s="5" t="s">
        <v>59</v>
      </c>
      <c r="D12" s="23" t="s">
        <v>61</v>
      </c>
      <c r="F12" s="30" t="s">
        <v>147</v>
      </c>
      <c r="G12" s="23" t="s">
        <v>61</v>
      </c>
      <c r="I12" s="30" t="s">
        <v>147</v>
      </c>
      <c r="J12" s="23" t="s">
        <v>61</v>
      </c>
      <c r="L12" s="30" t="s">
        <v>147</v>
      </c>
      <c r="M12" s="30" t="s">
        <v>62</v>
      </c>
    </row>
    <row r="13" spans="1:15">
      <c r="A13" s="6" t="s">
        <v>63</v>
      </c>
      <c r="C13" s="31" t="s">
        <v>64</v>
      </c>
      <c r="D13" s="31" t="s">
        <v>65</v>
      </c>
      <c r="F13" s="31" t="s">
        <v>66</v>
      </c>
      <c r="G13" s="31" t="s">
        <v>65</v>
      </c>
      <c r="I13" s="31" t="s">
        <v>66</v>
      </c>
      <c r="J13" s="31" t="s">
        <v>65</v>
      </c>
      <c r="L13" s="31" t="s">
        <v>66</v>
      </c>
      <c r="M13" s="31" t="s">
        <v>67</v>
      </c>
    </row>
    <row r="14" spans="1:15">
      <c r="B14" s="13" t="s">
        <v>151</v>
      </c>
    </row>
    <row r="15" spans="1:15">
      <c r="A15" s="3">
        <v>1</v>
      </c>
      <c r="B15" s="3" t="s">
        <v>151</v>
      </c>
      <c r="C15" s="38">
        <f>+'6 Dist alloc.'!C65</f>
        <v>785342533.99999988</v>
      </c>
      <c r="D15" s="32">
        <f>+'6 Dist alloc.'!D$69</f>
        <v>0.15594935318715189</v>
      </c>
      <c r="E15" s="96" t="s">
        <v>170</v>
      </c>
      <c r="F15" s="111">
        <f>+C15*D15</f>
        <v>122473660.20765883</v>
      </c>
      <c r="G15" s="32">
        <f>+'6 Dist alloc.'!E$69</f>
        <v>0.54347192922534759</v>
      </c>
      <c r="H15" s="96" t="s">
        <v>179</v>
      </c>
      <c r="I15" s="111">
        <f>+C15*G15</f>
        <v>426811622.05570304</v>
      </c>
      <c r="J15" s="32">
        <f>+'6 Dist alloc.'!F$69</f>
        <v>5.2289361428012507E-2</v>
      </c>
      <c r="K15" s="96" t="s">
        <v>180</v>
      </c>
      <c r="L15" s="111">
        <f>+C15*J15</f>
        <v>41065059.605117194</v>
      </c>
      <c r="M15" s="3" t="s">
        <v>521</v>
      </c>
    </row>
    <row r="16" spans="1:15">
      <c r="A16" s="3">
        <f>1+A15</f>
        <v>2</v>
      </c>
      <c r="B16" s="3" t="s">
        <v>160</v>
      </c>
      <c r="C16" s="99">
        <f>+'5 alloc.'!D43</f>
        <v>134653264.77230769</v>
      </c>
      <c r="D16" s="32">
        <f>+'5 alloc.'!D$24</f>
        <v>7.6528818905278795E-2</v>
      </c>
      <c r="E16" s="3" t="s">
        <v>1</v>
      </c>
      <c r="F16" s="33">
        <f>ROUND(C16*D16,0)</f>
        <v>10304855</v>
      </c>
      <c r="G16" s="32">
        <f>+'5 alloc.'!E$24</f>
        <v>0.45870130877697823</v>
      </c>
      <c r="H16" s="3" t="s">
        <v>1</v>
      </c>
      <c r="I16" s="33">
        <f>ROUND(C16*G16,0)</f>
        <v>61765629</v>
      </c>
      <c r="J16" s="32">
        <f>+'5 alloc.'!F$24</f>
        <v>2.106333584143507E-2</v>
      </c>
      <c r="K16" s="3" t="s">
        <v>1</v>
      </c>
      <c r="L16" s="33">
        <f>ROUND(C16*J16,0)</f>
        <v>2836247</v>
      </c>
      <c r="M16" s="3" t="s">
        <v>523</v>
      </c>
    </row>
    <row r="17" spans="1:13" ht="15.75" thickBot="1">
      <c r="A17" s="3">
        <f t="shared" ref="A17:A49" si="0">1+A16</f>
        <v>3</v>
      </c>
      <c r="B17" s="3" t="s">
        <v>68</v>
      </c>
      <c r="C17" s="18"/>
      <c r="D17" s="8"/>
      <c r="F17" s="112">
        <f>F15+F16</f>
        <v>132778515.20765883</v>
      </c>
      <c r="G17" s="8"/>
      <c r="I17" s="112">
        <f>I15+I16</f>
        <v>488577251.05570304</v>
      </c>
      <c r="J17" s="8"/>
      <c r="L17" s="112">
        <f>L15+L16</f>
        <v>43901306.605117194</v>
      </c>
    </row>
    <row r="18" spans="1:13" ht="15.75" thickTop="1">
      <c r="C18" s="39"/>
      <c r="F18" s="17"/>
      <c r="I18" s="17"/>
      <c r="L18" s="17"/>
    </row>
    <row r="19" spans="1:13">
      <c r="A19" s="3">
        <v>4</v>
      </c>
      <c r="B19" s="34" t="s">
        <v>152</v>
      </c>
      <c r="C19" s="17"/>
      <c r="F19" s="18"/>
      <c r="I19" s="18"/>
      <c r="L19" s="18"/>
    </row>
    <row r="20" spans="1:13">
      <c r="A20" s="3">
        <f t="shared" si="0"/>
        <v>5</v>
      </c>
      <c r="B20" s="3" t="s">
        <v>153</v>
      </c>
      <c r="C20" s="238">
        <f>+'12 13 mo avg accu dep'!C29</f>
        <v>296847943.57692307</v>
      </c>
      <c r="D20" s="32">
        <f>+'6 Dist alloc.'!D$69</f>
        <v>0.15594935318715189</v>
      </c>
      <c r="E20" s="96" t="s">
        <v>170</v>
      </c>
      <c r="F20" s="18">
        <f>ROUND(C20*D20,0)</f>
        <v>46293245</v>
      </c>
      <c r="G20" s="32">
        <f>+'6 Dist alloc.'!E$69</f>
        <v>0.54347192922534759</v>
      </c>
      <c r="H20" s="96" t="s">
        <v>179</v>
      </c>
      <c r="I20" s="18">
        <f>ROUND(C20*G20,0)</f>
        <v>161328525</v>
      </c>
      <c r="J20" s="32">
        <f>+'6 Dist alloc.'!F$69</f>
        <v>5.2289361428012507E-2</v>
      </c>
      <c r="K20" s="96" t="s">
        <v>180</v>
      </c>
      <c r="L20" s="18">
        <f>ROUND(C20*J20,0)</f>
        <v>15521989</v>
      </c>
      <c r="M20" s="3" t="s">
        <v>524</v>
      </c>
    </row>
    <row r="21" spans="1:13">
      <c r="A21" s="3">
        <f t="shared" si="0"/>
        <v>6</v>
      </c>
      <c r="B21" s="3" t="s">
        <v>527</v>
      </c>
      <c r="C21" s="238">
        <f>+'12 13 mo avg accu dep'!C46</f>
        <v>39329820.212307706</v>
      </c>
      <c r="D21" s="32">
        <f>+'5 alloc.'!D$24</f>
        <v>7.6528818905278795E-2</v>
      </c>
      <c r="E21" s="3" t="s">
        <v>1</v>
      </c>
      <c r="F21" s="33">
        <f>ROUND(C21*D21,0)</f>
        <v>3009865</v>
      </c>
      <c r="G21" s="32">
        <f>+'5 alloc.'!E$24</f>
        <v>0.45870130877697823</v>
      </c>
      <c r="H21" s="3" t="s">
        <v>1</v>
      </c>
      <c r="I21" s="33">
        <f>ROUND(C21*G21,0)</f>
        <v>18040640</v>
      </c>
      <c r="J21" s="32">
        <f>+'5 alloc.'!F$24</f>
        <v>2.106333584143507E-2</v>
      </c>
      <c r="K21" s="3" t="s">
        <v>1</v>
      </c>
      <c r="L21" s="33">
        <f>ROUND(C21*J21,0)</f>
        <v>828417</v>
      </c>
      <c r="M21" s="3" t="s">
        <v>525</v>
      </c>
    </row>
    <row r="22" spans="1:13" ht="15.75" thickBot="1">
      <c r="A22" s="3">
        <f t="shared" si="0"/>
        <v>7</v>
      </c>
      <c r="B22" s="3" t="s">
        <v>358</v>
      </c>
      <c r="C22" s="95"/>
      <c r="D22" s="32"/>
      <c r="F22" s="112">
        <f>F20+F21</f>
        <v>49303110</v>
      </c>
      <c r="G22" s="32"/>
      <c r="I22" s="112">
        <f>I20+I21</f>
        <v>179369165</v>
      </c>
      <c r="J22" s="32"/>
      <c r="L22" s="112">
        <f>L20+L21</f>
        <v>16350406</v>
      </c>
    </row>
    <row r="23" spans="1:13" ht="15.75" thickTop="1">
      <c r="C23" s="95"/>
      <c r="D23" s="32"/>
      <c r="F23" s="18"/>
      <c r="G23" s="32"/>
      <c r="I23" s="18"/>
      <c r="J23" s="32"/>
      <c r="L23" s="18"/>
    </row>
    <row r="24" spans="1:13">
      <c r="A24" s="3">
        <v>8</v>
      </c>
      <c r="B24" s="13" t="s">
        <v>154</v>
      </c>
      <c r="C24" s="237"/>
      <c r="F24" s="17"/>
      <c r="I24" s="17"/>
      <c r="L24" s="17"/>
    </row>
    <row r="25" spans="1:13">
      <c r="A25" s="3">
        <f t="shared" si="0"/>
        <v>9</v>
      </c>
      <c r="B25" s="96" t="s">
        <v>568</v>
      </c>
      <c r="C25" s="280"/>
      <c r="D25" s="239"/>
      <c r="E25" s="96"/>
      <c r="F25" s="240"/>
      <c r="G25" s="239"/>
      <c r="H25" s="96"/>
      <c r="I25" s="240"/>
      <c r="J25" s="239"/>
      <c r="K25" s="96"/>
      <c r="L25" s="240"/>
      <c r="M25" s="96"/>
    </row>
    <row r="26" spans="1:13">
      <c r="A26" s="3">
        <f t="shared" si="0"/>
        <v>10</v>
      </c>
      <c r="B26" s="26" t="s">
        <v>300</v>
      </c>
      <c r="C26" s="295">
        <f>-'13 ADIT '!E88</f>
        <v>344291025</v>
      </c>
      <c r="D26" s="32">
        <f>+'5 alloc.'!D$38</f>
        <v>7.7006543008990111E-2</v>
      </c>
      <c r="E26" s="3" t="s">
        <v>2</v>
      </c>
      <c r="F26" s="18">
        <f>ROUND(C26*D26,0)</f>
        <v>26512662</v>
      </c>
      <c r="G26" s="32">
        <f>+'5 alloc.'!E$38</f>
        <v>0.26836209087604285</v>
      </c>
      <c r="H26" s="3" t="s">
        <v>2</v>
      </c>
      <c r="I26" s="18">
        <f>ROUND(C26*G26,0)</f>
        <v>92394659</v>
      </c>
      <c r="J26" s="32">
        <f>+'5 alloc.'!F$38</f>
        <v>2.5820068358261151E-2</v>
      </c>
      <c r="K26" s="3" t="s">
        <v>2</v>
      </c>
      <c r="L26" s="18">
        <f>ROUND(C26*J26,0)</f>
        <v>8889618</v>
      </c>
      <c r="M26" s="3" t="s">
        <v>526</v>
      </c>
    </row>
    <row r="27" spans="1:13">
      <c r="A27" s="3">
        <f t="shared" si="0"/>
        <v>11</v>
      </c>
      <c r="B27" s="26" t="s">
        <v>301</v>
      </c>
      <c r="C27" s="138">
        <f>+-'13 ADIT '!E105</f>
        <v>0</v>
      </c>
      <c r="D27" s="32">
        <f>+'5 alloc.'!D$38</f>
        <v>7.7006543008990111E-2</v>
      </c>
      <c r="E27" s="3" t="s">
        <v>2</v>
      </c>
      <c r="F27" s="18">
        <f>ROUND(C27*D27,0)</f>
        <v>0</v>
      </c>
      <c r="G27" s="32">
        <f>+'5 alloc.'!E$38</f>
        <v>0.26836209087604285</v>
      </c>
      <c r="H27" s="3" t="s">
        <v>2</v>
      </c>
      <c r="I27" s="18">
        <f>ROUND(C27*G27,0)</f>
        <v>0</v>
      </c>
      <c r="J27" s="32">
        <f>+'5 alloc.'!F$38</f>
        <v>2.5820068358261151E-2</v>
      </c>
      <c r="K27" s="3" t="s">
        <v>2</v>
      </c>
      <c r="L27" s="18">
        <f>ROUND(C27*J27,0)</f>
        <v>0</v>
      </c>
      <c r="M27" s="3" t="s">
        <v>526</v>
      </c>
    </row>
    <row r="28" spans="1:13">
      <c r="A28" s="3">
        <f t="shared" si="0"/>
        <v>12</v>
      </c>
      <c r="B28" s="3" t="s">
        <v>69</v>
      </c>
      <c r="C28" s="138">
        <f>+-'13 ADIT '!E122</f>
        <v>0</v>
      </c>
      <c r="D28" s="32">
        <f>+'5 alloc.'!D$38</f>
        <v>7.7006543008990111E-2</v>
      </c>
      <c r="E28" s="3" t="s">
        <v>2</v>
      </c>
      <c r="F28" s="74">
        <f>ROUND(C28*D28,0)</f>
        <v>0</v>
      </c>
      <c r="G28" s="32">
        <f>+'5 alloc.'!E$38</f>
        <v>0.26836209087604285</v>
      </c>
      <c r="H28" s="3" t="s">
        <v>2</v>
      </c>
      <c r="I28" s="74">
        <f>ROUND(C28*G28,0)</f>
        <v>0</v>
      </c>
      <c r="J28" s="32">
        <f>+'5 alloc.'!F$38</f>
        <v>2.5820068358261151E-2</v>
      </c>
      <c r="K28" s="3" t="s">
        <v>2</v>
      </c>
      <c r="L28" s="74">
        <f>ROUND(C28*J28,0)</f>
        <v>0</v>
      </c>
      <c r="M28" s="3" t="s">
        <v>526</v>
      </c>
    </row>
    <row r="29" spans="1:13" ht="15.75" thickBot="1">
      <c r="A29" s="3">
        <f t="shared" si="0"/>
        <v>13</v>
      </c>
      <c r="B29" s="3" t="s">
        <v>359</v>
      </c>
      <c r="C29" s="296">
        <f>SUM(C25:C28)</f>
        <v>344291025</v>
      </c>
      <c r="F29" s="113">
        <f>+C29*D28</f>
        <v>26512661.624271788</v>
      </c>
      <c r="I29" s="113">
        <f>+C29*G28</f>
        <v>92394659.338855937</v>
      </c>
      <c r="L29" s="113">
        <f>+C29*J28</f>
        <v>8889617.8006357998</v>
      </c>
    </row>
    <row r="30" spans="1:13" ht="15.75" thickTop="1">
      <c r="C30" s="95"/>
      <c r="F30" s="17"/>
      <c r="I30" s="17"/>
      <c r="L30" s="17"/>
    </row>
    <row r="31" spans="1:13">
      <c r="A31" s="3">
        <v>14</v>
      </c>
      <c r="B31" s="13" t="s">
        <v>155</v>
      </c>
      <c r="C31" s="238">
        <f>+'14 165 Prepayments'!E34</f>
        <v>7844075.5438461527</v>
      </c>
      <c r="D31" s="32">
        <f>+'5 alloc.'!D$24</f>
        <v>7.6528818905278795E-2</v>
      </c>
      <c r="E31" s="3" t="s">
        <v>1</v>
      </c>
      <c r="F31" s="17">
        <f>ROUND(C31*D31,0)</f>
        <v>600298</v>
      </c>
      <c r="G31" s="32">
        <f>+'5 alloc.'!E$24</f>
        <v>0.45870130877697823</v>
      </c>
      <c r="H31" s="3" t="s">
        <v>1</v>
      </c>
      <c r="I31" s="17">
        <f>ROUND(C31*G31,0)</f>
        <v>3598088</v>
      </c>
      <c r="J31" s="32">
        <f>+'5 alloc.'!F$24</f>
        <v>2.106333584143507E-2</v>
      </c>
      <c r="K31" s="3" t="s">
        <v>1</v>
      </c>
      <c r="L31" s="17">
        <f>ROUND(C31*J31,0)</f>
        <v>165222</v>
      </c>
      <c r="M31" s="3" t="s">
        <v>651</v>
      </c>
    </row>
    <row r="32" spans="1:13">
      <c r="C32" s="18"/>
    </row>
    <row r="33" spans="1:13">
      <c r="A33" s="3">
        <v>15</v>
      </c>
      <c r="B33" s="34" t="s">
        <v>156</v>
      </c>
      <c r="C33" s="298">
        <f>AVERAGE(100067,1025088)</f>
        <v>562577.5</v>
      </c>
      <c r="D33" s="32">
        <f>+'6 Dist alloc.'!D$69</f>
        <v>0.15594935318715189</v>
      </c>
      <c r="E33" s="96" t="s">
        <v>170</v>
      </c>
      <c r="F33" s="18">
        <f>ROUND(C33*D33,0)</f>
        <v>87734</v>
      </c>
      <c r="G33" s="32">
        <f>+'6 Dist alloc.'!E$69</f>
        <v>0.54347192922534759</v>
      </c>
      <c r="H33" s="96" t="s">
        <v>179</v>
      </c>
      <c r="I33" s="18">
        <f>ROUND(C33*G33,0)</f>
        <v>305745</v>
      </c>
      <c r="J33" s="32">
        <f>+'6 Dist alloc.'!F$69</f>
        <v>5.2289361428012507E-2</v>
      </c>
      <c r="K33" s="96" t="s">
        <v>180</v>
      </c>
      <c r="L33" s="18">
        <f>ROUND(C33*J33,0)</f>
        <v>29417</v>
      </c>
      <c r="M33" s="3" t="s">
        <v>593</v>
      </c>
    </row>
    <row r="34" spans="1:13">
      <c r="C34" s="17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>
      <c r="A35" s="3">
        <v>16</v>
      </c>
      <c r="B35" s="13" t="s">
        <v>12</v>
      </c>
      <c r="C35" s="17"/>
      <c r="F35" s="17"/>
      <c r="I35" s="17"/>
      <c r="L35" s="17"/>
    </row>
    <row r="36" spans="1:13">
      <c r="A36" s="3">
        <f t="shared" si="0"/>
        <v>17</v>
      </c>
      <c r="B36" s="3" t="s">
        <v>25</v>
      </c>
      <c r="F36" s="17">
        <f>+'1 Rev Req'!E38</f>
        <v>4373205.320093126</v>
      </c>
      <c r="I36" s="99">
        <f>+'1 Rev Req'!G38</f>
        <v>26212282.282312758</v>
      </c>
      <c r="J36" s="96"/>
      <c r="K36" s="96"/>
      <c r="L36" s="99">
        <f>+'1 Rev Req'!I38</f>
        <v>1203654.9587245521</v>
      </c>
      <c r="M36" s="96" t="s">
        <v>321</v>
      </c>
    </row>
    <row r="37" spans="1:13">
      <c r="A37" s="3">
        <f t="shared" si="0"/>
        <v>18</v>
      </c>
      <c r="B37" s="36" t="s">
        <v>27</v>
      </c>
      <c r="C37" s="22"/>
      <c r="D37" s="135"/>
      <c r="E37" s="135"/>
      <c r="F37" s="17">
        <f>+'1 Rev Req'!E39</f>
        <v>3297552</v>
      </c>
      <c r="G37" s="135"/>
      <c r="H37" s="135"/>
      <c r="I37" s="99">
        <f>+'1 Rev Req'!G39</f>
        <v>19764994</v>
      </c>
      <c r="J37" s="138"/>
      <c r="K37" s="138"/>
      <c r="L37" s="99">
        <f>+'1 Rev Req'!I39</f>
        <v>907599</v>
      </c>
      <c r="M37" s="96" t="s">
        <v>322</v>
      </c>
    </row>
    <row r="38" spans="1:13">
      <c r="A38" s="3">
        <f t="shared" si="0"/>
        <v>19</v>
      </c>
      <c r="B38" s="3" t="s">
        <v>360</v>
      </c>
      <c r="F38" s="114">
        <f>SUM(F36:F37)</f>
        <v>7670757.320093126</v>
      </c>
      <c r="I38" s="114">
        <f>SUM(I36:I37)</f>
        <v>45977276.282312758</v>
      </c>
      <c r="J38" s="96"/>
      <c r="K38" s="96"/>
      <c r="L38" s="114">
        <f>SUM(L36:L37)</f>
        <v>2111253.9587245518</v>
      </c>
      <c r="M38" s="96"/>
    </row>
    <row r="39" spans="1:13">
      <c r="A39" s="3">
        <v>20</v>
      </c>
      <c r="C39" s="17"/>
      <c r="F39" s="110">
        <f>45/360</f>
        <v>0.125</v>
      </c>
      <c r="I39" s="110">
        <f>45/360</f>
        <v>0.125</v>
      </c>
      <c r="L39" s="110">
        <f>45/360</f>
        <v>0.125</v>
      </c>
      <c r="M39" s="96" t="s">
        <v>572</v>
      </c>
    </row>
    <row r="40" spans="1:13">
      <c r="A40" s="3">
        <v>21</v>
      </c>
      <c r="B40" s="3" t="s">
        <v>361</v>
      </c>
      <c r="C40" s="17"/>
      <c r="F40" s="114">
        <f>ROUND(+F38*F39,4)</f>
        <v>958844.66500000004</v>
      </c>
      <c r="I40" s="114">
        <f>ROUND(+I38*I39,4)</f>
        <v>5747159.5352999996</v>
      </c>
      <c r="L40" s="114">
        <f>ROUND(+L38*L39,4)</f>
        <v>263906.74479999999</v>
      </c>
      <c r="M40" s="96"/>
    </row>
    <row r="41" spans="1:13">
      <c r="C41" s="17"/>
      <c r="F41" s="44"/>
      <c r="G41" s="44"/>
      <c r="H41" s="44"/>
      <c r="I41" s="44"/>
      <c r="J41" s="44"/>
      <c r="K41" s="44"/>
      <c r="L41" s="44"/>
    </row>
    <row r="42" spans="1:13">
      <c r="C42" s="17"/>
      <c r="F42" s="18"/>
      <c r="G42" s="18"/>
      <c r="H42" s="18"/>
      <c r="I42" s="18"/>
      <c r="J42" s="18"/>
      <c r="K42" s="18"/>
      <c r="L42" s="18"/>
    </row>
    <row r="43" spans="1:13">
      <c r="B43" s="13"/>
      <c r="C43" s="17"/>
      <c r="F43" s="17"/>
      <c r="G43" s="17"/>
      <c r="H43" s="17"/>
      <c r="I43" s="17"/>
      <c r="J43" s="17"/>
      <c r="K43" s="17"/>
      <c r="L43" s="17"/>
    </row>
    <row r="44" spans="1:13">
      <c r="B44" s="13" t="s">
        <v>96</v>
      </c>
      <c r="C44" s="17"/>
      <c r="F44" s="17"/>
      <c r="G44" s="17"/>
      <c r="H44" s="17"/>
      <c r="I44" s="17"/>
      <c r="J44" s="17"/>
      <c r="K44" s="17"/>
      <c r="L44" s="17"/>
    </row>
    <row r="45" spans="1:13">
      <c r="A45" s="3">
        <v>22</v>
      </c>
      <c r="B45" s="96" t="str">
        <f>+'5 alloc.'!B24</f>
        <v>(a) Sub/Line/Meter Wages and Salaries Allocation Factors</v>
      </c>
      <c r="C45" s="18"/>
      <c r="F45" s="17"/>
      <c r="G45" s="17"/>
      <c r="H45" s="17"/>
      <c r="I45" s="17"/>
      <c r="J45" s="17"/>
      <c r="K45" s="17"/>
      <c r="L45" s="17"/>
    </row>
    <row r="46" spans="1:13">
      <c r="A46" s="3">
        <f t="shared" si="0"/>
        <v>23</v>
      </c>
      <c r="B46" s="96" t="str">
        <f>+'5 alloc.'!B38</f>
        <v>(b) Total Sub/Line/Meter Plant Allocation Factor</v>
      </c>
      <c r="C46" s="18"/>
      <c r="F46" s="17"/>
      <c r="G46" s="17"/>
      <c r="H46" s="17"/>
      <c r="I46" s="17"/>
      <c r="J46" s="17"/>
      <c r="K46" s="17"/>
      <c r="L46" s="17"/>
    </row>
    <row r="47" spans="1:13">
      <c r="A47" s="3">
        <f t="shared" si="0"/>
        <v>24</v>
      </c>
      <c r="B47" s="96" t="str">
        <f>+'5 alloc.'!B52</f>
        <v xml:space="preserve">(h) Substation Plant Allocator - as a Percent of Plant Distribution </v>
      </c>
      <c r="C47" s="18"/>
      <c r="F47" s="17"/>
      <c r="G47" s="17"/>
      <c r="H47" s="17"/>
      <c r="I47" s="17"/>
      <c r="J47" s="17"/>
      <c r="K47" s="17"/>
      <c r="L47" s="17"/>
    </row>
    <row r="48" spans="1:13">
      <c r="A48" s="3">
        <f t="shared" si="0"/>
        <v>25</v>
      </c>
      <c r="B48" s="96" t="str">
        <f>+'5 alloc.'!B53</f>
        <v xml:space="preserve">(i) Line Plant Allocator - as a Percent of Plant Distribution </v>
      </c>
      <c r="C48" s="18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26</v>
      </c>
      <c r="B49" s="96" t="str">
        <f>+'5 alloc.'!B54</f>
        <v xml:space="preserve">(j) Meter Plant Allocator - as a Percent of Plant Distribution </v>
      </c>
      <c r="C49" s="17"/>
      <c r="F49" s="17"/>
      <c r="G49" s="17"/>
      <c r="H49" s="17"/>
      <c r="I49" s="17"/>
      <c r="J49" s="17"/>
      <c r="K49" s="17"/>
      <c r="L49" s="17"/>
    </row>
    <row r="50" spans="1:12">
      <c r="C50" s="17"/>
      <c r="F50" s="17"/>
      <c r="G50" s="17"/>
      <c r="H50" s="17"/>
      <c r="I50" s="17"/>
      <c r="J50" s="17"/>
      <c r="K50" s="17"/>
      <c r="L50" s="17"/>
    </row>
    <row r="51" spans="1:12">
      <c r="C51" s="17"/>
      <c r="F51" s="17"/>
      <c r="G51" s="17"/>
      <c r="H51" s="17"/>
      <c r="I51" s="17"/>
      <c r="J51" s="17"/>
      <c r="K51" s="17"/>
      <c r="L51" s="17"/>
    </row>
    <row r="52" spans="1:12">
      <c r="C52" s="17"/>
      <c r="F52" s="17"/>
      <c r="G52" s="17"/>
      <c r="H52" s="17"/>
      <c r="I52" s="17"/>
      <c r="J52" s="17"/>
      <c r="K52" s="17"/>
      <c r="L52" s="17"/>
    </row>
    <row r="53" spans="1:12">
      <c r="F53" s="17"/>
      <c r="G53" s="17"/>
      <c r="H53" s="17"/>
      <c r="I53" s="17"/>
      <c r="J53" s="17"/>
      <c r="K53" s="17"/>
      <c r="L53" s="17"/>
    </row>
    <row r="54" spans="1:12">
      <c r="F54" s="17"/>
      <c r="G54" s="17"/>
      <c r="H54" s="17"/>
      <c r="I54" s="17"/>
      <c r="J54" s="17"/>
      <c r="K54" s="17"/>
      <c r="L54" s="17"/>
    </row>
    <row r="55" spans="1:12">
      <c r="F55" s="17"/>
      <c r="G55" s="17"/>
      <c r="H55" s="17"/>
      <c r="I55" s="17"/>
      <c r="J55" s="17"/>
      <c r="K55" s="17"/>
      <c r="L55" s="17"/>
    </row>
    <row r="56" spans="1:12">
      <c r="F56" s="17"/>
      <c r="G56" s="17"/>
      <c r="H56" s="17"/>
      <c r="I56" s="17"/>
      <c r="J56" s="17"/>
      <c r="K56" s="17"/>
      <c r="L56" s="17"/>
    </row>
    <row r="57" spans="1:12">
      <c r="F57" s="17"/>
      <c r="G57" s="17"/>
      <c r="H57" s="17"/>
      <c r="I57" s="17"/>
      <c r="J57" s="17"/>
      <c r="K57" s="17"/>
      <c r="L57" s="17"/>
    </row>
    <row r="59" spans="1:12">
      <c r="F59" s="17"/>
      <c r="G59" s="17"/>
      <c r="H59" s="17"/>
      <c r="I59" s="17"/>
      <c r="J59" s="17"/>
      <c r="K59" s="17"/>
      <c r="L59" s="17"/>
    </row>
    <row r="61" spans="1:12">
      <c r="D61" s="5"/>
      <c r="E61" s="5"/>
      <c r="F61" s="5"/>
      <c r="G61" s="5"/>
      <c r="H61" s="5"/>
      <c r="I61" s="5"/>
      <c r="J61" s="5"/>
      <c r="K61" s="5"/>
      <c r="L61" s="5"/>
    </row>
  </sheetData>
  <phoneticPr fontId="0" type="noConversion"/>
  <pageMargins left="0" right="0" top="0.27" bottom="0" header="0.17" footer="0.19"/>
  <pageSetup scale="45" orientation="portrait" r:id="rId1"/>
  <headerFooter alignWithMargins="0">
    <oddFooter xml:space="preserve">&amp;C
</oddFooter>
  </headerFooter>
  <rowBreaks count="1" manualBreakCount="1"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93"/>
  <sheetViews>
    <sheetView showGridLines="0" topLeftCell="A10" zoomScale="80" zoomScaleNormal="80" zoomScaleSheetLayoutView="100" workbookViewId="0">
      <selection activeCell="C31" sqref="C31"/>
    </sheetView>
  </sheetViews>
  <sheetFormatPr defaultColWidth="6.7109375" defaultRowHeight="15"/>
  <cols>
    <col min="1" max="1" width="6.7109375" style="3" customWidth="1"/>
    <col min="2" max="2" width="65.140625" style="3" customWidth="1"/>
    <col min="3" max="4" width="16.8554687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29.140625" style="3" customWidth="1"/>
    <col min="14" max="16384" width="6.7109375" style="3"/>
  </cols>
  <sheetData>
    <row r="5" spans="1:15" ht="19.5">
      <c r="B5" s="97" t="s">
        <v>93</v>
      </c>
    </row>
    <row r="6" spans="1:15">
      <c r="B6" s="23" t="s">
        <v>196</v>
      </c>
    </row>
    <row r="7" spans="1:15">
      <c r="A7" s="2"/>
      <c r="B7" s="98" t="str">
        <f>+'5 alloc.'!B6</f>
        <v>2017 Forecast</v>
      </c>
      <c r="E7" s="96"/>
      <c r="F7" s="96"/>
      <c r="G7" s="96"/>
      <c r="H7" s="96"/>
      <c r="I7" s="96"/>
      <c r="J7" s="96"/>
      <c r="K7" s="96"/>
      <c r="L7" s="96"/>
    </row>
    <row r="8" spans="1:15">
      <c r="A8" s="2"/>
      <c r="B8" s="198" t="str">
        <f>+'5 alloc.'!B7</f>
        <v>12-15-2016 Posting</v>
      </c>
      <c r="C8" s="205"/>
      <c r="E8" s="96"/>
      <c r="F8" s="96"/>
      <c r="G8" s="96"/>
      <c r="H8" s="96"/>
      <c r="I8" s="96"/>
      <c r="J8" s="96"/>
      <c r="K8" s="96"/>
      <c r="L8" s="96"/>
      <c r="M8" s="5" t="s">
        <v>94</v>
      </c>
    </row>
    <row r="9" spans="1:15">
      <c r="A9" s="2"/>
      <c r="B9" s="198"/>
      <c r="C9" s="205"/>
      <c r="E9" s="96"/>
      <c r="F9" s="96"/>
      <c r="G9" s="96"/>
      <c r="H9" s="96"/>
      <c r="I9" s="96"/>
      <c r="J9" s="96"/>
      <c r="K9" s="96"/>
      <c r="L9" s="96"/>
      <c r="M9" s="5" t="s">
        <v>328</v>
      </c>
    </row>
    <row r="10" spans="1:15">
      <c r="M10" s="5" t="s">
        <v>550</v>
      </c>
    </row>
    <row r="11" spans="1:15">
      <c r="A11" s="5"/>
      <c r="D11" s="25"/>
    </row>
    <row r="12" spans="1:15">
      <c r="A12" s="5"/>
      <c r="C12" s="25" t="s">
        <v>60</v>
      </c>
      <c r="D12" s="25" t="s">
        <v>56</v>
      </c>
      <c r="F12" s="29" t="s">
        <v>58</v>
      </c>
      <c r="G12" s="25" t="s">
        <v>181</v>
      </c>
      <c r="I12" s="29" t="s">
        <v>182</v>
      </c>
      <c r="J12" s="25" t="s">
        <v>183</v>
      </c>
      <c r="L12" s="29" t="s">
        <v>184</v>
      </c>
    </row>
    <row r="13" spans="1:15">
      <c r="A13" s="12"/>
      <c r="D13" s="23" t="s">
        <v>57</v>
      </c>
      <c r="E13" s="7"/>
      <c r="F13" s="23" t="s">
        <v>177</v>
      </c>
      <c r="G13" s="23" t="s">
        <v>57</v>
      </c>
      <c r="H13" s="7"/>
      <c r="I13" s="23" t="s">
        <v>114</v>
      </c>
      <c r="J13" s="23" t="s">
        <v>57</v>
      </c>
      <c r="K13" s="7"/>
      <c r="L13" s="23" t="s">
        <v>115</v>
      </c>
      <c r="M13" s="7"/>
      <c r="N13" s="7"/>
      <c r="O13" s="7"/>
    </row>
    <row r="14" spans="1:15">
      <c r="A14" s="5" t="s">
        <v>59</v>
      </c>
      <c r="C14" s="25"/>
      <c r="D14" s="23" t="s">
        <v>61</v>
      </c>
      <c r="F14" s="30" t="s">
        <v>147</v>
      </c>
      <c r="G14" s="23" t="s">
        <v>61</v>
      </c>
      <c r="I14" s="30" t="s">
        <v>147</v>
      </c>
      <c r="J14" s="23" t="s">
        <v>61</v>
      </c>
      <c r="L14" s="30" t="s">
        <v>147</v>
      </c>
      <c r="M14" s="30" t="s">
        <v>62</v>
      </c>
    </row>
    <row r="15" spans="1:15">
      <c r="A15" s="6" t="s">
        <v>63</v>
      </c>
      <c r="C15" s="31" t="s">
        <v>64</v>
      </c>
      <c r="D15" s="31" t="s">
        <v>65</v>
      </c>
      <c r="F15" s="31" t="s">
        <v>66</v>
      </c>
      <c r="G15" s="31" t="s">
        <v>65</v>
      </c>
      <c r="I15" s="31" t="s">
        <v>66</v>
      </c>
      <c r="J15" s="31" t="s">
        <v>65</v>
      </c>
      <c r="L15" s="31" t="s">
        <v>66</v>
      </c>
      <c r="M15" s="31" t="s">
        <v>67</v>
      </c>
    </row>
    <row r="16" spans="1:15">
      <c r="B16" s="13" t="s">
        <v>17</v>
      </c>
    </row>
    <row r="17" spans="1:13">
      <c r="A17" s="3">
        <v>1</v>
      </c>
      <c r="B17" s="3" t="s">
        <v>428</v>
      </c>
      <c r="C17" s="235">
        <v>16601693</v>
      </c>
      <c r="D17" s="32">
        <f>+'6 Dist alloc.'!D$69</f>
        <v>0.15594935318715189</v>
      </c>
      <c r="E17" s="96" t="s">
        <v>170</v>
      </c>
      <c r="F17" s="100">
        <f>ROUND(C17*D17,0)</f>
        <v>2589023</v>
      </c>
      <c r="G17" s="32">
        <f>+'6 Dist alloc.'!E$69</f>
        <v>0.54347192922534759</v>
      </c>
      <c r="H17" s="96" t="s">
        <v>179</v>
      </c>
      <c r="I17" s="100">
        <f>ROUND(C17*G17,0)</f>
        <v>9022554</v>
      </c>
      <c r="J17" s="32">
        <f>+'6 Dist alloc.'!F$69</f>
        <v>5.2289361428012507E-2</v>
      </c>
      <c r="K17" s="96" t="s">
        <v>180</v>
      </c>
      <c r="L17" s="100">
        <f>ROUND(C17*J17,0)</f>
        <v>868092</v>
      </c>
      <c r="M17" s="3" t="s">
        <v>161</v>
      </c>
    </row>
    <row r="18" spans="1:13">
      <c r="A18" s="3">
        <f>1+A17</f>
        <v>2</v>
      </c>
      <c r="B18" s="3" t="s">
        <v>70</v>
      </c>
      <c r="C18" s="234">
        <v>7309249</v>
      </c>
      <c r="D18" s="32">
        <f>+'5 alloc.'!$D$24</f>
        <v>7.6528818905278795E-2</v>
      </c>
      <c r="E18" s="3" t="s">
        <v>1</v>
      </c>
      <c r="F18" s="33">
        <f>ROUND(C18*D18,0)</f>
        <v>559368</v>
      </c>
      <c r="G18" s="32">
        <f>+'5 alloc.'!E$24</f>
        <v>0.45870130877697823</v>
      </c>
      <c r="H18" s="3" t="s">
        <v>1</v>
      </c>
      <c r="I18" s="33">
        <f>ROUND(C18*G18,0)</f>
        <v>3352762</v>
      </c>
      <c r="J18" s="32">
        <f>+'5 alloc.'!F$24</f>
        <v>2.106333584143507E-2</v>
      </c>
      <c r="K18" s="3" t="s">
        <v>1</v>
      </c>
      <c r="L18" s="33">
        <f>ROUND(C18*J18,0)</f>
        <v>153957</v>
      </c>
      <c r="M18" s="3" t="s">
        <v>90</v>
      </c>
    </row>
    <row r="19" spans="1:13">
      <c r="A19" s="3">
        <f t="shared" ref="A19:A65" si="0">1+A18</f>
        <v>3</v>
      </c>
      <c r="B19" s="3" t="s">
        <v>68</v>
      </c>
      <c r="C19" s="18"/>
      <c r="D19" s="8"/>
      <c r="F19" s="100">
        <f>F17+F18</f>
        <v>3148391</v>
      </c>
      <c r="G19" s="8"/>
      <c r="I19" s="100">
        <f>I17+I18</f>
        <v>12375316</v>
      </c>
      <c r="J19" s="8"/>
      <c r="L19" s="100">
        <f>L17+L18</f>
        <v>1022049</v>
      </c>
    </row>
    <row r="20" spans="1:13">
      <c r="F20" s="17"/>
      <c r="I20" s="17"/>
      <c r="L20" s="17"/>
    </row>
    <row r="21" spans="1:13">
      <c r="A21" s="3">
        <v>4</v>
      </c>
      <c r="B21" s="34" t="s">
        <v>71</v>
      </c>
      <c r="C21" s="236">
        <v>259796</v>
      </c>
      <c r="D21" s="32">
        <f>+'5 alloc.'!D$38</f>
        <v>7.7006543008990111E-2</v>
      </c>
      <c r="E21" s="3" t="s">
        <v>2</v>
      </c>
      <c r="F21" s="17">
        <f>ROUND(C21*D21,0)</f>
        <v>20006</v>
      </c>
      <c r="G21" s="32">
        <f>+'5 alloc.'!E$38</f>
        <v>0.26836209087604285</v>
      </c>
      <c r="H21" s="3" t="s">
        <v>2</v>
      </c>
      <c r="I21" s="17">
        <f>ROUND(C21*G21,0)</f>
        <v>69719</v>
      </c>
      <c r="J21" s="32">
        <f>+'5 alloc.'!F$38</f>
        <v>2.5820068358261151E-2</v>
      </c>
      <c r="K21" s="3" t="s">
        <v>2</v>
      </c>
      <c r="L21" s="17">
        <f>ROUND(C21*J21,0)</f>
        <v>6708</v>
      </c>
      <c r="M21" s="3" t="s">
        <v>72</v>
      </c>
    </row>
    <row r="22" spans="1:13">
      <c r="C22" s="107"/>
      <c r="D22" s="32"/>
      <c r="F22" s="17"/>
      <c r="G22" s="32"/>
      <c r="I22" s="17"/>
      <c r="J22" s="32"/>
      <c r="L22" s="17"/>
      <c r="M22" s="26"/>
    </row>
    <row r="23" spans="1:13">
      <c r="A23" s="3">
        <v>5</v>
      </c>
      <c r="B23" s="13" t="s">
        <v>95</v>
      </c>
      <c r="C23" s="107"/>
      <c r="D23" s="32"/>
      <c r="F23" s="33"/>
      <c r="G23" s="32"/>
      <c r="I23" s="33"/>
      <c r="J23" s="32"/>
      <c r="L23" s="33"/>
      <c r="M23" s="26"/>
    </row>
    <row r="24" spans="1:13">
      <c r="A24" s="3">
        <f t="shared" si="0"/>
        <v>6</v>
      </c>
      <c r="B24" s="3" t="s">
        <v>148</v>
      </c>
      <c r="C24" s="99">
        <f>+C62</f>
        <v>25006633</v>
      </c>
      <c r="D24" s="32">
        <f>+'5 alloc.'!D$38</f>
        <v>7.7006543008990111E-2</v>
      </c>
      <c r="E24" s="3" t="s">
        <v>2</v>
      </c>
      <c r="F24" s="17">
        <f>ROUND(C24*D24,0)</f>
        <v>1925674</v>
      </c>
      <c r="G24" s="32">
        <f>+'5 alloc.'!E$38</f>
        <v>0.26836209087604285</v>
      </c>
      <c r="H24" s="3" t="s">
        <v>2</v>
      </c>
      <c r="I24" s="17">
        <f>ROUND(C24*G24,0)</f>
        <v>6710832</v>
      </c>
      <c r="J24" s="32">
        <f>+'5 alloc.'!F$38</f>
        <v>2.5820068358261151E-2</v>
      </c>
      <c r="K24" s="3" t="s">
        <v>2</v>
      </c>
      <c r="L24" s="17">
        <f>ROUND(C24*J24,0)</f>
        <v>645673</v>
      </c>
      <c r="M24" s="3" t="s">
        <v>317</v>
      </c>
    </row>
    <row r="25" spans="1:13">
      <c r="C25" s="106"/>
      <c r="D25" s="22"/>
      <c r="F25" s="18"/>
      <c r="G25" s="22"/>
      <c r="I25" s="18"/>
      <c r="J25" s="22"/>
      <c r="L25" s="18"/>
    </row>
    <row r="26" spans="1:13" ht="12.75" customHeight="1" thickBot="1">
      <c r="A26" s="3">
        <v>7</v>
      </c>
      <c r="B26" s="13" t="s">
        <v>149</v>
      </c>
      <c r="C26" s="114"/>
      <c r="D26" s="22"/>
      <c r="F26" s="112">
        <f>+'6 Dist alloc.'!D43</f>
        <v>4373205.320093126</v>
      </c>
      <c r="G26" s="22"/>
      <c r="I26" s="112">
        <f>+'6 Dist alloc.'!E43</f>
        <v>26212282.282312758</v>
      </c>
      <c r="J26" s="22"/>
      <c r="L26" s="112">
        <f>+'6 Dist alloc.'!F43</f>
        <v>1203654.9587245521</v>
      </c>
      <c r="M26" s="3" t="s">
        <v>357</v>
      </c>
    </row>
    <row r="27" spans="1:13" ht="15.75" thickTop="1">
      <c r="C27" s="18"/>
      <c r="F27" s="17"/>
      <c r="I27" s="17"/>
      <c r="L27" s="17"/>
    </row>
    <row r="28" spans="1:13">
      <c r="A28" s="3">
        <v>8</v>
      </c>
      <c r="B28" s="13" t="s">
        <v>150</v>
      </c>
      <c r="C28" s="18"/>
      <c r="F28" s="17"/>
      <c r="I28" s="17"/>
      <c r="L28" s="17"/>
    </row>
    <row r="29" spans="1:13">
      <c r="A29" s="3">
        <f t="shared" si="0"/>
        <v>9</v>
      </c>
      <c r="B29" s="3" t="s">
        <v>73</v>
      </c>
      <c r="C29" s="234">
        <v>41074460</v>
      </c>
      <c r="M29" s="3" t="s">
        <v>87</v>
      </c>
    </row>
    <row r="30" spans="1:13">
      <c r="A30" s="3">
        <f t="shared" si="0"/>
        <v>10</v>
      </c>
      <c r="B30" s="2" t="s">
        <v>203</v>
      </c>
      <c r="C30" s="346">
        <v>-260000</v>
      </c>
      <c r="M30" s="2" t="s">
        <v>91</v>
      </c>
    </row>
    <row r="31" spans="1:13">
      <c r="A31" s="3">
        <f t="shared" si="0"/>
        <v>11</v>
      </c>
      <c r="B31" s="2" t="s">
        <v>74</v>
      </c>
      <c r="C31" s="234">
        <v>285663</v>
      </c>
      <c r="M31" s="2" t="s">
        <v>88</v>
      </c>
    </row>
    <row r="32" spans="1:13">
      <c r="A32" s="3">
        <f t="shared" si="0"/>
        <v>12</v>
      </c>
      <c r="B32" s="35" t="s">
        <v>75</v>
      </c>
      <c r="C32" s="262">
        <v>140598</v>
      </c>
      <c r="M32" s="2" t="s">
        <v>89</v>
      </c>
    </row>
    <row r="33" spans="1:19">
      <c r="A33" s="3">
        <f t="shared" si="0"/>
        <v>13</v>
      </c>
      <c r="B33" s="2" t="s">
        <v>355</v>
      </c>
      <c r="C33" s="100">
        <f>+C29-C30-C31-C32</f>
        <v>40908199</v>
      </c>
      <c r="D33" s="32">
        <f>+'5 alloc.'!D$24</f>
        <v>7.6528818905278795E-2</v>
      </c>
      <c r="E33" s="3" t="s">
        <v>1</v>
      </c>
      <c r="F33" s="33">
        <f>ROUND(C33*D33,0)</f>
        <v>3130656</v>
      </c>
      <c r="G33" s="32">
        <f>+'5 alloc.'!E$24</f>
        <v>0.45870130877697823</v>
      </c>
      <c r="H33" s="3" t="s">
        <v>1</v>
      </c>
      <c r="I33" s="33">
        <f>ROUND(C33*G33,0)</f>
        <v>18764644</v>
      </c>
      <c r="J33" s="32">
        <f>+'5 alloc.'!F$24</f>
        <v>2.106333584143507E-2</v>
      </c>
      <c r="K33" s="3" t="s">
        <v>1</v>
      </c>
      <c r="L33" s="33">
        <f>ROUND(C33*J33,0)</f>
        <v>861663</v>
      </c>
    </row>
    <row r="34" spans="1:19">
      <c r="A34" s="3">
        <f t="shared" si="0"/>
        <v>14</v>
      </c>
      <c r="B34" s="2" t="s">
        <v>520</v>
      </c>
      <c r="C34" s="347">
        <v>2180830</v>
      </c>
      <c r="D34" s="271"/>
      <c r="F34" s="18"/>
      <c r="G34" s="32"/>
      <c r="I34" s="18"/>
      <c r="J34" s="32"/>
      <c r="L34" s="18"/>
      <c r="M34" s="96"/>
      <c r="N34" s="96"/>
      <c r="O34" s="96"/>
      <c r="P34" s="96"/>
      <c r="Q34" s="96"/>
      <c r="R34" s="96"/>
      <c r="S34" s="96"/>
    </row>
    <row r="35" spans="1:19" ht="15.75" thickBot="1">
      <c r="A35" s="3">
        <v>15</v>
      </c>
      <c r="B35" s="2" t="s">
        <v>356</v>
      </c>
      <c r="C35" s="113">
        <f>+C33+C34</f>
        <v>43089029</v>
      </c>
      <c r="D35" s="32">
        <f>+'5 alloc.'!D$24</f>
        <v>7.6528818905278795E-2</v>
      </c>
      <c r="E35" s="3" t="s">
        <v>1</v>
      </c>
      <c r="F35" s="113">
        <f>ROUND(D35*C35,0)</f>
        <v>3297552</v>
      </c>
      <c r="G35" s="32">
        <f>+'5 alloc.'!E$24</f>
        <v>0.45870130877697823</v>
      </c>
      <c r="H35" s="3" t="s">
        <v>1</v>
      </c>
      <c r="I35" s="113">
        <f>ROUND(G35*C35,0)</f>
        <v>19764994</v>
      </c>
      <c r="J35" s="32">
        <f>+'5 alloc.'!F$24</f>
        <v>2.106333584143507E-2</v>
      </c>
      <c r="K35" s="3" t="s">
        <v>1</v>
      </c>
      <c r="L35" s="113">
        <f>ROUND(J35*C35,0)</f>
        <v>907599</v>
      </c>
    </row>
    <row r="36" spans="1:19" ht="15.75" thickTop="1">
      <c r="B36" s="2"/>
      <c r="C36" s="168"/>
      <c r="D36" s="32"/>
      <c r="F36" s="18"/>
      <c r="G36" s="32"/>
      <c r="I36" s="18"/>
      <c r="J36" s="32"/>
      <c r="L36" s="18"/>
    </row>
    <row r="37" spans="1:19" ht="15.75" thickBot="1">
      <c r="A37" s="3">
        <v>16</v>
      </c>
      <c r="B37" s="36" t="s">
        <v>24</v>
      </c>
      <c r="C37" s="17">
        <f>+C53</f>
        <v>2869533</v>
      </c>
      <c r="D37" s="32">
        <f>+'5 alloc.'!D$24</f>
        <v>7.6528818905278795E-2</v>
      </c>
      <c r="E37" s="3" t="s">
        <v>1</v>
      </c>
      <c r="F37" s="112">
        <f>ROUND(C37*D37,0)</f>
        <v>219602</v>
      </c>
      <c r="G37" s="32">
        <f>+'5 alloc.'!E$24</f>
        <v>0.45870130877697823</v>
      </c>
      <c r="H37" s="3" t="s">
        <v>1</v>
      </c>
      <c r="I37" s="112">
        <f>ROUND(C37*G37,0)</f>
        <v>1316259</v>
      </c>
      <c r="J37" s="32">
        <f>+'5 alloc.'!F$24</f>
        <v>2.106333584143507E-2</v>
      </c>
      <c r="K37" s="3" t="s">
        <v>1</v>
      </c>
      <c r="L37" s="112">
        <f>ROUND(C37*J37,0)</f>
        <v>60442</v>
      </c>
      <c r="M37" s="3" t="s">
        <v>481</v>
      </c>
    </row>
    <row r="38" spans="1:19" ht="15.75" thickTop="1">
      <c r="B38" s="36"/>
      <c r="C38" s="17"/>
      <c r="D38" s="32"/>
      <c r="F38" s="111"/>
      <c r="G38" s="32"/>
      <c r="I38" s="111"/>
      <c r="J38" s="32"/>
      <c r="L38" s="111"/>
    </row>
    <row r="39" spans="1:19">
      <c r="B39" s="36"/>
      <c r="C39" s="17"/>
      <c r="D39" s="32"/>
      <c r="F39" s="111"/>
      <c r="G39" s="32"/>
      <c r="I39" s="111"/>
      <c r="J39" s="32"/>
      <c r="L39" s="111"/>
    </row>
    <row r="40" spans="1:19">
      <c r="C40" s="17"/>
      <c r="D40" s="32"/>
      <c r="F40" s="18"/>
      <c r="G40" s="18"/>
      <c r="H40" s="18"/>
      <c r="I40" s="18"/>
      <c r="J40" s="18"/>
      <c r="K40" s="18"/>
      <c r="L40" s="18"/>
    </row>
    <row r="41" spans="1:19">
      <c r="A41" s="3">
        <v>17</v>
      </c>
      <c r="B41" s="13" t="s">
        <v>96</v>
      </c>
      <c r="C41" s="17"/>
      <c r="D41" s="32"/>
      <c r="F41" s="18"/>
      <c r="G41" s="18"/>
      <c r="H41" s="18"/>
      <c r="I41" s="18"/>
      <c r="J41" s="18"/>
      <c r="K41" s="18"/>
      <c r="L41" s="18"/>
    </row>
    <row r="42" spans="1:19">
      <c r="A42" s="3">
        <f t="shared" si="0"/>
        <v>18</v>
      </c>
      <c r="B42" s="3" t="str">
        <f>+'5 alloc.'!B24</f>
        <v>(a) Sub/Line/Meter Wages and Salaries Allocation Factors</v>
      </c>
      <c r="C42" s="17"/>
      <c r="F42" s="18"/>
      <c r="G42" s="18"/>
      <c r="H42" s="18"/>
      <c r="I42" s="18"/>
      <c r="J42" s="18"/>
      <c r="K42" s="18"/>
      <c r="L42" s="18"/>
    </row>
    <row r="43" spans="1:19">
      <c r="A43" s="3">
        <f t="shared" si="0"/>
        <v>19</v>
      </c>
      <c r="B43" s="3" t="str">
        <f>+'5 alloc.'!B38</f>
        <v>(b) Total Sub/Line/Meter Plant Allocation Factor</v>
      </c>
      <c r="C43" s="17"/>
      <c r="F43" s="18"/>
      <c r="G43" s="18"/>
      <c r="H43" s="18"/>
      <c r="I43" s="18"/>
      <c r="J43" s="18"/>
      <c r="K43" s="18"/>
      <c r="L43" s="18"/>
    </row>
    <row r="44" spans="1:19">
      <c r="A44" s="3">
        <f t="shared" si="0"/>
        <v>20</v>
      </c>
      <c r="B44" s="3" t="str">
        <f>+'5 alloc.'!B52</f>
        <v xml:space="preserve">(h) Substation Plant Allocator - as a Percent of Plant Distribution </v>
      </c>
      <c r="F44" s="17"/>
      <c r="G44" s="17"/>
      <c r="H44" s="17"/>
      <c r="I44" s="17"/>
      <c r="J44" s="17"/>
      <c r="K44" s="17"/>
      <c r="L44" s="17"/>
    </row>
    <row r="45" spans="1:19">
      <c r="A45" s="3">
        <f t="shared" si="0"/>
        <v>21</v>
      </c>
      <c r="B45" s="3" t="str">
        <f>+'5 alloc.'!B53</f>
        <v xml:space="preserve">(i) Line Plant Allocator - as a Percent of Plant Distribution </v>
      </c>
      <c r="F45" s="17"/>
      <c r="G45" s="17"/>
      <c r="H45" s="17"/>
      <c r="I45" s="17"/>
      <c r="J45" s="17"/>
      <c r="K45" s="17"/>
      <c r="L45" s="17"/>
    </row>
    <row r="46" spans="1:19">
      <c r="A46" s="3">
        <f t="shared" si="0"/>
        <v>22</v>
      </c>
      <c r="B46" s="3" t="str">
        <f>+'5 alloc.'!B54</f>
        <v xml:space="preserve">(j) Meter Plant Allocator - as a Percent of Plant Distribution </v>
      </c>
      <c r="F46" s="17"/>
      <c r="G46" s="17"/>
      <c r="H46" s="17"/>
      <c r="I46" s="17"/>
      <c r="J46" s="17"/>
      <c r="K46" s="17"/>
      <c r="L46" s="17"/>
    </row>
    <row r="47" spans="1:19">
      <c r="F47" s="17"/>
      <c r="G47" s="17"/>
      <c r="H47" s="17"/>
      <c r="I47" s="17"/>
      <c r="J47" s="17"/>
      <c r="K47" s="17"/>
      <c r="L47" s="17"/>
    </row>
    <row r="48" spans="1:19">
      <c r="A48" s="3">
        <f>1+A46</f>
        <v>23</v>
      </c>
      <c r="B48" s="3" t="s">
        <v>592</v>
      </c>
      <c r="D48" s="26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24</v>
      </c>
      <c r="B49" s="3" t="s">
        <v>76</v>
      </c>
      <c r="C49" s="293">
        <v>0</v>
      </c>
      <c r="D49" s="294"/>
      <c r="F49" s="3" t="s">
        <v>584</v>
      </c>
      <c r="G49" s="17"/>
      <c r="H49" s="17"/>
      <c r="I49" s="17"/>
      <c r="J49" s="17"/>
      <c r="K49" s="17"/>
      <c r="L49" s="17"/>
    </row>
    <row r="50" spans="1:12">
      <c r="A50" s="3">
        <f t="shared" si="0"/>
        <v>25</v>
      </c>
      <c r="B50" s="3" t="s">
        <v>77</v>
      </c>
      <c r="C50" s="332">
        <v>2869533</v>
      </c>
      <c r="D50" s="26"/>
      <c r="F50" s="3" t="s">
        <v>583</v>
      </c>
      <c r="G50" s="17"/>
      <c r="H50" s="17"/>
      <c r="I50" s="17"/>
      <c r="J50" s="17"/>
      <c r="K50" s="17"/>
      <c r="L50" s="17"/>
    </row>
    <row r="51" spans="1:12">
      <c r="A51" s="3">
        <f t="shared" si="0"/>
        <v>26</v>
      </c>
      <c r="B51" s="3" t="s">
        <v>78</v>
      </c>
      <c r="C51" s="293">
        <v>0</v>
      </c>
      <c r="D51" s="294"/>
      <c r="F51" s="3" t="s">
        <v>585</v>
      </c>
      <c r="G51" s="17"/>
      <c r="H51" s="17"/>
      <c r="I51" s="17"/>
      <c r="J51" s="17"/>
      <c r="K51" s="17"/>
      <c r="L51" s="17"/>
    </row>
    <row r="52" spans="1:12">
      <c r="A52" s="3">
        <f t="shared" si="0"/>
        <v>27</v>
      </c>
      <c r="B52" s="3" t="s">
        <v>97</v>
      </c>
      <c r="C52" s="266">
        <v>0</v>
      </c>
      <c r="D52" s="26"/>
      <c r="F52" s="3" t="s">
        <v>582</v>
      </c>
      <c r="G52" s="17"/>
      <c r="H52" s="17"/>
      <c r="I52" s="17"/>
      <c r="J52" s="17"/>
      <c r="K52" s="17"/>
      <c r="L52" s="17"/>
    </row>
    <row r="53" spans="1:12">
      <c r="A53" s="3">
        <f t="shared" si="0"/>
        <v>28</v>
      </c>
      <c r="B53" s="3" t="s">
        <v>79</v>
      </c>
      <c r="C53" s="178">
        <f>SUM(C49:C52)</f>
        <v>2869533</v>
      </c>
      <c r="D53" s="3" t="s">
        <v>372</v>
      </c>
      <c r="F53" s="260"/>
      <c r="G53" s="17"/>
      <c r="H53" s="17"/>
      <c r="I53" s="17"/>
      <c r="J53" s="17"/>
      <c r="K53" s="17"/>
      <c r="L53" s="17"/>
    </row>
    <row r="54" spans="1:12">
      <c r="D54" s="26"/>
      <c r="F54" s="260"/>
      <c r="G54" s="17"/>
      <c r="H54" s="17"/>
      <c r="I54" s="17"/>
      <c r="J54" s="17"/>
      <c r="K54" s="17"/>
      <c r="L54" s="17"/>
    </row>
    <row r="55" spans="1:12">
      <c r="A55" s="3">
        <v>31</v>
      </c>
      <c r="B55" s="3" t="s">
        <v>193</v>
      </c>
      <c r="C55" s="106"/>
      <c r="D55" s="26"/>
      <c r="F55" s="260"/>
      <c r="G55" s="17"/>
      <c r="H55" s="17"/>
      <c r="I55" s="17"/>
      <c r="J55" s="17"/>
      <c r="K55" s="17"/>
      <c r="L55" s="17"/>
    </row>
    <row r="56" spans="1:12">
      <c r="A56" s="3">
        <f t="shared" si="0"/>
        <v>32</v>
      </c>
      <c r="B56" s="3" t="s">
        <v>100</v>
      </c>
      <c r="C56" s="333">
        <v>239063</v>
      </c>
      <c r="D56" s="26"/>
      <c r="F56" s="3" t="s">
        <v>586</v>
      </c>
      <c r="G56" s="17"/>
      <c r="H56" s="17"/>
      <c r="I56" s="17"/>
      <c r="J56" s="17"/>
      <c r="K56" s="17"/>
      <c r="L56" s="17"/>
    </row>
    <row r="57" spans="1:12">
      <c r="A57" s="3">
        <f t="shared" si="0"/>
        <v>33</v>
      </c>
      <c r="B57" s="3" t="s">
        <v>101</v>
      </c>
      <c r="C57" s="332">
        <v>36260</v>
      </c>
      <c r="F57" s="3" t="s">
        <v>587</v>
      </c>
    </row>
    <row r="58" spans="1:12">
      <c r="A58" s="3">
        <f t="shared" si="0"/>
        <v>34</v>
      </c>
      <c r="B58" s="3" t="s">
        <v>102</v>
      </c>
      <c r="C58" s="332">
        <v>87824</v>
      </c>
      <c r="D58" s="26"/>
      <c r="F58" s="3" t="s">
        <v>588</v>
      </c>
      <c r="G58" s="17"/>
      <c r="H58" s="17"/>
      <c r="I58" s="17"/>
      <c r="J58" s="17"/>
      <c r="K58" s="17"/>
      <c r="L58" s="17"/>
    </row>
    <row r="59" spans="1:12">
      <c r="A59" s="3">
        <f t="shared" si="0"/>
        <v>35</v>
      </c>
      <c r="B59" s="176" t="s">
        <v>327</v>
      </c>
      <c r="C59" s="332">
        <v>81454</v>
      </c>
      <c r="D59" s="26"/>
      <c r="F59" s="3" t="s">
        <v>589</v>
      </c>
      <c r="G59" s="17"/>
      <c r="H59" s="17"/>
      <c r="I59" s="17"/>
      <c r="J59" s="17"/>
      <c r="K59" s="17"/>
      <c r="L59" s="17"/>
    </row>
    <row r="60" spans="1:12">
      <c r="A60" s="3">
        <f t="shared" si="0"/>
        <v>36</v>
      </c>
      <c r="B60" s="3" t="s">
        <v>103</v>
      </c>
      <c r="C60" s="332">
        <v>53351</v>
      </c>
      <c r="D60" s="26"/>
      <c r="F60" s="3" t="s">
        <v>590</v>
      </c>
      <c r="G60" s="17"/>
      <c r="H60" s="17"/>
      <c r="I60" s="17"/>
      <c r="J60" s="17"/>
      <c r="K60" s="17"/>
      <c r="L60" s="17"/>
    </row>
    <row r="61" spans="1:12">
      <c r="A61" s="3">
        <f t="shared" si="0"/>
        <v>37</v>
      </c>
      <c r="B61" s="3" t="s">
        <v>104</v>
      </c>
      <c r="C61" s="332">
        <v>24508681</v>
      </c>
      <c r="D61" s="134"/>
      <c r="E61" s="134"/>
      <c r="F61" s="3" t="s">
        <v>591</v>
      </c>
      <c r="G61" s="134"/>
      <c r="H61" s="134"/>
      <c r="I61" s="134"/>
      <c r="J61" s="134"/>
      <c r="K61" s="134"/>
      <c r="L61" s="134"/>
    </row>
    <row r="62" spans="1:12">
      <c r="A62" s="3">
        <f t="shared" si="0"/>
        <v>38</v>
      </c>
      <c r="B62" s="3" t="s">
        <v>105</v>
      </c>
      <c r="C62" s="178">
        <f>SUM(C56:C61)</f>
        <v>25006633</v>
      </c>
      <c r="D62" s="3" t="s">
        <v>329</v>
      </c>
      <c r="F62" s="261"/>
      <c r="G62" s="17"/>
      <c r="H62" s="17"/>
      <c r="I62" s="17"/>
      <c r="J62" s="17"/>
      <c r="K62" s="17"/>
      <c r="L62" s="17"/>
    </row>
    <row r="63" spans="1:12">
      <c r="A63" s="3">
        <f t="shared" si="0"/>
        <v>39</v>
      </c>
      <c r="C63" s="106"/>
      <c r="F63" s="17"/>
      <c r="G63" s="17"/>
      <c r="H63" s="17"/>
      <c r="I63" s="17"/>
      <c r="J63" s="17"/>
      <c r="K63" s="17"/>
      <c r="L63" s="17"/>
    </row>
    <row r="64" spans="1:12">
      <c r="A64" s="3">
        <f t="shared" si="0"/>
        <v>40</v>
      </c>
      <c r="B64" s="66" t="s">
        <v>430</v>
      </c>
      <c r="C64" s="17"/>
      <c r="F64" s="17"/>
      <c r="G64" s="17"/>
      <c r="H64" s="17"/>
      <c r="I64" s="17"/>
      <c r="J64" s="17"/>
      <c r="K64" s="17"/>
      <c r="L64" s="17"/>
    </row>
    <row r="65" spans="1:12">
      <c r="A65" s="3">
        <f t="shared" si="0"/>
        <v>41</v>
      </c>
      <c r="B65" s="272" t="s">
        <v>519</v>
      </c>
      <c r="C65" s="17"/>
      <c r="F65" s="17"/>
      <c r="G65" s="17"/>
      <c r="H65" s="17"/>
      <c r="I65" s="17"/>
      <c r="J65" s="17"/>
      <c r="K65" s="17"/>
      <c r="L65" s="17"/>
    </row>
    <row r="66" spans="1:12">
      <c r="B66" s="96"/>
      <c r="C66" s="17"/>
      <c r="F66" s="17"/>
      <c r="G66" s="17"/>
      <c r="H66" s="17"/>
      <c r="I66" s="17"/>
      <c r="J66" s="17"/>
      <c r="K66" s="17"/>
      <c r="L66" s="17"/>
    </row>
    <row r="67" spans="1:12">
      <c r="B67" s="96"/>
      <c r="F67" s="17"/>
      <c r="G67" s="17"/>
      <c r="H67" s="17"/>
      <c r="I67" s="17"/>
      <c r="J67" s="17"/>
      <c r="K67" s="17"/>
      <c r="L67" s="17"/>
    </row>
    <row r="68" spans="1:12">
      <c r="B68" s="362"/>
      <c r="C68" s="23"/>
      <c r="D68" s="53"/>
      <c r="F68" s="17"/>
      <c r="G68" s="17"/>
      <c r="H68" s="17"/>
      <c r="I68" s="17"/>
      <c r="J68" s="17"/>
      <c r="K68" s="17"/>
      <c r="L68" s="17"/>
    </row>
    <row r="69" spans="1:12">
      <c r="B69" s="362"/>
      <c r="C69" s="23"/>
      <c r="D69" s="53"/>
      <c r="F69" s="17"/>
      <c r="G69" s="17"/>
      <c r="H69" s="17"/>
      <c r="I69" s="17"/>
      <c r="J69" s="17"/>
      <c r="K69" s="17"/>
      <c r="L69" s="17"/>
    </row>
    <row r="70" spans="1:12">
      <c r="B70" s="162"/>
      <c r="C70" s="163"/>
      <c r="D70" s="167"/>
      <c r="F70" s="17"/>
      <c r="G70" s="17"/>
      <c r="H70" s="17"/>
      <c r="I70" s="17"/>
      <c r="J70" s="17"/>
      <c r="K70" s="17"/>
      <c r="L70" s="17"/>
    </row>
    <row r="71" spans="1:12">
      <c r="B71" s="162"/>
      <c r="C71" s="163"/>
      <c r="D71" s="167"/>
      <c r="F71" s="17"/>
      <c r="G71" s="17"/>
      <c r="H71" s="17"/>
      <c r="I71" s="17"/>
      <c r="J71" s="17"/>
      <c r="K71" s="17"/>
      <c r="L71" s="17"/>
    </row>
    <row r="72" spans="1:12">
      <c r="B72" s="162"/>
      <c r="C72" s="163"/>
      <c r="D72" s="167"/>
      <c r="F72" s="17"/>
      <c r="G72" s="17"/>
      <c r="H72" s="17"/>
      <c r="I72" s="17"/>
      <c r="J72" s="17"/>
      <c r="K72" s="17"/>
      <c r="L72" s="17"/>
    </row>
    <row r="73" spans="1:12">
      <c r="B73" s="162"/>
      <c r="C73" s="163"/>
      <c r="D73" s="167"/>
      <c r="F73" s="17"/>
      <c r="G73" s="17"/>
      <c r="H73" s="17"/>
      <c r="I73" s="17"/>
      <c r="J73" s="17"/>
      <c r="K73" s="17"/>
      <c r="L73" s="17"/>
    </row>
    <row r="74" spans="1:12">
      <c r="B74" s="162"/>
      <c r="C74" s="163"/>
      <c r="D74" s="167"/>
      <c r="F74" s="17"/>
      <c r="G74" s="17"/>
      <c r="H74" s="17"/>
      <c r="I74" s="17"/>
      <c r="J74" s="17"/>
      <c r="K74" s="17"/>
      <c r="L74" s="17"/>
    </row>
    <row r="75" spans="1:12">
      <c r="B75" s="162"/>
      <c r="C75" s="163"/>
      <c r="D75" s="167"/>
      <c r="F75" s="17"/>
      <c r="G75" s="17"/>
      <c r="H75" s="17"/>
      <c r="I75" s="17"/>
      <c r="J75" s="17"/>
      <c r="K75" s="17"/>
      <c r="L75" s="17"/>
    </row>
    <row r="76" spans="1:12">
      <c r="B76" s="162"/>
      <c r="C76" s="163"/>
      <c r="D76" s="167"/>
      <c r="F76" s="17"/>
      <c r="G76" s="17"/>
      <c r="H76" s="17"/>
      <c r="I76" s="17"/>
      <c r="J76" s="17"/>
      <c r="K76" s="17"/>
      <c r="L76" s="17"/>
    </row>
    <row r="77" spans="1:12">
      <c r="B77" s="162"/>
      <c r="C77" s="163"/>
      <c r="D77" s="167"/>
      <c r="F77" s="17"/>
      <c r="G77" s="17"/>
      <c r="H77" s="17"/>
      <c r="I77" s="17"/>
      <c r="J77" s="17"/>
      <c r="K77" s="17"/>
      <c r="L77" s="17"/>
    </row>
    <row r="78" spans="1:12">
      <c r="B78" s="162"/>
      <c r="C78" s="163"/>
      <c r="D78" s="167"/>
      <c r="F78" s="17"/>
      <c r="G78" s="17"/>
      <c r="H78" s="17"/>
      <c r="I78" s="17"/>
      <c r="J78" s="17"/>
      <c r="K78" s="17"/>
      <c r="L78" s="17"/>
    </row>
    <row r="79" spans="1:12">
      <c r="B79" s="162"/>
      <c r="C79" s="163"/>
      <c r="D79" s="167"/>
      <c r="F79" s="17"/>
      <c r="G79" s="17"/>
      <c r="H79" s="17"/>
      <c r="I79" s="17"/>
      <c r="J79" s="17"/>
      <c r="K79" s="17"/>
      <c r="L79" s="17"/>
    </row>
    <row r="80" spans="1:12">
      <c r="B80" s="162"/>
      <c r="C80" s="163"/>
      <c r="D80" s="167"/>
    </row>
    <row r="81" spans="2:4">
      <c r="C81" s="165"/>
      <c r="D81" s="166"/>
    </row>
    <row r="82" spans="2:4">
      <c r="B82" s="162"/>
      <c r="C82" s="165"/>
      <c r="D82" s="166"/>
    </row>
    <row r="83" spans="2:4">
      <c r="B83" s="162"/>
      <c r="C83" s="163"/>
      <c r="D83" s="164"/>
    </row>
    <row r="84" spans="2:4">
      <c r="B84" s="162"/>
      <c r="C84" s="163"/>
      <c r="D84" s="164"/>
    </row>
    <row r="85" spans="2:4">
      <c r="B85" s="162"/>
      <c r="C85" s="163"/>
      <c r="D85" s="164"/>
    </row>
    <row r="86" spans="2:4">
      <c r="B86" s="162"/>
      <c r="C86" s="163"/>
      <c r="D86" s="164"/>
    </row>
    <row r="87" spans="2:4">
      <c r="B87" s="162"/>
      <c r="C87" s="163"/>
      <c r="D87" s="164"/>
    </row>
    <row r="88" spans="2:4">
      <c r="B88" s="162"/>
      <c r="C88" s="163"/>
      <c r="D88" s="164"/>
    </row>
    <row r="89" spans="2:4">
      <c r="B89" s="162"/>
      <c r="C89" s="163"/>
      <c r="D89" s="164"/>
    </row>
    <row r="90" spans="2:4">
      <c r="B90" s="162"/>
      <c r="C90" s="163"/>
      <c r="D90" s="164"/>
    </row>
    <row r="91" spans="2:4">
      <c r="C91" s="163"/>
      <c r="D91" s="164"/>
    </row>
    <row r="92" spans="2:4">
      <c r="C92" s="161"/>
      <c r="D92" s="166"/>
    </row>
    <row r="93" spans="2:4">
      <c r="B93" s="7"/>
      <c r="C93" s="7"/>
      <c r="D93" s="7"/>
    </row>
  </sheetData>
  <mergeCells count="1">
    <mergeCell ref="B68:B69"/>
  </mergeCells>
  <phoneticPr fontId="0" type="noConversion"/>
  <pageMargins left="0" right="0" top="0.75" bottom="0" header="0.5" footer="0.5"/>
  <pageSetup scale="43" orientation="portrait" r:id="rId1"/>
  <headerFooter alignWithMargins="0">
    <oddFooter xml:space="preserve">&amp;C
</oddFooter>
  </headerFooter>
  <rowBreaks count="1" manualBreakCount="1">
    <brk id="1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topLeftCell="A4" zoomScale="80" zoomScaleNormal="80" workbookViewId="0">
      <selection activeCell="B6" sqref="B6:B7"/>
    </sheetView>
  </sheetViews>
  <sheetFormatPr defaultColWidth="6" defaultRowHeight="15"/>
  <cols>
    <col min="1" max="1" width="7.7109375" style="3" bestFit="1" customWidth="1"/>
    <col min="2" max="2" width="78.140625" style="3" customWidth="1"/>
    <col min="3" max="3" width="6" style="3" customWidth="1"/>
    <col min="4" max="4" width="20.85546875" style="3" bestFit="1" customWidth="1"/>
    <col min="5" max="6" width="18.28515625" style="3" customWidth="1"/>
    <col min="7" max="7" width="34.28515625" style="3" bestFit="1" customWidth="1"/>
    <col min="8" max="16384" width="6" style="3"/>
  </cols>
  <sheetData>
    <row r="1" spans="1:10">
      <c r="A1" s="2"/>
      <c r="B1" s="4"/>
      <c r="C1" s="4"/>
      <c r="D1" s="4"/>
      <c r="E1" s="4"/>
      <c r="F1" s="4"/>
    </row>
    <row r="4" spans="1:10" ht="19.5">
      <c r="B4" s="97" t="s">
        <v>93</v>
      </c>
    </row>
    <row r="5" spans="1:10">
      <c r="B5" s="23" t="s">
        <v>98</v>
      </c>
    </row>
    <row r="6" spans="1:10">
      <c r="B6" s="214" t="s">
        <v>717</v>
      </c>
    </row>
    <row r="7" spans="1:10">
      <c r="B7" s="214" t="s">
        <v>718</v>
      </c>
      <c r="G7" s="5" t="s">
        <v>94</v>
      </c>
    </row>
    <row r="8" spans="1:10">
      <c r="B8" s="205"/>
      <c r="C8" s="205"/>
      <c r="G8" s="5" t="s">
        <v>328</v>
      </c>
    </row>
    <row r="9" spans="1:10">
      <c r="B9" s="205"/>
      <c r="C9" s="205"/>
      <c r="G9" s="5" t="s">
        <v>549</v>
      </c>
    </row>
    <row r="11" spans="1:10">
      <c r="A11" s="36" t="s">
        <v>59</v>
      </c>
    </row>
    <row r="12" spans="1:10">
      <c r="A12" s="81" t="s">
        <v>63</v>
      </c>
      <c r="C12" s="8"/>
      <c r="D12" s="8"/>
      <c r="E12" s="8"/>
      <c r="F12" s="8"/>
      <c r="H12" s="11"/>
      <c r="I12" s="9"/>
    </row>
    <row r="13" spans="1:10">
      <c r="A13" s="12"/>
      <c r="G13" s="3" t="s">
        <v>80</v>
      </c>
      <c r="H13" s="7"/>
      <c r="I13" s="7"/>
    </row>
    <row r="14" spans="1:10">
      <c r="A14" s="23">
        <v>1</v>
      </c>
      <c r="B14" s="13" t="s">
        <v>109</v>
      </c>
      <c r="D14" s="123" t="s">
        <v>177</v>
      </c>
      <c r="E14" s="123" t="s">
        <v>114</v>
      </c>
      <c r="F14" s="123" t="s">
        <v>115</v>
      </c>
      <c r="G14" s="34" t="s">
        <v>3</v>
      </c>
      <c r="H14" s="34"/>
      <c r="I14" s="19"/>
    </row>
    <row r="15" spans="1:10">
      <c r="A15" s="23"/>
      <c r="H15" s="7"/>
      <c r="I15" s="19"/>
    </row>
    <row r="16" spans="1:10">
      <c r="A16" s="23">
        <v>2</v>
      </c>
      <c r="B16" s="3" t="s">
        <v>110</v>
      </c>
      <c r="D16" s="231">
        <v>12300801</v>
      </c>
      <c r="E16" s="139"/>
      <c r="F16" s="139"/>
      <c r="G16" s="3" t="s">
        <v>713</v>
      </c>
      <c r="H16" s="7"/>
      <c r="I16" s="16"/>
      <c r="J16" s="259"/>
    </row>
    <row r="17" spans="1:10">
      <c r="A17" s="23"/>
      <c r="D17" s="230"/>
      <c r="E17" s="99"/>
      <c r="F17" s="99"/>
      <c r="H17" s="7"/>
      <c r="I17" s="19"/>
      <c r="J17" s="258"/>
    </row>
    <row r="18" spans="1:10">
      <c r="A18" s="23">
        <v>3</v>
      </c>
      <c r="B18" s="3" t="s">
        <v>81</v>
      </c>
      <c r="D18" s="232">
        <v>35485229</v>
      </c>
      <c r="E18" s="107"/>
      <c r="F18" s="107"/>
      <c r="G18" s="3" t="s">
        <v>714</v>
      </c>
      <c r="H18" s="7"/>
      <c r="I18" s="16"/>
      <c r="J18" s="259"/>
    </row>
    <row r="19" spans="1:10">
      <c r="A19" s="23">
        <f>1+A18</f>
        <v>4</v>
      </c>
      <c r="B19" s="3" t="s">
        <v>82</v>
      </c>
      <c r="C19" s="7"/>
      <c r="D19" s="233">
        <v>13903883</v>
      </c>
      <c r="E19" s="106"/>
      <c r="F19" s="106"/>
      <c r="G19" s="3" t="s">
        <v>715</v>
      </c>
      <c r="H19" s="7"/>
      <c r="I19" s="16"/>
      <c r="J19" s="259"/>
    </row>
    <row r="20" spans="1:10">
      <c r="A20" s="23">
        <f>1+A19</f>
        <v>5</v>
      </c>
      <c r="B20" s="3" t="s">
        <v>99</v>
      </c>
      <c r="C20" s="23"/>
      <c r="D20" s="17">
        <f>D18-D19</f>
        <v>21581346</v>
      </c>
      <c r="E20" s="99"/>
      <c r="F20" s="99"/>
      <c r="G20" s="3" t="s">
        <v>347</v>
      </c>
      <c r="H20" s="7"/>
      <c r="I20" s="24"/>
    </row>
    <row r="21" spans="1:10">
      <c r="A21" s="23"/>
      <c r="H21" s="7"/>
      <c r="I21" s="19"/>
    </row>
    <row r="22" spans="1:10">
      <c r="A22" s="23">
        <v>6</v>
      </c>
      <c r="B22" s="3" t="s">
        <v>198</v>
      </c>
      <c r="D22" s="20">
        <f>+D16/D20</f>
        <v>0.5699737634529376</v>
      </c>
      <c r="E22" s="20">
        <f>+D22</f>
        <v>0.5699737634529376</v>
      </c>
      <c r="F22" s="20">
        <f>+D22</f>
        <v>0.5699737634529376</v>
      </c>
      <c r="G22" s="3" t="s">
        <v>348</v>
      </c>
      <c r="H22" s="7"/>
      <c r="I22" s="21"/>
    </row>
    <row r="23" spans="1:10">
      <c r="A23" s="23">
        <f>1+A22</f>
        <v>7</v>
      </c>
      <c r="B23" s="96" t="s">
        <v>199</v>
      </c>
      <c r="D23" s="174">
        <f>+'6 Dist alloc.'!D45</f>
        <v>0.13426726599074018</v>
      </c>
      <c r="E23" s="174">
        <f>+'6 Dist alloc.'!E45</f>
        <v>0.80477618127216299</v>
      </c>
      <c r="F23" s="174">
        <f>+'6 Dist alloc.'!F45</f>
        <v>3.6954921773648022E-2</v>
      </c>
      <c r="G23" s="3" t="s">
        <v>176</v>
      </c>
      <c r="H23" s="7"/>
      <c r="I23" s="21"/>
    </row>
    <row r="24" spans="1:10" ht="16.5" thickBot="1">
      <c r="A24" s="23">
        <f>1+A23</f>
        <v>8</v>
      </c>
      <c r="B24" s="116" t="s">
        <v>204</v>
      </c>
      <c r="D24" s="129">
        <f>+D22*D23</f>
        <v>7.6528818905278795E-2</v>
      </c>
      <c r="E24" s="129">
        <f>+E22*E23</f>
        <v>0.45870130877697823</v>
      </c>
      <c r="F24" s="129">
        <f>+F22*F23</f>
        <v>2.106333584143507E-2</v>
      </c>
      <c r="G24" s="3" t="s">
        <v>349</v>
      </c>
      <c r="H24" s="7"/>
      <c r="I24" s="21"/>
    </row>
    <row r="25" spans="1:10" ht="16.5" thickTop="1">
      <c r="A25" s="23"/>
      <c r="B25" s="116"/>
      <c r="D25" s="20"/>
      <c r="E25" s="20"/>
      <c r="F25" s="20"/>
      <c r="H25" s="7"/>
      <c r="I25" s="21"/>
    </row>
    <row r="26" spans="1:10">
      <c r="A26" s="23"/>
      <c r="D26" s="99"/>
      <c r="E26" s="99"/>
      <c r="F26" s="99"/>
      <c r="H26" s="7"/>
      <c r="I26" s="26"/>
    </row>
    <row r="27" spans="1:10">
      <c r="A27" s="23">
        <v>9</v>
      </c>
      <c r="B27" s="13" t="s">
        <v>163</v>
      </c>
      <c r="D27" s="17"/>
      <c r="E27" s="17"/>
      <c r="F27" s="17"/>
      <c r="H27" s="7"/>
      <c r="I27" s="19"/>
    </row>
    <row r="28" spans="1:10">
      <c r="A28" s="23"/>
      <c r="B28" s="13"/>
      <c r="D28" s="17"/>
      <c r="E28" s="17"/>
      <c r="F28" s="17"/>
      <c r="H28" s="7"/>
      <c r="I28" s="19"/>
    </row>
    <row r="29" spans="1:10">
      <c r="A29" s="23">
        <v>10</v>
      </c>
      <c r="B29" s="3" t="s">
        <v>112</v>
      </c>
      <c r="D29" s="102">
        <f>+'11 13 mo avg plant'!C29</f>
        <v>785342534.23076928</v>
      </c>
      <c r="E29" s="102"/>
      <c r="F29" s="102"/>
      <c r="G29" s="3" t="s">
        <v>521</v>
      </c>
      <c r="H29" s="7"/>
      <c r="I29" s="19"/>
    </row>
    <row r="30" spans="1:10">
      <c r="A30" s="23">
        <f>1+A29</f>
        <v>11</v>
      </c>
      <c r="B30" s="2" t="s">
        <v>159</v>
      </c>
      <c r="D30" s="27">
        <f>+D45</f>
        <v>76748828.083497077</v>
      </c>
      <c r="E30" s="24"/>
      <c r="F30" s="24"/>
      <c r="G30" s="101" t="s">
        <v>569</v>
      </c>
      <c r="H30" s="7"/>
      <c r="I30" s="26"/>
    </row>
    <row r="31" spans="1:10">
      <c r="A31" s="23">
        <f>1+A30</f>
        <v>12</v>
      </c>
      <c r="B31" s="36" t="s">
        <v>374</v>
      </c>
      <c r="C31" s="25"/>
      <c r="D31" s="100">
        <f>+D29+D30</f>
        <v>862091362.31426632</v>
      </c>
      <c r="E31" s="100"/>
      <c r="F31" s="100"/>
      <c r="G31" s="3" t="s">
        <v>350</v>
      </c>
      <c r="H31" s="7"/>
      <c r="I31" s="26"/>
    </row>
    <row r="32" spans="1:10">
      <c r="A32" s="23"/>
      <c r="D32" s="17"/>
      <c r="E32" s="17"/>
      <c r="F32" s="17"/>
      <c r="H32" s="7"/>
      <c r="I32" s="28"/>
    </row>
    <row r="33" spans="1:11">
      <c r="A33" s="23">
        <v>13</v>
      </c>
      <c r="B33" s="3" t="s">
        <v>83</v>
      </c>
      <c r="D33" s="226">
        <f>+'11 13 mo avg plant'!C63</f>
        <v>1745858915.1346102</v>
      </c>
      <c r="E33" s="139"/>
      <c r="F33" s="139"/>
      <c r="G33" s="3" t="s">
        <v>522</v>
      </c>
      <c r="H33" s="7"/>
      <c r="I33" s="26"/>
    </row>
    <row r="34" spans="1:11">
      <c r="A34" s="23"/>
      <c r="D34" s="17"/>
      <c r="E34" s="17"/>
      <c r="F34" s="17"/>
      <c r="H34" s="7"/>
      <c r="I34" s="18"/>
    </row>
    <row r="35" spans="1:11" ht="15.75">
      <c r="A35" s="23">
        <v>14</v>
      </c>
      <c r="B35" s="116" t="s">
        <v>162</v>
      </c>
      <c r="D35" s="130">
        <f>ROUND(D31/D33,6)</f>
        <v>0.49379200000000001</v>
      </c>
      <c r="E35" s="130">
        <f>+D35</f>
        <v>0.49379200000000001</v>
      </c>
      <c r="F35" s="130">
        <f>+D35</f>
        <v>0.49379200000000001</v>
      </c>
      <c r="G35" s="3" t="s">
        <v>351</v>
      </c>
      <c r="H35" s="7"/>
      <c r="I35" s="20"/>
      <c r="K35" s="96"/>
    </row>
    <row r="36" spans="1:11" ht="15.75">
      <c r="A36" s="23">
        <f>1+A35</f>
        <v>15</v>
      </c>
      <c r="B36" s="117" t="s">
        <v>202</v>
      </c>
      <c r="C36" s="96"/>
      <c r="D36" s="131">
        <f>+'6 Dist alloc.'!D69</f>
        <v>0.15594935318715189</v>
      </c>
      <c r="E36" s="131">
        <f>+'6 Dist alloc.'!E69</f>
        <v>0.54347192922534759</v>
      </c>
      <c r="F36" s="131">
        <f>+'6 Dist alloc.'!F69</f>
        <v>5.2289361428012507E-2</v>
      </c>
      <c r="G36" s="96" t="s">
        <v>192</v>
      </c>
      <c r="H36" s="101"/>
      <c r="I36" s="103"/>
      <c r="J36" s="96"/>
    </row>
    <row r="37" spans="1:11">
      <c r="A37" s="23"/>
      <c r="B37" s="96"/>
      <c r="C37" s="96"/>
      <c r="D37" s="96"/>
      <c r="E37" s="96"/>
      <c r="F37" s="96"/>
      <c r="G37" s="96"/>
      <c r="H37" s="96"/>
      <c r="I37" s="96"/>
      <c r="J37" s="96"/>
    </row>
    <row r="38" spans="1:11" ht="16.5" thickBot="1">
      <c r="A38" s="23">
        <v>16</v>
      </c>
      <c r="B38" s="117" t="s">
        <v>201</v>
      </c>
      <c r="C38" s="96"/>
      <c r="D38" s="115">
        <f>+D35*D36</f>
        <v>7.7006543008990111E-2</v>
      </c>
      <c r="E38" s="115">
        <f>+E35*E36</f>
        <v>0.26836209087604285</v>
      </c>
      <c r="F38" s="115">
        <f>+F35*F36</f>
        <v>2.5820068358261151E-2</v>
      </c>
      <c r="G38" s="96" t="s">
        <v>352</v>
      </c>
      <c r="H38" s="96"/>
      <c r="I38" s="96"/>
      <c r="J38" s="96"/>
    </row>
    <row r="39" spans="1:11" ht="15.75" thickTop="1">
      <c r="A39" s="23"/>
      <c r="B39" s="96"/>
      <c r="C39" s="96"/>
      <c r="D39" s="96"/>
      <c r="E39" s="96"/>
      <c r="F39" s="96"/>
      <c r="G39" s="96"/>
      <c r="H39" s="96"/>
      <c r="I39" s="96"/>
      <c r="J39" s="96"/>
    </row>
    <row r="40" spans="1:11">
      <c r="A40" s="23"/>
      <c r="B40" s="96"/>
      <c r="C40" s="96"/>
      <c r="D40" s="96"/>
      <c r="E40" s="96"/>
      <c r="F40" s="96"/>
      <c r="G40" s="96"/>
      <c r="H40" s="96"/>
      <c r="I40" s="96"/>
      <c r="J40" s="96"/>
    </row>
    <row r="41" spans="1:11">
      <c r="A41" s="23">
        <v>17</v>
      </c>
      <c r="B41" s="104" t="s">
        <v>567</v>
      </c>
      <c r="D41" s="17"/>
      <c r="E41" s="17"/>
      <c r="F41" s="17"/>
      <c r="H41" s="7"/>
      <c r="I41" s="19"/>
    </row>
    <row r="42" spans="1:11">
      <c r="A42" s="23"/>
      <c r="B42" s="13"/>
      <c r="D42" s="17"/>
      <c r="E42" s="17"/>
      <c r="F42" s="17"/>
      <c r="H42" s="7"/>
      <c r="I42" s="19"/>
    </row>
    <row r="43" spans="1:11">
      <c r="A43" s="23">
        <v>18</v>
      </c>
      <c r="B43" s="3" t="s">
        <v>7</v>
      </c>
      <c r="D43" s="226">
        <f>+'11 13 mo avg plant'!C46</f>
        <v>134653264.77230769</v>
      </c>
      <c r="E43" s="107"/>
      <c r="F43" s="107"/>
      <c r="G43" s="3" t="s">
        <v>523</v>
      </c>
      <c r="I43" s="18"/>
    </row>
    <row r="44" spans="1:11" ht="15.75">
      <c r="A44" s="23">
        <f>1+A43</f>
        <v>19</v>
      </c>
      <c r="B44" s="116" t="s">
        <v>111</v>
      </c>
      <c r="D44" s="174">
        <f>+D22</f>
        <v>0.5699737634529376</v>
      </c>
      <c r="E44" s="137"/>
      <c r="F44" s="137"/>
      <c r="G44" s="3" t="s">
        <v>353</v>
      </c>
      <c r="H44" s="7"/>
      <c r="I44" s="19"/>
    </row>
    <row r="45" spans="1:11">
      <c r="A45" s="23">
        <f>1+A44</f>
        <v>20</v>
      </c>
      <c r="B45" s="36" t="s">
        <v>158</v>
      </c>
      <c r="D45" s="100">
        <f>+D43*D44</f>
        <v>76748828.083497077</v>
      </c>
      <c r="E45" s="100"/>
      <c r="F45" s="100"/>
      <c r="G45" s="96" t="s">
        <v>354</v>
      </c>
      <c r="H45" s="7"/>
      <c r="I45" s="19"/>
    </row>
    <row r="46" spans="1:11">
      <c r="A46" s="23"/>
    </row>
    <row r="47" spans="1:11">
      <c r="A47" s="23"/>
    </row>
    <row r="48" spans="1:11">
      <c r="A48" s="23"/>
      <c r="D48" s="7"/>
      <c r="E48" s="7"/>
      <c r="F48" s="7"/>
      <c r="G48" s="7"/>
      <c r="H48" s="7"/>
      <c r="I48" s="7"/>
      <c r="J48" s="7"/>
    </row>
    <row r="49" spans="1:10">
      <c r="A49" s="23">
        <v>21</v>
      </c>
      <c r="B49" s="3" t="s">
        <v>172</v>
      </c>
      <c r="D49" s="7"/>
      <c r="E49" s="7"/>
      <c r="F49" s="7"/>
      <c r="G49" s="15"/>
      <c r="H49" s="7"/>
      <c r="I49" s="15"/>
      <c r="J49" s="7"/>
    </row>
    <row r="50" spans="1:10">
      <c r="A50" s="23">
        <f>1+A49</f>
        <v>22</v>
      </c>
      <c r="B50" s="3" t="s">
        <v>171</v>
      </c>
      <c r="D50" s="7"/>
      <c r="E50" s="7"/>
      <c r="F50" s="7"/>
      <c r="G50" s="7"/>
      <c r="H50" s="7"/>
      <c r="I50" s="7"/>
      <c r="J50" s="7"/>
    </row>
    <row r="51" spans="1:10">
      <c r="A51" s="23">
        <f>1+A50</f>
        <v>23</v>
      </c>
      <c r="B51" s="3" t="s">
        <v>173</v>
      </c>
    </row>
    <row r="52" spans="1:10">
      <c r="A52" s="23">
        <f>1+A51</f>
        <v>24</v>
      </c>
      <c r="B52" s="3" t="s">
        <v>174</v>
      </c>
    </row>
    <row r="53" spans="1:10">
      <c r="A53" s="23">
        <f>1+A52</f>
        <v>25</v>
      </c>
      <c r="B53" s="3" t="s">
        <v>175</v>
      </c>
    </row>
    <row r="54" spans="1:10">
      <c r="A54" s="23">
        <f>1+A53</f>
        <v>26</v>
      </c>
      <c r="B54" s="3" t="s">
        <v>178</v>
      </c>
      <c r="D54" s="133"/>
      <c r="E54" s="133"/>
      <c r="F54" s="133"/>
      <c r="G54" s="133"/>
      <c r="H54" s="133"/>
    </row>
  </sheetData>
  <phoneticPr fontId="0" type="noConversion"/>
  <pageMargins left="0" right="0" top="0.75" bottom="0" header="0.5" footer="0.5"/>
  <pageSetup scale="56" orientation="portrait" r:id="rId1"/>
  <headerFooter alignWithMargins="0">
    <oddFooter xml:space="preserve">&amp;C
</oddFooter>
  </headerFooter>
  <rowBreaks count="1" manualBreakCount="1">
    <brk id="1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/>
  <cols>
    <col min="1" max="1" width="48.28515625" customWidth="1"/>
    <col min="2" max="2" width="2.28515625" customWidth="1"/>
    <col min="3" max="3" width="53.28515625" customWidth="1"/>
  </cols>
  <sheetData>
    <row r="1" spans="1:1" ht="15">
      <c r="A1" s="1" t="s">
        <v>84</v>
      </c>
    </row>
    <row r="3" spans="1:1" ht="15">
      <c r="A3" s="1"/>
    </row>
  </sheetData>
  <phoneticPr fontId="0" type="noConversion"/>
  <pageMargins left="0.5" right="0" top="0.5" bottom="0.2" header="0" footer="0.25"/>
  <pageSetup orientation="landscape" horizontalDpi="4294967292" verticalDpi="300" r:id="rId1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showGridLines="0" zoomScale="90" zoomScaleNormal="90" workbookViewId="0">
      <selection activeCell="C8" sqref="C8"/>
    </sheetView>
  </sheetViews>
  <sheetFormatPr defaultColWidth="9.140625" defaultRowHeight="15"/>
  <cols>
    <col min="1" max="1" width="4" style="3" bestFit="1" customWidth="1"/>
    <col min="2" max="2" width="65.28515625" style="3" bestFit="1" customWidth="1"/>
    <col min="3" max="7" width="21" style="3" customWidth="1"/>
    <col min="8" max="8" width="8.42578125" style="3" customWidth="1"/>
    <col min="9" max="9" width="21" style="3" customWidth="1"/>
    <col min="10" max="10" width="3.85546875" style="3" customWidth="1"/>
    <col min="11" max="11" width="16.85546875" style="3" bestFit="1" customWidth="1"/>
    <col min="12" max="12" width="16.42578125" style="3" customWidth="1"/>
    <col min="13" max="16384" width="9.140625" style="3"/>
  </cols>
  <sheetData>
    <row r="2" spans="2:9">
      <c r="B2" s="13"/>
    </row>
    <row r="3" spans="2:9">
      <c r="B3" s="265"/>
    </row>
    <row r="6" spans="2:9" ht="19.5">
      <c r="C6" s="97" t="s">
        <v>93</v>
      </c>
    </row>
    <row r="7" spans="2:9">
      <c r="C7" s="23" t="s">
        <v>98</v>
      </c>
    </row>
    <row r="8" spans="2:9">
      <c r="B8" s="196"/>
      <c r="C8" s="198" t="str">
        <f>+'5 alloc.'!B6</f>
        <v>2017 Forecast</v>
      </c>
      <c r="E8" s="96"/>
      <c r="F8" s="96"/>
      <c r="G8" s="96"/>
    </row>
    <row r="9" spans="2:9">
      <c r="B9" s="196"/>
      <c r="C9" s="198" t="str">
        <f>+'5 alloc.'!B7</f>
        <v>12-15-2016 Posting</v>
      </c>
      <c r="E9" s="96"/>
      <c r="F9" s="96"/>
      <c r="G9" s="5" t="s">
        <v>94</v>
      </c>
      <c r="H9" s="5"/>
    </row>
    <row r="10" spans="2:9">
      <c r="B10" s="2"/>
      <c r="E10" s="96"/>
      <c r="F10" s="96"/>
      <c r="G10" s="5" t="s">
        <v>328</v>
      </c>
    </row>
    <row r="11" spans="2:9">
      <c r="G11" s="5" t="s">
        <v>548</v>
      </c>
    </row>
    <row r="12" spans="2:9">
      <c r="B12" s="23"/>
    </row>
    <row r="14" spans="2:9">
      <c r="H14" s="96"/>
      <c r="I14" s="96"/>
    </row>
    <row r="15" spans="2:9">
      <c r="C15" s="123" t="s">
        <v>4</v>
      </c>
      <c r="D15" s="124" t="s">
        <v>113</v>
      </c>
      <c r="E15" s="123" t="s">
        <v>114</v>
      </c>
      <c r="F15" s="123" t="s">
        <v>115</v>
      </c>
      <c r="G15" s="123" t="s">
        <v>116</v>
      </c>
      <c r="H15" s="300"/>
      <c r="I15" s="96"/>
    </row>
    <row r="16" spans="2:9">
      <c r="B16" s="13" t="s">
        <v>117</v>
      </c>
      <c r="C16" s="13"/>
      <c r="D16" s="125"/>
      <c r="E16" s="13"/>
      <c r="F16" s="13"/>
      <c r="G16" s="13"/>
      <c r="H16" s="96"/>
      <c r="I16" s="96"/>
    </row>
    <row r="17" spans="1:11">
      <c r="A17" s="3">
        <v>1</v>
      </c>
      <c r="B17" s="3" t="s">
        <v>118</v>
      </c>
      <c r="D17" s="126"/>
      <c r="H17" s="96"/>
      <c r="I17" s="96"/>
    </row>
    <row r="18" spans="1:11">
      <c r="A18" s="3">
        <f>1+A17</f>
        <v>2</v>
      </c>
      <c r="B18" s="3" t="s">
        <v>119</v>
      </c>
      <c r="C18" s="352">
        <v>675513.65646445996</v>
      </c>
      <c r="D18" s="126">
        <f>ROUND(ROUND((+D65-D49)/(C65-C49),6)*C18,0)</f>
        <v>107966</v>
      </c>
      <c r="E18" s="126">
        <f>ROUND(ROUND((+E65-E49)/(C65-C49),6)*C18,0)</f>
        <v>359452</v>
      </c>
      <c r="F18" s="126">
        <f>ROUND(ROUND((+F65-F49)/(C65-C49),6)*C18,0)</f>
        <v>36201</v>
      </c>
      <c r="G18" s="126">
        <f>ROUND(ROUND((+G65-G49)/(C65-C49),6)*C18,0)</f>
        <v>171895</v>
      </c>
      <c r="H18" s="301"/>
      <c r="I18" s="225"/>
      <c r="J18" s="121"/>
      <c r="K18" s="136"/>
    </row>
    <row r="19" spans="1:11">
      <c r="A19" s="3">
        <f t="shared" ref="A19:A63" si="0">1+A18</f>
        <v>3</v>
      </c>
      <c r="B19" s="3" t="s">
        <v>120</v>
      </c>
      <c r="C19" s="352">
        <v>57002.087743860349</v>
      </c>
      <c r="D19" s="70">
        <f>ROUND(ROUND((+D65-D49)/(C65-C49),6)*C19,0)</f>
        <v>9111</v>
      </c>
      <c r="E19" s="70">
        <f>ROUND(ROUND((+E65-E49)/(C65-C49),6)*C19,0)</f>
        <v>30332</v>
      </c>
      <c r="F19" s="70">
        <f>ROUND(ROUND((+F65-F49)/(C65-C49),6)*C19,0)</f>
        <v>3055</v>
      </c>
      <c r="G19" s="70">
        <f>ROUND(ROUND((+G65-G49)/(C65-C49),6)*C19,0)</f>
        <v>14505</v>
      </c>
      <c r="H19" s="301"/>
      <c r="I19" s="225"/>
      <c r="J19" s="122"/>
      <c r="K19" s="152"/>
    </row>
    <row r="20" spans="1:11">
      <c r="A20" s="3">
        <f t="shared" si="0"/>
        <v>4</v>
      </c>
      <c r="B20" s="3" t="s">
        <v>121</v>
      </c>
      <c r="C20" s="352">
        <v>288211.76027845568</v>
      </c>
      <c r="D20" s="70">
        <f>C20</f>
        <v>288211.76027845568</v>
      </c>
      <c r="E20" s="70"/>
      <c r="F20" s="70"/>
      <c r="G20" s="70"/>
      <c r="H20" s="301"/>
      <c r="I20" s="225"/>
      <c r="J20" s="122"/>
      <c r="K20" s="152"/>
    </row>
    <row r="21" spans="1:11">
      <c r="A21" s="3">
        <f t="shared" si="0"/>
        <v>5</v>
      </c>
      <c r="B21" s="3" t="s">
        <v>122</v>
      </c>
      <c r="C21" s="352">
        <v>1167214.7965861962</v>
      </c>
      <c r="D21" s="70"/>
      <c r="E21" s="70">
        <f>C21</f>
        <v>1167214.7965861962</v>
      </c>
      <c r="F21" s="70"/>
      <c r="G21" s="70"/>
      <c r="H21" s="301"/>
      <c r="I21" s="225"/>
      <c r="J21" s="122"/>
      <c r="K21" s="152"/>
    </row>
    <row r="22" spans="1:11">
      <c r="A22" s="3">
        <f t="shared" si="0"/>
        <v>6</v>
      </c>
      <c r="B22" s="3" t="s">
        <v>123</v>
      </c>
      <c r="C22" s="352">
        <v>31386.680897993294</v>
      </c>
      <c r="D22" s="70"/>
      <c r="E22" s="70">
        <f>C22</f>
        <v>31386.680897993294</v>
      </c>
      <c r="F22" s="70"/>
      <c r="G22" s="70"/>
      <c r="H22" s="301"/>
      <c r="I22" s="225"/>
      <c r="J22" s="122"/>
      <c r="K22" s="152"/>
    </row>
    <row r="23" spans="1:11">
      <c r="A23" s="3">
        <f t="shared" si="0"/>
        <v>7</v>
      </c>
      <c r="B23" s="3" t="s">
        <v>124</v>
      </c>
      <c r="C23" s="352">
        <v>0</v>
      </c>
      <c r="D23" s="70"/>
      <c r="E23" s="70"/>
      <c r="F23" s="70"/>
      <c r="G23" s="70">
        <f>C23</f>
        <v>0</v>
      </c>
      <c r="H23" s="301"/>
      <c r="I23" s="225"/>
      <c r="J23" s="122"/>
      <c r="K23" s="152"/>
    </row>
    <row r="24" spans="1:11">
      <c r="A24" s="3">
        <f t="shared" si="0"/>
        <v>8</v>
      </c>
      <c r="B24" s="3" t="s">
        <v>125</v>
      </c>
      <c r="C24" s="352">
        <v>744014.78295885434</v>
      </c>
      <c r="D24" s="70"/>
      <c r="E24" s="70"/>
      <c r="F24" s="70">
        <f>C24</f>
        <v>744014.78295885434</v>
      </c>
      <c r="G24" s="70"/>
      <c r="H24" s="301"/>
      <c r="I24" s="225"/>
      <c r="J24" s="122"/>
      <c r="K24" s="152"/>
    </row>
    <row r="25" spans="1:11">
      <c r="A25" s="3">
        <f t="shared" si="0"/>
        <v>9</v>
      </c>
      <c r="B25" s="3" t="s">
        <v>126</v>
      </c>
      <c r="C25" s="352">
        <v>49765.031908684461</v>
      </c>
      <c r="E25" s="70">
        <f>C25</f>
        <v>49765.031908684461</v>
      </c>
      <c r="F25" s="70"/>
      <c r="H25" s="301"/>
      <c r="I25" s="225"/>
      <c r="J25"/>
      <c r="K25" s="152"/>
    </row>
    <row r="26" spans="1:11">
      <c r="A26" s="3">
        <f t="shared" si="0"/>
        <v>10</v>
      </c>
      <c r="B26" s="3" t="s">
        <v>127</v>
      </c>
      <c r="C26" s="352">
        <v>1557754.7555633832</v>
      </c>
      <c r="D26" s="70">
        <f>ROUND(+D65/C65*C26,6)</f>
        <v>242930.84655399999</v>
      </c>
      <c r="E26" s="70">
        <f>ROUND(+E65/C65*C26,6)</f>
        <v>846595.98226600001</v>
      </c>
      <c r="F26" s="70">
        <f>ROUND(+F65/C65*C26,6)</f>
        <v>81454.001430000004</v>
      </c>
      <c r="G26" s="70">
        <f>ROUND(+G65/C65*C26,6)</f>
        <v>386773.92439900001</v>
      </c>
      <c r="H26" s="301"/>
      <c r="I26" s="225"/>
      <c r="J26" s="122"/>
      <c r="K26" s="152"/>
    </row>
    <row r="27" spans="1:11">
      <c r="A27" s="3">
        <f t="shared" si="0"/>
        <v>11</v>
      </c>
      <c r="B27" s="3" t="s">
        <v>128</v>
      </c>
      <c r="C27" s="352">
        <v>2206786.6856057146</v>
      </c>
      <c r="D27" s="70">
        <f>C27-E27</f>
        <v>2206786.6856057146</v>
      </c>
      <c r="E27" s="354">
        <v>0</v>
      </c>
      <c r="F27" s="70"/>
      <c r="H27" s="301"/>
      <c r="I27" s="225"/>
      <c r="J27"/>
      <c r="K27" s="152"/>
    </row>
    <row r="28" spans="1:11">
      <c r="C28" s="70"/>
      <c r="D28" s="70"/>
      <c r="E28" s="127"/>
      <c r="F28" s="70"/>
      <c r="H28" s="302"/>
      <c r="I28" s="225"/>
      <c r="J28"/>
      <c r="K28" s="152"/>
    </row>
    <row r="29" spans="1:11">
      <c r="C29" s="70"/>
      <c r="D29" s="70"/>
      <c r="E29" s="127"/>
      <c r="F29" s="70"/>
      <c r="H29" s="302"/>
      <c r="I29" s="225"/>
      <c r="J29"/>
      <c r="K29" s="152"/>
    </row>
    <row r="30" spans="1:11">
      <c r="A30" s="3">
        <v>12</v>
      </c>
      <c r="B30" s="13" t="s">
        <v>129</v>
      </c>
      <c r="C30" s="70"/>
      <c r="D30" s="70"/>
      <c r="E30" s="127"/>
      <c r="F30" s="70"/>
      <c r="H30" s="302"/>
      <c r="I30" s="225"/>
      <c r="J30"/>
      <c r="K30" s="152"/>
    </row>
    <row r="31" spans="1:11">
      <c r="C31" s="70"/>
      <c r="E31" s="70"/>
      <c r="F31" s="70"/>
      <c r="H31" s="302"/>
      <c r="I31" s="225"/>
      <c r="J31"/>
      <c r="K31" s="152"/>
    </row>
    <row r="32" spans="1:11">
      <c r="A32" s="3">
        <v>13</v>
      </c>
      <c r="B32" s="3" t="s">
        <v>118</v>
      </c>
      <c r="C32" s="70"/>
      <c r="D32" s="126"/>
      <c r="E32" s="126"/>
      <c r="F32" s="70"/>
      <c r="H32" s="302"/>
      <c r="I32" s="225"/>
      <c r="J32"/>
      <c r="K32" s="152"/>
    </row>
    <row r="33" spans="1:11">
      <c r="A33" s="3">
        <f t="shared" si="0"/>
        <v>14</v>
      </c>
      <c r="B33" s="3" t="s">
        <v>130</v>
      </c>
      <c r="C33" s="352">
        <v>166656.2947342589</v>
      </c>
      <c r="D33" s="70">
        <f>ROUND(ROUND((SUM(D50:D62))/(SUM(C50:C62)),6)*C33,0)</f>
        <v>26636</v>
      </c>
      <c r="E33" s="70">
        <f>ROUND(ROUND((SUM(E50:E62))/(SUM(C50:C62)),6)*C33,0)</f>
        <v>88681</v>
      </c>
      <c r="F33" s="70">
        <f>ROUND(ROUND((SUM(F50:F62))/(SUM(C50:C62)),6)*C33,0)</f>
        <v>8931</v>
      </c>
      <c r="G33" s="70">
        <f>ROUND(ROUND((SUM(G50:G62))/(SUM(C50:C62)),6)*C33,0)</f>
        <v>42408</v>
      </c>
      <c r="H33" s="301"/>
      <c r="I33" s="302"/>
      <c r="J33" s="122"/>
      <c r="K33" s="152"/>
    </row>
    <row r="34" spans="1:11">
      <c r="A34" s="3">
        <f t="shared" si="0"/>
        <v>15</v>
      </c>
      <c r="B34" s="3" t="s">
        <v>131</v>
      </c>
      <c r="C34" s="352">
        <v>0</v>
      </c>
      <c r="D34" s="70">
        <f>C34</f>
        <v>0</v>
      </c>
      <c r="E34" s="70"/>
      <c r="F34" s="70"/>
      <c r="G34" s="70"/>
      <c r="H34" s="301"/>
      <c r="I34" s="225"/>
      <c r="J34" s="122"/>
      <c r="K34" s="152"/>
    </row>
    <row r="35" spans="1:11">
      <c r="A35" s="3">
        <f t="shared" si="0"/>
        <v>16</v>
      </c>
      <c r="B35" s="3" t="s">
        <v>132</v>
      </c>
      <c r="C35" s="352">
        <v>1483200.0276549561</v>
      </c>
      <c r="D35" s="70">
        <f>C35</f>
        <v>1483200.0276549561</v>
      </c>
      <c r="E35" s="70"/>
      <c r="F35" s="70"/>
      <c r="G35" s="70"/>
      <c r="H35" s="301"/>
      <c r="I35" s="225"/>
      <c r="J35" s="122"/>
      <c r="K35" s="152"/>
    </row>
    <row r="36" spans="1:11">
      <c r="A36" s="3">
        <f t="shared" si="0"/>
        <v>17</v>
      </c>
      <c r="B36" s="3" t="s">
        <v>133</v>
      </c>
      <c r="C36" s="352">
        <v>22725874.282334339</v>
      </c>
      <c r="D36" s="70"/>
      <c r="E36" s="70">
        <f>C36</f>
        <v>22725874.282334339</v>
      </c>
      <c r="F36" s="70"/>
      <c r="G36" s="70"/>
      <c r="H36" s="301"/>
      <c r="I36" s="225"/>
      <c r="J36" s="122"/>
      <c r="K36" s="152"/>
    </row>
    <row r="37" spans="1:11">
      <c r="A37" s="3">
        <f t="shared" si="0"/>
        <v>18</v>
      </c>
      <c r="B37" s="3" t="s">
        <v>134</v>
      </c>
      <c r="C37" s="352">
        <v>883834.50831954717</v>
      </c>
      <c r="D37" s="70"/>
      <c r="E37" s="70">
        <f>C37</f>
        <v>883834.50831954717</v>
      </c>
      <c r="F37" s="70"/>
      <c r="G37" s="70"/>
      <c r="H37" s="301"/>
      <c r="I37" s="225"/>
      <c r="J37" s="122"/>
      <c r="K37" s="152"/>
    </row>
    <row r="38" spans="1:11">
      <c r="A38" s="3">
        <f t="shared" si="0"/>
        <v>19</v>
      </c>
      <c r="B38" s="3" t="s">
        <v>135</v>
      </c>
      <c r="C38" s="352">
        <v>8200.0628641451895</v>
      </c>
      <c r="D38" s="70"/>
      <c r="E38" s="70"/>
      <c r="F38" s="70"/>
      <c r="G38" s="70">
        <f>C38</f>
        <v>8200.0628641451895</v>
      </c>
      <c r="H38" s="301"/>
      <c r="I38" s="225"/>
      <c r="J38" s="122"/>
      <c r="K38" s="152"/>
    </row>
    <row r="39" spans="1:11">
      <c r="A39" s="3">
        <f t="shared" si="0"/>
        <v>20</v>
      </c>
      <c r="B39" s="3" t="s">
        <v>136</v>
      </c>
      <c r="C39" s="352">
        <v>144656.99861966207</v>
      </c>
      <c r="D39" s="70"/>
      <c r="E39" s="70"/>
      <c r="F39" s="70"/>
      <c r="G39" s="70">
        <f>C39</f>
        <v>144656.99861966207</v>
      </c>
      <c r="H39" s="301"/>
      <c r="I39" s="225"/>
      <c r="J39" s="122"/>
      <c r="K39" s="152"/>
    </row>
    <row r="40" spans="1:11">
      <c r="A40" s="3">
        <f t="shared" si="0"/>
        <v>21</v>
      </c>
      <c r="B40" s="3" t="s">
        <v>137</v>
      </c>
      <c r="C40" s="352">
        <v>327195.17433569772</v>
      </c>
      <c r="D40" s="70"/>
      <c r="E40" s="70"/>
      <c r="F40" s="70">
        <f>C40</f>
        <v>327195.17433569772</v>
      </c>
      <c r="G40" s="178"/>
      <c r="H40" s="301"/>
      <c r="I40" s="225"/>
      <c r="J40" s="122"/>
      <c r="K40" s="152"/>
    </row>
    <row r="41" spans="1:11">
      <c r="A41" s="3">
        <f t="shared" si="0"/>
        <v>22</v>
      </c>
      <c r="B41" s="3" t="s">
        <v>138</v>
      </c>
      <c r="C41" s="352">
        <v>53629.629393413656</v>
      </c>
      <c r="D41" s="70">
        <f>ROUND(ROUND(+D65/C65,6)*C41,0)</f>
        <v>8363</v>
      </c>
      <c r="E41" s="70">
        <f>ROUND(ROUND(+E65/C65,6)*C41,0)</f>
        <v>29146</v>
      </c>
      <c r="F41" s="70">
        <f>ROUND(ROUND(+F65/C65,6)*C41,0)</f>
        <v>2804</v>
      </c>
      <c r="G41" s="70">
        <f>ROUND(ROUND(+G65/C65,6)*C41,0)</f>
        <v>13316</v>
      </c>
      <c r="H41" s="301"/>
      <c r="I41" s="225"/>
      <c r="J41" s="122"/>
      <c r="K41" s="152"/>
    </row>
    <row r="42" spans="1:11">
      <c r="C42" s="128" t="s">
        <v>139</v>
      </c>
      <c r="D42" s="128" t="s">
        <v>140</v>
      </c>
      <c r="E42" s="128" t="s">
        <v>139</v>
      </c>
      <c r="F42" s="128" t="s">
        <v>139</v>
      </c>
      <c r="G42" s="128" t="s">
        <v>140</v>
      </c>
      <c r="H42" s="96"/>
      <c r="I42" s="96"/>
      <c r="K42" s="153"/>
    </row>
    <row r="43" spans="1:11">
      <c r="A43" s="3">
        <v>23</v>
      </c>
      <c r="B43" s="3" t="s">
        <v>141</v>
      </c>
      <c r="C43" s="229">
        <f>SUM(C18:C42)</f>
        <v>32570897.216263618</v>
      </c>
      <c r="D43" s="126">
        <f>SUM(D18:D41)</f>
        <v>4373205.320093126</v>
      </c>
      <c r="E43" s="126">
        <f>SUM(E18:E41)</f>
        <v>26212282.282312758</v>
      </c>
      <c r="F43" s="126">
        <f>SUM(F18:F41)</f>
        <v>1203654.9587245521</v>
      </c>
      <c r="G43" s="126">
        <f>SUM(G18:G41)</f>
        <v>781754.98588280729</v>
      </c>
      <c r="H43" s="96"/>
      <c r="I43" s="96"/>
      <c r="K43" s="136"/>
    </row>
    <row r="44" spans="1:11">
      <c r="F44" s="70"/>
      <c r="H44" s="96"/>
      <c r="I44" s="96"/>
      <c r="K44" s="96"/>
    </row>
    <row r="45" spans="1:11">
      <c r="A45" s="3">
        <v>24</v>
      </c>
      <c r="B45" s="3" t="s">
        <v>200</v>
      </c>
      <c r="C45" s="32">
        <f>SUM(D45:G45)</f>
        <v>1.0000000101547595</v>
      </c>
      <c r="D45" s="173">
        <f>+D43/$C43</f>
        <v>0.13426726599074018</v>
      </c>
      <c r="E45" s="173">
        <f>+E43/$C43</f>
        <v>0.80477618127216299</v>
      </c>
      <c r="F45" s="173">
        <f>+F43/$C43</f>
        <v>3.6954921773648022E-2</v>
      </c>
      <c r="G45" s="173">
        <f>+G43/$C43</f>
        <v>2.4001641118208242E-2</v>
      </c>
      <c r="H45" s="96"/>
      <c r="I45" s="96"/>
      <c r="K45" s="154"/>
    </row>
    <row r="46" spans="1:11">
      <c r="A46" s="3">
        <v>25</v>
      </c>
      <c r="C46" s="126"/>
      <c r="D46" s="132" t="s">
        <v>164</v>
      </c>
      <c r="E46" s="132" t="s">
        <v>165</v>
      </c>
      <c r="F46" s="132" t="s">
        <v>166</v>
      </c>
      <c r="H46" s="96"/>
      <c r="I46" s="96"/>
      <c r="K46" s="136"/>
    </row>
    <row r="47" spans="1:11">
      <c r="A47" s="3">
        <v>26</v>
      </c>
      <c r="B47" s="3" t="s">
        <v>146</v>
      </c>
      <c r="F47" s="70"/>
      <c r="H47" s="96"/>
      <c r="I47" s="96"/>
      <c r="K47" s="96"/>
    </row>
    <row r="48" spans="1:11">
      <c r="C48" s="345"/>
      <c r="D48" s="126"/>
      <c r="E48" s="126"/>
      <c r="F48" s="70"/>
      <c r="H48" s="96"/>
      <c r="I48" s="96"/>
      <c r="K48" s="136"/>
    </row>
    <row r="49" spans="1:11">
      <c r="A49" s="3">
        <v>27</v>
      </c>
      <c r="B49" s="96" t="s">
        <v>571</v>
      </c>
      <c r="C49" s="353">
        <v>19058924.192874413</v>
      </c>
      <c r="D49" s="353">
        <v>0</v>
      </c>
      <c r="E49" s="126">
        <f>+C49-D49</f>
        <v>19058924.192874413</v>
      </c>
      <c r="F49" s="70"/>
      <c r="H49" s="96"/>
      <c r="I49" s="303"/>
      <c r="K49" s="136"/>
    </row>
    <row r="50" spans="1:11">
      <c r="A50" s="3">
        <f t="shared" si="0"/>
        <v>28</v>
      </c>
      <c r="B50" s="3" t="s">
        <v>330</v>
      </c>
      <c r="C50" s="353">
        <v>24055865.243580032</v>
      </c>
      <c r="D50" s="70">
        <f>+C50</f>
        <v>24055865.243580032</v>
      </c>
      <c r="E50" s="70"/>
      <c r="F50" s="70"/>
      <c r="H50" s="96"/>
      <c r="I50" s="303"/>
      <c r="K50" s="152"/>
    </row>
    <row r="51" spans="1:11">
      <c r="A51" s="3">
        <f t="shared" si="0"/>
        <v>29</v>
      </c>
      <c r="B51" s="3" t="s">
        <v>331</v>
      </c>
      <c r="C51" s="353">
        <v>98356634.964078784</v>
      </c>
      <c r="D51" s="70">
        <f>+C51</f>
        <v>98356634.964078784</v>
      </c>
      <c r="E51" s="70"/>
      <c r="F51" s="70"/>
      <c r="H51" s="96"/>
      <c r="I51" s="303"/>
      <c r="K51" s="152"/>
    </row>
    <row r="52" spans="1:11">
      <c r="A52" s="3">
        <f t="shared" si="0"/>
        <v>30</v>
      </c>
      <c r="B52" s="3" t="s">
        <v>332</v>
      </c>
      <c r="C52" s="353">
        <v>0</v>
      </c>
      <c r="D52" s="70">
        <f>+C52</f>
        <v>0</v>
      </c>
      <c r="E52" s="70"/>
      <c r="F52" s="70"/>
      <c r="H52" s="96"/>
      <c r="I52" s="303"/>
      <c r="K52" s="152"/>
    </row>
    <row r="53" spans="1:11">
      <c r="A53" s="3">
        <f t="shared" si="0"/>
        <v>31</v>
      </c>
      <c r="B53" s="3" t="s">
        <v>333</v>
      </c>
      <c r="C53" s="353">
        <v>165566003.01052523</v>
      </c>
      <c r="D53" s="70"/>
      <c r="E53" s="70">
        <f>+C53</f>
        <v>165566003.01052523</v>
      </c>
      <c r="F53" s="70"/>
      <c r="H53" s="96"/>
      <c r="I53" s="303"/>
      <c r="K53" s="152"/>
    </row>
    <row r="54" spans="1:11">
      <c r="A54" s="3">
        <f t="shared" si="0"/>
        <v>32</v>
      </c>
      <c r="B54" s="3" t="s">
        <v>334</v>
      </c>
      <c r="C54" s="353">
        <v>186727219.45238069</v>
      </c>
      <c r="D54" s="70"/>
      <c r="E54" s="70">
        <f>+C54</f>
        <v>186727219.45238069</v>
      </c>
      <c r="F54" s="70"/>
      <c r="H54" s="96"/>
      <c r="I54" s="303"/>
      <c r="K54" s="152"/>
    </row>
    <row r="55" spans="1:11">
      <c r="A55" s="3">
        <f t="shared" si="0"/>
        <v>33</v>
      </c>
      <c r="B55" s="3" t="s">
        <v>335</v>
      </c>
      <c r="C55" s="353">
        <v>19378613.554779422</v>
      </c>
      <c r="D55" s="70"/>
      <c r="E55" s="70">
        <f>+C55</f>
        <v>19378613.554779422</v>
      </c>
      <c r="F55" s="70"/>
      <c r="H55" s="96"/>
      <c r="I55" s="303"/>
      <c r="K55" s="152"/>
    </row>
    <row r="56" spans="1:11">
      <c r="A56" s="3">
        <f t="shared" si="0"/>
        <v>34</v>
      </c>
      <c r="B56" s="3" t="s">
        <v>336</v>
      </c>
      <c r="C56" s="353">
        <v>35877240.8451434</v>
      </c>
      <c r="D56" s="70"/>
      <c r="E56" s="70">
        <f>+C56</f>
        <v>35877240.8451434</v>
      </c>
      <c r="F56" s="70"/>
      <c r="H56" s="96"/>
      <c r="I56" s="303"/>
      <c r="K56" s="152"/>
    </row>
    <row r="57" spans="1:11">
      <c r="A57" s="3">
        <f t="shared" si="0"/>
        <v>35</v>
      </c>
      <c r="B57" s="3" t="s">
        <v>337</v>
      </c>
      <c r="C57" s="353">
        <v>130087705.60198762</v>
      </c>
      <c r="D57" s="70"/>
      <c r="E57" s="70"/>
      <c r="F57" s="70"/>
      <c r="G57" s="126">
        <f>+C57</f>
        <v>130087705.60198762</v>
      </c>
      <c r="H57" s="96"/>
      <c r="I57" s="303"/>
      <c r="K57" s="152"/>
    </row>
    <row r="58" spans="1:11">
      <c r="A58" s="3">
        <f t="shared" si="0"/>
        <v>36</v>
      </c>
      <c r="B58" s="3" t="s">
        <v>338</v>
      </c>
      <c r="C58" s="353">
        <v>48540741.39111954</v>
      </c>
      <c r="D58" s="70"/>
      <c r="E58" s="70"/>
      <c r="F58" s="70"/>
      <c r="G58" s="70">
        <f>+C58</f>
        <v>48540741.39111954</v>
      </c>
      <c r="H58" s="96"/>
      <c r="I58" s="303"/>
      <c r="K58" s="152"/>
    </row>
    <row r="59" spans="1:11">
      <c r="A59" s="3">
        <f t="shared" si="0"/>
        <v>37</v>
      </c>
      <c r="B59" s="3" t="s">
        <v>339</v>
      </c>
      <c r="C59" s="353">
        <v>41044552.605117194</v>
      </c>
      <c r="D59" s="70"/>
      <c r="E59" s="70"/>
      <c r="F59" s="126">
        <f>+C59</f>
        <v>41044552.605117194</v>
      </c>
      <c r="G59" s="70"/>
      <c r="H59" s="96"/>
      <c r="I59" s="303"/>
      <c r="K59" s="152"/>
    </row>
    <row r="60" spans="1:11">
      <c r="A60" s="3">
        <f t="shared" si="0"/>
        <v>38</v>
      </c>
      <c r="B60" s="3" t="s">
        <v>340</v>
      </c>
      <c r="C60" s="353">
        <v>1351237.890569644</v>
      </c>
      <c r="D60" s="70"/>
      <c r="E60" s="70"/>
      <c r="F60" s="70"/>
      <c r="G60" s="70">
        <f>+C60</f>
        <v>1351237.890569644</v>
      </c>
      <c r="H60" s="96"/>
      <c r="I60" s="303"/>
      <c r="K60" s="152"/>
    </row>
    <row r="61" spans="1:11">
      <c r="A61" s="3">
        <f t="shared" si="0"/>
        <v>39</v>
      </c>
      <c r="B61" s="3" t="s">
        <v>341</v>
      </c>
      <c r="C61" s="353">
        <v>0</v>
      </c>
      <c r="D61" s="70"/>
      <c r="E61" s="70"/>
      <c r="F61" s="70"/>
      <c r="G61" s="70">
        <f>+C61</f>
        <v>0</v>
      </c>
      <c r="H61" s="96"/>
      <c r="I61" s="303"/>
      <c r="K61" s="152"/>
    </row>
    <row r="62" spans="1:11">
      <c r="A62" s="3">
        <f t="shared" si="0"/>
        <v>40</v>
      </c>
      <c r="B62" s="3" t="s">
        <v>342</v>
      </c>
      <c r="C62" s="353">
        <v>14915132.787173402</v>
      </c>
      <c r="D62" s="70"/>
      <c r="E62" s="70"/>
      <c r="F62" s="70"/>
      <c r="G62" s="70">
        <f>+C62</f>
        <v>14915132.787173402</v>
      </c>
      <c r="H62" s="96"/>
      <c r="I62" s="303"/>
      <c r="K62" s="152"/>
    </row>
    <row r="63" spans="1:11">
      <c r="A63" s="3">
        <f t="shared" si="0"/>
        <v>41</v>
      </c>
      <c r="B63" s="3" t="s">
        <v>343</v>
      </c>
      <c r="C63" s="353">
        <v>382662.4606706482</v>
      </c>
      <c r="D63" s="70">
        <f>ROUND(ROUND((SUM(D50:D62))/(SUM(C50:C62)),6)*C63,0)</f>
        <v>61160</v>
      </c>
      <c r="E63" s="70">
        <f>ROUND(ROUND((SUM(E50:E62))/(SUM(C50:C62)),6)*C63,0)</f>
        <v>203621</v>
      </c>
      <c r="F63" s="70">
        <f>ROUND(ROUND((SUM(F50:F62))/(SUM(C50:C62)),6)*C63,0)</f>
        <v>20507</v>
      </c>
      <c r="G63" s="70">
        <f>ROUND(ROUND((SUM(G50:G62))/(SUM(C50:C62)),6)*C63,0)</f>
        <v>97374</v>
      </c>
      <c r="H63" s="96"/>
      <c r="I63" s="303"/>
      <c r="K63" s="152"/>
    </row>
    <row r="64" spans="1:11">
      <c r="C64" s="350" t="s">
        <v>142</v>
      </c>
      <c r="D64" s="5" t="s">
        <v>139</v>
      </c>
      <c r="E64" s="5" t="s">
        <v>139</v>
      </c>
      <c r="F64" s="5" t="s">
        <v>139</v>
      </c>
      <c r="G64" s="5" t="s">
        <v>139</v>
      </c>
      <c r="H64" s="96"/>
      <c r="I64" s="96"/>
    </row>
    <row r="65" spans="1:8">
      <c r="A65" s="3">
        <v>41</v>
      </c>
      <c r="B65" s="3" t="s">
        <v>145</v>
      </c>
      <c r="C65" s="351">
        <f>SUM(C49:C64)</f>
        <v>785342533.99999988</v>
      </c>
      <c r="D65" s="126">
        <f>SUM(D49:D63)</f>
        <v>122473660.20765881</v>
      </c>
      <c r="E65" s="126">
        <f>SUM(E49:E63)</f>
        <v>426811622.0557031</v>
      </c>
      <c r="F65" s="126">
        <f>SUM(F49:F63)</f>
        <v>41065059.605117194</v>
      </c>
      <c r="G65" s="126">
        <f>SUM(G49:G63)</f>
        <v>194992191.67085019</v>
      </c>
      <c r="H65" s="126"/>
    </row>
    <row r="66" spans="1:8">
      <c r="C66" s="127"/>
      <c r="D66" s="126"/>
      <c r="F66" s="126"/>
    </row>
    <row r="68" spans="1:8">
      <c r="D68" s="46"/>
      <c r="E68" s="46"/>
      <c r="F68" s="46"/>
      <c r="G68" s="126"/>
    </row>
    <row r="69" spans="1:8">
      <c r="A69" s="3">
        <v>42</v>
      </c>
      <c r="B69" s="3" t="s">
        <v>157</v>
      </c>
      <c r="C69" s="32">
        <f>SUM(D69:G69)</f>
        <v>0.99999999941341444</v>
      </c>
      <c r="D69" s="32">
        <f>+D65/$C65</f>
        <v>0.15594935318715189</v>
      </c>
      <c r="E69" s="32">
        <f>+E65/$C65</f>
        <v>0.54347192922534759</v>
      </c>
      <c r="F69" s="32">
        <f>+F65/$C65</f>
        <v>5.2289361428012507E-2</v>
      </c>
      <c r="G69" s="32">
        <f>+G65/$C65</f>
        <v>0.24828935557290244</v>
      </c>
    </row>
    <row r="70" spans="1:8">
      <c r="A70" s="3">
        <f>1+A69</f>
        <v>43</v>
      </c>
      <c r="D70" s="132" t="s">
        <v>167</v>
      </c>
      <c r="E70" s="132" t="s">
        <v>168</v>
      </c>
      <c r="F70" s="132" t="s">
        <v>169</v>
      </c>
    </row>
    <row r="71" spans="1:8">
      <c r="A71" s="3">
        <f t="shared" ref="A71:A76" si="1">1+A70</f>
        <v>44</v>
      </c>
      <c r="B71" s="96" t="s">
        <v>568</v>
      </c>
    </row>
    <row r="72" spans="1:8">
      <c r="A72" s="3">
        <f t="shared" si="1"/>
        <v>45</v>
      </c>
      <c r="B72" s="26" t="s">
        <v>143</v>
      </c>
      <c r="C72" s="136"/>
      <c r="D72" s="126"/>
      <c r="E72" s="126"/>
      <c r="F72" s="126"/>
      <c r="G72" s="126"/>
    </row>
    <row r="73" spans="1:8">
      <c r="A73" s="3">
        <f t="shared" si="1"/>
        <v>46</v>
      </c>
      <c r="B73" s="3" t="str">
        <f t="shared" ref="B73:G73" si="2">+B65</f>
        <v>Total Distribution Plant</v>
      </c>
      <c r="C73" s="100">
        <f t="shared" si="2"/>
        <v>785342533.99999988</v>
      </c>
      <c r="D73" s="100">
        <f t="shared" si="2"/>
        <v>122473660.20765881</v>
      </c>
      <c r="E73" s="100">
        <f t="shared" si="2"/>
        <v>426811622.0557031</v>
      </c>
      <c r="F73" s="100">
        <f t="shared" si="2"/>
        <v>41065059.605117194</v>
      </c>
      <c r="G73" s="100">
        <f t="shared" si="2"/>
        <v>194992191.67085019</v>
      </c>
    </row>
    <row r="74" spans="1:8">
      <c r="A74" s="3">
        <f t="shared" si="1"/>
        <v>47</v>
      </c>
      <c r="B74" s="96" t="str">
        <f t="shared" ref="B74:G74" si="3">+B49</f>
        <v>Land and Land Rights (p.207.60) ****</v>
      </c>
      <c r="C74" s="100">
        <f t="shared" si="3"/>
        <v>19058924.192874413</v>
      </c>
      <c r="D74" s="100">
        <f t="shared" si="3"/>
        <v>0</v>
      </c>
      <c r="E74" s="100">
        <f t="shared" si="3"/>
        <v>19058924.192874413</v>
      </c>
      <c r="F74" s="100">
        <f t="shared" si="3"/>
        <v>0</v>
      </c>
      <c r="G74" s="100">
        <f t="shared" si="3"/>
        <v>0</v>
      </c>
    </row>
    <row r="75" spans="1:8">
      <c r="A75" s="3">
        <f t="shared" si="1"/>
        <v>48</v>
      </c>
      <c r="B75" s="3" t="s">
        <v>344</v>
      </c>
      <c r="C75" s="100">
        <f>+C73-C74</f>
        <v>766283609.80712545</v>
      </c>
      <c r="D75" s="100">
        <f>+D73-D74</f>
        <v>122473660.20765881</v>
      </c>
      <c r="E75" s="100">
        <f>+E73-E74</f>
        <v>407752697.86282867</v>
      </c>
      <c r="F75" s="100">
        <f>+F73-F74</f>
        <v>41065059.605117194</v>
      </c>
      <c r="G75" s="100">
        <f>+G73-G74</f>
        <v>194992191.67085019</v>
      </c>
    </row>
    <row r="76" spans="1:8">
      <c r="A76" s="3">
        <f t="shared" si="1"/>
        <v>49</v>
      </c>
      <c r="B76" s="3" t="s">
        <v>345</v>
      </c>
      <c r="D76" s="173">
        <f>+D75/$C75</f>
        <v>0.15982810886231219</v>
      </c>
      <c r="E76" s="173">
        <f>+E75/$C75</f>
        <v>0.53211721175330962</v>
      </c>
      <c r="F76" s="173">
        <f>+F75/$C75</f>
        <v>5.3589896847008538E-2</v>
      </c>
      <c r="G76" s="173">
        <f>+G75/$C75</f>
        <v>0.2544647819361946</v>
      </c>
    </row>
    <row r="77" spans="1:8">
      <c r="D77" s="46"/>
      <c r="E77" s="46"/>
      <c r="F77" s="46"/>
    </row>
    <row r="78" spans="1:8">
      <c r="A78" s="3">
        <v>50</v>
      </c>
      <c r="B78" s="26" t="s">
        <v>144</v>
      </c>
      <c r="D78" s="46"/>
      <c r="E78" s="46"/>
      <c r="F78" s="46"/>
    </row>
    <row r="79" spans="1:8">
      <c r="A79" s="3">
        <f>1+A78</f>
        <v>51</v>
      </c>
      <c r="B79" s="3" t="str">
        <f t="shared" ref="B79:G79" si="4">+B65</f>
        <v>Total Distribution Plant</v>
      </c>
      <c r="C79" s="100">
        <f t="shared" si="4"/>
        <v>785342533.99999988</v>
      </c>
      <c r="D79" s="100">
        <f t="shared" si="4"/>
        <v>122473660.20765881</v>
      </c>
      <c r="E79" s="100">
        <f t="shared" si="4"/>
        <v>426811622.0557031</v>
      </c>
      <c r="F79" s="100">
        <f t="shared" si="4"/>
        <v>41065059.605117194</v>
      </c>
      <c r="G79" s="100">
        <f t="shared" si="4"/>
        <v>194992191.67085019</v>
      </c>
    </row>
    <row r="80" spans="1:8">
      <c r="A80" s="3">
        <f>1+A79</f>
        <v>52</v>
      </c>
      <c r="B80" s="3" t="s">
        <v>345</v>
      </c>
      <c r="D80" s="173">
        <f>+D79/$C79</f>
        <v>0.15594935318715189</v>
      </c>
      <c r="E80" s="173">
        <f>+E79/$C79</f>
        <v>0.54347192922534759</v>
      </c>
      <c r="F80" s="173">
        <f>+F79/$C79</f>
        <v>5.2289361428012507E-2</v>
      </c>
      <c r="G80" s="173">
        <f>+G79/$C79</f>
        <v>0.24828935557290244</v>
      </c>
    </row>
    <row r="81" spans="1:6">
      <c r="D81" s="46"/>
      <c r="E81" s="46"/>
      <c r="F81" s="46"/>
    </row>
    <row r="82" spans="1:6">
      <c r="A82" s="3">
        <v>53</v>
      </c>
      <c r="B82" s="26" t="s">
        <v>346</v>
      </c>
    </row>
    <row r="83" spans="1:6">
      <c r="B83" s="26"/>
    </row>
    <row r="84" spans="1:6">
      <c r="A84" s="3">
        <v>54</v>
      </c>
      <c r="B84" s="26" t="s">
        <v>570</v>
      </c>
    </row>
    <row r="85" spans="1:6">
      <c r="B85" s="299"/>
    </row>
  </sheetData>
  <pageMargins left="0.7" right="0.7" top="0.75" bottom="0.75" header="0.3" footer="0.3"/>
  <pageSetup scale="53" orientation="portrait" r:id="rId1"/>
  <rowBreaks count="1" manualBreakCount="1">
    <brk id="1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3:K47"/>
  <sheetViews>
    <sheetView showGridLines="0" topLeftCell="D4" zoomScale="90" zoomScaleNormal="90" workbookViewId="0">
      <selection activeCell="L30" sqref="L30"/>
    </sheetView>
  </sheetViews>
  <sheetFormatPr defaultColWidth="9.140625" defaultRowHeight="12.75"/>
  <cols>
    <col min="1" max="1" width="5.5703125" style="212" customWidth="1"/>
    <col min="2" max="2" width="5.140625" style="212" bestFit="1" customWidth="1"/>
    <col min="3" max="3" width="47.42578125" style="212" customWidth="1"/>
    <col min="4" max="4" width="17.5703125" style="212" customWidth="1"/>
    <col min="5" max="5" width="20.85546875" style="212" bestFit="1" customWidth="1"/>
    <col min="6" max="7" width="18.28515625" style="212" customWidth="1"/>
    <col min="8" max="8" width="14.28515625" style="212" bestFit="1" customWidth="1"/>
    <col min="9" max="9" width="18.28515625" style="212" bestFit="1" customWidth="1"/>
    <col min="10" max="10" width="14.140625" style="212" customWidth="1"/>
    <col min="11" max="11" width="4.28515625" style="212" customWidth="1"/>
    <col min="12" max="12" width="18.28515625" style="212" bestFit="1" customWidth="1"/>
    <col min="13" max="16384" width="9.140625" style="212"/>
  </cols>
  <sheetData>
    <row r="3" spans="1:11" ht="15">
      <c r="A3" s="3"/>
      <c r="B3" s="3"/>
      <c r="C3" s="273"/>
      <c r="D3" s="3"/>
      <c r="E3" s="7"/>
      <c r="F3" s="7"/>
      <c r="G3" s="7"/>
      <c r="H3" s="7"/>
      <c r="I3" s="7"/>
      <c r="J3" s="5" t="s">
        <v>94</v>
      </c>
    </row>
    <row r="4" spans="1:11" ht="15">
      <c r="A4" s="3"/>
      <c r="B4" s="3"/>
      <c r="C4" s="3"/>
      <c r="D4" s="3"/>
      <c r="E4" s="7"/>
      <c r="F4" s="7"/>
      <c r="G4" s="7"/>
      <c r="H4" s="7"/>
      <c r="I4" s="7"/>
      <c r="J4" s="5" t="s">
        <v>328</v>
      </c>
    </row>
    <row r="5" spans="1:11" ht="15">
      <c r="A5" s="3"/>
      <c r="B5" s="3"/>
      <c r="C5" s="3"/>
      <c r="D5" s="3"/>
      <c r="E5" s="7"/>
      <c r="F5" s="7"/>
      <c r="G5" s="7"/>
      <c r="H5" s="7"/>
      <c r="I5" s="7"/>
      <c r="J5" s="5" t="s">
        <v>547</v>
      </c>
    </row>
    <row r="6" spans="1:11" ht="19.5">
      <c r="A6" s="3"/>
      <c r="B6" s="3"/>
      <c r="C6" s="78"/>
      <c r="D6" s="97" t="s">
        <v>93</v>
      </c>
      <c r="E6" s="7"/>
      <c r="F6" s="7"/>
      <c r="G6" s="7"/>
      <c r="H6" s="7"/>
      <c r="I6" s="7"/>
      <c r="J6" s="5"/>
    </row>
    <row r="7" spans="1:11" ht="15">
      <c r="A7" s="3"/>
      <c r="B7" s="3"/>
      <c r="C7" s="78"/>
      <c r="D7" s="23" t="s">
        <v>188</v>
      </c>
      <c r="E7" s="7"/>
      <c r="F7" s="7"/>
      <c r="G7" s="7"/>
      <c r="H7" s="7"/>
      <c r="I7" s="7"/>
      <c r="J7" s="7"/>
    </row>
    <row r="8" spans="1:11" ht="15">
      <c r="A8" s="3"/>
      <c r="B8" s="205"/>
      <c r="C8" s="197"/>
      <c r="D8" s="23" t="s">
        <v>249</v>
      </c>
      <c r="E8" s="7"/>
      <c r="F8" s="7"/>
      <c r="G8" s="7"/>
      <c r="H8" s="7"/>
      <c r="I8" s="7"/>
      <c r="J8" s="7"/>
    </row>
    <row r="9" spans="1:11" ht="15">
      <c r="A9" s="3"/>
      <c r="B9" s="205"/>
      <c r="C9" s="205"/>
      <c r="D9" s="23" t="str">
        <f>+'1 Rev Req'!D5</f>
        <v>2017 Forecast</v>
      </c>
      <c r="E9" s="7"/>
      <c r="F9" s="7"/>
      <c r="G9" s="7"/>
      <c r="H9" s="7"/>
      <c r="I9" s="7"/>
      <c r="J9" s="7"/>
    </row>
    <row r="10" spans="1:11" ht="15">
      <c r="A10" s="3"/>
      <c r="B10" s="3"/>
      <c r="C10" s="3"/>
      <c r="D10" s="23" t="str">
        <f>+'1 Rev Req'!D6</f>
        <v>12-15-2016 Posting</v>
      </c>
      <c r="E10" s="7"/>
      <c r="F10" s="7"/>
      <c r="H10" s="19"/>
      <c r="I10" s="7"/>
      <c r="J10" s="7"/>
    </row>
    <row r="11" spans="1:11" ht="15">
      <c r="A11" s="3"/>
      <c r="B11" s="3"/>
      <c r="C11" s="3"/>
      <c r="D11" s="23"/>
      <c r="E11" s="7"/>
      <c r="F11" s="7"/>
      <c r="G11" s="7"/>
      <c r="H11" s="7"/>
      <c r="I11" s="7"/>
      <c r="J11" s="7"/>
    </row>
    <row r="12" spans="1:11" ht="15">
      <c r="A12" s="3"/>
      <c r="B12" s="3"/>
      <c r="C12" s="29" t="s">
        <v>16</v>
      </c>
      <c r="D12" s="29" t="s">
        <v>18</v>
      </c>
      <c r="E12" s="29" t="s">
        <v>19</v>
      </c>
      <c r="F12" s="30" t="s">
        <v>21</v>
      </c>
      <c r="G12" s="30" t="s">
        <v>23</v>
      </c>
      <c r="H12" s="30" t="s">
        <v>86</v>
      </c>
      <c r="I12" s="30" t="s">
        <v>26</v>
      </c>
      <c r="J12" s="30" t="s">
        <v>556</v>
      </c>
      <c r="K12" s="218"/>
    </row>
    <row r="13" spans="1:11" ht="15">
      <c r="A13" s="3"/>
      <c r="B13" s="3"/>
      <c r="C13" s="3"/>
      <c r="D13" s="3"/>
      <c r="E13" s="7"/>
      <c r="F13" s="7"/>
      <c r="G13" s="7"/>
      <c r="H13" s="7"/>
      <c r="I13" s="7"/>
      <c r="J13" s="7"/>
    </row>
    <row r="14" spans="1:11" ht="15">
      <c r="A14" s="3"/>
      <c r="B14" s="3"/>
      <c r="C14" s="3"/>
      <c r="D14" s="7"/>
      <c r="E14" s="30" t="s">
        <v>241</v>
      </c>
      <c r="F14" s="7"/>
      <c r="G14" s="7"/>
      <c r="H14" s="7"/>
      <c r="I14" s="7"/>
      <c r="J14" s="7"/>
    </row>
    <row r="15" spans="1:11" ht="15">
      <c r="A15" s="3"/>
      <c r="B15" s="3"/>
      <c r="C15" s="3" t="s">
        <v>208</v>
      </c>
      <c r="D15" s="30" t="s">
        <v>113</v>
      </c>
      <c r="E15" s="30" t="s">
        <v>239</v>
      </c>
      <c r="F15" s="30" t="s">
        <v>239</v>
      </c>
      <c r="G15" s="3"/>
      <c r="H15" s="30" t="s">
        <v>244</v>
      </c>
      <c r="I15" s="30" t="s">
        <v>246</v>
      </c>
      <c r="J15" s="30" t="s">
        <v>248</v>
      </c>
    </row>
    <row r="16" spans="1:11" ht="15">
      <c r="A16" s="3"/>
      <c r="B16" s="3"/>
      <c r="C16" s="3" t="s">
        <v>209</v>
      </c>
      <c r="D16" s="30" t="s">
        <v>238</v>
      </c>
      <c r="E16" s="30" t="s">
        <v>240</v>
      </c>
      <c r="F16" s="30" t="s">
        <v>61</v>
      </c>
      <c r="G16" s="19"/>
      <c r="H16" s="30" t="s">
        <v>61</v>
      </c>
      <c r="I16" s="30" t="s">
        <v>177</v>
      </c>
      <c r="J16" s="30" t="s">
        <v>177</v>
      </c>
    </row>
    <row r="17" spans="1:10" ht="15">
      <c r="A17" s="3"/>
      <c r="B17" s="3"/>
      <c r="C17" s="3" t="s">
        <v>211</v>
      </c>
      <c r="D17" s="30" t="s">
        <v>237</v>
      </c>
      <c r="E17" s="30" t="s">
        <v>242</v>
      </c>
      <c r="F17" s="30" t="s">
        <v>243</v>
      </c>
      <c r="G17" s="30" t="s">
        <v>244</v>
      </c>
      <c r="H17" s="30" t="s">
        <v>243</v>
      </c>
      <c r="I17" s="30" t="s">
        <v>247</v>
      </c>
      <c r="J17" s="30" t="s">
        <v>247</v>
      </c>
    </row>
    <row r="18" spans="1:10" ht="15">
      <c r="A18" s="3"/>
      <c r="B18" s="3"/>
      <c r="C18" s="3" t="s">
        <v>212</v>
      </c>
      <c r="D18" s="7" t="s">
        <v>213</v>
      </c>
      <c r="E18" s="7" t="s">
        <v>214</v>
      </c>
      <c r="F18" s="7" t="s">
        <v>213</v>
      </c>
      <c r="G18" s="7" t="s">
        <v>213</v>
      </c>
      <c r="H18" s="25" t="s">
        <v>232</v>
      </c>
      <c r="I18" s="25" t="s">
        <v>232</v>
      </c>
      <c r="J18" s="25" t="s">
        <v>232</v>
      </c>
    </row>
    <row r="19" spans="1:10" ht="16.5">
      <c r="A19" s="3"/>
      <c r="B19" s="140" t="s">
        <v>234</v>
      </c>
      <c r="C19" s="3"/>
      <c r="D19" s="7"/>
      <c r="E19" s="7"/>
      <c r="F19" s="7"/>
      <c r="G19" s="7"/>
      <c r="H19" s="7"/>
      <c r="I19" s="7"/>
      <c r="J19" s="7"/>
    </row>
    <row r="20" spans="1:10" ht="15.75">
      <c r="A20" s="3">
        <v>1</v>
      </c>
      <c r="B20" s="3"/>
      <c r="C20" s="3" t="s">
        <v>216</v>
      </c>
      <c r="D20" s="248">
        <v>4471</v>
      </c>
      <c r="E20" s="248">
        <v>1128</v>
      </c>
      <c r="F20" s="227">
        <f>+E20/D20</f>
        <v>0.25229255200178929</v>
      </c>
      <c r="G20" s="228">
        <f>+G39</f>
        <v>233128</v>
      </c>
      <c r="H20" s="39">
        <f>+G20/D$45</f>
        <v>1.9034950013310818E-3</v>
      </c>
      <c r="I20" s="111">
        <f>ROUND(+H20*G20,0)</f>
        <v>444</v>
      </c>
      <c r="J20" s="111"/>
    </row>
    <row r="21" spans="1:10" ht="15.75">
      <c r="A21" s="3">
        <f>1+A20</f>
        <v>2</v>
      </c>
      <c r="B21" s="3"/>
      <c r="C21" s="3" t="s">
        <v>217</v>
      </c>
      <c r="D21" s="248">
        <v>4280</v>
      </c>
      <c r="E21" s="248">
        <v>785</v>
      </c>
      <c r="F21" s="227">
        <f>+E21/D21</f>
        <v>0.18341121495327103</v>
      </c>
      <c r="G21" s="229">
        <f>+G36</f>
        <v>368591</v>
      </c>
      <c r="H21" s="39">
        <f>+G21/D$45</f>
        <v>3.0095532327117495E-3</v>
      </c>
      <c r="I21" s="74">
        <f>ROUND(+H21*G21,0)</f>
        <v>1109</v>
      </c>
      <c r="J21" s="74"/>
    </row>
    <row r="22" spans="1:10" ht="15.75">
      <c r="A22" s="3">
        <f>1+A21</f>
        <v>3</v>
      </c>
      <c r="B22" s="3"/>
      <c r="C22" s="3" t="s">
        <v>218</v>
      </c>
      <c r="D22" s="248">
        <v>9529</v>
      </c>
      <c r="E22" s="248">
        <v>1263</v>
      </c>
      <c r="F22" s="227">
        <f>+E22/D22</f>
        <v>0.13254276419351455</v>
      </c>
      <c r="G22" s="229">
        <f>+G40</f>
        <v>366935</v>
      </c>
      <c r="H22" s="39">
        <f>+G22/D$45</f>
        <v>2.9960319580377326E-3</v>
      </c>
      <c r="I22" s="74">
        <f>ROUND(+H22*G22,0)</f>
        <v>1099</v>
      </c>
      <c r="J22" s="74"/>
    </row>
    <row r="23" spans="1:10" ht="15">
      <c r="A23" s="3"/>
      <c r="B23" s="3"/>
      <c r="C23" s="3"/>
      <c r="D23" s="178" t="s">
        <v>213</v>
      </c>
      <c r="E23" s="176" t="s">
        <v>213</v>
      </c>
      <c r="F23" s="177"/>
      <c r="G23" s="176" t="s">
        <v>213</v>
      </c>
      <c r="H23" s="74"/>
      <c r="I23" s="146" t="s">
        <v>215</v>
      </c>
      <c r="J23" s="144"/>
    </row>
    <row r="24" spans="1:10" ht="15.75">
      <c r="A24" s="3">
        <v>4</v>
      </c>
      <c r="B24" s="3"/>
      <c r="C24" s="3" t="s">
        <v>219</v>
      </c>
      <c r="D24" s="178">
        <f>SUM(D20:D22)</f>
        <v>18280</v>
      </c>
      <c r="E24" s="178">
        <f>SUM(E20:E22)</f>
        <v>3176</v>
      </c>
      <c r="F24" s="177"/>
      <c r="G24" s="178">
        <f>SUM(G20:G22)</f>
        <v>968654</v>
      </c>
      <c r="H24" s="74"/>
      <c r="I24" s="126">
        <f>SUM(I20:I22)</f>
        <v>2652</v>
      </c>
      <c r="J24" s="142">
        <f>ROUND(I24/12,0)</f>
        <v>221</v>
      </c>
    </row>
    <row r="25" spans="1:10" ht="15">
      <c r="A25" s="3"/>
      <c r="B25" s="3"/>
      <c r="C25" s="100"/>
      <c r="D25" s="178"/>
      <c r="E25" s="178"/>
      <c r="F25" s="177"/>
      <c r="G25" s="179"/>
      <c r="H25" s="74"/>
      <c r="I25" s="74"/>
      <c r="J25" s="74"/>
    </row>
    <row r="26" spans="1:10" ht="15">
      <c r="A26" s="3"/>
      <c r="B26" s="3"/>
      <c r="C26" s="3"/>
      <c r="D26" s="178"/>
      <c r="E26" s="178"/>
      <c r="F26" s="177"/>
      <c r="G26" s="179"/>
      <c r="H26" s="74"/>
      <c r="I26" s="74"/>
      <c r="J26" s="74"/>
    </row>
    <row r="27" spans="1:10" ht="16.5">
      <c r="A27" s="3">
        <v>5</v>
      </c>
      <c r="B27" s="140" t="s">
        <v>235</v>
      </c>
      <c r="C27" s="3"/>
      <c r="D27" s="178"/>
      <c r="E27" s="178"/>
      <c r="F27" s="177"/>
      <c r="G27" s="179"/>
      <c r="H27" s="74"/>
      <c r="I27" s="74"/>
      <c r="J27" s="74"/>
    </row>
    <row r="28" spans="1:10" ht="15.75">
      <c r="A28" s="3">
        <f>1+A27</f>
        <v>6</v>
      </c>
      <c r="B28" s="3"/>
      <c r="C28" s="3" t="s">
        <v>220</v>
      </c>
      <c r="D28" s="248">
        <v>3057</v>
      </c>
      <c r="E28" s="248">
        <v>3057</v>
      </c>
      <c r="F28" s="227">
        <f>+E28/D28</f>
        <v>1</v>
      </c>
      <c r="G28" s="244">
        <v>269257</v>
      </c>
      <c r="H28" s="39">
        <f>+G28/D$45</f>
        <v>2.1984890428151192E-3</v>
      </c>
      <c r="I28" s="111">
        <f>ROUND(+H28*G28,0)</f>
        <v>592</v>
      </c>
      <c r="J28" s="111"/>
    </row>
    <row r="29" spans="1:10" ht="15.75">
      <c r="A29" s="3">
        <f>1+A28</f>
        <v>7</v>
      </c>
      <c r="B29" s="3"/>
      <c r="C29" s="3" t="s">
        <v>221</v>
      </c>
      <c r="D29" s="248">
        <v>4795</v>
      </c>
      <c r="E29" s="248">
        <v>1935</v>
      </c>
      <c r="F29" s="227">
        <f>+E29/D29</f>
        <v>0.40354535974973932</v>
      </c>
      <c r="G29" s="248">
        <v>230488</v>
      </c>
      <c r="H29" s="39">
        <f>+G29/D$45</f>
        <v>1.8819393460536632E-3</v>
      </c>
      <c r="I29" s="74">
        <f>ROUND(+H29*G29,0)</f>
        <v>434</v>
      </c>
      <c r="J29" s="74"/>
    </row>
    <row r="30" spans="1:10" ht="15">
      <c r="A30" s="3"/>
      <c r="B30" s="3"/>
      <c r="C30" s="3"/>
      <c r="D30" s="178" t="s">
        <v>213</v>
      </c>
      <c r="E30" s="176" t="s">
        <v>213</v>
      </c>
      <c r="F30" s="177"/>
      <c r="G30" s="176" t="s">
        <v>213</v>
      </c>
      <c r="H30" s="74"/>
      <c r="I30" s="144" t="s">
        <v>215</v>
      </c>
      <c r="J30" s="144"/>
    </row>
    <row r="31" spans="1:10" ht="15.75">
      <c r="A31" s="3">
        <v>8</v>
      </c>
      <c r="B31" s="3"/>
      <c r="C31" s="3" t="s">
        <v>222</v>
      </c>
      <c r="D31" s="178">
        <f>SUM(D28:D29)</f>
        <v>7852</v>
      </c>
      <c r="E31" s="178">
        <f>SUM(E28:E29)</f>
        <v>4992</v>
      </c>
      <c r="F31" s="177"/>
      <c r="G31" s="178">
        <f>SUM(G28:G29)</f>
        <v>499745</v>
      </c>
      <c r="H31" s="74"/>
      <c r="I31" s="111">
        <f>SUM(I28:I29)</f>
        <v>1026</v>
      </c>
      <c r="J31" s="142">
        <f>ROUND(I31/12,0)</f>
        <v>86</v>
      </c>
    </row>
    <row r="32" spans="1:10" ht="15">
      <c r="A32" s="3"/>
      <c r="B32" s="3"/>
      <c r="C32" s="100"/>
      <c r="D32" s="178"/>
      <c r="E32" s="178"/>
      <c r="F32" s="177"/>
      <c r="G32" s="179"/>
      <c r="H32" s="74"/>
      <c r="I32" s="74"/>
      <c r="J32" s="74"/>
    </row>
    <row r="33" spans="1:10" ht="15">
      <c r="A33" s="3"/>
      <c r="B33" s="3"/>
      <c r="C33" s="3"/>
      <c r="D33" s="178"/>
      <c r="E33" s="178"/>
      <c r="F33" s="177"/>
      <c r="G33" s="179"/>
      <c r="H33" s="74"/>
      <c r="I33" s="74"/>
      <c r="J33" s="74"/>
    </row>
    <row r="34" spans="1:10" ht="16.5">
      <c r="A34" s="3">
        <v>9</v>
      </c>
      <c r="B34" s="140" t="s">
        <v>236</v>
      </c>
      <c r="C34" s="3"/>
      <c r="D34" s="178"/>
      <c r="E34" s="178"/>
      <c r="F34" s="177"/>
      <c r="G34" s="179"/>
      <c r="H34" s="74"/>
      <c r="I34" s="74"/>
      <c r="J34" s="74"/>
    </row>
    <row r="35" spans="1:10" ht="15.75">
      <c r="A35" s="3">
        <f t="shared" ref="A35:A40" si="0">1+A34</f>
        <v>10</v>
      </c>
      <c r="B35" s="3"/>
      <c r="C35" s="3" t="s">
        <v>223</v>
      </c>
      <c r="D35" s="243">
        <v>1098</v>
      </c>
      <c r="E35" s="246">
        <v>1098</v>
      </c>
      <c r="F35" s="227">
        <f t="shared" ref="F35:F40" si="1">+E35/D35</f>
        <v>1</v>
      </c>
      <c r="G35" s="242">
        <v>225040</v>
      </c>
      <c r="H35" s="39">
        <f t="shared" ref="H35:H40" si="2">+G35/D$45</f>
        <v>1.8374563119811719E-3</v>
      </c>
      <c r="I35" s="111">
        <f t="shared" ref="I35:I40" si="3">ROUND(+H35*G35,0)</f>
        <v>414</v>
      </c>
      <c r="J35" s="111"/>
    </row>
    <row r="36" spans="1:10" ht="15.75">
      <c r="A36" s="3">
        <f t="shared" si="0"/>
        <v>11</v>
      </c>
      <c r="B36" s="3"/>
      <c r="C36" s="3" t="s">
        <v>217</v>
      </c>
      <c r="D36" s="245">
        <v>4507</v>
      </c>
      <c r="E36" s="246">
        <v>2615</v>
      </c>
      <c r="F36" s="227">
        <f t="shared" si="1"/>
        <v>0.58020856445529179</v>
      </c>
      <c r="G36" s="243">
        <v>368591</v>
      </c>
      <c r="H36" s="39">
        <f t="shared" si="2"/>
        <v>3.0095532327117495E-3</v>
      </c>
      <c r="I36" s="74">
        <f t="shared" si="3"/>
        <v>1109</v>
      </c>
      <c r="J36" s="74"/>
    </row>
    <row r="37" spans="1:10" ht="15.75">
      <c r="A37" s="3">
        <f t="shared" si="0"/>
        <v>12</v>
      </c>
      <c r="B37" s="3"/>
      <c r="C37" s="3" t="s">
        <v>224</v>
      </c>
      <c r="D37" s="243">
        <v>3530</v>
      </c>
      <c r="E37" s="246">
        <v>159</v>
      </c>
      <c r="F37" s="227">
        <f t="shared" si="1"/>
        <v>4.5042492917847024E-2</v>
      </c>
      <c r="G37" s="246">
        <v>149218</v>
      </c>
      <c r="H37" s="39">
        <f t="shared" si="2"/>
        <v>1.2183680943885821E-3</v>
      </c>
      <c r="I37" s="74">
        <f t="shared" si="3"/>
        <v>182</v>
      </c>
      <c r="J37" s="74"/>
    </row>
    <row r="38" spans="1:10" ht="15.75">
      <c r="A38" s="3">
        <f t="shared" si="0"/>
        <v>13</v>
      </c>
      <c r="B38" s="3"/>
      <c r="C38" s="3" t="s">
        <v>225</v>
      </c>
      <c r="D38" s="243">
        <v>3769</v>
      </c>
      <c r="E38" s="246">
        <v>845</v>
      </c>
      <c r="F38" s="227">
        <f t="shared" si="1"/>
        <v>0.22419739984080658</v>
      </c>
      <c r="G38" s="246">
        <v>200039</v>
      </c>
      <c r="H38" s="39">
        <f t="shared" si="2"/>
        <v>1.6333226234998297E-3</v>
      </c>
      <c r="I38" s="74">
        <f t="shared" si="3"/>
        <v>327</v>
      </c>
      <c r="J38" s="74"/>
    </row>
    <row r="39" spans="1:10" ht="15.75">
      <c r="A39" s="3">
        <f t="shared" si="0"/>
        <v>14</v>
      </c>
      <c r="B39" s="3"/>
      <c r="C39" s="3" t="s">
        <v>216</v>
      </c>
      <c r="D39" s="245">
        <v>4590</v>
      </c>
      <c r="E39" s="246">
        <v>1242</v>
      </c>
      <c r="F39" s="227">
        <f t="shared" si="1"/>
        <v>0.27058823529411763</v>
      </c>
      <c r="G39" s="243">
        <v>233128</v>
      </c>
      <c r="H39" s="39">
        <f t="shared" si="2"/>
        <v>1.9034950013310818E-3</v>
      </c>
      <c r="I39" s="74">
        <f t="shared" si="3"/>
        <v>444</v>
      </c>
      <c r="J39" s="74"/>
    </row>
    <row r="40" spans="1:10" ht="15.75">
      <c r="A40" s="3">
        <f t="shared" si="0"/>
        <v>15</v>
      </c>
      <c r="B40" s="3"/>
      <c r="C40" s="3" t="s">
        <v>218</v>
      </c>
      <c r="D40" s="245">
        <v>13165</v>
      </c>
      <c r="E40" s="246">
        <v>1161</v>
      </c>
      <c r="F40" s="227">
        <f t="shared" si="1"/>
        <v>8.8188378275731102E-2</v>
      </c>
      <c r="G40" s="243">
        <v>366935</v>
      </c>
      <c r="H40" s="39">
        <f t="shared" si="2"/>
        <v>2.9960319580377326E-3</v>
      </c>
      <c r="I40" s="74">
        <f t="shared" si="3"/>
        <v>1099</v>
      </c>
      <c r="J40" s="74"/>
    </row>
    <row r="41" spans="1:10" ht="15">
      <c r="A41" s="3"/>
      <c r="B41" s="3"/>
      <c r="C41" s="3"/>
      <c r="D41" s="70" t="s">
        <v>213</v>
      </c>
      <c r="E41" s="3" t="s">
        <v>213</v>
      </c>
      <c r="F41" s="70"/>
      <c r="G41" s="3" t="s">
        <v>213</v>
      </c>
      <c r="H41" s="74"/>
      <c r="I41" s="144" t="s">
        <v>215</v>
      </c>
      <c r="J41" s="144"/>
    </row>
    <row r="42" spans="1:10" ht="15.75">
      <c r="A42" s="3">
        <v>16</v>
      </c>
      <c r="B42" s="3"/>
      <c r="C42" s="3" t="s">
        <v>226</v>
      </c>
      <c r="D42" s="178">
        <f>SUM(D35:D40)</f>
        <v>30659</v>
      </c>
      <c r="E42" s="178">
        <f>SUM(E35:E40)</f>
        <v>7120</v>
      </c>
      <c r="F42" s="70"/>
      <c r="G42" s="178">
        <f>SUM(G35:G40)</f>
        <v>1542951</v>
      </c>
      <c r="H42" s="74"/>
      <c r="I42" s="126">
        <f>SUM(I35:I40)</f>
        <v>3575</v>
      </c>
      <c r="J42" s="142">
        <f>ROUND(I42/12,0)</f>
        <v>298</v>
      </c>
    </row>
    <row r="43" spans="1:10" ht="15">
      <c r="A43" s="3"/>
      <c r="B43" s="3"/>
      <c r="C43" s="100"/>
      <c r="D43" s="7"/>
      <c r="E43" s="7"/>
      <c r="F43" s="7"/>
      <c r="G43" s="7"/>
      <c r="H43" s="7"/>
      <c r="I43" s="7"/>
      <c r="J43" s="7"/>
    </row>
    <row r="44" spans="1:10" ht="15">
      <c r="A44" s="3"/>
      <c r="B44" s="3"/>
      <c r="C44" s="3"/>
      <c r="D44" s="7"/>
      <c r="E44" s="7"/>
      <c r="F44" s="7"/>
      <c r="G44" s="7"/>
      <c r="H44" s="7"/>
      <c r="I44" s="7"/>
      <c r="J44" s="7"/>
    </row>
    <row r="45" spans="1:10" ht="15">
      <c r="A45" s="3">
        <v>17</v>
      </c>
      <c r="B45" s="3" t="s">
        <v>245</v>
      </c>
      <c r="C45" s="3"/>
      <c r="D45" s="111">
        <f>+'1 Rev Req'!E14</f>
        <v>122473660.20765883</v>
      </c>
      <c r="E45" s="36" t="s">
        <v>320</v>
      </c>
      <c r="F45" s="7"/>
      <c r="G45" s="7"/>
      <c r="H45" s="7"/>
      <c r="I45" s="7"/>
      <c r="J45" s="7"/>
    </row>
    <row r="46" spans="1:10" ht="15">
      <c r="A46" s="3"/>
      <c r="B46" s="3"/>
      <c r="C46" s="3"/>
      <c r="D46" s="7"/>
      <c r="E46" s="7"/>
      <c r="F46" s="7"/>
      <c r="G46" s="7"/>
      <c r="H46" s="7"/>
      <c r="I46" s="7"/>
      <c r="J46" s="7"/>
    </row>
    <row r="47" spans="1:10" ht="15">
      <c r="A47" s="3"/>
      <c r="B47" s="3"/>
      <c r="C47" s="3"/>
      <c r="D47" s="7"/>
      <c r="E47" s="7"/>
      <c r="F47" s="7"/>
      <c r="G47" s="7"/>
      <c r="H47" s="7"/>
      <c r="I47" s="7"/>
      <c r="J47" s="7"/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1 Rev Req</vt:lpstr>
      <vt:lpstr>2 WACC</vt:lpstr>
      <vt:lpstr>3 Plant</vt:lpstr>
      <vt:lpstr>4 Expenses</vt:lpstr>
      <vt:lpstr>5 alloc.</vt:lpstr>
      <vt:lpstr>Temp</vt:lpstr>
      <vt:lpstr>6 Dist alloc.</vt:lpstr>
      <vt:lpstr>7 Substation</vt:lpstr>
      <vt:lpstr>8 Lines</vt:lpstr>
      <vt:lpstr>9 Meters</vt:lpstr>
      <vt:lpstr>10 Depreciation</vt:lpstr>
      <vt:lpstr>11 13 mo avg plant</vt:lpstr>
      <vt:lpstr>12 13 mo avg accu dep</vt:lpstr>
      <vt:lpstr>13 ADIT </vt:lpstr>
      <vt:lpstr>14 165 Prepayments</vt:lpstr>
      <vt:lpstr>15 Rates</vt:lpstr>
      <vt:lpstr>Sheet1</vt:lpstr>
      <vt:lpstr>_clp1</vt:lpstr>
      <vt:lpstr>_clp2</vt:lpstr>
      <vt:lpstr>Alloc</vt:lpstr>
      <vt:lpstr>clpcoc2</vt:lpstr>
      <vt:lpstr>'1 Rev Req'!Print_Area</vt:lpstr>
      <vt:lpstr>'10 Depreciation'!Print_Area</vt:lpstr>
      <vt:lpstr>'11 13 mo avg plant'!Print_Area</vt:lpstr>
      <vt:lpstr>'12 13 mo avg accu dep'!Print_Area</vt:lpstr>
      <vt:lpstr>'13 ADIT '!Print_Area</vt:lpstr>
      <vt:lpstr>'14 165 Prepayments'!Print_Area</vt:lpstr>
      <vt:lpstr>'15 Rates'!Print_Area</vt:lpstr>
      <vt:lpstr>'2 WACC'!Print_Area</vt:lpstr>
      <vt:lpstr>'3 Plant'!Print_Area</vt:lpstr>
      <vt:lpstr>'4 Expenses'!Print_Area</vt:lpstr>
      <vt:lpstr>'5 alloc.'!Print_Area</vt:lpstr>
      <vt:lpstr>'6 Dist alloc.'!Print_Area</vt:lpstr>
      <vt:lpstr>'7 Substation'!Print_Area</vt:lpstr>
      <vt:lpstr>'8 Lines'!Print_Area</vt:lpstr>
      <vt:lpstr>'9 Meters'!Print_Area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Bill Ryan</cp:lastModifiedBy>
  <cp:lastPrinted>2016-10-17T13:20:31Z</cp:lastPrinted>
  <dcterms:created xsi:type="dcterms:W3CDTF">1996-11-14T19:03:55Z</dcterms:created>
  <dcterms:modified xsi:type="dcterms:W3CDTF">2016-12-15T15:29:33Z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