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hared Process\Network Billing\System Peak\"/>
    </mc:Choice>
  </mc:AlternateContent>
  <bookViews>
    <workbookView xWindow="29145" yWindow="60" windowWidth="12375" windowHeight="11670"/>
  </bookViews>
  <sheets>
    <sheet name="2024" sheetId="32" r:id="rId1"/>
    <sheet name="2023" sheetId="31" r:id="rId2"/>
    <sheet name="2022" sheetId="30" r:id="rId3"/>
    <sheet name="2021" sheetId="29" r:id="rId4"/>
    <sheet name="2020" sheetId="28" r:id="rId5"/>
    <sheet name="2019" sheetId="27" r:id="rId6"/>
    <sheet name="2018" sheetId="26" r:id="rId7"/>
    <sheet name="2017" sheetId="25" r:id="rId8"/>
    <sheet name="2016" sheetId="24" r:id="rId9"/>
    <sheet name="2015" sheetId="23" r:id="rId10"/>
    <sheet name="2014" sheetId="22" r:id="rId11"/>
    <sheet name="2013" sheetId="21" r:id="rId12"/>
    <sheet name="2012" sheetId="20" r:id="rId13"/>
    <sheet name="2011" sheetId="19" r:id="rId14"/>
    <sheet name="2010" sheetId="18" r:id="rId15"/>
    <sheet name="2009" sheetId="17" r:id="rId16"/>
    <sheet name="2008" sheetId="16" r:id="rId17"/>
    <sheet name="2007" sheetId="15" r:id="rId18"/>
    <sheet name="2006" sheetId="14" r:id="rId19"/>
    <sheet name="2005 withBPA WesternCo-op Loads" sheetId="13" r:id="rId20"/>
    <sheet name="2005" sheetId="12" r:id="rId21"/>
    <sheet name="2004" sheetId="11" r:id="rId22"/>
    <sheet name="2003" sheetId="10" r:id="rId23"/>
    <sheet name="2002" sheetId="9" r:id="rId24"/>
    <sheet name="2001" sheetId="8" r:id="rId25"/>
    <sheet name="2000" sheetId="7" r:id="rId26"/>
    <sheet name="1999" sheetId="6" r:id="rId27"/>
    <sheet name="1998" sheetId="4" r:id="rId28"/>
    <sheet name="1997" sheetId="5" r:id="rId29"/>
  </sheets>
  <calcPr calcId="162913"/>
</workbook>
</file>

<file path=xl/calcChain.xml><?xml version="1.0" encoding="utf-8"?>
<calcChain xmlns="http://schemas.openxmlformats.org/spreadsheetml/2006/main">
  <c r="F1" i="32" l="1"/>
  <c r="F1" i="31" l="1"/>
  <c r="F1" i="30" l="1"/>
  <c r="F1" i="29" l="1"/>
  <c r="F1" i="28" l="1"/>
  <c r="F1" i="27" l="1"/>
  <c r="F1" i="26" l="1"/>
  <c r="F1" i="25" l="1"/>
  <c r="B14" i="24" l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F1" i="24"/>
  <c r="B14" i="23" l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F1" i="23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" i="22"/>
  <c r="B14" i="2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F1" i="21"/>
  <c r="B14" i="20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F1" i="20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F1" i="19"/>
  <c r="F1" i="18"/>
  <c r="B14" i="18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F1" i="17"/>
  <c r="B14" i="17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C24" i="5"/>
  <c r="C23" i="5"/>
  <c r="C22" i="5"/>
  <c r="C21" i="5"/>
  <c r="C20" i="5"/>
  <c r="C19" i="5"/>
  <c r="C18" i="5"/>
  <c r="C17" i="5"/>
  <c r="C16" i="5"/>
  <c r="C15" i="5"/>
  <c r="C14" i="5"/>
  <c r="C13" i="5"/>
  <c r="F1" i="5"/>
  <c r="C24" i="4"/>
  <c r="C23" i="4"/>
  <c r="C22" i="4"/>
  <c r="C21" i="4"/>
  <c r="C20" i="4"/>
  <c r="C19" i="4"/>
  <c r="C18" i="4"/>
  <c r="C17" i="4"/>
  <c r="C16" i="4"/>
  <c r="C15" i="4"/>
  <c r="C14" i="4"/>
  <c r="C13" i="4"/>
  <c r="F1" i="4"/>
  <c r="C24" i="6"/>
  <c r="C23" i="6"/>
  <c r="C22" i="6"/>
  <c r="C21" i="6"/>
  <c r="C20" i="6"/>
  <c r="C19" i="6"/>
  <c r="C18" i="6"/>
  <c r="C17" i="6"/>
  <c r="C16" i="6"/>
  <c r="C15" i="6"/>
  <c r="C14" i="6"/>
  <c r="C13" i="6"/>
  <c r="F1" i="6"/>
  <c r="C24" i="7"/>
  <c r="C23" i="7"/>
  <c r="C22" i="7"/>
  <c r="C21" i="7"/>
  <c r="C20" i="7"/>
  <c r="C19" i="7"/>
  <c r="C18" i="7"/>
  <c r="C17" i="7"/>
  <c r="C13" i="7"/>
  <c r="C16" i="7"/>
  <c r="C15" i="7"/>
  <c r="C14" i="7"/>
  <c r="F1" i="7"/>
  <c r="C16" i="8"/>
  <c r="C24" i="8"/>
  <c r="C23" i="8"/>
  <c r="C22" i="8"/>
  <c r="C21" i="8"/>
  <c r="C20" i="8"/>
  <c r="C19" i="8"/>
  <c r="C18" i="8"/>
  <c r="C17" i="8"/>
  <c r="C15" i="8"/>
  <c r="C14" i="8"/>
  <c r="C13" i="8"/>
  <c r="F1" i="8"/>
  <c r="C22" i="9"/>
  <c r="C14" i="9"/>
  <c r="C24" i="9"/>
  <c r="C23" i="9"/>
  <c r="C21" i="9"/>
  <c r="C20" i="9"/>
  <c r="C19" i="9"/>
  <c r="C18" i="9"/>
  <c r="C17" i="9"/>
  <c r="C16" i="9"/>
  <c r="C15" i="9"/>
  <c r="C13" i="9"/>
  <c r="F1" i="9"/>
  <c r="C21" i="10"/>
  <c r="C20" i="10"/>
  <c r="C24" i="10"/>
  <c r="C23" i="10"/>
  <c r="C22" i="10"/>
  <c r="C19" i="10"/>
  <c r="C18" i="10"/>
  <c r="C17" i="10"/>
  <c r="C16" i="10"/>
  <c r="C15" i="10"/>
  <c r="C14" i="10"/>
  <c r="B14" i="10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F1" i="10"/>
  <c r="C13" i="10"/>
  <c r="C13" i="11"/>
  <c r="C14" i="11"/>
  <c r="C23" i="11"/>
  <c r="C24" i="11"/>
  <c r="C15" i="11"/>
  <c r="C16" i="11"/>
  <c r="C17" i="11"/>
  <c r="C18" i="11"/>
  <c r="C19" i="11"/>
  <c r="C20" i="11"/>
  <c r="C21" i="11"/>
  <c r="C22" i="11"/>
  <c r="F1" i="11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C13" i="12"/>
  <c r="C14" i="12"/>
  <c r="C15" i="12"/>
  <c r="C16" i="12"/>
  <c r="C17" i="12"/>
  <c r="C18" i="12"/>
  <c r="C19" i="12"/>
  <c r="C20" i="12"/>
  <c r="C21" i="12"/>
  <c r="C22" i="12"/>
  <c r="C23" i="12"/>
  <c r="C24" i="12"/>
  <c r="F1" i="12"/>
  <c r="B14" i="12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C20" i="13"/>
  <c r="C21" i="13"/>
  <c r="C22" i="13"/>
  <c r="C23" i="13"/>
  <c r="C24" i="13"/>
  <c r="C19" i="13"/>
  <c r="C18" i="13"/>
  <c r="C17" i="13"/>
  <c r="C16" i="13"/>
  <c r="C15" i="13"/>
  <c r="C14" i="13"/>
  <c r="C13" i="13"/>
  <c r="F1" i="13"/>
  <c r="B14" i="13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C13" i="14"/>
  <c r="C14" i="14"/>
  <c r="C15" i="14"/>
  <c r="C16" i="14"/>
  <c r="C17" i="14"/>
  <c r="C18" i="14"/>
  <c r="C19" i="14"/>
  <c r="C20" i="14"/>
  <c r="C21" i="14"/>
  <c r="C22" i="14"/>
  <c r="C23" i="14"/>
  <c r="C24" i="14"/>
  <c r="F1" i="14"/>
  <c r="B14" i="14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C20" i="15"/>
  <c r="C19" i="15"/>
  <c r="C21" i="15"/>
  <c r="C22" i="15"/>
  <c r="C23" i="15"/>
  <c r="C24" i="15"/>
  <c r="C18" i="15"/>
  <c r="F1" i="15"/>
  <c r="C13" i="15"/>
  <c r="B14" i="15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C14" i="15"/>
  <c r="C15" i="15"/>
  <c r="C16" i="15"/>
  <c r="C17" i="15"/>
  <c r="F1" i="16"/>
  <c r="J24" i="11" l="1"/>
</calcChain>
</file>

<file path=xl/sharedStrings.xml><?xml version="1.0" encoding="utf-8"?>
<sst xmlns="http://schemas.openxmlformats.org/spreadsheetml/2006/main" count="830" uniqueCount="120">
  <si>
    <t>[\LOADSHAP\SER\SYSER.XLS]1998</t>
  </si>
  <si>
    <t>The Montana Power Company</t>
  </si>
  <si>
    <t>SYSTEM PEAK PER MONTH</t>
  </si>
  <si>
    <t>HOUR</t>
  </si>
  <si>
    <t>MONTH</t>
  </si>
  <si>
    <t>YEAR</t>
  </si>
  <si>
    <t>PEAK(MW)</t>
  </si>
  <si>
    <t>DATE</t>
  </si>
  <si>
    <t>ENDING</t>
  </si>
  <si>
    <t>COMMENTS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</si>
  <si>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</si>
  <si>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</si>
  <si>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</si>
  <si>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</si>
  <si>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</si>
  <si>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</si>
  <si>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</si>
  <si>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</si>
  <si>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</si>
  <si>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</si>
  <si>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</si>
  <si>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</si>
  <si>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[\LOADSHAP\SER\SYSER.XLS]1997</t>
  </si>
  <si>
    <t xml:space="preserve">Note:  Peak(MW) includes additional 44 MW per FERC Settlement.  </t>
  </si>
  <si>
    <t>1311</t>
  </si>
  <si>
    <t>1256</t>
  </si>
  <si>
    <t>1202</t>
  </si>
  <si>
    <t>1168</t>
  </si>
  <si>
    <t>1161</t>
  </si>
  <si>
    <t>1307</t>
  </si>
  <si>
    <t>1422</t>
  </si>
  <si>
    <t>Peaks w/o 44 adder</t>
  </si>
  <si>
    <t>1417</t>
  </si>
  <si>
    <t>1175</t>
  </si>
  <si>
    <t xml:space="preserve">Note:  Peak(MW) includes additional 44 MW per FERC Settlement </t>
  </si>
  <si>
    <t>1197</t>
  </si>
  <si>
    <t>1310</t>
  </si>
  <si>
    <t>1439</t>
  </si>
  <si>
    <t>1237</t>
  </si>
  <si>
    <t>1270</t>
  </si>
  <si>
    <t>1155</t>
  </si>
  <si>
    <t>1103</t>
  </si>
  <si>
    <t>1099</t>
  </si>
  <si>
    <t>1165</t>
  </si>
  <si>
    <t>1290</t>
  </si>
  <si>
    <t>1189</t>
  </si>
  <si>
    <t>1033</t>
  </si>
  <si>
    <t>1176</t>
  </si>
  <si>
    <t>1252</t>
  </si>
  <si>
    <t>1203</t>
  </si>
  <si>
    <t>1248</t>
  </si>
  <si>
    <t>1257</t>
  </si>
  <si>
    <t>1164</t>
  </si>
  <si>
    <t>1094</t>
  </si>
  <si>
    <t>1304</t>
  </si>
  <si>
    <t>1390</t>
  </si>
  <si>
    <t>1180</t>
  </si>
  <si>
    <t>1166</t>
  </si>
  <si>
    <t>1287</t>
  </si>
  <si>
    <t>1186</t>
  </si>
  <si>
    <t>1232</t>
  </si>
  <si>
    <t>1297</t>
  </si>
  <si>
    <t>Note: Same as January</t>
  </si>
  <si>
    <t>1231</t>
  </si>
  <si>
    <t>1233</t>
  </si>
  <si>
    <t>1312</t>
  </si>
  <si>
    <t>1442</t>
  </si>
  <si>
    <t>1346</t>
  </si>
  <si>
    <t>1224</t>
  </si>
  <si>
    <t>1244</t>
  </si>
  <si>
    <t>1277</t>
  </si>
  <si>
    <t>1406</t>
  </si>
  <si>
    <t>1250</t>
  </si>
  <si>
    <t>1185</t>
  </si>
  <si>
    <t>1095</t>
  </si>
  <si>
    <t>1126</t>
  </si>
  <si>
    <t>1394</t>
  </si>
  <si>
    <t>NorthWestern Energy</t>
  </si>
  <si>
    <t>1328</t>
  </si>
  <si>
    <t>1206</t>
  </si>
  <si>
    <t>1392</t>
  </si>
  <si>
    <t>1428</t>
  </si>
  <si>
    <t>1286</t>
  </si>
  <si>
    <t>1160</t>
  </si>
  <si>
    <t>1131</t>
  </si>
  <si>
    <t>1386</t>
  </si>
  <si>
    <t>1475</t>
  </si>
  <si>
    <t>1452</t>
  </si>
  <si>
    <t>1229</t>
  </si>
  <si>
    <t>1162</t>
  </si>
  <si>
    <t>1321</t>
  </si>
  <si>
    <t>1466</t>
  </si>
  <si>
    <t>Note:  Bonneville Power Administration (BPA) is a Network Customer effective January 1, 2006;</t>
  </si>
  <si>
    <t xml:space="preserve">          therefore, to determine the appropriate load rate share for all customers through</t>
  </si>
  <si>
    <t xml:space="preserve">          December 31, 2005, one 2005 tab provides the system peak without BPA's loads included, and for</t>
  </si>
  <si>
    <t xml:space="preserve">          January 1, 2006, forward, one 2005 tab provides the system peak with BPA's loads included.</t>
  </si>
  <si>
    <t>SYSTEM PEAK PER MONTH WITH BPA LOADS</t>
  </si>
  <si>
    <t>1409</t>
  </si>
  <si>
    <t>1552</t>
  </si>
  <si>
    <t>1211</t>
  </si>
  <si>
    <t>1606</t>
  </si>
  <si>
    <t>1512</t>
  </si>
  <si>
    <t xml:space="preserve">          The numbers above reflect the corrected system peak.</t>
  </si>
  <si>
    <t xml:space="preserve">Note:  A software error resulted in an incorrect peak calculation for the months of May, June and July.  </t>
  </si>
  <si>
    <t>1313</t>
  </si>
  <si>
    <t>1374</t>
  </si>
  <si>
    <t>1581</t>
  </si>
  <si>
    <t>1541</t>
  </si>
  <si>
    <t>1584</t>
  </si>
  <si>
    <t>1474</t>
  </si>
  <si>
    <t>1398</t>
  </si>
  <si>
    <t>1285</t>
  </si>
  <si>
    <t>1284</t>
  </si>
  <si>
    <t>Note:</t>
  </si>
  <si>
    <t xml:space="preserve">As of June 2007 going forward, NorthWestern Energy will post peak information twice monthly.  </t>
  </si>
  <si>
    <t>The second posting will be made before the 15th calendar day of each month and will include NorthWestern Energy's</t>
  </si>
  <si>
    <t>The first posting, usually made the first working day following the month, will identify the estimated hour and day of the system peak.</t>
  </si>
  <si>
    <t>Transmission System Peak for the preceding month calculated based on the method used in the FERC rate case filing in</t>
  </si>
  <si>
    <t>Docket No. ER07-46-000 and the time of the actual system peak.</t>
  </si>
  <si>
    <t>08:00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</si>
</sst>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"/>
    <numFmt numFmtId="165" formatCode="m/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5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5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0" fontId="4" fillId="0" borderId="0" xfId="0" applyFont="1"/>
    <xf numFmtId="49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49" fontId="8" fillId="0" borderId="0" xfId="0" applyNumberFormat="1" applyFont="1"/>
    <xf numFmtId="0" fontId="8" fillId="0" borderId="0" xfId="0" applyFont="1"/>
    <xf numFmtId="165" fontId="4" fillId="0" borderId="0" xfId="0" applyNumberFormat="1" applyFont="1" applyAlignment="1">
      <alignment horizontal="center"/>
    </xf>
    <xf numFmtId="3" fontId="4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20" fontId="4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4" fillId="2" borderId="0" xfId="0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20" fontId="4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0" xfId="1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2" applyFont="1"/>
    <xf numFmtId="49" fontId="1" fillId="0" borderId="0" xfId="2" applyNumberFormat="1" applyFont="1"/>
    <xf numFmtId="0" fontId="1" fillId="0" borderId="0" xfId="2" applyFont="1" applyAlignment="1">
      <alignment horizontal="center"/>
    </xf>
    <xf numFmtId="16" fontId="1" fillId="0" borderId="0" xfId="2" applyNumberFormat="1" applyFont="1" applyAlignment="1">
      <alignment horizontal="center"/>
    </xf>
    <xf numFmtId="49" fontId="9" fillId="0" borderId="0" xfId="2" applyNumberFormat="1" applyFont="1"/>
    <xf numFmtId="0" fontId="9" fillId="0" borderId="0" xfId="2" applyFont="1" applyAlignment="1">
      <alignment horizontal="center"/>
    </xf>
    <xf numFmtId="16" fontId="9" fillId="0" borderId="0" xfId="2" applyNumberFormat="1" applyFont="1" applyAlignment="1">
      <alignment horizontal="center"/>
    </xf>
    <xf numFmtId="0" fontId="9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1" fillId="0" borderId="0" xfId="2" applyNumberFormat="1" applyFont="1" applyAlignment="1">
      <alignment horizontal="center"/>
    </xf>
    <xf numFmtId="49" fontId="2" fillId="0" borderId="0" xfId="2" applyNumberFormat="1" applyFont="1"/>
    <xf numFmtId="49" fontId="5" fillId="0" borderId="0" xfId="2" applyNumberFormat="1" applyFont="1" applyAlignment="1">
      <alignment horizontal="center"/>
    </xf>
    <xf numFmtId="20" fontId="1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0" fontId="1" fillId="0" borderId="0" xfId="2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49" fontId="2" fillId="0" borderId="0" xfId="2" applyNumberFormat="1" applyFont="1" applyAlignment="1">
      <alignment wrapText="1"/>
    </xf>
    <xf numFmtId="165" fontId="1" fillId="0" borderId="0" xfId="2" applyNumberFormat="1" applyFont="1" applyFill="1" applyAlignment="1">
      <alignment horizontal="center"/>
    </xf>
    <xf numFmtId="0" fontId="5" fillId="0" borderId="0" xfId="2" applyFont="1"/>
    <xf numFmtId="49" fontId="5" fillId="0" borderId="0" xfId="2" applyNumberFormat="1" applyFont="1"/>
    <xf numFmtId="49" fontId="5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6" fontId="5" fillId="0" borderId="1" xfId="2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16" fontId="5" fillId="0" borderId="0" xfId="2" applyNumberFormat="1" applyFont="1" applyAlignment="1">
      <alignment horizontal="center"/>
    </xf>
    <xf numFmtId="49" fontId="1" fillId="0" borderId="0" xfId="2" applyNumberFormat="1" applyFont="1" applyAlignment="1">
      <alignment horizontal="centerContinuous"/>
    </xf>
    <xf numFmtId="0" fontId="1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15" fontId="1" fillId="0" borderId="0" xfId="2" applyNumberFormat="1" applyFont="1" applyAlignment="1">
      <alignment horizontal="centerContinuous"/>
    </xf>
    <xf numFmtId="0" fontId="1" fillId="0" borderId="0" xfId="2" applyAlignment="1">
      <alignment horizontal="centerContinuous"/>
    </xf>
    <xf numFmtId="49" fontId="6" fillId="0" borderId="0" xfId="2" applyNumberFormat="1" applyFont="1" applyAlignment="1">
      <alignment horizontal="centerContinuous"/>
    </xf>
    <xf numFmtId="49" fontId="7" fillId="0" borderId="0" xfId="2" applyNumberFormat="1" applyFont="1" applyAlignment="1">
      <alignment horizontal="centerContinuous"/>
    </xf>
    <xf numFmtId="0" fontId="5" fillId="0" borderId="0" xfId="2" applyFont="1" applyAlignment="1">
      <alignment horizontal="centerContinuous"/>
    </xf>
    <xf numFmtId="49" fontId="3" fillId="0" borderId="0" xfId="2" applyNumberFormat="1" applyFont="1" applyAlignment="1">
      <alignment horizontal="centerContinuous"/>
    </xf>
    <xf numFmtId="0" fontId="2" fillId="0" borderId="0" xfId="2" applyFont="1"/>
    <xf numFmtId="15" fontId="2" fillId="0" borderId="0" xfId="2" applyNumberFormat="1" applyFont="1"/>
    <xf numFmtId="49" fontId="2" fillId="0" borderId="0" xfId="2" applyNumberFormat="1" applyFont="1" applyAlignment="1">
      <alignment horizontal="center"/>
    </xf>
    <xf numFmtId="49" fontId="2" fillId="0" borderId="0" xfId="2" applyNumberFormat="1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C14" sqref="C14"/>
    </sheetView>
  </sheetViews>
  <sheetFormatPr defaultColWidth="8.85546875" defaultRowHeight="12.75" x14ac:dyDescent="0.2"/>
  <cols>
    <col min="1" max="1" width="8.85546875" style="65" customWidth="1"/>
    <col min="2" max="2" width="9.7109375" style="65" customWidth="1"/>
    <col min="3" max="3" width="13.7109375" style="65" customWidth="1"/>
    <col min="4" max="4" width="8.85546875" style="66" customWidth="1"/>
    <col min="5" max="5" width="14.28515625" style="65" bestFit="1" customWidth="1"/>
    <col min="6" max="6" width="11.7109375" style="64" bestFit="1" customWidth="1"/>
    <col min="7" max="9" width="8.85546875" style="64" customWidth="1"/>
    <col min="10" max="16384" width="8.85546875" style="63"/>
  </cols>
  <sheetData>
    <row r="1" spans="1:10" s="97" customFormat="1" ht="11.25" x14ac:dyDescent="0.2">
      <c r="A1" s="100"/>
      <c r="B1" s="99"/>
      <c r="C1" s="99"/>
      <c r="D1" s="99"/>
      <c r="E1" s="99"/>
      <c r="F1" s="98">
        <f ca="1">NOW()</f>
        <v>45359.379533912041</v>
      </c>
      <c r="G1" s="73"/>
      <c r="H1" s="73"/>
      <c r="I1" s="73"/>
    </row>
    <row r="2" spans="1:10" s="97" customFormat="1" ht="11.25" x14ac:dyDescent="0.2">
      <c r="A2" s="100"/>
      <c r="B2" s="99"/>
      <c r="C2" s="99"/>
      <c r="D2" s="99"/>
      <c r="E2" s="99"/>
      <c r="F2" s="98"/>
      <c r="G2" s="73"/>
      <c r="H2" s="73"/>
      <c r="I2" s="73"/>
    </row>
    <row r="3" spans="1:10" ht="15.75" x14ac:dyDescent="0.25">
      <c r="A3" s="96" t="s">
        <v>77</v>
      </c>
      <c r="B3" s="88"/>
      <c r="C3" s="88"/>
      <c r="D3" s="95"/>
      <c r="E3" s="88"/>
      <c r="F3" s="91"/>
    </row>
    <row r="4" spans="1:10" ht="15" x14ac:dyDescent="0.2">
      <c r="A4" s="93"/>
      <c r="B4" s="88"/>
      <c r="C4" s="88"/>
      <c r="D4" s="92"/>
      <c r="E4" s="88"/>
      <c r="F4" s="91"/>
    </row>
    <row r="5" spans="1:10" ht="15" x14ac:dyDescent="0.2">
      <c r="A5" s="94" t="s">
        <v>2</v>
      </c>
      <c r="B5" s="88"/>
      <c r="C5" s="88"/>
      <c r="D5" s="92"/>
      <c r="E5" s="88"/>
      <c r="F5" s="91"/>
    </row>
    <row r="6" spans="1:10" ht="15" x14ac:dyDescent="0.2">
      <c r="A6" s="93"/>
      <c r="B6" s="88"/>
      <c r="C6" s="88"/>
      <c r="D6" s="92"/>
      <c r="E6" s="88"/>
      <c r="F6" s="91"/>
    </row>
    <row r="7" spans="1:10" ht="15.75" x14ac:dyDescent="0.25">
      <c r="A7" s="90"/>
      <c r="B7" s="89"/>
      <c r="C7" s="89"/>
      <c r="D7" s="101">
        <v>2024</v>
      </c>
      <c r="E7" s="101"/>
      <c r="F7" s="88"/>
    </row>
    <row r="10" spans="1:10" x14ac:dyDescent="0.2">
      <c r="A10" s="86"/>
      <c r="B10" s="86"/>
      <c r="C10" s="86"/>
      <c r="D10" s="87"/>
      <c r="E10" s="86" t="s">
        <v>3</v>
      </c>
      <c r="F10" s="82"/>
    </row>
    <row r="11" spans="1:10" x14ac:dyDescent="0.2">
      <c r="A11" s="83" t="s">
        <v>4</v>
      </c>
      <c r="B11" s="84" t="s">
        <v>5</v>
      </c>
      <c r="C11" s="84" t="s">
        <v>6</v>
      </c>
      <c r="D11" s="85" t="s">
        <v>7</v>
      </c>
      <c r="E11" s="84" t="s">
        <v>8</v>
      </c>
      <c r="F11" s="83" t="s">
        <v>9</v>
      </c>
    </row>
    <row r="12" spans="1:10" x14ac:dyDescent="0.2">
      <c r="F12" s="73"/>
    </row>
    <row r="13" spans="1:10" x14ac:dyDescent="0.2">
      <c r="A13" s="74" t="s">
        <v>10</v>
      </c>
      <c r="B13" s="65">
        <v>2024</v>
      </c>
      <c r="C13" s="77">
        <v>2758</v>
      </c>
      <c r="D13" s="76">
        <v>45304</v>
      </c>
      <c r="E13" s="75">
        <v>0.75</v>
      </c>
      <c r="F13" s="73"/>
      <c r="G13" s="72"/>
    </row>
    <row r="14" spans="1:10" x14ac:dyDescent="0.2">
      <c r="A14" s="74" t="s">
        <v>11</v>
      </c>
      <c r="B14" s="65">
        <v>2024</v>
      </c>
      <c r="C14" s="77">
        <v>2407</v>
      </c>
      <c r="D14" s="76">
        <v>45337</v>
      </c>
      <c r="E14" s="75">
        <v>0.79166666666666663</v>
      </c>
      <c r="F14" s="73"/>
      <c r="G14" s="72"/>
      <c r="H14" s="82"/>
      <c r="I14" s="82"/>
      <c r="J14" s="81"/>
    </row>
    <row r="15" spans="1:10" x14ac:dyDescent="0.2">
      <c r="A15" s="74" t="s">
        <v>12</v>
      </c>
      <c r="B15" s="65">
        <v>2024</v>
      </c>
      <c r="C15" s="77"/>
      <c r="D15" s="76"/>
      <c r="E15" s="75"/>
      <c r="F15" s="75"/>
      <c r="G15" s="72"/>
    </row>
    <row r="16" spans="1:10" x14ac:dyDescent="0.2">
      <c r="A16" s="74" t="s">
        <v>13</v>
      </c>
      <c r="B16" s="65">
        <v>2024</v>
      </c>
      <c r="C16" s="77"/>
      <c r="D16" s="80"/>
      <c r="E16" s="75"/>
      <c r="F16" s="73"/>
      <c r="G16" s="77"/>
    </row>
    <row r="17" spans="1:8" s="64" customFormat="1" x14ac:dyDescent="0.2">
      <c r="A17" s="74" t="s">
        <v>14</v>
      </c>
      <c r="B17" s="65">
        <v>2024</v>
      </c>
      <c r="C17" s="77"/>
      <c r="D17" s="80"/>
      <c r="E17" s="75"/>
      <c r="F17" s="73"/>
      <c r="G17" s="77"/>
    </row>
    <row r="18" spans="1:8" s="64" customFormat="1" x14ac:dyDescent="0.2">
      <c r="A18" s="74" t="s">
        <v>15</v>
      </c>
      <c r="B18" s="65">
        <v>2024</v>
      </c>
      <c r="C18" s="77"/>
      <c r="D18" s="80"/>
      <c r="E18" s="75"/>
      <c r="F18" s="73"/>
      <c r="G18" s="78"/>
    </row>
    <row r="19" spans="1:8" s="64" customFormat="1" x14ac:dyDescent="0.2">
      <c r="A19" s="74" t="s">
        <v>16</v>
      </c>
      <c r="B19" s="65">
        <v>2024</v>
      </c>
      <c r="C19" s="77"/>
      <c r="D19" s="80"/>
      <c r="E19" s="75"/>
      <c r="F19" s="73"/>
      <c r="G19" s="78"/>
    </row>
    <row r="20" spans="1:8" s="64" customFormat="1" x14ac:dyDescent="0.2">
      <c r="A20" s="74" t="s">
        <v>17</v>
      </c>
      <c r="B20" s="65">
        <v>2024</v>
      </c>
      <c r="C20" s="77"/>
      <c r="D20" s="80"/>
      <c r="E20" s="75"/>
      <c r="F20" s="79"/>
      <c r="G20" s="78"/>
    </row>
    <row r="21" spans="1:8" s="64" customFormat="1" x14ac:dyDescent="0.2">
      <c r="A21" s="74" t="s">
        <v>18</v>
      </c>
      <c r="B21" s="65">
        <v>2024</v>
      </c>
      <c r="C21" s="77"/>
      <c r="D21" s="76"/>
      <c r="E21" s="75"/>
      <c r="F21" s="73"/>
      <c r="G21" s="72"/>
    </row>
    <row r="22" spans="1:8" s="64" customFormat="1" x14ac:dyDescent="0.2">
      <c r="A22" s="74" t="s">
        <v>19</v>
      </c>
      <c r="B22" s="65">
        <v>2024</v>
      </c>
      <c r="C22" s="77"/>
      <c r="D22" s="76"/>
      <c r="E22" s="75"/>
      <c r="F22" s="73"/>
      <c r="G22" s="72"/>
    </row>
    <row r="23" spans="1:8" s="64" customFormat="1" x14ac:dyDescent="0.2">
      <c r="A23" s="74" t="s">
        <v>20</v>
      </c>
      <c r="B23" s="65">
        <v>2024</v>
      </c>
      <c r="C23" s="77"/>
      <c r="D23" s="76"/>
      <c r="E23" s="75"/>
      <c r="F23" s="73"/>
      <c r="G23" s="72"/>
    </row>
    <row r="24" spans="1:8" s="64" customFormat="1" x14ac:dyDescent="0.2">
      <c r="A24" s="74" t="s">
        <v>21</v>
      </c>
      <c r="B24" s="65">
        <v>2024</v>
      </c>
      <c r="C24" s="77"/>
      <c r="D24" s="76"/>
      <c r="E24" s="75"/>
      <c r="F24" s="73"/>
      <c r="G24" s="72"/>
    </row>
    <row r="25" spans="1:8" s="64" customFormat="1" x14ac:dyDescent="0.2">
      <c r="A25" s="74"/>
      <c r="B25" s="65"/>
      <c r="C25" s="72"/>
      <c r="D25" s="66"/>
      <c r="E25" s="65"/>
      <c r="F25" s="73"/>
      <c r="G25" s="72"/>
    </row>
    <row r="27" spans="1:8" s="64" customFormat="1" x14ac:dyDescent="0.2">
      <c r="A27" s="71"/>
      <c r="B27" s="65"/>
      <c r="C27" s="65"/>
      <c r="D27" s="66"/>
      <c r="E27" s="65"/>
    </row>
    <row r="28" spans="1:8" s="64" customFormat="1" x14ac:dyDescent="0.2">
      <c r="A28" s="71"/>
      <c r="B28" s="65"/>
      <c r="C28" s="65"/>
      <c r="D28" s="66"/>
      <c r="E28" s="65"/>
    </row>
    <row r="29" spans="1:8" s="64" customFormat="1" x14ac:dyDescent="0.2">
      <c r="A29" s="68"/>
      <c r="B29" s="70"/>
      <c r="C29" s="68"/>
      <c r="D29" s="69"/>
      <c r="E29" s="68"/>
      <c r="F29" s="67"/>
      <c r="G29" s="67"/>
      <c r="H29" s="67"/>
    </row>
    <row r="30" spans="1:8" s="64" customFormat="1" x14ac:dyDescent="0.2">
      <c r="A30" s="70"/>
      <c r="B30" s="70"/>
      <c r="C30" s="68"/>
      <c r="D30" s="69"/>
      <c r="E30" s="68"/>
      <c r="F30" s="67"/>
      <c r="G30" s="67"/>
      <c r="H30" s="67"/>
    </row>
    <row r="31" spans="1:8" s="64" customFormat="1" x14ac:dyDescent="0.2">
      <c r="A31" s="70"/>
      <c r="B31" s="70"/>
      <c r="C31" s="68"/>
      <c r="D31" s="69"/>
      <c r="E31" s="68"/>
      <c r="F31" s="67"/>
      <c r="G31" s="67"/>
      <c r="H31" s="67"/>
    </row>
    <row r="32" spans="1:8" s="64" customFormat="1" x14ac:dyDescent="0.2">
      <c r="A32" s="70"/>
      <c r="B32" s="70"/>
      <c r="C32" s="68"/>
      <c r="D32" s="69"/>
      <c r="E32" s="68"/>
      <c r="F32" s="67"/>
      <c r="G32" s="67"/>
      <c r="H32" s="67"/>
    </row>
    <row r="33" spans="1:8" s="64" customFormat="1" x14ac:dyDescent="0.2">
      <c r="A33" s="70"/>
      <c r="B33" s="70"/>
      <c r="C33" s="68"/>
      <c r="D33" s="69"/>
      <c r="E33" s="68"/>
      <c r="F33" s="67"/>
      <c r="G33" s="67"/>
      <c r="H33" s="67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33"/>
  <sheetViews>
    <sheetView topLeftCell="A4" workbookViewId="0">
      <selection activeCell="C24" sqref="C12:C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2015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2015</v>
      </c>
      <c r="C13" s="55">
        <v>2229</v>
      </c>
      <c r="D13" s="35">
        <v>42008</v>
      </c>
      <c r="E13" s="27">
        <v>0.75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2015</v>
      </c>
      <c r="C14" s="55">
        <v>2109</v>
      </c>
      <c r="D14" s="60">
        <v>42058</v>
      </c>
      <c r="E14" s="27">
        <v>0.33333333333333331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2015</v>
      </c>
      <c r="C15" s="55">
        <v>2093</v>
      </c>
      <c r="D15" s="60">
        <v>42066</v>
      </c>
      <c r="E15" s="27">
        <v>0.83333333333333337</v>
      </c>
      <c r="F15" s="27"/>
      <c r="G15" s="54"/>
    </row>
    <row r="16" spans="1:10" x14ac:dyDescent="0.2">
      <c r="A16" s="25" t="s">
        <v>13</v>
      </c>
      <c r="B16" s="41">
        <f t="shared" si="0"/>
        <v>2015</v>
      </c>
      <c r="C16" s="55">
        <v>1961</v>
      </c>
      <c r="D16" s="43">
        <v>42100</v>
      </c>
      <c r="E16" s="27">
        <v>0.41666666666666669</v>
      </c>
      <c r="F16" s="4"/>
      <c r="G16" s="55"/>
    </row>
    <row r="17" spans="1:8" x14ac:dyDescent="0.2">
      <c r="A17" s="25" t="s">
        <v>14</v>
      </c>
      <c r="B17" s="41">
        <f t="shared" si="0"/>
        <v>2015</v>
      </c>
      <c r="C17" s="55">
        <v>1854</v>
      </c>
      <c r="D17" s="62">
        <v>42132</v>
      </c>
      <c r="E17" s="27">
        <v>0.41666666666666669</v>
      </c>
      <c r="F17" s="4"/>
      <c r="G17" s="55"/>
    </row>
    <row r="18" spans="1:8" x14ac:dyDescent="0.2">
      <c r="A18" s="25" t="s">
        <v>15</v>
      </c>
      <c r="B18" s="41">
        <f t="shared" si="0"/>
        <v>2015</v>
      </c>
      <c r="C18" s="55">
        <v>2387</v>
      </c>
      <c r="D18" s="43">
        <v>42184</v>
      </c>
      <c r="E18" s="27">
        <v>0.70833333333333337</v>
      </c>
      <c r="F18" s="4"/>
      <c r="G18" s="56"/>
    </row>
    <row r="19" spans="1:8" x14ac:dyDescent="0.2">
      <c r="A19" s="25" t="s">
        <v>16</v>
      </c>
      <c r="B19" s="41">
        <f t="shared" si="0"/>
        <v>2015</v>
      </c>
      <c r="C19" s="55">
        <v>2308</v>
      </c>
      <c r="D19" s="43">
        <v>42186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2015</v>
      </c>
      <c r="C20" s="55">
        <v>2322</v>
      </c>
      <c r="D20" s="43">
        <v>42229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2015</v>
      </c>
      <c r="C21" s="55">
        <v>2078</v>
      </c>
      <c r="D21" s="35">
        <v>42249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2015</v>
      </c>
      <c r="C22" s="55">
        <v>1937</v>
      </c>
      <c r="D22" s="60">
        <v>42306</v>
      </c>
      <c r="E22" s="27">
        <v>0.83333333333333337</v>
      </c>
      <c r="F22" s="4"/>
      <c r="G22" s="54"/>
    </row>
    <row r="23" spans="1:8" x14ac:dyDescent="0.2">
      <c r="A23" s="25" t="s">
        <v>20</v>
      </c>
      <c r="B23" s="23">
        <f t="shared" si="0"/>
        <v>2015</v>
      </c>
      <c r="C23" s="55">
        <v>2162</v>
      </c>
      <c r="D23" s="35">
        <v>42338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2015</v>
      </c>
      <c r="C24" s="55">
        <v>2197</v>
      </c>
      <c r="D24" s="35">
        <v>42368</v>
      </c>
      <c r="E24" s="27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J33"/>
  <sheetViews>
    <sheetView workbookViewId="0"/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2014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2014</v>
      </c>
      <c r="C13" s="55">
        <v>2090</v>
      </c>
      <c r="D13" s="35">
        <v>41644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2014</v>
      </c>
      <c r="C14" s="55">
        <v>2233</v>
      </c>
      <c r="D14" s="35">
        <v>41676</v>
      </c>
      <c r="E14" s="27">
        <v>0.33333333333333331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2014</v>
      </c>
      <c r="C15" s="55">
        <v>2151</v>
      </c>
      <c r="D15" s="60">
        <v>41699</v>
      </c>
      <c r="E15" s="27">
        <v>0.83333333333333337</v>
      </c>
      <c r="F15" s="27"/>
      <c r="G15" s="54"/>
    </row>
    <row r="16" spans="1:10" x14ac:dyDescent="0.2">
      <c r="A16" s="25" t="s">
        <v>13</v>
      </c>
      <c r="B16" s="41">
        <f t="shared" si="0"/>
        <v>2014</v>
      </c>
      <c r="C16" s="55">
        <v>1810</v>
      </c>
      <c r="D16" s="43">
        <v>41731</v>
      </c>
      <c r="E16" s="27">
        <v>0.33333333333333331</v>
      </c>
      <c r="F16" s="4"/>
      <c r="G16" s="55"/>
    </row>
    <row r="17" spans="1:8" x14ac:dyDescent="0.2">
      <c r="A17" s="25" t="s">
        <v>14</v>
      </c>
      <c r="B17" s="41">
        <f t="shared" si="0"/>
        <v>2014</v>
      </c>
      <c r="C17" s="55">
        <v>1873</v>
      </c>
      <c r="D17" s="62">
        <v>41787</v>
      </c>
      <c r="E17" s="61">
        <v>0.75</v>
      </c>
      <c r="F17" s="4"/>
      <c r="G17" s="55"/>
    </row>
    <row r="18" spans="1:8" x14ac:dyDescent="0.2">
      <c r="A18" s="25" t="s">
        <v>15</v>
      </c>
      <c r="B18" s="41">
        <f t="shared" si="0"/>
        <v>2014</v>
      </c>
      <c r="C18" s="55">
        <v>1828</v>
      </c>
      <c r="D18" s="43">
        <v>41814</v>
      </c>
      <c r="E18" s="61">
        <v>0.70833333333333337</v>
      </c>
      <c r="F18" s="4"/>
      <c r="G18" s="56"/>
    </row>
    <row r="19" spans="1:8" x14ac:dyDescent="0.2">
      <c r="A19" s="25" t="s">
        <v>16</v>
      </c>
      <c r="B19" s="41">
        <f t="shared" si="0"/>
        <v>2014</v>
      </c>
      <c r="C19" s="55">
        <v>2282</v>
      </c>
      <c r="D19" s="43">
        <v>41850</v>
      </c>
      <c r="E19" s="61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2014</v>
      </c>
      <c r="C20" s="55">
        <v>2293</v>
      </c>
      <c r="D20" s="43">
        <v>41862</v>
      </c>
      <c r="E20" s="61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2014</v>
      </c>
      <c r="C21" s="55">
        <v>2007</v>
      </c>
      <c r="D21" s="35">
        <v>41907</v>
      </c>
      <c r="E21" s="61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2014</v>
      </c>
      <c r="C22" s="55">
        <v>1858</v>
      </c>
      <c r="D22" s="60">
        <v>41940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f t="shared" si="0"/>
        <v>2014</v>
      </c>
      <c r="C23" s="55">
        <v>2215</v>
      </c>
      <c r="D23" s="35">
        <v>41956</v>
      </c>
      <c r="E23" s="61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2014</v>
      </c>
      <c r="C24" s="55">
        <v>2305</v>
      </c>
      <c r="D24" s="35">
        <v>42368</v>
      </c>
      <c r="E24" s="61">
        <v>0.79166666666666663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33"/>
  <sheetViews>
    <sheetView workbookViewId="0">
      <selection activeCell="G9" sqref="G9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2013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2013</v>
      </c>
      <c r="C13" s="55">
        <v>2125</v>
      </c>
      <c r="D13" s="35">
        <v>41288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2013</v>
      </c>
      <c r="C14" s="55">
        <v>1988</v>
      </c>
      <c r="D14" s="35">
        <v>41316</v>
      </c>
      <c r="E14" s="27">
        <v>0.79166666666666663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2013</v>
      </c>
      <c r="C15" s="55">
        <v>1911</v>
      </c>
      <c r="D15" s="60">
        <v>41338</v>
      </c>
      <c r="E15" s="61">
        <v>0.33333333333333331</v>
      </c>
      <c r="F15" s="27"/>
      <c r="G15" s="54"/>
    </row>
    <row r="16" spans="1:10" x14ac:dyDescent="0.2">
      <c r="A16" s="25" t="s">
        <v>13</v>
      </c>
      <c r="B16" s="41">
        <f t="shared" si="0"/>
        <v>2013</v>
      </c>
      <c r="C16" s="55">
        <v>1865</v>
      </c>
      <c r="D16" s="43">
        <v>41373</v>
      </c>
      <c r="E16" s="61">
        <v>0.33333333333333331</v>
      </c>
      <c r="F16" s="4"/>
      <c r="G16" s="55"/>
    </row>
    <row r="17" spans="1:8" x14ac:dyDescent="0.2">
      <c r="A17" s="25" t="s">
        <v>14</v>
      </c>
      <c r="B17" s="41">
        <f t="shared" si="0"/>
        <v>2013</v>
      </c>
      <c r="C17" s="55">
        <v>1879</v>
      </c>
      <c r="D17" s="43">
        <v>41407</v>
      </c>
      <c r="E17" s="27">
        <v>0.70833333333333337</v>
      </c>
      <c r="F17" s="4"/>
      <c r="G17" s="55"/>
    </row>
    <row r="18" spans="1:8" x14ac:dyDescent="0.2">
      <c r="A18" s="25" t="s">
        <v>15</v>
      </c>
      <c r="B18" s="41">
        <f t="shared" si="0"/>
        <v>2013</v>
      </c>
      <c r="C18" s="55">
        <v>2034</v>
      </c>
      <c r="D18" s="43">
        <v>41453</v>
      </c>
      <c r="E18" s="27">
        <v>0.66666666666666663</v>
      </c>
      <c r="F18" s="4"/>
      <c r="G18" s="56"/>
    </row>
    <row r="19" spans="1:8" x14ac:dyDescent="0.2">
      <c r="A19" s="25" t="s">
        <v>16</v>
      </c>
      <c r="B19" s="41">
        <f t="shared" si="0"/>
        <v>2013</v>
      </c>
      <c r="C19" s="55">
        <v>2206</v>
      </c>
      <c r="D19" s="43">
        <v>41457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2013</v>
      </c>
      <c r="C20" s="55">
        <v>2109</v>
      </c>
      <c r="D20" s="43">
        <v>41505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2013</v>
      </c>
      <c r="C21" s="55">
        <v>2080</v>
      </c>
      <c r="D21" s="35">
        <v>41521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2013</v>
      </c>
      <c r="C22" s="55">
        <v>1896</v>
      </c>
      <c r="D22" s="60">
        <v>41575</v>
      </c>
      <c r="E22" s="61">
        <v>0.83333333333333337</v>
      </c>
      <c r="F22" s="4"/>
      <c r="G22" s="54"/>
    </row>
    <row r="23" spans="1:8" x14ac:dyDescent="0.2">
      <c r="A23" s="25" t="s">
        <v>20</v>
      </c>
      <c r="B23" s="23">
        <f t="shared" si="0"/>
        <v>2013</v>
      </c>
      <c r="C23" s="55">
        <v>1999</v>
      </c>
      <c r="D23" s="35">
        <v>41599</v>
      </c>
      <c r="E23" s="61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2013</v>
      </c>
      <c r="C24" s="55">
        <v>2228</v>
      </c>
      <c r="D24" s="35">
        <v>41616</v>
      </c>
      <c r="E24" s="61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33"/>
  <sheetViews>
    <sheetView workbookViewId="0">
      <selection activeCell="C22" sqref="C22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2012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2012</v>
      </c>
      <c r="C13" s="55">
        <v>2135</v>
      </c>
      <c r="D13" s="35">
        <v>40926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2012</v>
      </c>
      <c r="C14" s="55">
        <v>1959</v>
      </c>
      <c r="D14" s="35">
        <v>40946</v>
      </c>
      <c r="E14" s="27">
        <v>0.79166666666666663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2012</v>
      </c>
      <c r="C15" s="55">
        <v>1900</v>
      </c>
      <c r="D15" s="35">
        <v>40969</v>
      </c>
      <c r="E15" s="27">
        <v>0.83333333333333337</v>
      </c>
      <c r="F15" s="27"/>
      <c r="G15" s="54"/>
    </row>
    <row r="16" spans="1:10" x14ac:dyDescent="0.2">
      <c r="A16" s="25" t="s">
        <v>13</v>
      </c>
      <c r="B16" s="41">
        <f t="shared" si="0"/>
        <v>2012</v>
      </c>
      <c r="C16" s="55">
        <v>1695</v>
      </c>
      <c r="D16" s="43">
        <v>41001</v>
      </c>
      <c r="E16" s="27">
        <v>0.41666666666666669</v>
      </c>
      <c r="F16" s="4"/>
      <c r="G16" s="55"/>
    </row>
    <row r="17" spans="1:8" x14ac:dyDescent="0.2">
      <c r="A17" s="25" t="s">
        <v>14</v>
      </c>
      <c r="B17" s="41">
        <f t="shared" si="0"/>
        <v>2012</v>
      </c>
      <c r="C17" s="55">
        <v>1829</v>
      </c>
      <c r="D17" s="43">
        <v>41045</v>
      </c>
      <c r="E17" s="27">
        <v>0.625</v>
      </c>
      <c r="F17" s="4"/>
      <c r="G17" s="55"/>
    </row>
    <row r="18" spans="1:8" x14ac:dyDescent="0.2">
      <c r="A18" s="25" t="s">
        <v>15</v>
      </c>
      <c r="B18" s="41">
        <f t="shared" si="0"/>
        <v>2012</v>
      </c>
      <c r="C18" s="55">
        <v>2096</v>
      </c>
      <c r="D18" s="43">
        <v>41085</v>
      </c>
      <c r="E18" s="27">
        <v>0.70833333333333337</v>
      </c>
      <c r="F18" s="4"/>
      <c r="G18" s="56"/>
    </row>
    <row r="19" spans="1:8" x14ac:dyDescent="0.2">
      <c r="A19" s="25" t="s">
        <v>16</v>
      </c>
      <c r="B19" s="41">
        <f t="shared" si="0"/>
        <v>2012</v>
      </c>
      <c r="C19" s="55">
        <v>2238</v>
      </c>
      <c r="D19" s="43">
        <v>41099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2012</v>
      </c>
      <c r="C20" s="55">
        <v>2164</v>
      </c>
      <c r="D20" s="43">
        <v>41130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2012</v>
      </c>
      <c r="C21" s="55">
        <v>1847</v>
      </c>
      <c r="D21" s="35">
        <v>41162</v>
      </c>
      <c r="E21" s="27">
        <v>0.66666666666666663</v>
      </c>
      <c r="F21" s="4"/>
      <c r="G21" s="54"/>
    </row>
    <row r="22" spans="1:8" x14ac:dyDescent="0.2">
      <c r="A22" s="25" t="s">
        <v>19</v>
      </c>
      <c r="B22" s="23">
        <f t="shared" si="0"/>
        <v>2012</v>
      </c>
      <c r="C22" s="55">
        <v>1855</v>
      </c>
      <c r="D22" s="35">
        <v>41207</v>
      </c>
      <c r="E22" s="27">
        <v>0.83333333333333337</v>
      </c>
      <c r="F22" s="4"/>
      <c r="G22" s="54"/>
    </row>
    <row r="23" spans="1:8" x14ac:dyDescent="0.2">
      <c r="A23" s="25" t="s">
        <v>20</v>
      </c>
      <c r="B23" s="23">
        <f t="shared" si="0"/>
        <v>2012</v>
      </c>
      <c r="C23" s="55">
        <v>1955</v>
      </c>
      <c r="D23" s="35">
        <v>41239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2012</v>
      </c>
      <c r="C24" s="55">
        <v>2029</v>
      </c>
      <c r="D24" s="35">
        <v>41262</v>
      </c>
      <c r="E24" s="27">
        <v>0.79166666666666663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3"/>
  <sheetViews>
    <sheetView workbookViewId="0">
      <selection activeCell="C23" sqref="C23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2011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2011</v>
      </c>
      <c r="C13" s="55">
        <v>2113</v>
      </c>
      <c r="D13" s="35">
        <v>40553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2011</v>
      </c>
      <c r="C14" s="55">
        <v>2098</v>
      </c>
      <c r="D14" s="35">
        <v>40575</v>
      </c>
      <c r="E14" s="27">
        <v>0.83333333333333337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2011</v>
      </c>
      <c r="C15" s="55">
        <v>1909</v>
      </c>
      <c r="D15" s="35">
        <v>40603</v>
      </c>
      <c r="E15" s="27">
        <v>0.83333333333333337</v>
      </c>
      <c r="F15" s="27"/>
      <c r="G15" s="54"/>
    </row>
    <row r="16" spans="1:10" x14ac:dyDescent="0.2">
      <c r="A16" s="25" t="s">
        <v>13</v>
      </c>
      <c r="B16" s="41">
        <f t="shared" si="0"/>
        <v>2011</v>
      </c>
      <c r="C16" s="55">
        <v>1749</v>
      </c>
      <c r="D16" s="43">
        <v>40641</v>
      </c>
      <c r="E16" s="27">
        <v>0.45833333333333331</v>
      </c>
      <c r="F16" s="4"/>
      <c r="G16" s="55"/>
    </row>
    <row r="17" spans="1:8" x14ac:dyDescent="0.2">
      <c r="A17" s="25" t="s">
        <v>14</v>
      </c>
      <c r="B17" s="41">
        <f t="shared" si="0"/>
        <v>2011</v>
      </c>
      <c r="C17" s="55">
        <v>1670</v>
      </c>
      <c r="D17" s="43">
        <v>40683</v>
      </c>
      <c r="E17" s="27">
        <v>0.5</v>
      </c>
      <c r="F17" s="4"/>
      <c r="G17" s="55"/>
    </row>
    <row r="18" spans="1:8" x14ac:dyDescent="0.2">
      <c r="A18" s="25" t="s">
        <v>15</v>
      </c>
      <c r="B18" s="41">
        <f t="shared" si="0"/>
        <v>2011</v>
      </c>
      <c r="C18" s="55">
        <v>1923</v>
      </c>
      <c r="D18" s="43">
        <v>40723</v>
      </c>
      <c r="E18" s="27">
        <v>0.625</v>
      </c>
      <c r="F18" s="4"/>
      <c r="G18" s="56"/>
    </row>
    <row r="19" spans="1:8" x14ac:dyDescent="0.2">
      <c r="A19" s="25" t="s">
        <v>16</v>
      </c>
      <c r="B19" s="41">
        <f t="shared" si="0"/>
        <v>2011</v>
      </c>
      <c r="C19" s="55">
        <v>2102</v>
      </c>
      <c r="D19" s="43">
        <v>40742</v>
      </c>
      <c r="E19" s="27">
        <v>0.66666666666666663</v>
      </c>
      <c r="F19" s="4"/>
      <c r="G19" s="56"/>
    </row>
    <row r="20" spans="1:8" x14ac:dyDescent="0.2">
      <c r="A20" s="25" t="s">
        <v>17</v>
      </c>
      <c r="B20" s="41">
        <f t="shared" si="0"/>
        <v>2011</v>
      </c>
      <c r="C20" s="55">
        <v>2029</v>
      </c>
      <c r="D20" s="43">
        <v>40777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2011</v>
      </c>
      <c r="C21" s="55">
        <v>1828</v>
      </c>
      <c r="D21" s="35">
        <v>40793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2011</v>
      </c>
      <c r="C22" s="55">
        <v>1752</v>
      </c>
      <c r="D22" s="35">
        <v>40842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f t="shared" si="0"/>
        <v>2011</v>
      </c>
      <c r="C23" s="55">
        <v>1953</v>
      </c>
      <c r="D23" s="35">
        <v>40865</v>
      </c>
      <c r="E23" s="27">
        <v>0.75</v>
      </c>
      <c r="F23" s="4"/>
      <c r="G23" s="54"/>
    </row>
    <row r="24" spans="1:8" x14ac:dyDescent="0.2">
      <c r="A24" s="25" t="s">
        <v>21</v>
      </c>
      <c r="B24" s="23">
        <f t="shared" si="0"/>
        <v>2011</v>
      </c>
      <c r="C24" s="55">
        <v>2039</v>
      </c>
      <c r="D24" s="35">
        <v>40882</v>
      </c>
      <c r="E24" s="27">
        <v>0.79166666666666663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33"/>
  <sheetViews>
    <sheetView workbookViewId="0">
      <selection activeCell="D14" sqref="D1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2010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2010</v>
      </c>
      <c r="C13" s="55">
        <v>2136</v>
      </c>
      <c r="D13" s="35">
        <v>40184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2010</v>
      </c>
      <c r="C14" s="55">
        <v>1970</v>
      </c>
      <c r="D14" s="35">
        <v>40218</v>
      </c>
      <c r="E14" s="27">
        <v>0.33333333333333331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2010</v>
      </c>
      <c r="C15" s="55">
        <v>1890</v>
      </c>
      <c r="D15" s="35">
        <v>40246</v>
      </c>
      <c r="E15" s="27">
        <v>0.83333333333333337</v>
      </c>
      <c r="F15" s="27"/>
      <c r="G15" s="54"/>
    </row>
    <row r="16" spans="1:10" x14ac:dyDescent="0.2">
      <c r="A16" s="25" t="s">
        <v>13</v>
      </c>
      <c r="B16" s="41">
        <f t="shared" si="0"/>
        <v>2010</v>
      </c>
      <c r="C16" s="55">
        <v>1769</v>
      </c>
      <c r="D16" s="43">
        <v>40281</v>
      </c>
      <c r="E16" s="27">
        <v>0.45833333333333331</v>
      </c>
      <c r="F16" s="4"/>
      <c r="G16" s="55"/>
    </row>
    <row r="17" spans="1:8" x14ac:dyDescent="0.2">
      <c r="A17" s="25" t="s">
        <v>14</v>
      </c>
      <c r="B17" s="41">
        <f t="shared" si="0"/>
        <v>2010</v>
      </c>
      <c r="C17" s="55">
        <v>1734</v>
      </c>
      <c r="D17" s="43">
        <v>40304</v>
      </c>
      <c r="E17" s="27">
        <v>0.41666666666666669</v>
      </c>
      <c r="F17" s="4"/>
      <c r="G17" s="55"/>
    </row>
    <row r="18" spans="1:8" x14ac:dyDescent="0.2">
      <c r="A18" s="25" t="s">
        <v>15</v>
      </c>
      <c r="B18" s="41">
        <f t="shared" si="0"/>
        <v>2010</v>
      </c>
      <c r="C18" s="55">
        <v>2002</v>
      </c>
      <c r="D18" s="43">
        <v>40358</v>
      </c>
      <c r="E18" s="27">
        <v>0.70833333333333337</v>
      </c>
      <c r="F18" s="4"/>
      <c r="G18" s="56"/>
    </row>
    <row r="19" spans="1:8" x14ac:dyDescent="0.2">
      <c r="A19" s="25" t="s">
        <v>16</v>
      </c>
      <c r="B19" s="41">
        <f t="shared" si="0"/>
        <v>2010</v>
      </c>
      <c r="C19" s="55">
        <v>2060</v>
      </c>
      <c r="D19" s="43">
        <v>40388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2010</v>
      </c>
      <c r="C20" s="55">
        <v>2017</v>
      </c>
      <c r="D20" s="43">
        <v>40416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2010</v>
      </c>
      <c r="C21" s="55">
        <v>1814</v>
      </c>
      <c r="D21" s="35">
        <v>40449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2010</v>
      </c>
      <c r="C22" s="55">
        <v>1769</v>
      </c>
      <c r="D22" s="35">
        <v>40477</v>
      </c>
      <c r="E22" s="27">
        <v>0.83333333333333337</v>
      </c>
      <c r="F22" s="4"/>
      <c r="G22" s="54"/>
    </row>
    <row r="23" spans="1:8" x14ac:dyDescent="0.2">
      <c r="A23" s="25" t="s">
        <v>20</v>
      </c>
      <c r="B23" s="23">
        <f t="shared" si="0"/>
        <v>2010</v>
      </c>
      <c r="C23" s="55">
        <v>2120</v>
      </c>
      <c r="D23" s="35">
        <v>40505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2010</v>
      </c>
      <c r="C24" s="55">
        <v>2148</v>
      </c>
      <c r="D24" s="35">
        <v>40542</v>
      </c>
      <c r="E24" s="27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honeticPr fontId="0" type="noConversion"/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33"/>
  <sheetViews>
    <sheetView workbookViewId="0">
      <selection activeCell="E14" sqref="E1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2009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2009</v>
      </c>
      <c r="C13" s="55">
        <v>2133</v>
      </c>
      <c r="D13" s="35">
        <v>39839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2009</v>
      </c>
      <c r="C14" s="55">
        <v>2003</v>
      </c>
      <c r="D14" s="35">
        <v>39870</v>
      </c>
      <c r="E14" s="27">
        <v>0.83333333333333337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2009</v>
      </c>
      <c r="C15" s="55">
        <v>2079</v>
      </c>
      <c r="D15" s="35">
        <v>39883</v>
      </c>
      <c r="E15" s="27">
        <v>0.33333333333333331</v>
      </c>
      <c r="F15" s="27"/>
      <c r="G15" s="54"/>
    </row>
    <row r="16" spans="1:10" x14ac:dyDescent="0.2">
      <c r="A16" s="25" t="s">
        <v>13</v>
      </c>
      <c r="B16" s="41">
        <f t="shared" si="0"/>
        <v>2009</v>
      </c>
      <c r="C16" s="55">
        <v>1756</v>
      </c>
      <c r="D16" s="43">
        <v>39904</v>
      </c>
      <c r="E16" s="27">
        <v>0.375</v>
      </c>
      <c r="F16" s="4"/>
      <c r="G16" s="55"/>
    </row>
    <row r="17" spans="1:8" x14ac:dyDescent="0.2">
      <c r="A17" s="25" t="s">
        <v>14</v>
      </c>
      <c r="B17" s="41">
        <f t="shared" si="0"/>
        <v>2009</v>
      </c>
      <c r="C17" s="55">
        <v>1789</v>
      </c>
      <c r="D17" s="43">
        <v>39962</v>
      </c>
      <c r="E17" s="27">
        <v>0.70833333333333337</v>
      </c>
      <c r="F17" s="4"/>
      <c r="G17" s="55"/>
    </row>
    <row r="18" spans="1:8" x14ac:dyDescent="0.2">
      <c r="A18" s="25" t="s">
        <v>15</v>
      </c>
      <c r="B18" s="41">
        <f t="shared" si="0"/>
        <v>2009</v>
      </c>
      <c r="C18" s="55">
        <v>1970</v>
      </c>
      <c r="D18" s="43">
        <v>39994</v>
      </c>
      <c r="E18" s="27">
        <v>0.70833333333333337</v>
      </c>
      <c r="F18" s="4"/>
      <c r="G18" s="56"/>
    </row>
    <row r="19" spans="1:8" x14ac:dyDescent="0.2">
      <c r="A19" s="25" t="s">
        <v>16</v>
      </c>
      <c r="B19" s="41">
        <f t="shared" si="0"/>
        <v>2009</v>
      </c>
      <c r="C19" s="55">
        <v>2161</v>
      </c>
      <c r="D19" s="43">
        <v>40017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2009</v>
      </c>
      <c r="C20" s="55">
        <v>1963</v>
      </c>
      <c r="D20" s="43">
        <v>40036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2009</v>
      </c>
      <c r="C21" s="55">
        <v>1902</v>
      </c>
      <c r="D21" s="35">
        <v>40073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2009</v>
      </c>
      <c r="C22" s="55">
        <v>1883</v>
      </c>
      <c r="D22" s="35">
        <v>40098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f t="shared" si="0"/>
        <v>2009</v>
      </c>
      <c r="C23" s="55">
        <v>1884</v>
      </c>
      <c r="D23" s="35">
        <v>40140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2009</v>
      </c>
      <c r="C24" s="55">
        <v>2244</v>
      </c>
      <c r="D24" s="35">
        <v>40155</v>
      </c>
      <c r="E24" s="27">
        <v>0.79166666666666663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honeticPr fontId="0" type="noConversion"/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33"/>
  <sheetViews>
    <sheetView workbookViewId="0">
      <selection activeCell="D18" sqref="D18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>
        <v>2008</v>
      </c>
      <c r="B7" s="16"/>
      <c r="C7" s="16"/>
      <c r="D7" s="13"/>
      <c r="E7" s="16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2008</v>
      </c>
      <c r="C13" s="55">
        <v>2127</v>
      </c>
      <c r="D13" s="35">
        <v>39468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f t="shared" ref="B14:B24" si="0">B13</f>
        <v>2008</v>
      </c>
      <c r="C14" s="55">
        <v>1968</v>
      </c>
      <c r="D14" s="35">
        <v>39482</v>
      </c>
      <c r="E14" s="27">
        <v>0.79166666666666663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2008</v>
      </c>
      <c r="C15" s="55">
        <v>1878</v>
      </c>
      <c r="D15" s="35">
        <v>39511</v>
      </c>
      <c r="E15" s="27">
        <v>0.83333333333333337</v>
      </c>
      <c r="F15" s="27"/>
      <c r="G15" s="54"/>
    </row>
    <row r="16" spans="1:10" x14ac:dyDescent="0.2">
      <c r="A16" s="25" t="s">
        <v>13</v>
      </c>
      <c r="B16" s="41">
        <f t="shared" si="0"/>
        <v>2008</v>
      </c>
      <c r="C16" s="55">
        <v>1805</v>
      </c>
      <c r="D16" s="43">
        <v>39539</v>
      </c>
      <c r="E16" s="57" t="s">
        <v>119</v>
      </c>
      <c r="F16" s="4"/>
      <c r="G16" s="55"/>
    </row>
    <row r="17" spans="1:8" x14ac:dyDescent="0.2">
      <c r="A17" s="25" t="s">
        <v>14</v>
      </c>
      <c r="B17" s="41">
        <f t="shared" si="0"/>
        <v>2008</v>
      </c>
      <c r="C17" s="55">
        <v>1762</v>
      </c>
      <c r="D17" s="43">
        <v>39588</v>
      </c>
      <c r="E17" s="27">
        <v>0.70833333333333337</v>
      </c>
      <c r="F17" s="4"/>
      <c r="G17" s="55"/>
    </row>
    <row r="18" spans="1:8" x14ac:dyDescent="0.2">
      <c r="A18" s="25" t="s">
        <v>15</v>
      </c>
      <c r="B18" s="41">
        <f t="shared" si="0"/>
        <v>2008</v>
      </c>
      <c r="C18" s="55">
        <v>2061</v>
      </c>
      <c r="D18" s="43">
        <v>39629</v>
      </c>
      <c r="E18" s="27">
        <v>0.66666666666666663</v>
      </c>
      <c r="F18" s="4"/>
      <c r="G18" s="56"/>
    </row>
    <row r="19" spans="1:8" x14ac:dyDescent="0.2">
      <c r="A19" s="25" t="s">
        <v>16</v>
      </c>
      <c r="B19" s="41">
        <f t="shared" si="0"/>
        <v>2008</v>
      </c>
      <c r="C19" s="55">
        <v>2138</v>
      </c>
      <c r="D19" s="43">
        <v>39650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2008</v>
      </c>
      <c r="C20" s="55">
        <v>2119</v>
      </c>
      <c r="D20" s="43">
        <v>39661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f t="shared" si="0"/>
        <v>2008</v>
      </c>
      <c r="C21" s="55">
        <v>1770</v>
      </c>
      <c r="D21" s="35">
        <v>39710</v>
      </c>
      <c r="E21" s="27">
        <v>0.66666666666666663</v>
      </c>
      <c r="F21" s="4"/>
      <c r="G21" s="54"/>
    </row>
    <row r="22" spans="1:8" x14ac:dyDescent="0.2">
      <c r="A22" s="25" t="s">
        <v>19</v>
      </c>
      <c r="B22" s="23">
        <f t="shared" si="0"/>
        <v>2008</v>
      </c>
      <c r="C22" s="55">
        <v>1821</v>
      </c>
      <c r="D22" s="35">
        <v>39730</v>
      </c>
      <c r="E22" s="27">
        <v>0.83333333333333337</v>
      </c>
      <c r="F22" s="4"/>
      <c r="G22" s="54"/>
    </row>
    <row r="23" spans="1:8" x14ac:dyDescent="0.2">
      <c r="A23" s="25" t="s">
        <v>20</v>
      </c>
      <c r="B23" s="23">
        <f t="shared" si="0"/>
        <v>2008</v>
      </c>
      <c r="C23" s="55">
        <v>1872</v>
      </c>
      <c r="D23" s="35">
        <v>39758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f t="shared" si="0"/>
        <v>2008</v>
      </c>
      <c r="C24" s="55">
        <v>2260</v>
      </c>
      <c r="D24" s="35">
        <v>39797</v>
      </c>
      <c r="E24" s="27">
        <v>0.79166666666666663</v>
      </c>
      <c r="F24" s="4"/>
      <c r="G24" s="55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honeticPr fontId="0" type="noConversion"/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3"/>
  <sheetViews>
    <sheetView workbookViewId="0">
      <selection activeCell="C24" sqref="C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>
        <v>2007</v>
      </c>
      <c r="B7" s="16"/>
      <c r="C7" s="16"/>
      <c r="D7" s="13"/>
      <c r="E7" s="16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10" x14ac:dyDescent="0.2">
      <c r="F12" s="4"/>
    </row>
    <row r="13" spans="1:10" x14ac:dyDescent="0.2">
      <c r="A13" s="25" t="s">
        <v>10</v>
      </c>
      <c r="B13" s="23">
        <v>2007</v>
      </c>
      <c r="C13" s="54">
        <f>44+G13</f>
        <v>1628</v>
      </c>
      <c r="D13" s="35">
        <v>39093</v>
      </c>
      <c r="E13" s="27">
        <v>0.79166666666666663</v>
      </c>
      <c r="F13" s="4"/>
      <c r="G13" s="54" t="s">
        <v>108</v>
      </c>
    </row>
    <row r="14" spans="1:10" x14ac:dyDescent="0.2">
      <c r="A14" s="25" t="s">
        <v>11</v>
      </c>
      <c r="B14" s="23">
        <f t="shared" ref="B14:B24" si="0">B13</f>
        <v>2007</v>
      </c>
      <c r="C14" s="54">
        <f>44+G14</f>
        <v>1518</v>
      </c>
      <c r="D14" s="35">
        <v>39114</v>
      </c>
      <c r="E14" s="27">
        <v>0.875</v>
      </c>
      <c r="F14" s="4"/>
      <c r="G14" s="54" t="s">
        <v>109</v>
      </c>
      <c r="H14" s="33"/>
      <c r="I14" s="33"/>
      <c r="J14" s="34"/>
    </row>
    <row r="15" spans="1:10" x14ac:dyDescent="0.2">
      <c r="A15" s="25" t="s">
        <v>12</v>
      </c>
      <c r="B15" s="41">
        <f t="shared" si="0"/>
        <v>2007</v>
      </c>
      <c r="C15" s="55">
        <f>44+G15</f>
        <v>1442</v>
      </c>
      <c r="D15" s="35">
        <v>39142</v>
      </c>
      <c r="E15" s="27">
        <v>0.83333333333333337</v>
      </c>
      <c r="F15" s="27"/>
      <c r="G15" s="54" t="s">
        <v>110</v>
      </c>
    </row>
    <row r="16" spans="1:10" x14ac:dyDescent="0.2">
      <c r="A16" s="25" t="s">
        <v>13</v>
      </c>
      <c r="B16" s="41">
        <f t="shared" si="0"/>
        <v>2007</v>
      </c>
      <c r="C16" s="55">
        <f>44+G16</f>
        <v>1329</v>
      </c>
      <c r="D16" s="43">
        <v>39182</v>
      </c>
      <c r="E16" s="27">
        <v>0.45833333333333331</v>
      </c>
      <c r="F16" s="4"/>
      <c r="G16" s="55" t="s">
        <v>111</v>
      </c>
    </row>
    <row r="17" spans="1:8" x14ac:dyDescent="0.2">
      <c r="A17" s="25" t="s">
        <v>14</v>
      </c>
      <c r="B17" s="41">
        <f t="shared" si="0"/>
        <v>2007</v>
      </c>
      <c r="C17" s="55">
        <f>44+G17</f>
        <v>1328</v>
      </c>
      <c r="D17" s="43">
        <v>39219</v>
      </c>
      <c r="E17" s="27">
        <v>0.66666666666666663</v>
      </c>
      <c r="F17" s="4"/>
      <c r="G17" s="55" t="s">
        <v>112</v>
      </c>
    </row>
    <row r="18" spans="1:8" x14ac:dyDescent="0.2">
      <c r="A18" s="25" t="s">
        <v>15</v>
      </c>
      <c r="B18" s="41">
        <f t="shared" si="0"/>
        <v>2007</v>
      </c>
      <c r="C18" s="56">
        <f>G18</f>
        <v>2005</v>
      </c>
      <c r="D18" s="43">
        <v>39262</v>
      </c>
      <c r="E18" s="27">
        <v>0.66666666666666663</v>
      </c>
      <c r="F18" s="4"/>
      <c r="G18" s="59">
        <v>2005</v>
      </c>
    </row>
    <row r="19" spans="1:8" x14ac:dyDescent="0.2">
      <c r="A19" s="25" t="s">
        <v>16</v>
      </c>
      <c r="B19" s="41">
        <f t="shared" si="0"/>
        <v>2007</v>
      </c>
      <c r="C19" s="56">
        <f t="shared" ref="C19:C24" si="1">G19</f>
        <v>2211</v>
      </c>
      <c r="D19" s="43">
        <v>39286</v>
      </c>
      <c r="E19" s="27">
        <v>0.66666666666666663</v>
      </c>
      <c r="F19" s="4"/>
      <c r="G19" s="56">
        <v>2211</v>
      </c>
    </row>
    <row r="20" spans="1:8" x14ac:dyDescent="0.2">
      <c r="A20" s="25" t="s">
        <v>17</v>
      </c>
      <c r="B20" s="41">
        <f t="shared" si="0"/>
        <v>2007</v>
      </c>
      <c r="C20" s="56">
        <f>+G20</f>
        <v>1997</v>
      </c>
      <c r="D20" s="43">
        <v>39296</v>
      </c>
      <c r="E20" s="27">
        <v>0.70833333333333337</v>
      </c>
      <c r="F20" s="28"/>
      <c r="G20" s="56">
        <v>1997</v>
      </c>
    </row>
    <row r="21" spans="1:8" x14ac:dyDescent="0.2">
      <c r="A21" s="25" t="s">
        <v>18</v>
      </c>
      <c r="B21" s="23">
        <f t="shared" si="0"/>
        <v>2007</v>
      </c>
      <c r="C21" s="55">
        <f t="shared" si="1"/>
        <v>1854</v>
      </c>
      <c r="D21" s="35">
        <v>39328</v>
      </c>
      <c r="E21" s="27">
        <v>0.70833333333333337</v>
      </c>
      <c r="F21" s="4"/>
      <c r="G21" s="54">
        <v>1854</v>
      </c>
    </row>
    <row r="22" spans="1:8" x14ac:dyDescent="0.2">
      <c r="A22" s="25" t="s">
        <v>19</v>
      </c>
      <c r="B22" s="23">
        <f t="shared" si="0"/>
        <v>2007</v>
      </c>
      <c r="C22" s="55">
        <f t="shared" si="1"/>
        <v>1692</v>
      </c>
      <c r="D22" s="35">
        <v>39386</v>
      </c>
      <c r="E22" s="27">
        <v>0.33333333333333331</v>
      </c>
      <c r="F22" s="4"/>
      <c r="G22" s="54">
        <v>1692</v>
      </c>
    </row>
    <row r="23" spans="1:8" x14ac:dyDescent="0.2">
      <c r="A23" s="25" t="s">
        <v>20</v>
      </c>
      <c r="B23" s="23">
        <f t="shared" si="0"/>
        <v>2007</v>
      </c>
      <c r="C23" s="55">
        <f t="shared" si="1"/>
        <v>1956</v>
      </c>
      <c r="D23" s="35">
        <v>39415</v>
      </c>
      <c r="E23" s="27">
        <v>0.79166666666666663</v>
      </c>
      <c r="F23" s="4"/>
      <c r="G23" s="54">
        <v>1956</v>
      </c>
    </row>
    <row r="24" spans="1:8" x14ac:dyDescent="0.2">
      <c r="A24" s="25" t="s">
        <v>21</v>
      </c>
      <c r="B24" s="23">
        <f t="shared" si="0"/>
        <v>2007</v>
      </c>
      <c r="C24" s="55">
        <f t="shared" si="1"/>
        <v>1983</v>
      </c>
      <c r="D24" s="35">
        <v>39427</v>
      </c>
      <c r="E24" s="27">
        <v>0.79166666666666663</v>
      </c>
      <c r="F24" s="4"/>
      <c r="G24" s="54">
        <v>1983</v>
      </c>
    </row>
    <row r="25" spans="1:8" x14ac:dyDescent="0.2">
      <c r="A25" s="30"/>
      <c r="C25" s="54"/>
      <c r="F25" s="4"/>
      <c r="G25" s="54"/>
    </row>
    <row r="27" spans="1:8" x14ac:dyDescent="0.2">
      <c r="A27" s="31" t="s">
        <v>34</v>
      </c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honeticPr fontId="0" type="noConversion"/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3"/>
  <sheetViews>
    <sheetView workbookViewId="0">
      <selection activeCell="G22" sqref="G22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>
        <v>2006</v>
      </c>
      <c r="B7" s="16"/>
      <c r="C7" s="16"/>
      <c r="D7" s="13"/>
      <c r="E7" s="16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10" x14ac:dyDescent="0.2">
      <c r="F12" s="4"/>
    </row>
    <row r="13" spans="1:10" x14ac:dyDescent="0.2">
      <c r="A13" s="25" t="s">
        <v>10</v>
      </c>
      <c r="B13" s="23">
        <v>2006</v>
      </c>
      <c r="C13" s="26">
        <f>44+G13</f>
        <v>1453</v>
      </c>
      <c r="D13" s="35">
        <v>38726</v>
      </c>
      <c r="E13" s="27">
        <v>0.79166666666666663</v>
      </c>
      <c r="F13" s="4"/>
      <c r="G13" s="10" t="s">
        <v>97</v>
      </c>
    </row>
    <row r="14" spans="1:10" x14ac:dyDescent="0.2">
      <c r="A14" s="25" t="s">
        <v>11</v>
      </c>
      <c r="B14" s="23">
        <f t="shared" ref="B14:B24" si="0">B13</f>
        <v>2006</v>
      </c>
      <c r="C14" s="26">
        <f t="shared" ref="C14:C24" si="1">44+G14</f>
        <v>1596</v>
      </c>
      <c r="D14" s="35">
        <v>38764</v>
      </c>
      <c r="E14" s="27">
        <v>0.79166666666666663</v>
      </c>
      <c r="F14" s="4"/>
      <c r="G14" s="10" t="s">
        <v>98</v>
      </c>
      <c r="H14" s="33"/>
      <c r="I14" s="33"/>
      <c r="J14" s="34"/>
    </row>
    <row r="15" spans="1:10" x14ac:dyDescent="0.2">
      <c r="A15" s="25" t="s">
        <v>12</v>
      </c>
      <c r="B15" s="41">
        <f t="shared" si="0"/>
        <v>2006</v>
      </c>
      <c r="C15" s="42">
        <f t="shared" si="1"/>
        <v>1348</v>
      </c>
      <c r="D15" s="43">
        <v>38790</v>
      </c>
      <c r="E15" s="44">
        <v>0.83333333333333337</v>
      </c>
      <c r="F15" s="27"/>
      <c r="G15" s="10" t="s">
        <v>54</v>
      </c>
    </row>
    <row r="16" spans="1:10" x14ac:dyDescent="0.2">
      <c r="A16" s="25" t="s">
        <v>13</v>
      </c>
      <c r="B16" s="41">
        <f t="shared" si="0"/>
        <v>2006</v>
      </c>
      <c r="C16" s="42">
        <f t="shared" si="1"/>
        <v>1255</v>
      </c>
      <c r="D16" s="43">
        <v>38813</v>
      </c>
      <c r="E16" s="44">
        <v>0.875</v>
      </c>
      <c r="F16" s="4"/>
      <c r="G16" s="40" t="s">
        <v>99</v>
      </c>
    </row>
    <row r="17" spans="1:7" x14ac:dyDescent="0.2">
      <c r="A17" s="25" t="s">
        <v>14</v>
      </c>
      <c r="B17" s="41">
        <f t="shared" si="0"/>
        <v>2006</v>
      </c>
      <c r="C17" s="42">
        <f t="shared" si="1"/>
        <v>1391</v>
      </c>
      <c r="D17" s="43">
        <v>38855</v>
      </c>
      <c r="E17" s="44">
        <v>0.70833333333333337</v>
      </c>
      <c r="F17" s="4"/>
      <c r="G17" s="40">
        <v>1347</v>
      </c>
    </row>
    <row r="18" spans="1:7" x14ac:dyDescent="0.2">
      <c r="A18" s="25" t="s">
        <v>15</v>
      </c>
      <c r="B18" s="41">
        <f t="shared" si="0"/>
        <v>2006</v>
      </c>
      <c r="C18" s="42">
        <f t="shared" si="1"/>
        <v>1525</v>
      </c>
      <c r="D18" s="43">
        <v>38897</v>
      </c>
      <c r="E18" s="44">
        <v>0.625</v>
      </c>
      <c r="F18" s="4"/>
      <c r="G18" s="40">
        <v>1481</v>
      </c>
    </row>
    <row r="19" spans="1:7" x14ac:dyDescent="0.2">
      <c r="A19" s="25" t="s">
        <v>16</v>
      </c>
      <c r="B19" s="41">
        <f t="shared" si="0"/>
        <v>2006</v>
      </c>
      <c r="C19" s="45">
        <f t="shared" si="1"/>
        <v>1650</v>
      </c>
      <c r="D19" s="46">
        <v>38923</v>
      </c>
      <c r="E19" s="47">
        <v>0.70833333333333337</v>
      </c>
      <c r="F19" s="48"/>
      <c r="G19" s="49" t="s">
        <v>100</v>
      </c>
    </row>
    <row r="20" spans="1:7" x14ac:dyDescent="0.2">
      <c r="A20" s="25" t="s">
        <v>17</v>
      </c>
      <c r="B20" s="41">
        <f t="shared" si="0"/>
        <v>2006</v>
      </c>
      <c r="C20" s="42">
        <f t="shared" si="1"/>
        <v>1556</v>
      </c>
      <c r="D20" s="43">
        <v>38937</v>
      </c>
      <c r="E20" s="44">
        <v>0.625</v>
      </c>
      <c r="F20" s="28"/>
      <c r="G20" s="40" t="s">
        <v>101</v>
      </c>
    </row>
    <row r="21" spans="1:7" x14ac:dyDescent="0.2">
      <c r="A21" s="25" t="s">
        <v>18</v>
      </c>
      <c r="B21" s="23">
        <f t="shared" si="0"/>
        <v>2006</v>
      </c>
      <c r="C21" s="26">
        <f t="shared" si="1"/>
        <v>1357</v>
      </c>
      <c r="D21" s="35">
        <v>38965</v>
      </c>
      <c r="E21" s="27">
        <v>0.70833333333333337</v>
      </c>
      <c r="F21" s="4"/>
      <c r="G21" s="10" t="s">
        <v>104</v>
      </c>
    </row>
    <row r="22" spans="1:7" x14ac:dyDescent="0.2">
      <c r="A22" s="25" t="s">
        <v>19</v>
      </c>
      <c r="B22" s="23">
        <f t="shared" si="0"/>
        <v>2006</v>
      </c>
      <c r="C22" s="26">
        <f t="shared" si="1"/>
        <v>1418</v>
      </c>
      <c r="D22" s="35">
        <v>39020</v>
      </c>
      <c r="E22" s="27">
        <v>0.79166666666666663</v>
      </c>
      <c r="F22" s="4"/>
      <c r="G22" s="10" t="s">
        <v>105</v>
      </c>
    </row>
    <row r="23" spans="1:7" x14ac:dyDescent="0.2">
      <c r="A23" s="25" t="s">
        <v>20</v>
      </c>
      <c r="B23" s="23">
        <f t="shared" si="0"/>
        <v>2006</v>
      </c>
      <c r="C23" s="26">
        <f t="shared" si="1"/>
        <v>1625</v>
      </c>
      <c r="D23" s="35">
        <v>39049</v>
      </c>
      <c r="E23" s="27">
        <v>0.79166666666666663</v>
      </c>
      <c r="F23" s="4"/>
      <c r="G23" s="10" t="s">
        <v>106</v>
      </c>
    </row>
    <row r="24" spans="1:7" x14ac:dyDescent="0.2">
      <c r="A24" s="25" t="s">
        <v>21</v>
      </c>
      <c r="B24" s="23">
        <f t="shared" si="0"/>
        <v>2006</v>
      </c>
      <c r="C24" s="26">
        <f t="shared" si="1"/>
        <v>1585</v>
      </c>
      <c r="D24" s="35">
        <v>39069</v>
      </c>
      <c r="E24" s="27">
        <v>0.79166666666666663</v>
      </c>
      <c r="F24" s="4"/>
      <c r="G24" s="10" t="s">
        <v>107</v>
      </c>
    </row>
    <row r="25" spans="1:7" x14ac:dyDescent="0.2">
      <c r="A25" s="30"/>
      <c r="F25" s="4"/>
    </row>
    <row r="27" spans="1:7" x14ac:dyDescent="0.2">
      <c r="A27" s="31" t="s">
        <v>34</v>
      </c>
    </row>
    <row r="28" spans="1:7" x14ac:dyDescent="0.2">
      <c r="A28" s="31" t="s">
        <v>92</v>
      </c>
    </row>
    <row r="29" spans="1:7" x14ac:dyDescent="0.2">
      <c r="A29" s="31" t="s">
        <v>93</v>
      </c>
    </row>
    <row r="30" spans="1:7" x14ac:dyDescent="0.2">
      <c r="A30" s="31" t="s">
        <v>94</v>
      </c>
    </row>
    <row r="31" spans="1:7" x14ac:dyDescent="0.2">
      <c r="A31" s="31" t="s">
        <v>95</v>
      </c>
    </row>
    <row r="32" spans="1:7" x14ac:dyDescent="0.2">
      <c r="A32" s="31" t="s">
        <v>103</v>
      </c>
    </row>
    <row r="33" spans="1:1" x14ac:dyDescent="0.2">
      <c r="A33" s="31" t="s">
        <v>102</v>
      </c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F29" sqref="F29"/>
    </sheetView>
  </sheetViews>
  <sheetFormatPr defaultColWidth="8.85546875" defaultRowHeight="12.75" x14ac:dyDescent="0.2"/>
  <cols>
    <col min="1" max="1" width="8.85546875" style="65" customWidth="1"/>
    <col min="2" max="2" width="9.7109375" style="65" customWidth="1"/>
    <col min="3" max="3" width="13.7109375" style="65" customWidth="1"/>
    <col min="4" max="4" width="8.85546875" style="66" customWidth="1"/>
    <col min="5" max="5" width="14.28515625" style="65" bestFit="1" customWidth="1"/>
    <col min="6" max="6" width="11.7109375" style="64" bestFit="1" customWidth="1"/>
    <col min="7" max="9" width="8.85546875" style="64" customWidth="1"/>
    <col min="10" max="16384" width="8.85546875" style="63"/>
  </cols>
  <sheetData>
    <row r="1" spans="1:10" s="97" customFormat="1" ht="11.25" x14ac:dyDescent="0.2">
      <c r="A1" s="100"/>
      <c r="B1" s="99"/>
      <c r="C1" s="99"/>
      <c r="D1" s="99"/>
      <c r="E1" s="99"/>
      <c r="F1" s="98">
        <f ca="1">NOW()</f>
        <v>45359.379533912041</v>
      </c>
      <c r="G1" s="73"/>
      <c r="H1" s="73"/>
      <c r="I1" s="73"/>
    </row>
    <row r="2" spans="1:10" s="97" customFormat="1" ht="11.25" x14ac:dyDescent="0.2">
      <c r="A2" s="100"/>
      <c r="B2" s="99"/>
      <c r="C2" s="99"/>
      <c r="D2" s="99"/>
      <c r="E2" s="99"/>
      <c r="F2" s="98"/>
      <c r="G2" s="73"/>
      <c r="H2" s="73"/>
      <c r="I2" s="73"/>
    </row>
    <row r="3" spans="1:10" ht="15.75" x14ac:dyDescent="0.25">
      <c r="A3" s="96" t="s">
        <v>77</v>
      </c>
      <c r="B3" s="88"/>
      <c r="C3" s="88"/>
      <c r="D3" s="95"/>
      <c r="E3" s="88"/>
      <c r="F3" s="91"/>
    </row>
    <row r="4" spans="1:10" ht="15" x14ac:dyDescent="0.2">
      <c r="A4" s="93"/>
      <c r="B4" s="88"/>
      <c r="C4" s="88"/>
      <c r="D4" s="92"/>
      <c r="E4" s="88"/>
      <c r="F4" s="91"/>
    </row>
    <row r="5" spans="1:10" ht="15" x14ac:dyDescent="0.2">
      <c r="A5" s="94" t="s">
        <v>2</v>
      </c>
      <c r="B5" s="88"/>
      <c r="C5" s="88"/>
      <c r="D5" s="92"/>
      <c r="E5" s="88"/>
      <c r="F5" s="91"/>
    </row>
    <row r="6" spans="1:10" ht="15" x14ac:dyDescent="0.2">
      <c r="A6" s="93"/>
      <c r="B6" s="88"/>
      <c r="C6" s="88"/>
      <c r="D6" s="92"/>
      <c r="E6" s="88"/>
      <c r="F6" s="91"/>
    </row>
    <row r="7" spans="1:10" ht="15.75" x14ac:dyDescent="0.25">
      <c r="A7" s="90"/>
      <c r="B7" s="89"/>
      <c r="C7" s="89"/>
      <c r="D7" s="101">
        <v>2023</v>
      </c>
      <c r="E7" s="101"/>
      <c r="F7" s="88"/>
    </row>
    <row r="10" spans="1:10" x14ac:dyDescent="0.2">
      <c r="A10" s="86"/>
      <c r="B10" s="86"/>
      <c r="C10" s="86"/>
      <c r="D10" s="87"/>
      <c r="E10" s="86" t="s">
        <v>3</v>
      </c>
      <c r="F10" s="82"/>
    </row>
    <row r="11" spans="1:10" x14ac:dyDescent="0.2">
      <c r="A11" s="83" t="s">
        <v>4</v>
      </c>
      <c r="B11" s="84" t="s">
        <v>5</v>
      </c>
      <c r="C11" s="84" t="s">
        <v>6</v>
      </c>
      <c r="D11" s="85" t="s">
        <v>7</v>
      </c>
      <c r="E11" s="84" t="s">
        <v>8</v>
      </c>
      <c r="F11" s="83" t="s">
        <v>9</v>
      </c>
    </row>
    <row r="12" spans="1:10" x14ac:dyDescent="0.2">
      <c r="F12" s="73"/>
    </row>
    <row r="13" spans="1:10" x14ac:dyDescent="0.2">
      <c r="A13" s="74" t="s">
        <v>10</v>
      </c>
      <c r="B13" s="65">
        <v>2023</v>
      </c>
      <c r="C13" s="77">
        <v>2214</v>
      </c>
      <c r="D13" s="76">
        <v>44956</v>
      </c>
      <c r="E13" s="75">
        <v>0.79166666666666663</v>
      </c>
      <c r="F13" s="73"/>
      <c r="G13" s="72"/>
    </row>
    <row r="14" spans="1:10" x14ac:dyDescent="0.2">
      <c r="A14" s="74" t="s">
        <v>11</v>
      </c>
      <c r="B14" s="65">
        <v>2023</v>
      </c>
      <c r="C14" s="77">
        <v>2330</v>
      </c>
      <c r="D14" s="76">
        <v>44979</v>
      </c>
      <c r="E14" s="75">
        <v>0.79166666666666663</v>
      </c>
      <c r="F14" s="73"/>
      <c r="G14" s="72"/>
      <c r="H14" s="82"/>
      <c r="I14" s="82"/>
      <c r="J14" s="81"/>
    </row>
    <row r="15" spans="1:10" x14ac:dyDescent="0.2">
      <c r="A15" s="74" t="s">
        <v>12</v>
      </c>
      <c r="B15" s="65">
        <v>2023</v>
      </c>
      <c r="C15" s="77">
        <v>2065</v>
      </c>
      <c r="D15" s="76">
        <v>44993</v>
      </c>
      <c r="E15" s="75">
        <v>0.33333333333333331</v>
      </c>
      <c r="F15" s="75"/>
      <c r="G15" s="72"/>
    </row>
    <row r="16" spans="1:10" x14ac:dyDescent="0.2">
      <c r="A16" s="74" t="s">
        <v>13</v>
      </c>
      <c r="B16" s="65">
        <v>2023</v>
      </c>
      <c r="C16" s="77">
        <v>1906</v>
      </c>
      <c r="D16" s="80">
        <v>45020</v>
      </c>
      <c r="E16" s="75">
        <v>0.375</v>
      </c>
      <c r="F16" s="73"/>
      <c r="G16" s="77"/>
    </row>
    <row r="17" spans="1:8" s="64" customFormat="1" x14ac:dyDescent="0.2">
      <c r="A17" s="74" t="s">
        <v>14</v>
      </c>
      <c r="B17" s="65">
        <v>2023</v>
      </c>
      <c r="C17" s="77">
        <v>1799</v>
      </c>
      <c r="D17" s="80">
        <v>45076</v>
      </c>
      <c r="E17" s="75">
        <v>0.70833333333333337</v>
      </c>
      <c r="F17" s="73"/>
      <c r="G17" s="77"/>
    </row>
    <row r="18" spans="1:8" s="64" customFormat="1" x14ac:dyDescent="0.2">
      <c r="A18" s="74" t="s">
        <v>15</v>
      </c>
      <c r="B18" s="65">
        <v>2023</v>
      </c>
      <c r="C18" s="77">
        <v>1942</v>
      </c>
      <c r="D18" s="80">
        <v>45107</v>
      </c>
      <c r="E18" s="75">
        <v>0.70833333333333337</v>
      </c>
      <c r="F18" s="73"/>
      <c r="G18" s="78"/>
    </row>
    <row r="19" spans="1:8" s="64" customFormat="1" x14ac:dyDescent="0.2">
      <c r="A19" s="74" t="s">
        <v>16</v>
      </c>
      <c r="B19" s="65">
        <v>2023</v>
      </c>
      <c r="C19" s="77">
        <v>2295</v>
      </c>
      <c r="D19" s="80">
        <v>45132</v>
      </c>
      <c r="E19" s="75">
        <v>0.79166666666666663</v>
      </c>
      <c r="F19" s="73"/>
      <c r="G19" s="78"/>
    </row>
    <row r="20" spans="1:8" s="64" customFormat="1" x14ac:dyDescent="0.2">
      <c r="A20" s="74" t="s">
        <v>17</v>
      </c>
      <c r="B20" s="65">
        <v>2023</v>
      </c>
      <c r="C20" s="77">
        <v>2252</v>
      </c>
      <c r="D20" s="80">
        <v>45155</v>
      </c>
      <c r="E20" s="75">
        <v>0.70833333333333337</v>
      </c>
      <c r="F20" s="79"/>
      <c r="G20" s="78"/>
    </row>
    <row r="21" spans="1:8" s="64" customFormat="1" x14ac:dyDescent="0.2">
      <c r="A21" s="74" t="s">
        <v>18</v>
      </c>
      <c r="B21" s="65">
        <v>2023</v>
      </c>
      <c r="C21" s="77">
        <v>1895</v>
      </c>
      <c r="D21" s="76">
        <v>45171</v>
      </c>
      <c r="E21" s="75">
        <v>0.75</v>
      </c>
      <c r="F21" s="73"/>
      <c r="G21" s="72"/>
    </row>
    <row r="22" spans="1:8" s="64" customFormat="1" x14ac:dyDescent="0.2">
      <c r="A22" s="74" t="s">
        <v>19</v>
      </c>
      <c r="B22" s="65">
        <v>2023</v>
      </c>
      <c r="C22" s="77">
        <v>1978</v>
      </c>
      <c r="D22" s="76">
        <v>45226</v>
      </c>
      <c r="E22" s="75">
        <v>0.41666666666666669</v>
      </c>
      <c r="F22" s="73"/>
      <c r="G22" s="72"/>
    </row>
    <row r="23" spans="1:8" s="64" customFormat="1" x14ac:dyDescent="0.2">
      <c r="A23" s="74" t="s">
        <v>20</v>
      </c>
      <c r="B23" s="65">
        <v>2023</v>
      </c>
      <c r="C23" s="77">
        <v>2010</v>
      </c>
      <c r="D23" s="76">
        <v>45257</v>
      </c>
      <c r="E23" s="75">
        <v>0.75</v>
      </c>
      <c r="F23" s="73"/>
      <c r="G23" s="72"/>
    </row>
    <row r="24" spans="1:8" s="64" customFormat="1" x14ac:dyDescent="0.2">
      <c r="A24" s="74" t="s">
        <v>21</v>
      </c>
      <c r="B24" s="65">
        <v>2023</v>
      </c>
      <c r="C24" s="77">
        <v>2336</v>
      </c>
      <c r="D24" s="76">
        <v>45652</v>
      </c>
      <c r="E24" s="75">
        <v>0.79166666666666663</v>
      </c>
      <c r="F24" s="73"/>
      <c r="G24" s="72"/>
    </row>
    <row r="25" spans="1:8" s="64" customFormat="1" x14ac:dyDescent="0.2">
      <c r="A25" s="74"/>
      <c r="B25" s="65"/>
      <c r="C25" s="72"/>
      <c r="D25" s="66"/>
      <c r="E25" s="65"/>
      <c r="F25" s="73"/>
      <c r="G25" s="72"/>
    </row>
    <row r="27" spans="1:8" s="64" customFormat="1" x14ac:dyDescent="0.2">
      <c r="A27" s="71"/>
      <c r="B27" s="65"/>
      <c r="C27" s="65"/>
      <c r="D27" s="66"/>
      <c r="E27" s="65"/>
    </row>
    <row r="28" spans="1:8" s="64" customFormat="1" x14ac:dyDescent="0.2">
      <c r="A28" s="71"/>
      <c r="B28" s="65"/>
      <c r="C28" s="65"/>
      <c r="D28" s="66"/>
      <c r="E28" s="65"/>
    </row>
    <row r="29" spans="1:8" s="64" customFormat="1" x14ac:dyDescent="0.2">
      <c r="A29" s="68"/>
      <c r="B29" s="70"/>
      <c r="C29" s="68"/>
      <c r="D29" s="69"/>
      <c r="E29" s="68"/>
      <c r="F29" s="67"/>
      <c r="G29" s="67"/>
      <c r="H29" s="67"/>
    </row>
    <row r="30" spans="1:8" s="64" customFormat="1" x14ac:dyDescent="0.2">
      <c r="A30" s="70"/>
      <c r="B30" s="70"/>
      <c r="C30" s="68"/>
      <c r="D30" s="69"/>
      <c r="E30" s="68"/>
      <c r="F30" s="67"/>
      <c r="G30" s="67"/>
      <c r="H30" s="67"/>
    </row>
    <row r="31" spans="1:8" s="64" customFormat="1" x14ac:dyDescent="0.2">
      <c r="A31" s="70"/>
      <c r="B31" s="70"/>
      <c r="C31" s="68"/>
      <c r="D31" s="69"/>
      <c r="E31" s="68"/>
      <c r="F31" s="67"/>
      <c r="G31" s="67"/>
      <c r="H31" s="67"/>
    </row>
    <row r="32" spans="1:8" s="64" customFormat="1" x14ac:dyDescent="0.2">
      <c r="A32" s="70"/>
      <c r="B32" s="70"/>
      <c r="C32" s="68"/>
      <c r="D32" s="69"/>
      <c r="E32" s="68"/>
      <c r="F32" s="67"/>
      <c r="G32" s="67"/>
      <c r="H32" s="67"/>
    </row>
    <row r="33" spans="1:8" s="64" customFormat="1" x14ac:dyDescent="0.2">
      <c r="A33" s="70"/>
      <c r="B33" s="70"/>
      <c r="C33" s="68"/>
      <c r="D33" s="69"/>
      <c r="E33" s="68"/>
      <c r="F33" s="67"/>
      <c r="G33" s="67"/>
      <c r="H33" s="67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31"/>
  <sheetViews>
    <sheetView workbookViewId="0">
      <selection activeCell="C13" sqref="C13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11.5703125" style="10" bestFit="1" customWidth="1"/>
    <col min="7" max="7" width="8.85546875" style="38" customWidth="1"/>
    <col min="8" max="16384" width="8.85546875" style="11"/>
  </cols>
  <sheetData>
    <row r="1" spans="1:7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37"/>
    </row>
    <row r="2" spans="1:7" s="5" customFormat="1" ht="11.25" x14ac:dyDescent="0.2">
      <c r="A2" s="1"/>
      <c r="B2" s="2"/>
      <c r="C2" s="2"/>
      <c r="D2" s="2"/>
      <c r="E2" s="2"/>
      <c r="F2" s="3"/>
      <c r="G2" s="37"/>
    </row>
    <row r="3" spans="1:7" ht="15.75" x14ac:dyDescent="0.25">
      <c r="A3" s="6" t="s">
        <v>77</v>
      </c>
      <c r="B3" s="7"/>
      <c r="C3" s="7"/>
      <c r="D3" s="8"/>
      <c r="E3" s="7"/>
      <c r="F3" s="9"/>
    </row>
    <row r="4" spans="1:7" ht="15" x14ac:dyDescent="0.2">
      <c r="A4" s="12"/>
      <c r="B4" s="7"/>
      <c r="C4" s="7"/>
      <c r="D4" s="13"/>
      <c r="E4" s="7"/>
      <c r="F4" s="9"/>
    </row>
    <row r="5" spans="1:7" ht="15" x14ac:dyDescent="0.2">
      <c r="A5" s="14" t="s">
        <v>96</v>
      </c>
      <c r="B5" s="7"/>
      <c r="C5" s="7"/>
      <c r="D5" s="13"/>
      <c r="E5" s="7"/>
      <c r="F5" s="9"/>
    </row>
    <row r="6" spans="1:7" ht="15" x14ac:dyDescent="0.2">
      <c r="A6" s="12"/>
      <c r="B6" s="7"/>
      <c r="C6" s="7"/>
      <c r="D6" s="13"/>
      <c r="E6" s="7"/>
      <c r="F6" s="9"/>
    </row>
    <row r="7" spans="1:7" ht="15.75" x14ac:dyDescent="0.25">
      <c r="A7" s="15">
        <v>2005</v>
      </c>
      <c r="B7" s="16"/>
      <c r="C7" s="16"/>
      <c r="D7" s="13"/>
      <c r="E7" s="16"/>
      <c r="F7" s="7"/>
    </row>
    <row r="10" spans="1:7" x14ac:dyDescent="0.2">
      <c r="A10" s="17"/>
      <c r="B10" s="17"/>
      <c r="C10" s="17"/>
      <c r="D10" s="18"/>
      <c r="E10" s="17" t="s">
        <v>3</v>
      </c>
      <c r="F10" s="19"/>
    </row>
    <row r="11" spans="1:7" ht="38.25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39" t="s">
        <v>31</v>
      </c>
    </row>
    <row r="12" spans="1:7" x14ac:dyDescent="0.2">
      <c r="F12" s="4"/>
    </row>
    <row r="13" spans="1:7" x14ac:dyDescent="0.2">
      <c r="A13" s="25" t="s">
        <v>10</v>
      </c>
      <c r="B13" s="23">
        <v>2005</v>
      </c>
      <c r="C13" s="26">
        <f t="shared" ref="C13:C24" si="0">44+G13</f>
        <v>1592</v>
      </c>
      <c r="D13" s="35">
        <v>38357</v>
      </c>
      <c r="E13" s="27">
        <v>0.79166666666666663</v>
      </c>
      <c r="F13" s="4"/>
      <c r="G13" s="38">
        <v>1548</v>
      </c>
    </row>
    <row r="14" spans="1:7" x14ac:dyDescent="0.2">
      <c r="A14" s="25" t="s">
        <v>11</v>
      </c>
      <c r="B14" s="23">
        <f t="shared" ref="B14:B24" si="1">B13</f>
        <v>2005</v>
      </c>
      <c r="C14" s="26">
        <f t="shared" si="0"/>
        <v>1430</v>
      </c>
      <c r="D14" s="35">
        <v>38390</v>
      </c>
      <c r="E14" s="27">
        <v>0.79166666666666663</v>
      </c>
      <c r="F14" s="4"/>
      <c r="G14" s="38">
        <v>1386</v>
      </c>
    </row>
    <row r="15" spans="1:7" x14ac:dyDescent="0.2">
      <c r="A15" s="25" t="s">
        <v>12</v>
      </c>
      <c r="B15" s="23">
        <f t="shared" si="1"/>
        <v>2005</v>
      </c>
      <c r="C15" s="26">
        <f t="shared" si="0"/>
        <v>1408</v>
      </c>
      <c r="D15" s="35">
        <v>38434</v>
      </c>
      <c r="E15" s="27">
        <v>0.83333333333333337</v>
      </c>
      <c r="F15" s="27"/>
      <c r="G15" s="38">
        <v>1364</v>
      </c>
    </row>
    <row r="16" spans="1:7" x14ac:dyDescent="0.2">
      <c r="A16" s="25" t="s">
        <v>13</v>
      </c>
      <c r="B16" s="23">
        <f t="shared" si="1"/>
        <v>2005</v>
      </c>
      <c r="C16" s="26">
        <f t="shared" si="0"/>
        <v>1272</v>
      </c>
      <c r="D16" s="35">
        <v>38469</v>
      </c>
      <c r="E16" s="27">
        <v>0.45833333333333331</v>
      </c>
      <c r="F16" s="4"/>
      <c r="G16" s="38">
        <v>1228</v>
      </c>
    </row>
    <row r="17" spans="1:7" x14ac:dyDescent="0.2">
      <c r="A17" s="25" t="s">
        <v>14</v>
      </c>
      <c r="B17" s="23">
        <f t="shared" si="1"/>
        <v>2005</v>
      </c>
      <c r="C17" s="26">
        <f t="shared" si="0"/>
        <v>1251</v>
      </c>
      <c r="D17" s="35">
        <v>38483</v>
      </c>
      <c r="E17" s="27">
        <v>0.45833333333333331</v>
      </c>
      <c r="F17" s="4"/>
      <c r="G17" s="38">
        <v>1207</v>
      </c>
    </row>
    <row r="18" spans="1:7" x14ac:dyDescent="0.2">
      <c r="A18" s="25" t="s">
        <v>15</v>
      </c>
      <c r="B18" s="23">
        <f t="shared" si="1"/>
        <v>2005</v>
      </c>
      <c r="C18" s="26">
        <f t="shared" si="0"/>
        <v>1495</v>
      </c>
      <c r="D18" s="35">
        <v>38524</v>
      </c>
      <c r="E18" s="27">
        <v>0.66666666666666663</v>
      </c>
      <c r="F18" s="4"/>
      <c r="G18" s="38">
        <v>1451</v>
      </c>
    </row>
    <row r="19" spans="1:7" x14ac:dyDescent="0.2">
      <c r="A19" s="25" t="s">
        <v>16</v>
      </c>
      <c r="B19" s="23">
        <f t="shared" si="1"/>
        <v>2005</v>
      </c>
      <c r="C19" s="26">
        <f t="shared" si="0"/>
        <v>1611</v>
      </c>
      <c r="D19" s="35">
        <v>38546</v>
      </c>
      <c r="E19" s="27">
        <v>0.70833333333333337</v>
      </c>
      <c r="F19" s="4"/>
      <c r="G19" s="38">
        <v>1567</v>
      </c>
    </row>
    <row r="20" spans="1:7" x14ac:dyDescent="0.2">
      <c r="A20" s="25" t="s">
        <v>17</v>
      </c>
      <c r="B20" s="23">
        <f t="shared" si="1"/>
        <v>2005</v>
      </c>
      <c r="C20" s="26">
        <f t="shared" si="0"/>
        <v>1594</v>
      </c>
      <c r="D20" s="35">
        <v>38565</v>
      </c>
      <c r="E20" s="27">
        <v>0.58333333333333337</v>
      </c>
      <c r="F20" s="28"/>
      <c r="G20" s="38">
        <v>1550</v>
      </c>
    </row>
    <row r="21" spans="1:7" x14ac:dyDescent="0.2">
      <c r="A21" s="25" t="s">
        <v>18</v>
      </c>
      <c r="B21" s="23">
        <f t="shared" si="1"/>
        <v>2005</v>
      </c>
      <c r="C21" s="26">
        <f t="shared" si="0"/>
        <v>1359</v>
      </c>
      <c r="D21" s="35">
        <v>38603</v>
      </c>
      <c r="E21" s="27">
        <v>0.66666666666666663</v>
      </c>
      <c r="F21" s="4"/>
      <c r="G21" s="38">
        <v>1315</v>
      </c>
    </row>
    <row r="22" spans="1:7" x14ac:dyDescent="0.2">
      <c r="A22" s="25" t="s">
        <v>19</v>
      </c>
      <c r="B22" s="23">
        <f t="shared" si="1"/>
        <v>2005</v>
      </c>
      <c r="C22" s="26">
        <f t="shared" si="0"/>
        <v>1276</v>
      </c>
      <c r="D22" s="35">
        <v>38656</v>
      </c>
      <c r="E22" s="27">
        <v>0.75</v>
      </c>
      <c r="F22" s="4"/>
      <c r="G22" s="38">
        <v>1232</v>
      </c>
    </row>
    <row r="23" spans="1:7" x14ac:dyDescent="0.2">
      <c r="A23" s="25" t="s">
        <v>20</v>
      </c>
      <c r="B23" s="23">
        <f t="shared" si="1"/>
        <v>2005</v>
      </c>
      <c r="C23" s="26">
        <f t="shared" si="0"/>
        <v>1484</v>
      </c>
      <c r="D23" s="35">
        <v>38686</v>
      </c>
      <c r="E23" s="27">
        <v>0.79166666666666663</v>
      </c>
      <c r="F23" s="4"/>
      <c r="G23" s="38">
        <v>1440</v>
      </c>
    </row>
    <row r="24" spans="1:7" x14ac:dyDescent="0.2">
      <c r="A24" s="25" t="s">
        <v>21</v>
      </c>
      <c r="B24" s="23">
        <f t="shared" si="1"/>
        <v>2005</v>
      </c>
      <c r="C24" s="26">
        <f t="shared" si="0"/>
        <v>1633</v>
      </c>
      <c r="D24" s="35">
        <v>38693</v>
      </c>
      <c r="E24" s="27">
        <v>0.79166666666666663</v>
      </c>
      <c r="F24" s="4"/>
      <c r="G24" s="38">
        <v>1589</v>
      </c>
    </row>
    <row r="25" spans="1:7" x14ac:dyDescent="0.2">
      <c r="A25" s="30"/>
      <c r="F25" s="4"/>
    </row>
    <row r="27" spans="1:7" x14ac:dyDescent="0.2">
      <c r="A27" s="31" t="s">
        <v>34</v>
      </c>
    </row>
    <row r="28" spans="1:7" x14ac:dyDescent="0.2">
      <c r="A28" s="31" t="s">
        <v>92</v>
      </c>
    </row>
    <row r="29" spans="1:7" x14ac:dyDescent="0.2">
      <c r="A29" s="31" t="s">
        <v>93</v>
      </c>
    </row>
    <row r="30" spans="1:7" x14ac:dyDescent="0.2">
      <c r="A30" s="31" t="s">
        <v>94</v>
      </c>
    </row>
    <row r="31" spans="1:7" x14ac:dyDescent="0.2">
      <c r="A31" s="31" t="s">
        <v>95</v>
      </c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rowBreaks count="1" manualBreakCount="1">
    <brk id="25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workbookViewId="0">
      <selection activeCell="G23" sqref="G23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>
        <v>2005</v>
      </c>
      <c r="B7" s="16"/>
      <c r="C7" s="16"/>
      <c r="D7" s="13"/>
      <c r="E7" s="16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10" x14ac:dyDescent="0.2">
      <c r="F12" s="4"/>
    </row>
    <row r="13" spans="1:10" x14ac:dyDescent="0.2">
      <c r="A13" s="25" t="s">
        <v>10</v>
      </c>
      <c r="B13" s="23">
        <v>2005</v>
      </c>
      <c r="C13" s="26">
        <f t="shared" ref="C13:C24" si="0">44+G13</f>
        <v>1472</v>
      </c>
      <c r="D13" s="35">
        <v>38357</v>
      </c>
      <c r="E13" s="27">
        <v>0.79166666666666663</v>
      </c>
      <c r="F13" s="4"/>
      <c r="G13" s="10" t="s">
        <v>81</v>
      </c>
    </row>
    <row r="14" spans="1:10" x14ac:dyDescent="0.2">
      <c r="A14" s="25" t="s">
        <v>11</v>
      </c>
      <c r="B14" s="23">
        <f t="shared" ref="B14:B24" si="1">B13</f>
        <v>2005</v>
      </c>
      <c r="C14" s="26">
        <f t="shared" si="0"/>
        <v>1330</v>
      </c>
      <c r="D14" s="35">
        <v>38390</v>
      </c>
      <c r="E14" s="27">
        <v>0.79166666666666663</v>
      </c>
      <c r="F14" s="4"/>
      <c r="G14" s="10" t="s">
        <v>82</v>
      </c>
      <c r="H14" s="33"/>
      <c r="I14" s="33"/>
      <c r="J14" s="34"/>
    </row>
    <row r="15" spans="1:10" x14ac:dyDescent="0.2">
      <c r="A15" s="25" t="s">
        <v>12</v>
      </c>
      <c r="B15" s="23">
        <f t="shared" si="1"/>
        <v>2005</v>
      </c>
      <c r="C15" s="26">
        <f t="shared" si="0"/>
        <v>1314</v>
      </c>
      <c r="D15" s="35">
        <v>38434</v>
      </c>
      <c r="E15" s="27">
        <v>0.83333333333333337</v>
      </c>
      <c r="F15" s="27"/>
      <c r="G15" s="10" t="s">
        <v>39</v>
      </c>
    </row>
    <row r="16" spans="1:10" x14ac:dyDescent="0.2">
      <c r="A16" s="25" t="s">
        <v>13</v>
      </c>
      <c r="B16" s="23">
        <f t="shared" si="1"/>
        <v>2005</v>
      </c>
      <c r="C16" s="26">
        <f t="shared" si="0"/>
        <v>1204</v>
      </c>
      <c r="D16" s="35">
        <v>38469</v>
      </c>
      <c r="E16" s="27">
        <v>0.45833333333333331</v>
      </c>
      <c r="F16" s="4"/>
      <c r="G16" s="10" t="s">
        <v>83</v>
      </c>
    </row>
    <row r="17" spans="1:7" x14ac:dyDescent="0.2">
      <c r="A17" s="25" t="s">
        <v>14</v>
      </c>
      <c r="B17" s="23">
        <f t="shared" si="1"/>
        <v>2005</v>
      </c>
      <c r="C17" s="26">
        <f t="shared" si="0"/>
        <v>1175</v>
      </c>
      <c r="D17" s="35">
        <v>38483</v>
      </c>
      <c r="E17" s="27">
        <v>0.45833333333333331</v>
      </c>
      <c r="F17" s="4"/>
      <c r="G17" s="10" t="s">
        <v>84</v>
      </c>
    </row>
    <row r="18" spans="1:7" x14ac:dyDescent="0.2">
      <c r="A18" s="25" t="s">
        <v>15</v>
      </c>
      <c r="B18" s="23">
        <f t="shared" si="1"/>
        <v>2005</v>
      </c>
      <c r="C18" s="26">
        <f t="shared" si="0"/>
        <v>1430</v>
      </c>
      <c r="D18" s="35">
        <v>38524</v>
      </c>
      <c r="E18" s="27">
        <v>0.66666666666666663</v>
      </c>
      <c r="F18" s="4"/>
      <c r="G18" s="10" t="s">
        <v>85</v>
      </c>
    </row>
    <row r="19" spans="1:7" x14ac:dyDescent="0.2">
      <c r="A19" s="25" t="s">
        <v>16</v>
      </c>
      <c r="B19" s="23">
        <f t="shared" si="1"/>
        <v>2005</v>
      </c>
      <c r="C19" s="26">
        <f t="shared" si="0"/>
        <v>1519</v>
      </c>
      <c r="D19" s="35">
        <v>38546</v>
      </c>
      <c r="E19" s="27">
        <v>0.70833333333333337</v>
      </c>
      <c r="F19" s="4"/>
      <c r="G19" s="10" t="s">
        <v>86</v>
      </c>
    </row>
    <row r="20" spans="1:7" x14ac:dyDescent="0.2">
      <c r="A20" s="25" t="s">
        <v>17</v>
      </c>
      <c r="B20" s="23">
        <f t="shared" si="1"/>
        <v>2005</v>
      </c>
      <c r="C20" s="26">
        <f t="shared" si="0"/>
        <v>1496</v>
      </c>
      <c r="D20" s="35">
        <v>38565</v>
      </c>
      <c r="E20" s="27">
        <v>0.58333333333333337</v>
      </c>
      <c r="F20" s="28"/>
      <c r="G20" s="10" t="s">
        <v>87</v>
      </c>
    </row>
    <row r="21" spans="1:7" x14ac:dyDescent="0.2">
      <c r="A21" s="25" t="s">
        <v>18</v>
      </c>
      <c r="B21" s="23">
        <f t="shared" si="1"/>
        <v>2005</v>
      </c>
      <c r="C21" s="26">
        <f t="shared" si="0"/>
        <v>1273</v>
      </c>
      <c r="D21" s="35">
        <v>38603</v>
      </c>
      <c r="E21" s="27">
        <v>0.66666666666666663</v>
      </c>
      <c r="F21" s="4"/>
      <c r="G21" s="10" t="s">
        <v>88</v>
      </c>
    </row>
    <row r="22" spans="1:7" x14ac:dyDescent="0.2">
      <c r="A22" s="25" t="s">
        <v>19</v>
      </c>
      <c r="B22" s="23">
        <f t="shared" si="1"/>
        <v>2005</v>
      </c>
      <c r="C22" s="26">
        <f t="shared" si="0"/>
        <v>1206</v>
      </c>
      <c r="D22" s="35">
        <v>38656</v>
      </c>
      <c r="E22" s="27">
        <v>0.75</v>
      </c>
      <c r="F22" s="4"/>
      <c r="G22" s="10" t="s">
        <v>89</v>
      </c>
    </row>
    <row r="23" spans="1:7" x14ac:dyDescent="0.2">
      <c r="A23" s="25" t="s">
        <v>20</v>
      </c>
      <c r="B23" s="23">
        <f t="shared" si="1"/>
        <v>2005</v>
      </c>
      <c r="C23" s="26">
        <f t="shared" si="0"/>
        <v>1365</v>
      </c>
      <c r="D23" s="35">
        <v>38686</v>
      </c>
      <c r="E23" s="27">
        <v>0.79166666666666663</v>
      </c>
      <c r="F23" s="4"/>
      <c r="G23" s="10" t="s">
        <v>90</v>
      </c>
    </row>
    <row r="24" spans="1:7" x14ac:dyDescent="0.2">
      <c r="A24" s="25" t="s">
        <v>21</v>
      </c>
      <c r="B24" s="23">
        <f t="shared" si="1"/>
        <v>2005</v>
      </c>
      <c r="C24" s="26">
        <f t="shared" si="0"/>
        <v>1510</v>
      </c>
      <c r="D24" s="35">
        <v>38693</v>
      </c>
      <c r="E24" s="27">
        <v>0.79166666666666663</v>
      </c>
      <c r="F24" s="4"/>
      <c r="G24" s="10" t="s">
        <v>91</v>
      </c>
    </row>
    <row r="25" spans="1:7" x14ac:dyDescent="0.2">
      <c r="A25" s="30"/>
      <c r="F25" s="4"/>
    </row>
    <row r="27" spans="1:7" x14ac:dyDescent="0.2">
      <c r="A27" s="31" t="s">
        <v>34</v>
      </c>
    </row>
    <row r="28" spans="1:7" x14ac:dyDescent="0.2">
      <c r="A28" s="31" t="s">
        <v>92</v>
      </c>
    </row>
    <row r="29" spans="1:7" x14ac:dyDescent="0.2">
      <c r="A29" s="31" t="s">
        <v>93</v>
      </c>
    </row>
    <row r="30" spans="1:7" x14ac:dyDescent="0.2">
      <c r="A30" s="31" t="s">
        <v>94</v>
      </c>
    </row>
    <row r="31" spans="1:7" x14ac:dyDescent="0.2">
      <c r="A31" s="31" t="s">
        <v>95</v>
      </c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rowBreaks count="1" manualBreakCount="1">
    <brk id="2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7"/>
  <sheetViews>
    <sheetView workbookViewId="0">
      <selection activeCell="J25" sqref="J25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>
        <v>2004</v>
      </c>
      <c r="B7" s="16"/>
      <c r="C7" s="16"/>
      <c r="D7" s="13"/>
      <c r="E7" s="16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10" x14ac:dyDescent="0.2">
      <c r="F12" s="4"/>
    </row>
    <row r="13" spans="1:10" x14ac:dyDescent="0.2">
      <c r="A13" s="25" t="s">
        <v>10</v>
      </c>
      <c r="B13" s="23">
        <v>2004</v>
      </c>
      <c r="C13" s="26">
        <f t="shared" ref="C13:C24" si="0">44+G13</f>
        <v>1450</v>
      </c>
      <c r="D13" s="32">
        <v>37991</v>
      </c>
      <c r="E13" s="27">
        <v>0.79166666666666663</v>
      </c>
      <c r="F13" s="4"/>
      <c r="G13" s="10" t="s">
        <v>71</v>
      </c>
    </row>
    <row r="14" spans="1:10" x14ac:dyDescent="0.2">
      <c r="A14" s="25" t="s">
        <v>11</v>
      </c>
      <c r="B14" s="23">
        <f t="shared" ref="B14:B24" si="1">B13</f>
        <v>2004</v>
      </c>
      <c r="C14" s="26">
        <f t="shared" si="0"/>
        <v>1294</v>
      </c>
      <c r="D14" s="32">
        <v>38019</v>
      </c>
      <c r="E14" s="27">
        <v>0.33333333333333331</v>
      </c>
      <c r="F14" s="4"/>
      <c r="G14" s="10" t="s">
        <v>72</v>
      </c>
      <c r="H14" s="33"/>
      <c r="I14" s="33"/>
      <c r="J14" s="34"/>
    </row>
    <row r="15" spans="1:10" x14ac:dyDescent="0.2">
      <c r="A15" s="25" t="s">
        <v>12</v>
      </c>
      <c r="B15" s="23">
        <f t="shared" si="1"/>
        <v>2004</v>
      </c>
      <c r="C15" s="26">
        <f t="shared" si="0"/>
        <v>1229</v>
      </c>
      <c r="D15" s="32">
        <v>38048</v>
      </c>
      <c r="E15" s="27">
        <v>0.83333333333333337</v>
      </c>
      <c r="F15" s="27"/>
      <c r="G15" s="10" t="s">
        <v>73</v>
      </c>
    </row>
    <row r="16" spans="1:10" x14ac:dyDescent="0.2">
      <c r="A16" s="25" t="s">
        <v>13</v>
      </c>
      <c r="B16" s="23">
        <f t="shared" si="1"/>
        <v>2004</v>
      </c>
      <c r="C16" s="26">
        <f t="shared" si="0"/>
        <v>1139</v>
      </c>
      <c r="D16" s="32">
        <v>38078</v>
      </c>
      <c r="E16" s="27">
        <v>0.83333333333333337</v>
      </c>
      <c r="F16" s="4"/>
      <c r="G16" s="10" t="s">
        <v>74</v>
      </c>
    </row>
    <row r="17" spans="1:10" x14ac:dyDescent="0.2">
      <c r="A17" s="25" t="s">
        <v>14</v>
      </c>
      <c r="B17" s="23">
        <f t="shared" si="1"/>
        <v>2004</v>
      </c>
      <c r="C17" s="26">
        <f t="shared" si="0"/>
        <v>1170</v>
      </c>
      <c r="D17" s="32">
        <v>38118</v>
      </c>
      <c r="E17" s="27">
        <v>0.41666666666666669</v>
      </c>
      <c r="F17" s="4"/>
      <c r="G17" s="10" t="s">
        <v>75</v>
      </c>
    </row>
    <row r="18" spans="1:10" x14ac:dyDescent="0.2">
      <c r="A18" s="25" t="s">
        <v>15</v>
      </c>
      <c r="B18" s="23">
        <f t="shared" si="1"/>
        <v>2004</v>
      </c>
      <c r="C18" s="26">
        <f t="shared" si="0"/>
        <v>1288</v>
      </c>
      <c r="D18" s="32">
        <v>38167</v>
      </c>
      <c r="E18" s="27">
        <v>0.58333333333333337</v>
      </c>
      <c r="F18" s="4"/>
      <c r="G18" s="10" t="s">
        <v>69</v>
      </c>
    </row>
    <row r="19" spans="1:10" x14ac:dyDescent="0.2">
      <c r="A19" s="25" t="s">
        <v>16</v>
      </c>
      <c r="B19" s="23">
        <f t="shared" si="1"/>
        <v>2004</v>
      </c>
      <c r="C19" s="26">
        <f t="shared" si="0"/>
        <v>1438</v>
      </c>
      <c r="D19" s="32">
        <v>38182</v>
      </c>
      <c r="E19" s="27">
        <v>0.58333333333333337</v>
      </c>
      <c r="F19" s="4"/>
      <c r="G19" s="10" t="s">
        <v>76</v>
      </c>
    </row>
    <row r="20" spans="1:10" x14ac:dyDescent="0.2">
      <c r="A20" s="25" t="s">
        <v>17</v>
      </c>
      <c r="B20" s="23">
        <f t="shared" si="1"/>
        <v>2004</v>
      </c>
      <c r="C20" s="26">
        <f t="shared" si="0"/>
        <v>1372</v>
      </c>
      <c r="D20" s="32">
        <v>38201</v>
      </c>
      <c r="E20" s="27">
        <v>0.625</v>
      </c>
      <c r="F20" s="28"/>
      <c r="G20" s="10" t="s">
        <v>78</v>
      </c>
    </row>
    <row r="21" spans="1:10" x14ac:dyDescent="0.2">
      <c r="A21" s="25" t="s">
        <v>18</v>
      </c>
      <c r="B21" s="23">
        <f t="shared" si="1"/>
        <v>2004</v>
      </c>
      <c r="C21" s="26">
        <f t="shared" si="0"/>
        <v>1250</v>
      </c>
      <c r="D21" s="32">
        <v>38231</v>
      </c>
      <c r="E21" s="27">
        <v>0.66666666666666663</v>
      </c>
      <c r="F21" s="4"/>
      <c r="G21" s="10" t="s">
        <v>79</v>
      </c>
    </row>
    <row r="22" spans="1:10" x14ac:dyDescent="0.2">
      <c r="A22" s="25" t="s">
        <v>19</v>
      </c>
      <c r="B22" s="23">
        <f t="shared" si="1"/>
        <v>2004</v>
      </c>
      <c r="C22" s="26">
        <f t="shared" si="0"/>
        <v>1212</v>
      </c>
      <c r="D22" s="32">
        <v>38285</v>
      </c>
      <c r="E22" s="27">
        <v>0.83333333333333337</v>
      </c>
      <c r="F22" s="4"/>
      <c r="G22" s="10" t="s">
        <v>27</v>
      </c>
    </row>
    <row r="23" spans="1:10" x14ac:dyDescent="0.2">
      <c r="A23" s="25" t="s">
        <v>20</v>
      </c>
      <c r="B23" s="23">
        <f t="shared" si="1"/>
        <v>2004</v>
      </c>
      <c r="C23" s="26">
        <f t="shared" si="0"/>
        <v>1372</v>
      </c>
      <c r="D23" s="32">
        <v>38321</v>
      </c>
      <c r="E23" s="27">
        <v>0.79166666666666663</v>
      </c>
      <c r="F23" s="4"/>
      <c r="G23" s="10" t="s">
        <v>78</v>
      </c>
    </row>
    <row r="24" spans="1:10" x14ac:dyDescent="0.2">
      <c r="A24" s="25" t="s">
        <v>21</v>
      </c>
      <c r="B24" s="23">
        <f t="shared" si="1"/>
        <v>2004</v>
      </c>
      <c r="C24" s="26">
        <f t="shared" si="0"/>
        <v>1436</v>
      </c>
      <c r="D24" s="32">
        <v>38709</v>
      </c>
      <c r="E24" s="27">
        <v>0.75</v>
      </c>
      <c r="F24" s="4"/>
      <c r="G24" s="10" t="s">
        <v>80</v>
      </c>
      <c r="J24" s="36">
        <f>MAX(C13:C24)</f>
        <v>1450</v>
      </c>
    </row>
    <row r="25" spans="1:10" x14ac:dyDescent="0.2">
      <c r="A25" s="30"/>
      <c r="F25" s="4"/>
    </row>
    <row r="27" spans="1:10" x14ac:dyDescent="0.2">
      <c r="A27" s="31" t="s">
        <v>34</v>
      </c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rowBreaks count="1" manualBreakCount="1">
    <brk id="25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7"/>
  <sheetViews>
    <sheetView workbookViewId="0">
      <selection activeCell="F21" sqref="F21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 t="s">
        <v>0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1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>
        <v>2003</v>
      </c>
      <c r="B7" s="16"/>
      <c r="C7" s="16"/>
      <c r="D7" s="13"/>
      <c r="E7" s="16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10" x14ac:dyDescent="0.2">
      <c r="F12" s="4"/>
    </row>
    <row r="13" spans="1:10" x14ac:dyDescent="0.2">
      <c r="A13" s="25" t="s">
        <v>10</v>
      </c>
      <c r="B13" s="23">
        <v>2003</v>
      </c>
      <c r="C13" s="26">
        <f>44+G13</f>
        <v>1341</v>
      </c>
      <c r="D13" s="32">
        <v>37278</v>
      </c>
      <c r="E13" s="27">
        <v>0.79166666666666663</v>
      </c>
      <c r="F13" s="4"/>
      <c r="G13" s="10" t="s">
        <v>61</v>
      </c>
    </row>
    <row r="14" spans="1:10" x14ac:dyDescent="0.2">
      <c r="A14" s="25" t="s">
        <v>11</v>
      </c>
      <c r="B14" s="23">
        <f>B13</f>
        <v>2003</v>
      </c>
      <c r="C14" s="26">
        <f>44+G14</f>
        <v>1341</v>
      </c>
      <c r="D14" s="32">
        <v>37676</v>
      </c>
      <c r="E14" s="27">
        <v>0.83333333333333337</v>
      </c>
      <c r="F14" s="4"/>
      <c r="G14" s="10" t="s">
        <v>61</v>
      </c>
      <c r="H14" s="33" t="s">
        <v>62</v>
      </c>
      <c r="I14" s="33"/>
      <c r="J14" s="34"/>
    </row>
    <row r="15" spans="1:10" x14ac:dyDescent="0.2">
      <c r="A15" s="25" t="s">
        <v>12</v>
      </c>
      <c r="B15" s="23">
        <f t="shared" ref="B15:B24" si="0">B14</f>
        <v>2003</v>
      </c>
      <c r="C15" s="26">
        <f t="shared" ref="C15:C24" si="1">44+G15</f>
        <v>1275</v>
      </c>
      <c r="D15" s="32">
        <v>37686</v>
      </c>
      <c r="E15" s="27">
        <v>0.83333333333333337</v>
      </c>
      <c r="F15" s="27"/>
      <c r="G15" s="10" t="s">
        <v>63</v>
      </c>
    </row>
    <row r="16" spans="1:10" x14ac:dyDescent="0.2">
      <c r="A16" s="25" t="s">
        <v>13</v>
      </c>
      <c r="B16" s="23">
        <f t="shared" si="0"/>
        <v>2003</v>
      </c>
      <c r="C16" s="26">
        <f t="shared" si="1"/>
        <v>1138</v>
      </c>
      <c r="D16" s="32">
        <v>37713</v>
      </c>
      <c r="E16" s="27">
        <v>0.83333333333333337</v>
      </c>
      <c r="F16" s="4"/>
      <c r="G16" s="10" t="s">
        <v>53</v>
      </c>
    </row>
    <row r="17" spans="1:7" x14ac:dyDescent="0.2">
      <c r="A17" s="25" t="s">
        <v>14</v>
      </c>
      <c r="B17" s="23">
        <f t="shared" si="0"/>
        <v>2003</v>
      </c>
      <c r="C17" s="26">
        <f t="shared" si="1"/>
        <v>1277</v>
      </c>
      <c r="D17" s="32">
        <v>37770</v>
      </c>
      <c r="E17" s="27">
        <v>0.70833333333333337</v>
      </c>
      <c r="F17" s="4"/>
      <c r="G17" s="10" t="s">
        <v>64</v>
      </c>
    </row>
    <row r="18" spans="1:7" x14ac:dyDescent="0.2">
      <c r="A18" s="25" t="s">
        <v>15</v>
      </c>
      <c r="B18" s="23">
        <f t="shared" si="0"/>
        <v>2003</v>
      </c>
      <c r="C18" s="26">
        <f t="shared" si="1"/>
        <v>1356</v>
      </c>
      <c r="D18" s="32">
        <v>37802</v>
      </c>
      <c r="E18" s="27">
        <v>0.70833333333333337</v>
      </c>
      <c r="F18" s="4"/>
      <c r="G18" s="10" t="s">
        <v>65</v>
      </c>
    </row>
    <row r="19" spans="1:7" x14ac:dyDescent="0.2">
      <c r="A19" s="25" t="s">
        <v>16</v>
      </c>
      <c r="B19" s="23">
        <f t="shared" si="0"/>
        <v>2003</v>
      </c>
      <c r="C19" s="26">
        <f t="shared" si="1"/>
        <v>1486</v>
      </c>
      <c r="D19" s="32">
        <v>37825</v>
      </c>
      <c r="E19" s="27">
        <v>0.66666666666666663</v>
      </c>
      <c r="F19" s="4"/>
      <c r="G19" s="10" t="s">
        <v>66</v>
      </c>
    </row>
    <row r="20" spans="1:7" x14ac:dyDescent="0.2">
      <c r="A20" s="25" t="s">
        <v>17</v>
      </c>
      <c r="B20" s="23">
        <f t="shared" si="0"/>
        <v>2003</v>
      </c>
      <c r="C20" s="26">
        <f t="shared" si="1"/>
        <v>1390</v>
      </c>
      <c r="D20" s="32">
        <v>37834</v>
      </c>
      <c r="E20" s="27">
        <v>0.70833333333333337</v>
      </c>
      <c r="F20" s="28"/>
      <c r="G20" s="10" t="s">
        <v>67</v>
      </c>
    </row>
    <row r="21" spans="1:7" x14ac:dyDescent="0.2">
      <c r="A21" s="25" t="s">
        <v>18</v>
      </c>
      <c r="B21" s="23">
        <f t="shared" si="0"/>
        <v>2003</v>
      </c>
      <c r="C21" s="26">
        <f t="shared" si="1"/>
        <v>1268</v>
      </c>
      <c r="D21" s="32">
        <v>37868</v>
      </c>
      <c r="E21" s="27">
        <v>0.70833333333333337</v>
      </c>
      <c r="F21" s="4"/>
      <c r="G21" s="10" t="s">
        <v>68</v>
      </c>
    </row>
    <row r="22" spans="1:7" x14ac:dyDescent="0.2">
      <c r="A22" s="25" t="s">
        <v>19</v>
      </c>
      <c r="B22" s="23">
        <f t="shared" si="0"/>
        <v>2003</v>
      </c>
      <c r="C22" s="26">
        <f t="shared" si="1"/>
        <v>1288</v>
      </c>
      <c r="D22" s="32">
        <v>37924</v>
      </c>
      <c r="E22" s="27">
        <v>0.79166666666666663</v>
      </c>
      <c r="F22" s="4"/>
      <c r="G22" s="10" t="s">
        <v>69</v>
      </c>
    </row>
    <row r="23" spans="1:7" x14ac:dyDescent="0.2">
      <c r="A23" s="25" t="s">
        <v>20</v>
      </c>
      <c r="B23" s="23">
        <f t="shared" si="0"/>
        <v>2003</v>
      </c>
      <c r="C23" s="26">
        <f t="shared" si="1"/>
        <v>1321</v>
      </c>
      <c r="D23" s="32">
        <v>37929</v>
      </c>
      <c r="E23" s="27">
        <v>0.75</v>
      </c>
      <c r="F23" s="4"/>
      <c r="G23" s="10" t="s">
        <v>70</v>
      </c>
    </row>
    <row r="24" spans="1:7" x14ac:dyDescent="0.2">
      <c r="A24" s="25" t="s">
        <v>21</v>
      </c>
      <c r="B24" s="23">
        <f t="shared" si="0"/>
        <v>2003</v>
      </c>
      <c r="C24" s="26">
        <f t="shared" si="1"/>
        <v>1351</v>
      </c>
      <c r="D24" s="32">
        <v>38350</v>
      </c>
      <c r="E24" s="27">
        <v>0.79166666666666663</v>
      </c>
      <c r="F24" s="4"/>
      <c r="G24" s="10" t="s">
        <v>29</v>
      </c>
    </row>
    <row r="25" spans="1:7" x14ac:dyDescent="0.2">
      <c r="A25" s="30"/>
      <c r="F25" s="4"/>
    </row>
    <row r="27" spans="1:7" x14ac:dyDescent="0.2">
      <c r="A27" s="31" t="s">
        <v>34</v>
      </c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rowBreaks count="1" manualBreakCount="1">
    <brk id="25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7"/>
  <sheetViews>
    <sheetView workbookViewId="0">
      <selection activeCell="D24" sqref="D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2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9" s="5" customFormat="1" ht="11.25" x14ac:dyDescent="0.2">
      <c r="A1" s="1" t="s">
        <v>0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9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9" ht="15.75" x14ac:dyDescent="0.25">
      <c r="A3" s="6" t="s">
        <v>1</v>
      </c>
      <c r="B3" s="7"/>
      <c r="C3" s="7"/>
      <c r="D3" s="8"/>
      <c r="E3" s="7"/>
      <c r="F3" s="9"/>
    </row>
    <row r="4" spans="1:9" ht="15" x14ac:dyDescent="0.2">
      <c r="A4" s="12"/>
      <c r="B4" s="7"/>
      <c r="C4" s="7"/>
      <c r="D4" s="13"/>
      <c r="E4" s="7"/>
      <c r="F4" s="9"/>
    </row>
    <row r="5" spans="1:9" ht="15" x14ac:dyDescent="0.2">
      <c r="A5" s="14" t="s">
        <v>2</v>
      </c>
      <c r="B5" s="7"/>
      <c r="C5" s="7"/>
      <c r="D5" s="13"/>
      <c r="E5" s="7"/>
      <c r="F5" s="9"/>
    </row>
    <row r="6" spans="1:9" ht="15" x14ac:dyDescent="0.2">
      <c r="A6" s="12"/>
      <c r="B6" s="7"/>
      <c r="C6" s="7"/>
      <c r="D6" s="13"/>
      <c r="E6" s="7"/>
      <c r="F6" s="9"/>
    </row>
    <row r="7" spans="1:9" ht="15.75" x14ac:dyDescent="0.25">
      <c r="A7" s="15">
        <v>2002</v>
      </c>
      <c r="B7" s="16"/>
      <c r="C7" s="16"/>
      <c r="D7" s="13"/>
      <c r="E7" s="16"/>
      <c r="F7" s="7"/>
    </row>
    <row r="10" spans="1:9" x14ac:dyDescent="0.2">
      <c r="A10" s="17"/>
      <c r="B10" s="17"/>
      <c r="C10" s="17"/>
      <c r="D10" s="18"/>
      <c r="E10" s="17" t="s">
        <v>3</v>
      </c>
      <c r="F10" s="19"/>
    </row>
    <row r="11" spans="1:9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9" x14ac:dyDescent="0.2">
      <c r="F12" s="4"/>
    </row>
    <row r="13" spans="1:9" x14ac:dyDescent="0.2">
      <c r="A13" s="25" t="s">
        <v>10</v>
      </c>
      <c r="B13" s="23">
        <v>2002</v>
      </c>
      <c r="C13" s="26">
        <f>44+G13</f>
        <v>1247</v>
      </c>
      <c r="D13" s="32">
        <v>37284</v>
      </c>
      <c r="E13" s="27">
        <v>0.79166666666666663</v>
      </c>
      <c r="F13" s="4"/>
      <c r="G13" s="10" t="s">
        <v>49</v>
      </c>
    </row>
    <row r="14" spans="1:9" x14ac:dyDescent="0.2">
      <c r="A14" s="25" t="s">
        <v>11</v>
      </c>
      <c r="B14" s="23">
        <v>2002</v>
      </c>
      <c r="C14" s="26">
        <f t="shared" ref="C14:C24" si="0">44+G14</f>
        <v>1292</v>
      </c>
      <c r="D14" s="32">
        <v>37312</v>
      </c>
      <c r="E14" s="27">
        <v>0.83333333333333337</v>
      </c>
      <c r="F14" s="4"/>
      <c r="G14" s="10" t="s">
        <v>50</v>
      </c>
    </row>
    <row r="15" spans="1:9" x14ac:dyDescent="0.2">
      <c r="A15" s="25" t="s">
        <v>12</v>
      </c>
      <c r="B15" s="23">
        <v>2002</v>
      </c>
      <c r="C15" s="26">
        <f t="shared" si="0"/>
        <v>1301</v>
      </c>
      <c r="D15" s="32">
        <v>37335</v>
      </c>
      <c r="E15" s="27">
        <v>0.83333333333333337</v>
      </c>
      <c r="F15" s="27"/>
      <c r="G15" s="10" t="s">
        <v>51</v>
      </c>
    </row>
    <row r="16" spans="1:9" x14ac:dyDescent="0.2">
      <c r="A16" s="25" t="s">
        <v>13</v>
      </c>
      <c r="B16" s="23">
        <v>2002</v>
      </c>
      <c r="C16" s="26">
        <f t="shared" si="0"/>
        <v>1208</v>
      </c>
      <c r="D16" s="32">
        <v>37347</v>
      </c>
      <c r="E16" s="27">
        <v>0.83333333333333337</v>
      </c>
      <c r="F16" s="4"/>
      <c r="G16" s="10" t="s">
        <v>52</v>
      </c>
    </row>
    <row r="17" spans="1:7" x14ac:dyDescent="0.2">
      <c r="A17" s="25" t="s">
        <v>14</v>
      </c>
      <c r="B17" s="23">
        <v>2002</v>
      </c>
      <c r="C17" s="26">
        <f t="shared" si="0"/>
        <v>1138</v>
      </c>
      <c r="D17" s="32">
        <v>37406</v>
      </c>
      <c r="E17" s="27">
        <v>0.58333333333333337</v>
      </c>
      <c r="F17" s="4"/>
      <c r="G17" s="10" t="s">
        <v>53</v>
      </c>
    </row>
    <row r="18" spans="1:7" x14ac:dyDescent="0.2">
      <c r="A18" s="25" t="s">
        <v>15</v>
      </c>
      <c r="B18" s="23">
        <v>2002</v>
      </c>
      <c r="C18" s="26">
        <f t="shared" si="0"/>
        <v>1348</v>
      </c>
      <c r="D18" s="32">
        <v>37434</v>
      </c>
      <c r="E18" s="27">
        <v>0.66666666666666663</v>
      </c>
      <c r="F18" s="4"/>
      <c r="G18" s="10" t="s">
        <v>54</v>
      </c>
    </row>
    <row r="19" spans="1:7" x14ac:dyDescent="0.2">
      <c r="A19" s="25" t="s">
        <v>16</v>
      </c>
      <c r="B19" s="23">
        <v>2002</v>
      </c>
      <c r="C19" s="26">
        <f t="shared" si="0"/>
        <v>1434</v>
      </c>
      <c r="D19" s="32">
        <v>37449</v>
      </c>
      <c r="E19" s="27">
        <v>0.70833333333333304</v>
      </c>
      <c r="F19" s="4"/>
      <c r="G19" s="10" t="s">
        <v>55</v>
      </c>
    </row>
    <row r="20" spans="1:7" x14ac:dyDescent="0.2">
      <c r="A20" s="25" t="s">
        <v>17</v>
      </c>
      <c r="B20" s="23">
        <v>2002</v>
      </c>
      <c r="C20" s="26">
        <f t="shared" si="0"/>
        <v>1224</v>
      </c>
      <c r="D20" s="32">
        <v>37474</v>
      </c>
      <c r="E20" s="27">
        <v>0.70833333333333304</v>
      </c>
      <c r="F20" s="28"/>
      <c r="G20" s="10" t="s">
        <v>56</v>
      </c>
    </row>
    <row r="21" spans="1:7" x14ac:dyDescent="0.2">
      <c r="A21" s="25" t="s">
        <v>18</v>
      </c>
      <c r="B21" s="23">
        <v>2002</v>
      </c>
      <c r="C21" s="26">
        <f t="shared" si="0"/>
        <v>1210</v>
      </c>
      <c r="D21" s="32">
        <v>37502</v>
      </c>
      <c r="E21" s="27">
        <v>0.66666666666666663</v>
      </c>
      <c r="F21" s="4"/>
      <c r="G21" s="10" t="s">
        <v>57</v>
      </c>
    </row>
    <row r="22" spans="1:7" x14ac:dyDescent="0.2">
      <c r="A22" s="25" t="s">
        <v>19</v>
      </c>
      <c r="B22" s="23">
        <v>2002</v>
      </c>
      <c r="C22" s="26">
        <f t="shared" si="0"/>
        <v>1331</v>
      </c>
      <c r="D22" s="32">
        <v>37559</v>
      </c>
      <c r="E22" s="27">
        <v>0.79166666666666663</v>
      </c>
      <c r="F22" s="4"/>
      <c r="G22" s="10" t="s">
        <v>58</v>
      </c>
    </row>
    <row r="23" spans="1:7" x14ac:dyDescent="0.2">
      <c r="A23" s="25" t="s">
        <v>20</v>
      </c>
      <c r="B23" s="23">
        <v>2002</v>
      </c>
      <c r="C23" s="26">
        <f t="shared" si="0"/>
        <v>1230</v>
      </c>
      <c r="D23" s="32">
        <v>37561</v>
      </c>
      <c r="E23" s="27">
        <v>0.83333333333333337</v>
      </c>
      <c r="F23" s="4"/>
      <c r="G23" s="10" t="s">
        <v>59</v>
      </c>
    </row>
    <row r="24" spans="1:7" x14ac:dyDescent="0.2">
      <c r="A24" s="25" t="s">
        <v>21</v>
      </c>
      <c r="B24" s="23">
        <v>2002</v>
      </c>
      <c r="C24" s="26">
        <f t="shared" si="0"/>
        <v>1276</v>
      </c>
      <c r="D24" s="32">
        <v>37973</v>
      </c>
      <c r="E24" s="27">
        <v>0.79166666666666663</v>
      </c>
      <c r="F24" s="4"/>
      <c r="G24" s="10" t="s">
        <v>60</v>
      </c>
    </row>
    <row r="25" spans="1:7" x14ac:dyDescent="0.2">
      <c r="A25" s="30"/>
      <c r="F25" s="4"/>
    </row>
    <row r="27" spans="1:7" x14ac:dyDescent="0.2">
      <c r="A27" s="31" t="s">
        <v>34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rowBreaks count="1" manualBreakCount="1">
    <brk id="25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7"/>
  <sheetViews>
    <sheetView zoomScale="75" workbookViewId="0">
      <selection activeCell="C24" sqref="C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2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9" s="5" customFormat="1" ht="11.25" x14ac:dyDescent="0.2">
      <c r="A1" s="1" t="s">
        <v>0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9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9" ht="15.75" x14ac:dyDescent="0.25">
      <c r="A3" s="6" t="s">
        <v>1</v>
      </c>
      <c r="B3" s="7"/>
      <c r="C3" s="7"/>
      <c r="D3" s="8"/>
      <c r="E3" s="7"/>
      <c r="F3" s="9"/>
    </row>
    <row r="4" spans="1:9" ht="15" x14ac:dyDescent="0.2">
      <c r="A4" s="12"/>
      <c r="B4" s="7"/>
      <c r="C4" s="7"/>
      <c r="D4" s="13"/>
      <c r="E4" s="7"/>
      <c r="F4" s="9"/>
    </row>
    <row r="5" spans="1:9" ht="15" x14ac:dyDescent="0.2">
      <c r="A5" s="14" t="s">
        <v>2</v>
      </c>
      <c r="B5" s="7"/>
      <c r="C5" s="7"/>
      <c r="D5" s="13"/>
      <c r="E5" s="7"/>
      <c r="F5" s="9"/>
    </row>
    <row r="6" spans="1:9" ht="15" x14ac:dyDescent="0.2">
      <c r="A6" s="12"/>
      <c r="B6" s="7"/>
      <c r="C6" s="7"/>
      <c r="D6" s="13"/>
      <c r="E6" s="7"/>
      <c r="F6" s="9"/>
    </row>
    <row r="7" spans="1:9" ht="15.75" x14ac:dyDescent="0.25">
      <c r="A7" s="15">
        <v>2001</v>
      </c>
      <c r="B7" s="16"/>
      <c r="C7" s="16"/>
      <c r="D7" s="13"/>
      <c r="E7" s="16"/>
      <c r="F7" s="7"/>
    </row>
    <row r="10" spans="1:9" x14ac:dyDescent="0.2">
      <c r="A10" s="17"/>
      <c r="B10" s="17"/>
      <c r="C10" s="17"/>
      <c r="D10" s="18"/>
      <c r="E10" s="17" t="s">
        <v>3</v>
      </c>
      <c r="F10" s="19"/>
    </row>
    <row r="11" spans="1:9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9" x14ac:dyDescent="0.2">
      <c r="F12" s="4"/>
    </row>
    <row r="13" spans="1:9" x14ac:dyDescent="0.2">
      <c r="A13" s="25" t="s">
        <v>10</v>
      </c>
      <c r="B13" s="23">
        <v>2001</v>
      </c>
      <c r="C13" s="26">
        <f>44+G13</f>
        <v>1281</v>
      </c>
      <c r="D13" s="32">
        <v>36908</v>
      </c>
      <c r="E13" s="27">
        <v>0.79166666666666663</v>
      </c>
      <c r="F13" s="4"/>
      <c r="G13" s="10" t="s">
        <v>38</v>
      </c>
    </row>
    <row r="14" spans="1:9" x14ac:dyDescent="0.2">
      <c r="A14" s="25" t="s">
        <v>11</v>
      </c>
      <c r="B14" s="23">
        <v>2001</v>
      </c>
      <c r="C14" s="26">
        <f t="shared" ref="C14:C24" si="0">44+G14</f>
        <v>1314</v>
      </c>
      <c r="D14" s="32">
        <v>36937</v>
      </c>
      <c r="E14" s="27">
        <v>0.79166666666666663</v>
      </c>
      <c r="F14" s="4"/>
      <c r="G14" s="10" t="s">
        <v>39</v>
      </c>
    </row>
    <row r="15" spans="1:9" x14ac:dyDescent="0.2">
      <c r="A15" s="25" t="s">
        <v>12</v>
      </c>
      <c r="B15" s="23">
        <v>2001</v>
      </c>
      <c r="C15" s="26">
        <f t="shared" si="0"/>
        <v>1199</v>
      </c>
      <c r="D15" s="32">
        <v>36951</v>
      </c>
      <c r="E15" s="27">
        <v>0.33333333333333331</v>
      </c>
      <c r="F15" s="27"/>
      <c r="G15" s="10" t="s">
        <v>40</v>
      </c>
    </row>
    <row r="16" spans="1:9" x14ac:dyDescent="0.2">
      <c r="A16" s="25" t="s">
        <v>13</v>
      </c>
      <c r="B16" s="23">
        <v>2001</v>
      </c>
      <c r="C16" s="26">
        <f t="shared" si="0"/>
        <v>1147</v>
      </c>
      <c r="D16" s="32">
        <v>36983</v>
      </c>
      <c r="E16" s="27">
        <v>0.875</v>
      </c>
      <c r="F16" s="4"/>
      <c r="G16" s="10" t="s">
        <v>41</v>
      </c>
    </row>
    <row r="17" spans="1:7" x14ac:dyDescent="0.2">
      <c r="A17" s="25" t="s">
        <v>14</v>
      </c>
      <c r="B17" s="23">
        <v>2001</v>
      </c>
      <c r="C17" s="26">
        <f t="shared" si="0"/>
        <v>1143</v>
      </c>
      <c r="D17" s="32">
        <v>37035</v>
      </c>
      <c r="E17" s="27">
        <v>0.75</v>
      </c>
      <c r="F17" s="4"/>
      <c r="G17" s="10" t="s">
        <v>42</v>
      </c>
    </row>
    <row r="18" spans="1:7" x14ac:dyDescent="0.2">
      <c r="A18" s="25" t="s">
        <v>15</v>
      </c>
      <c r="B18" s="23">
        <v>2001</v>
      </c>
      <c r="C18" s="26">
        <f t="shared" si="0"/>
        <v>1209</v>
      </c>
      <c r="D18" s="32">
        <v>37070</v>
      </c>
      <c r="E18" s="27">
        <v>0.70833333333333337</v>
      </c>
      <c r="F18" s="4"/>
      <c r="G18" s="10" t="s">
        <v>43</v>
      </c>
    </row>
    <row r="19" spans="1:7" x14ac:dyDescent="0.2">
      <c r="A19" s="25" t="s">
        <v>16</v>
      </c>
      <c r="B19" s="23">
        <v>2001</v>
      </c>
      <c r="C19" s="26">
        <f t="shared" si="0"/>
        <v>1281</v>
      </c>
      <c r="D19" s="32">
        <v>37083</v>
      </c>
      <c r="E19" s="27">
        <v>0.70833333333333337</v>
      </c>
      <c r="F19" s="4"/>
      <c r="G19" s="10" t="s">
        <v>38</v>
      </c>
    </row>
    <row r="20" spans="1:7" x14ac:dyDescent="0.2">
      <c r="A20" s="25" t="s">
        <v>17</v>
      </c>
      <c r="B20" s="23">
        <v>2001</v>
      </c>
      <c r="C20" s="26">
        <f t="shared" si="0"/>
        <v>1334</v>
      </c>
      <c r="D20" s="32">
        <v>37110</v>
      </c>
      <c r="E20" s="27">
        <v>0.70833333333333337</v>
      </c>
      <c r="F20" s="28"/>
      <c r="G20" s="10" t="s">
        <v>44</v>
      </c>
    </row>
    <row r="21" spans="1:7" x14ac:dyDescent="0.2">
      <c r="A21" s="25" t="s">
        <v>18</v>
      </c>
      <c r="B21" s="23">
        <v>2001</v>
      </c>
      <c r="C21" s="26">
        <f t="shared" si="0"/>
        <v>1233</v>
      </c>
      <c r="D21" s="32">
        <v>37138</v>
      </c>
      <c r="E21" s="27">
        <v>0.70833333333333337</v>
      </c>
      <c r="F21" s="4"/>
      <c r="G21" s="10" t="s">
        <v>45</v>
      </c>
    </row>
    <row r="22" spans="1:7" x14ac:dyDescent="0.2">
      <c r="A22" s="25" t="s">
        <v>19</v>
      </c>
      <c r="B22" s="23">
        <v>2001</v>
      </c>
      <c r="C22" s="26">
        <f t="shared" si="0"/>
        <v>1077</v>
      </c>
      <c r="D22" s="32">
        <v>37188</v>
      </c>
      <c r="E22" s="27">
        <v>0.83333333333333337</v>
      </c>
      <c r="F22" s="4"/>
      <c r="G22" s="10" t="s">
        <v>46</v>
      </c>
    </row>
    <row r="23" spans="1:7" x14ac:dyDescent="0.2">
      <c r="A23" s="25" t="s">
        <v>20</v>
      </c>
      <c r="B23" s="23">
        <v>2001</v>
      </c>
      <c r="C23" s="26">
        <f t="shared" si="0"/>
        <v>1220</v>
      </c>
      <c r="D23" s="32">
        <v>37221</v>
      </c>
      <c r="E23" s="27">
        <v>0.79166666666666663</v>
      </c>
      <c r="F23" s="4"/>
      <c r="G23" s="10" t="s">
        <v>47</v>
      </c>
    </row>
    <row r="24" spans="1:7" x14ac:dyDescent="0.2">
      <c r="A24" s="25" t="s">
        <v>21</v>
      </c>
      <c r="B24" s="23">
        <v>2001</v>
      </c>
      <c r="C24" s="26">
        <f t="shared" si="0"/>
        <v>1296</v>
      </c>
      <c r="D24" s="32">
        <v>37235</v>
      </c>
      <c r="E24" s="27">
        <v>0.79166666666666663</v>
      </c>
      <c r="F24" s="4"/>
      <c r="G24" s="10" t="s">
        <v>48</v>
      </c>
    </row>
    <row r="25" spans="1:7" x14ac:dyDescent="0.2">
      <c r="A25" s="30"/>
      <c r="F25" s="4"/>
    </row>
    <row r="27" spans="1:7" x14ac:dyDescent="0.2">
      <c r="A27" s="31" t="s">
        <v>34</v>
      </c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rowBreaks count="1" manualBreakCount="1">
    <brk id="25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7"/>
  <sheetViews>
    <sheetView workbookViewId="0">
      <selection activeCell="G11" sqref="G11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2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9" s="5" customFormat="1" ht="11.25" x14ac:dyDescent="0.2">
      <c r="A1" s="1" t="s">
        <v>0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9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9" ht="15.75" x14ac:dyDescent="0.25">
      <c r="A3" s="6" t="s">
        <v>1</v>
      </c>
      <c r="B3" s="7"/>
      <c r="C3" s="7"/>
      <c r="D3" s="8"/>
      <c r="E3" s="7"/>
      <c r="F3" s="9"/>
    </row>
    <row r="4" spans="1:9" ht="15" x14ac:dyDescent="0.2">
      <c r="A4" s="12"/>
      <c r="B4" s="7"/>
      <c r="C4" s="7"/>
      <c r="D4" s="13"/>
      <c r="E4" s="7"/>
      <c r="F4" s="9"/>
    </row>
    <row r="5" spans="1:9" ht="15" x14ac:dyDescent="0.2">
      <c r="A5" s="14" t="s">
        <v>2</v>
      </c>
      <c r="B5" s="7"/>
      <c r="C5" s="7"/>
      <c r="D5" s="13"/>
      <c r="E5" s="7"/>
      <c r="F5" s="9"/>
    </row>
    <row r="6" spans="1:9" ht="15" x14ac:dyDescent="0.2">
      <c r="A6" s="12"/>
      <c r="B6" s="7"/>
      <c r="C6" s="7"/>
      <c r="D6" s="13"/>
      <c r="E6" s="7"/>
      <c r="F6" s="9"/>
    </row>
    <row r="7" spans="1:9" ht="15.75" x14ac:dyDescent="0.25">
      <c r="A7" s="15">
        <v>2000</v>
      </c>
      <c r="B7" s="16"/>
      <c r="C7" s="16"/>
      <c r="D7" s="13"/>
      <c r="E7" s="16"/>
      <c r="F7" s="7"/>
    </row>
    <row r="10" spans="1:9" x14ac:dyDescent="0.2">
      <c r="A10" s="17"/>
      <c r="B10" s="17"/>
      <c r="C10" s="17"/>
      <c r="D10" s="18"/>
      <c r="E10" s="17" t="s">
        <v>3</v>
      </c>
      <c r="F10" s="19"/>
    </row>
    <row r="11" spans="1:9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  <c r="G11" s="10" t="s">
        <v>31</v>
      </c>
    </row>
    <row r="12" spans="1:9" x14ac:dyDescent="0.2">
      <c r="F12" s="4"/>
    </row>
    <row r="13" spans="1:9" x14ac:dyDescent="0.2">
      <c r="A13" s="25" t="s">
        <v>10</v>
      </c>
      <c r="B13" s="23">
        <v>2000</v>
      </c>
      <c r="C13" s="26">
        <f>1311+44</f>
        <v>1355</v>
      </c>
      <c r="D13" s="32">
        <v>36528</v>
      </c>
      <c r="E13" s="27">
        <v>0.79166666666666663</v>
      </c>
      <c r="F13" s="4"/>
      <c r="G13" s="10" t="s">
        <v>24</v>
      </c>
    </row>
    <row r="14" spans="1:9" x14ac:dyDescent="0.2">
      <c r="A14" s="25" t="s">
        <v>11</v>
      </c>
      <c r="B14" s="23">
        <v>2000</v>
      </c>
      <c r="C14" s="26">
        <f>1256+44</f>
        <v>1300</v>
      </c>
      <c r="D14" s="32">
        <v>36574</v>
      </c>
      <c r="E14" s="27">
        <v>0.33333333333333331</v>
      </c>
      <c r="F14" s="4"/>
      <c r="G14" s="10" t="s">
        <v>25</v>
      </c>
    </row>
    <row r="15" spans="1:9" x14ac:dyDescent="0.2">
      <c r="A15" s="25" t="s">
        <v>12</v>
      </c>
      <c r="B15" s="23">
        <v>2000</v>
      </c>
      <c r="C15" s="26">
        <f>1202+44</f>
        <v>1246</v>
      </c>
      <c r="D15" s="32">
        <v>36593</v>
      </c>
      <c r="E15" s="27">
        <v>0.83333333333333337</v>
      </c>
      <c r="F15" s="27"/>
      <c r="G15" s="10" t="s">
        <v>26</v>
      </c>
    </row>
    <row r="16" spans="1:9" x14ac:dyDescent="0.2">
      <c r="A16" s="25" t="s">
        <v>13</v>
      </c>
      <c r="B16" s="23">
        <v>2000</v>
      </c>
      <c r="C16" s="26">
        <f>44+1168</f>
        <v>1212</v>
      </c>
      <c r="D16" s="32">
        <v>36630</v>
      </c>
      <c r="E16" s="27">
        <v>0.41666666666666669</v>
      </c>
      <c r="F16" s="4"/>
      <c r="G16" s="10" t="s">
        <v>27</v>
      </c>
    </row>
    <row r="17" spans="1:7" x14ac:dyDescent="0.2">
      <c r="A17" s="25" t="s">
        <v>14</v>
      </c>
      <c r="B17" s="23">
        <v>2000</v>
      </c>
      <c r="C17" s="26">
        <f>44+1161</f>
        <v>1205</v>
      </c>
      <c r="D17" s="32">
        <v>36668</v>
      </c>
      <c r="E17" s="27">
        <v>0.58333333333333337</v>
      </c>
      <c r="F17" s="4"/>
      <c r="G17" s="10" t="s">
        <v>28</v>
      </c>
    </row>
    <row r="18" spans="1:7" x14ac:dyDescent="0.2">
      <c r="A18" s="25" t="s">
        <v>15</v>
      </c>
      <c r="B18" s="23">
        <v>2000</v>
      </c>
      <c r="C18" s="26">
        <f>44+1307</f>
        <v>1351</v>
      </c>
      <c r="D18" s="32">
        <v>36707</v>
      </c>
      <c r="E18" s="27">
        <v>0.70833333333333337</v>
      </c>
      <c r="F18" s="4"/>
      <c r="G18" s="10" t="s">
        <v>29</v>
      </c>
    </row>
    <row r="19" spans="1:7" x14ac:dyDescent="0.2">
      <c r="A19" s="25" t="s">
        <v>16</v>
      </c>
      <c r="B19" s="23">
        <v>2000</v>
      </c>
      <c r="C19" s="26">
        <f>44+1422</f>
        <v>1466</v>
      </c>
      <c r="D19" s="32">
        <v>36738</v>
      </c>
      <c r="E19" s="27">
        <v>0.70833333333333337</v>
      </c>
      <c r="F19" s="4"/>
      <c r="G19" s="10" t="s">
        <v>30</v>
      </c>
    </row>
    <row r="20" spans="1:7" x14ac:dyDescent="0.2">
      <c r="A20" s="25" t="s">
        <v>17</v>
      </c>
      <c r="B20" s="23">
        <v>2000</v>
      </c>
      <c r="C20" s="26">
        <f>1417+44</f>
        <v>1461</v>
      </c>
      <c r="D20" s="32">
        <v>36739</v>
      </c>
      <c r="E20" s="27">
        <v>0.70833333333333337</v>
      </c>
      <c r="F20" s="28"/>
      <c r="G20" s="10" t="s">
        <v>32</v>
      </c>
    </row>
    <row r="21" spans="1:7" x14ac:dyDescent="0.2">
      <c r="A21" s="25" t="s">
        <v>18</v>
      </c>
      <c r="B21" s="23">
        <v>2000</v>
      </c>
      <c r="C21" s="26">
        <f>44+1175</f>
        <v>1219</v>
      </c>
      <c r="D21" s="32">
        <v>36784</v>
      </c>
      <c r="E21" s="27">
        <v>0.70833333333333337</v>
      </c>
      <c r="F21" s="4"/>
      <c r="G21" s="10" t="s">
        <v>33</v>
      </c>
    </row>
    <row r="22" spans="1:7" x14ac:dyDescent="0.2">
      <c r="A22" s="25" t="s">
        <v>19</v>
      </c>
      <c r="B22" s="23">
        <v>2000</v>
      </c>
      <c r="C22" s="26">
        <f>1197+44</f>
        <v>1241</v>
      </c>
      <c r="D22" s="32">
        <v>36829</v>
      </c>
      <c r="E22" s="27">
        <v>0.79166666666666663</v>
      </c>
      <c r="F22" s="4"/>
      <c r="G22" s="10" t="s">
        <v>35</v>
      </c>
    </row>
    <row r="23" spans="1:7" x14ac:dyDescent="0.2">
      <c r="A23" s="25" t="s">
        <v>20</v>
      </c>
      <c r="B23" s="23">
        <v>2000</v>
      </c>
      <c r="C23" s="26">
        <f>44+G23</f>
        <v>1354</v>
      </c>
      <c r="D23" s="32">
        <v>36839</v>
      </c>
      <c r="E23" s="27">
        <v>0.79166666666666663</v>
      </c>
      <c r="F23" s="4"/>
      <c r="G23" s="10" t="s">
        <v>36</v>
      </c>
    </row>
    <row r="24" spans="1:7" x14ac:dyDescent="0.2">
      <c r="A24" s="25" t="s">
        <v>21</v>
      </c>
      <c r="B24" s="23">
        <v>2000</v>
      </c>
      <c r="C24" s="26">
        <f>44+G24</f>
        <v>1483</v>
      </c>
      <c r="D24" s="32">
        <v>37236</v>
      </c>
      <c r="E24" s="27">
        <v>0.79166666666666663</v>
      </c>
      <c r="F24" s="4"/>
      <c r="G24" s="10" t="s">
        <v>37</v>
      </c>
    </row>
    <row r="25" spans="1:7" x14ac:dyDescent="0.2">
      <c r="A25" s="30"/>
      <c r="F25" s="4"/>
    </row>
    <row r="27" spans="1:7" x14ac:dyDescent="0.2">
      <c r="A27" s="31" t="s">
        <v>34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rowBreaks count="1" manualBreakCount="1">
    <brk id="25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7"/>
  <sheetViews>
    <sheetView topLeftCell="A2" zoomScale="85" workbookViewId="0">
      <selection activeCell="L38" sqref="L37:L38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0.28515625" style="23" customWidth="1"/>
    <col min="4" max="4" width="8.85546875" style="24" customWidth="1"/>
    <col min="5" max="5" width="12.28515625" style="23" bestFit="1" customWidth="1"/>
    <col min="6" max="6" width="32.7109375" style="10" customWidth="1"/>
    <col min="7" max="9" width="8.85546875" style="10" customWidth="1"/>
    <col min="10" max="16384" width="8.85546875" style="11"/>
  </cols>
  <sheetData>
    <row r="1" spans="1:9" s="5" customFormat="1" ht="11.25" x14ac:dyDescent="0.2">
      <c r="A1" s="1" t="s">
        <v>0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9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9" ht="15.75" x14ac:dyDescent="0.25">
      <c r="A3" s="6" t="s">
        <v>1</v>
      </c>
      <c r="B3" s="7"/>
      <c r="C3" s="7"/>
      <c r="D3" s="8"/>
      <c r="E3" s="7"/>
      <c r="F3" s="9"/>
    </row>
    <row r="4" spans="1:9" ht="15" x14ac:dyDescent="0.2">
      <c r="A4" s="12"/>
      <c r="B4" s="7"/>
      <c r="C4" s="7"/>
      <c r="D4" s="13"/>
      <c r="E4" s="7"/>
      <c r="F4" s="9"/>
    </row>
    <row r="5" spans="1:9" ht="15" x14ac:dyDescent="0.2">
      <c r="A5" s="14" t="s">
        <v>2</v>
      </c>
      <c r="B5" s="7"/>
      <c r="C5" s="7"/>
      <c r="D5" s="13"/>
      <c r="E5" s="7"/>
      <c r="F5" s="9"/>
    </row>
    <row r="6" spans="1:9" ht="15" x14ac:dyDescent="0.2">
      <c r="A6" s="12"/>
      <c r="B6" s="7"/>
      <c r="C6" s="7"/>
      <c r="D6" s="13"/>
      <c r="E6" s="7"/>
      <c r="F6" s="9"/>
    </row>
    <row r="7" spans="1:9" ht="15.75" x14ac:dyDescent="0.25">
      <c r="A7" s="15">
        <v>1999</v>
      </c>
      <c r="B7" s="16"/>
      <c r="C7" s="16"/>
      <c r="D7" s="13"/>
      <c r="E7" s="16"/>
      <c r="F7" s="7"/>
    </row>
    <row r="10" spans="1:9" x14ac:dyDescent="0.2">
      <c r="A10" s="17"/>
      <c r="B10" s="17"/>
      <c r="C10" s="17"/>
      <c r="D10" s="18"/>
      <c r="E10" s="17" t="s">
        <v>3</v>
      </c>
      <c r="F10" s="19"/>
    </row>
    <row r="11" spans="1:9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9" x14ac:dyDescent="0.2">
      <c r="F12" s="4"/>
    </row>
    <row r="13" spans="1:9" x14ac:dyDescent="0.2">
      <c r="A13" s="25" t="s">
        <v>10</v>
      </c>
      <c r="B13" s="23">
        <v>1999</v>
      </c>
      <c r="C13" s="26">
        <f>1328+44</f>
        <v>1372</v>
      </c>
      <c r="D13" s="24">
        <v>36185</v>
      </c>
      <c r="E13" s="27">
        <v>0.33333333333333331</v>
      </c>
      <c r="F13" s="4"/>
    </row>
    <row r="14" spans="1:9" x14ac:dyDescent="0.2">
      <c r="A14" s="25" t="s">
        <v>11</v>
      </c>
      <c r="B14" s="23">
        <v>1999</v>
      </c>
      <c r="C14" s="26">
        <f>1302+44</f>
        <v>1346</v>
      </c>
      <c r="D14" s="24">
        <v>36193</v>
      </c>
      <c r="E14" s="27">
        <v>0.83333333333333337</v>
      </c>
      <c r="F14" s="4"/>
    </row>
    <row r="15" spans="1:9" x14ac:dyDescent="0.2">
      <c r="A15" s="25" t="s">
        <v>12</v>
      </c>
      <c r="B15" s="23">
        <v>1999</v>
      </c>
      <c r="C15" s="26">
        <f>1201+44</f>
        <v>1245</v>
      </c>
      <c r="D15" s="24">
        <v>36220</v>
      </c>
      <c r="E15" s="27">
        <v>0.83333333333333337</v>
      </c>
      <c r="F15" s="27"/>
    </row>
    <row r="16" spans="1:9" x14ac:dyDescent="0.2">
      <c r="A16" s="25" t="s">
        <v>13</v>
      </c>
      <c r="B16" s="23">
        <v>1999</v>
      </c>
      <c r="C16" s="26">
        <f>1127+44</f>
        <v>1171</v>
      </c>
      <c r="D16" s="24">
        <v>36251</v>
      </c>
      <c r="E16" s="27">
        <v>0.875</v>
      </c>
      <c r="F16" s="4"/>
    </row>
    <row r="17" spans="1:6" x14ac:dyDescent="0.2">
      <c r="A17" s="25" t="s">
        <v>14</v>
      </c>
      <c r="B17" s="23">
        <v>1999</v>
      </c>
      <c r="C17" s="26">
        <f>1177+44</f>
        <v>1221</v>
      </c>
      <c r="D17" s="24">
        <v>36308</v>
      </c>
      <c r="E17" s="27">
        <v>0.625</v>
      </c>
      <c r="F17" s="4"/>
    </row>
    <row r="18" spans="1:6" x14ac:dyDescent="0.2">
      <c r="A18" s="25" t="s">
        <v>15</v>
      </c>
      <c r="B18" s="23">
        <v>1999</v>
      </c>
      <c r="C18" s="26">
        <f>1235+44</f>
        <v>1279</v>
      </c>
      <c r="D18" s="24">
        <v>36332</v>
      </c>
      <c r="E18" s="27">
        <v>0.625</v>
      </c>
      <c r="F18" s="4"/>
    </row>
    <row r="19" spans="1:6" x14ac:dyDescent="0.2">
      <c r="A19" s="25" t="s">
        <v>16</v>
      </c>
      <c r="B19" s="23">
        <v>1999</v>
      </c>
      <c r="C19" s="26">
        <f>1412+44</f>
        <v>1456</v>
      </c>
      <c r="D19" s="24">
        <v>36369</v>
      </c>
      <c r="E19" s="27">
        <v>0.625</v>
      </c>
      <c r="F19" s="4"/>
    </row>
    <row r="20" spans="1:6" x14ac:dyDescent="0.2">
      <c r="A20" s="25" t="s">
        <v>17</v>
      </c>
      <c r="B20" s="23">
        <v>1999</v>
      </c>
      <c r="C20" s="26">
        <f>1338+44</f>
        <v>1382</v>
      </c>
      <c r="D20" s="24">
        <v>36375</v>
      </c>
      <c r="E20" s="27">
        <v>0.66666666666666663</v>
      </c>
      <c r="F20" s="28"/>
    </row>
    <row r="21" spans="1:6" x14ac:dyDescent="0.2">
      <c r="A21" s="25" t="s">
        <v>18</v>
      </c>
      <c r="B21" s="23">
        <v>1999</v>
      </c>
      <c r="C21" s="26">
        <f>1158+44</f>
        <v>1202</v>
      </c>
      <c r="D21" s="24">
        <v>36430</v>
      </c>
      <c r="E21" s="27">
        <v>0.875</v>
      </c>
      <c r="F21" s="4"/>
    </row>
    <row r="22" spans="1:6" x14ac:dyDescent="0.2">
      <c r="A22" s="25" t="s">
        <v>19</v>
      </c>
      <c r="B22" s="23">
        <v>1999</v>
      </c>
      <c r="C22" s="26">
        <f>1167+44</f>
        <v>1211</v>
      </c>
      <c r="D22" s="24">
        <v>2264431</v>
      </c>
      <c r="E22" s="27">
        <v>0.83333333333333337</v>
      </c>
      <c r="F22" s="4"/>
    </row>
    <row r="23" spans="1:6" x14ac:dyDescent="0.2">
      <c r="A23" s="25" t="s">
        <v>20</v>
      </c>
      <c r="B23" s="23">
        <v>1999</v>
      </c>
      <c r="C23" s="26">
        <f>1284+44</f>
        <v>1328</v>
      </c>
      <c r="D23" s="24">
        <v>2264466</v>
      </c>
      <c r="E23" s="27">
        <v>0.79166666666666663</v>
      </c>
      <c r="F23" s="4"/>
    </row>
    <row r="24" spans="1:6" x14ac:dyDescent="0.2">
      <c r="A24" s="25" t="s">
        <v>21</v>
      </c>
      <c r="B24" s="23">
        <v>1999</v>
      </c>
      <c r="C24" s="26">
        <f>1376+44</f>
        <v>1420</v>
      </c>
      <c r="D24" s="24">
        <v>36507</v>
      </c>
      <c r="E24" s="27">
        <v>0.79166666666666663</v>
      </c>
      <c r="F24" s="4"/>
    </row>
    <row r="25" spans="1:6" x14ac:dyDescent="0.2">
      <c r="A25" s="30"/>
      <c r="F25" s="4"/>
    </row>
    <row r="27" spans="1:6" x14ac:dyDescent="0.2">
      <c r="A27" s="31" t="s">
        <v>23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rowBreaks count="1" manualBreakCount="1">
    <brk id="25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7"/>
  <sheetViews>
    <sheetView topLeftCell="A7" workbookViewId="0">
      <selection activeCell="A27" sqref="A27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0.28515625" style="23" customWidth="1"/>
    <col min="4" max="4" width="8.85546875" style="24" customWidth="1"/>
    <col min="5" max="5" width="8.85546875" style="23" customWidth="1"/>
    <col min="6" max="6" width="32.7109375" style="10" customWidth="1"/>
    <col min="7" max="9" width="8.85546875" style="10" customWidth="1"/>
    <col min="10" max="16384" width="8.85546875" style="11"/>
  </cols>
  <sheetData>
    <row r="1" spans="1:9" s="5" customFormat="1" ht="11.25" x14ac:dyDescent="0.2">
      <c r="A1" s="1" t="s">
        <v>0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9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9" ht="15.75" x14ac:dyDescent="0.25">
      <c r="A3" s="6" t="s">
        <v>1</v>
      </c>
      <c r="B3" s="7"/>
      <c r="C3" s="7"/>
      <c r="D3" s="8"/>
      <c r="E3" s="7"/>
      <c r="F3" s="9"/>
    </row>
    <row r="4" spans="1:9" ht="15" x14ac:dyDescent="0.2">
      <c r="A4" s="12"/>
      <c r="B4" s="7"/>
      <c r="C4" s="7"/>
      <c r="D4" s="13"/>
      <c r="E4" s="7"/>
      <c r="F4" s="9"/>
    </row>
    <row r="5" spans="1:9" ht="15" x14ac:dyDescent="0.2">
      <c r="A5" s="14" t="s">
        <v>2</v>
      </c>
      <c r="B5" s="7"/>
      <c r="C5" s="7"/>
      <c r="D5" s="13"/>
      <c r="E5" s="7"/>
      <c r="F5" s="9"/>
    </row>
    <row r="6" spans="1:9" ht="15" x14ac:dyDescent="0.2">
      <c r="A6" s="12"/>
      <c r="B6" s="7"/>
      <c r="C6" s="7"/>
      <c r="D6" s="13"/>
      <c r="E6" s="7"/>
      <c r="F6" s="9"/>
    </row>
    <row r="7" spans="1:9" ht="15.75" x14ac:dyDescent="0.25">
      <c r="A7" s="15">
        <v>1998</v>
      </c>
      <c r="B7" s="16"/>
      <c r="C7" s="16"/>
      <c r="D7" s="13"/>
      <c r="E7" s="16"/>
      <c r="F7" s="7"/>
    </row>
    <row r="10" spans="1:9" x14ac:dyDescent="0.2">
      <c r="A10" s="17"/>
      <c r="B10" s="17"/>
      <c r="C10" s="17"/>
      <c r="D10" s="18"/>
      <c r="E10" s="17" t="s">
        <v>3</v>
      </c>
      <c r="F10" s="19"/>
    </row>
    <row r="11" spans="1:9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9" x14ac:dyDescent="0.2">
      <c r="F12" s="4"/>
    </row>
    <row r="13" spans="1:9" x14ac:dyDescent="0.2">
      <c r="A13" s="25" t="s">
        <v>10</v>
      </c>
      <c r="B13" s="23">
        <v>1998</v>
      </c>
      <c r="C13" s="26">
        <f>1367+44</f>
        <v>1411</v>
      </c>
      <c r="D13" s="24">
        <v>35806</v>
      </c>
      <c r="E13" s="27">
        <v>0.79166666666666663</v>
      </c>
      <c r="F13" s="4"/>
    </row>
    <row r="14" spans="1:9" x14ac:dyDescent="0.2">
      <c r="A14" s="25" t="s">
        <v>11</v>
      </c>
      <c r="B14" s="23">
        <v>1998</v>
      </c>
      <c r="C14" s="26">
        <f>1181+44</f>
        <v>1225</v>
      </c>
      <c r="D14" s="24">
        <v>35828</v>
      </c>
      <c r="E14" s="27">
        <v>0.79166666666666663</v>
      </c>
      <c r="F14" s="4"/>
    </row>
    <row r="15" spans="1:9" x14ac:dyDescent="0.2">
      <c r="A15" s="25" t="s">
        <v>12</v>
      </c>
      <c r="B15" s="23">
        <v>1998</v>
      </c>
      <c r="C15" s="26">
        <f>1192+44</f>
        <v>1236</v>
      </c>
      <c r="D15" s="24">
        <v>35860</v>
      </c>
      <c r="E15" s="27">
        <v>0.375</v>
      </c>
      <c r="F15" s="4"/>
    </row>
    <row r="16" spans="1:9" x14ac:dyDescent="0.2">
      <c r="A16" s="25" t="s">
        <v>13</v>
      </c>
      <c r="B16" s="23">
        <v>1998</v>
      </c>
      <c r="C16" s="26">
        <f>1076+44</f>
        <v>1120</v>
      </c>
      <c r="D16" s="24">
        <v>35900</v>
      </c>
      <c r="E16" s="27">
        <v>0.375</v>
      </c>
      <c r="F16" s="26"/>
    </row>
    <row r="17" spans="1:6" x14ac:dyDescent="0.2">
      <c r="A17" s="25" t="s">
        <v>14</v>
      </c>
      <c r="B17" s="23">
        <v>1998</v>
      </c>
      <c r="C17" s="26">
        <f>1072+44</f>
        <v>1116</v>
      </c>
      <c r="D17" s="24">
        <v>35944</v>
      </c>
      <c r="E17" s="27">
        <v>0.70833333333333337</v>
      </c>
      <c r="F17" s="4"/>
    </row>
    <row r="18" spans="1:6" x14ac:dyDescent="0.2">
      <c r="A18" s="25" t="s">
        <v>15</v>
      </c>
      <c r="B18" s="23">
        <v>1998</v>
      </c>
      <c r="C18" s="26">
        <f>1134+44</f>
        <v>1178</v>
      </c>
      <c r="D18" s="24">
        <v>35976</v>
      </c>
      <c r="E18" s="27">
        <v>0.70833333333333337</v>
      </c>
      <c r="F18" s="4"/>
    </row>
    <row r="19" spans="1:6" x14ac:dyDescent="0.2">
      <c r="A19" s="25" t="s">
        <v>16</v>
      </c>
      <c r="B19" s="23">
        <v>1998</v>
      </c>
      <c r="C19" s="26">
        <f>1350+44</f>
        <v>1394</v>
      </c>
      <c r="D19" s="24">
        <v>36003</v>
      </c>
      <c r="E19" s="27">
        <v>0.70833333333333337</v>
      </c>
      <c r="F19" s="4"/>
    </row>
    <row r="20" spans="1:6" x14ac:dyDescent="0.2">
      <c r="A20" s="25" t="s">
        <v>17</v>
      </c>
      <c r="B20" s="23">
        <v>1998</v>
      </c>
      <c r="C20" s="26">
        <f>1312+44</f>
        <v>1356</v>
      </c>
      <c r="D20" s="24">
        <v>36013</v>
      </c>
      <c r="E20" s="27">
        <v>0.70833333333333337</v>
      </c>
      <c r="F20" s="28"/>
    </row>
    <row r="21" spans="1:6" x14ac:dyDescent="0.2">
      <c r="A21" s="25" t="s">
        <v>18</v>
      </c>
      <c r="B21" s="23">
        <v>1998</v>
      </c>
      <c r="C21" s="26">
        <f>1254+44</f>
        <v>1298</v>
      </c>
      <c r="D21" s="24">
        <v>36040</v>
      </c>
      <c r="E21" s="27">
        <v>0.70833333333333337</v>
      </c>
      <c r="F21" s="4"/>
    </row>
    <row r="22" spans="1:6" x14ac:dyDescent="0.2">
      <c r="A22" s="25" t="s">
        <v>19</v>
      </c>
      <c r="B22" s="23">
        <v>1998</v>
      </c>
      <c r="C22" s="26">
        <f>1142+44</f>
        <v>1186</v>
      </c>
      <c r="D22" s="24">
        <v>36088</v>
      </c>
      <c r="E22" s="27">
        <v>0.33333333333333331</v>
      </c>
      <c r="F22" s="4"/>
    </row>
    <row r="23" spans="1:6" x14ac:dyDescent="0.2">
      <c r="A23" s="25" t="s">
        <v>20</v>
      </c>
      <c r="B23" s="23">
        <v>1998</v>
      </c>
      <c r="C23" s="26">
        <f>1222+44</f>
        <v>1266</v>
      </c>
      <c r="D23" s="24">
        <v>36122</v>
      </c>
      <c r="E23" s="27">
        <v>0.75</v>
      </c>
      <c r="F23" s="4"/>
    </row>
    <row r="24" spans="1:6" x14ac:dyDescent="0.2">
      <c r="A24" s="25" t="s">
        <v>21</v>
      </c>
      <c r="B24" s="23">
        <v>1998</v>
      </c>
      <c r="C24" s="26">
        <f>1560+44</f>
        <v>1604</v>
      </c>
      <c r="D24" s="24">
        <v>36150</v>
      </c>
      <c r="E24" s="27">
        <v>0.79166666666666663</v>
      </c>
      <c r="F24" s="4"/>
    </row>
    <row r="25" spans="1:6" x14ac:dyDescent="0.2">
      <c r="A25" s="30"/>
      <c r="F25" s="4"/>
    </row>
    <row r="27" spans="1:6" x14ac:dyDescent="0.2">
      <c r="A27" s="31" t="s">
        <v>23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rowBreaks count="1" manualBreakCount="1">
    <brk id="25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27"/>
  <sheetViews>
    <sheetView topLeftCell="A9" workbookViewId="0">
      <selection activeCell="A27" sqref="A27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0.28515625" style="23" customWidth="1"/>
    <col min="4" max="4" width="8.85546875" style="24" customWidth="1"/>
    <col min="5" max="5" width="8.85546875" style="23" customWidth="1"/>
    <col min="6" max="6" width="32.7109375" style="10" customWidth="1"/>
    <col min="7" max="9" width="8.85546875" style="10" customWidth="1"/>
    <col min="10" max="16384" width="8.85546875" style="11"/>
  </cols>
  <sheetData>
    <row r="1" spans="1:9" s="5" customFormat="1" ht="11.25" x14ac:dyDescent="0.2">
      <c r="A1" s="1" t="s">
        <v>22</v>
      </c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9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9" ht="15.75" x14ac:dyDescent="0.25">
      <c r="A3" s="6" t="s">
        <v>1</v>
      </c>
      <c r="B3" s="7"/>
      <c r="C3" s="7"/>
      <c r="D3" s="8"/>
      <c r="E3" s="7"/>
      <c r="F3" s="9"/>
    </row>
    <row r="4" spans="1:9" ht="15" x14ac:dyDescent="0.2">
      <c r="A4" s="12"/>
      <c r="B4" s="7"/>
      <c r="C4" s="7"/>
      <c r="D4" s="13"/>
      <c r="E4" s="7"/>
      <c r="F4" s="9"/>
    </row>
    <row r="5" spans="1:9" ht="15" x14ac:dyDescent="0.2">
      <c r="A5" s="14" t="s">
        <v>2</v>
      </c>
      <c r="B5" s="7"/>
      <c r="C5" s="7"/>
      <c r="D5" s="13"/>
      <c r="E5" s="7"/>
      <c r="F5" s="9"/>
    </row>
    <row r="6" spans="1:9" ht="15" x14ac:dyDescent="0.2">
      <c r="A6" s="12"/>
      <c r="B6" s="7"/>
      <c r="C6" s="7"/>
      <c r="D6" s="13"/>
      <c r="E6" s="7"/>
      <c r="F6" s="9"/>
    </row>
    <row r="7" spans="1:9" ht="15.75" x14ac:dyDescent="0.25">
      <c r="A7" s="15">
        <v>1997</v>
      </c>
      <c r="B7" s="16"/>
      <c r="C7" s="16"/>
      <c r="D7" s="13"/>
      <c r="E7" s="16"/>
      <c r="F7" s="7"/>
    </row>
    <row r="10" spans="1:9" x14ac:dyDescent="0.2">
      <c r="A10" s="17"/>
      <c r="B10" s="17"/>
      <c r="C10" s="17"/>
      <c r="D10" s="18"/>
      <c r="E10" s="17" t="s">
        <v>3</v>
      </c>
      <c r="F10" s="19"/>
    </row>
    <row r="11" spans="1:9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9" x14ac:dyDescent="0.2">
      <c r="F12" s="4"/>
    </row>
    <row r="13" spans="1:9" x14ac:dyDescent="0.2">
      <c r="A13" s="25" t="s">
        <v>10</v>
      </c>
      <c r="B13" s="23">
        <v>1997</v>
      </c>
      <c r="C13" s="26">
        <f>1384+44</f>
        <v>1428</v>
      </c>
      <c r="D13" s="24">
        <v>35443</v>
      </c>
      <c r="E13" s="27">
        <v>0.33333333333333331</v>
      </c>
      <c r="F13" s="4"/>
    </row>
    <row r="14" spans="1:9" x14ac:dyDescent="0.2">
      <c r="A14" s="25" t="s">
        <v>11</v>
      </c>
      <c r="B14" s="23">
        <v>1997</v>
      </c>
      <c r="C14" s="26">
        <f>1194+44</f>
        <v>1238</v>
      </c>
      <c r="D14" s="24">
        <v>35471</v>
      </c>
      <c r="E14" s="27">
        <v>0.79166666666666663</v>
      </c>
      <c r="F14" s="4"/>
    </row>
    <row r="15" spans="1:9" x14ac:dyDescent="0.2">
      <c r="A15" s="25" t="s">
        <v>12</v>
      </c>
      <c r="B15" s="23">
        <v>1997</v>
      </c>
      <c r="C15" s="26">
        <f>1213+44</f>
        <v>1257</v>
      </c>
      <c r="D15" s="24">
        <v>35502</v>
      </c>
      <c r="E15" s="27">
        <v>0.875</v>
      </c>
      <c r="F15" s="4"/>
    </row>
    <row r="16" spans="1:9" x14ac:dyDescent="0.2">
      <c r="A16" s="25" t="s">
        <v>13</v>
      </c>
      <c r="B16" s="23">
        <v>1997</v>
      </c>
      <c r="C16" s="26">
        <f>1126+44</f>
        <v>1170</v>
      </c>
      <c r="D16" s="24">
        <v>35528</v>
      </c>
      <c r="E16" s="27">
        <v>0.375</v>
      </c>
      <c r="F16" s="4"/>
    </row>
    <row r="17" spans="1:6" x14ac:dyDescent="0.2">
      <c r="A17" s="25" t="s">
        <v>14</v>
      </c>
      <c r="B17" s="23">
        <v>1997</v>
      </c>
      <c r="C17" s="26">
        <f>1070+44</f>
        <v>1114</v>
      </c>
      <c r="D17" s="24">
        <v>35572</v>
      </c>
      <c r="E17" s="27">
        <v>0.45833333333333331</v>
      </c>
      <c r="F17" s="4"/>
    </row>
    <row r="18" spans="1:6" x14ac:dyDescent="0.2">
      <c r="A18" s="25" t="s">
        <v>15</v>
      </c>
      <c r="B18" s="23">
        <v>1997</v>
      </c>
      <c r="C18" s="26">
        <f>1122+44</f>
        <v>1166</v>
      </c>
      <c r="D18" s="24">
        <v>35607</v>
      </c>
      <c r="E18" s="27">
        <v>0.70833333333333337</v>
      </c>
      <c r="F18" s="4"/>
    </row>
    <row r="19" spans="1:6" x14ac:dyDescent="0.2">
      <c r="A19" s="25" t="s">
        <v>16</v>
      </c>
      <c r="B19" s="23">
        <v>1997</v>
      </c>
      <c r="C19" s="26">
        <f>1222+44</f>
        <v>1266</v>
      </c>
      <c r="D19" s="24">
        <v>35627</v>
      </c>
      <c r="E19" s="27">
        <v>0.66666666666666663</v>
      </c>
      <c r="F19" s="4"/>
    </row>
    <row r="20" spans="1:6" x14ac:dyDescent="0.2">
      <c r="A20" s="25" t="s">
        <v>17</v>
      </c>
      <c r="B20" s="23">
        <v>1997</v>
      </c>
      <c r="C20" s="26">
        <f>1186+44</f>
        <v>1230</v>
      </c>
      <c r="D20" s="24">
        <v>35646</v>
      </c>
      <c r="E20" s="27">
        <v>0.66666666666666663</v>
      </c>
      <c r="F20" s="28"/>
    </row>
    <row r="21" spans="1:6" x14ac:dyDescent="0.2">
      <c r="A21" s="25" t="s">
        <v>18</v>
      </c>
      <c r="B21" s="23">
        <v>1997</v>
      </c>
      <c r="C21" s="26">
        <f>1111+44</f>
        <v>1155</v>
      </c>
      <c r="D21" s="24">
        <v>35676</v>
      </c>
      <c r="E21" s="27">
        <v>0.66666666666666663</v>
      </c>
      <c r="F21" s="4"/>
    </row>
    <row r="22" spans="1:6" x14ac:dyDescent="0.2">
      <c r="A22" s="25" t="s">
        <v>19</v>
      </c>
      <c r="B22" s="23">
        <v>1997</v>
      </c>
      <c r="C22" s="26">
        <f>1118+44</f>
        <v>1162</v>
      </c>
      <c r="D22" s="24">
        <v>35731</v>
      </c>
      <c r="E22" s="27">
        <v>0.79166666666666663</v>
      </c>
      <c r="F22" s="4"/>
    </row>
    <row r="23" spans="1:6" x14ac:dyDescent="0.2">
      <c r="A23" s="25" t="s">
        <v>20</v>
      </c>
      <c r="B23" s="23">
        <v>1997</v>
      </c>
      <c r="C23" s="26">
        <f>1199+44</f>
        <v>1243</v>
      </c>
      <c r="D23" s="24">
        <v>35747</v>
      </c>
      <c r="E23" s="27">
        <v>0.79166666666666663</v>
      </c>
      <c r="F23" s="28"/>
    </row>
    <row r="24" spans="1:6" x14ac:dyDescent="0.2">
      <c r="A24" s="25" t="s">
        <v>21</v>
      </c>
      <c r="B24" s="23">
        <v>1997</v>
      </c>
      <c r="C24" s="26">
        <f>1263+44</f>
        <v>1307</v>
      </c>
      <c r="D24" s="24">
        <v>35774</v>
      </c>
      <c r="E24" s="27">
        <v>0.79166666666666663</v>
      </c>
      <c r="F24" s="4"/>
    </row>
    <row r="25" spans="1:6" x14ac:dyDescent="0.2">
      <c r="A25" s="29"/>
      <c r="F25" s="4"/>
    </row>
    <row r="27" spans="1:6" x14ac:dyDescent="0.2">
      <c r="A27" s="31" t="s">
        <v>23</v>
      </c>
    </row>
  </sheetData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I15" sqref="I15"/>
    </sheetView>
  </sheetViews>
  <sheetFormatPr defaultColWidth="8.85546875" defaultRowHeight="12.75" x14ac:dyDescent="0.2"/>
  <cols>
    <col min="1" max="1" width="8.85546875" style="65" customWidth="1"/>
    <col min="2" max="2" width="9.7109375" style="65" customWidth="1"/>
    <col min="3" max="3" width="13.7109375" style="65" customWidth="1"/>
    <col min="4" max="4" width="8.85546875" style="66" customWidth="1"/>
    <col min="5" max="5" width="14.28515625" style="65" bestFit="1" customWidth="1"/>
    <col min="6" max="6" width="11.7109375" style="64" bestFit="1" customWidth="1"/>
    <col min="7" max="9" width="8.85546875" style="64" customWidth="1"/>
    <col min="10" max="16384" width="8.85546875" style="63"/>
  </cols>
  <sheetData>
    <row r="1" spans="1:10" s="97" customFormat="1" ht="11.25" x14ac:dyDescent="0.2">
      <c r="A1" s="100"/>
      <c r="B1" s="99"/>
      <c r="C1" s="99"/>
      <c r="D1" s="99"/>
      <c r="E1" s="99"/>
      <c r="F1" s="98">
        <f ca="1">NOW()</f>
        <v>45359.379533912041</v>
      </c>
      <c r="G1" s="73"/>
      <c r="H1" s="73"/>
      <c r="I1" s="73"/>
    </row>
    <row r="2" spans="1:10" s="97" customFormat="1" ht="11.25" x14ac:dyDescent="0.2">
      <c r="A2" s="100"/>
      <c r="B2" s="99"/>
      <c r="C2" s="99"/>
      <c r="D2" s="99"/>
      <c r="E2" s="99"/>
      <c r="F2" s="98"/>
      <c r="G2" s="73"/>
      <c r="H2" s="73"/>
      <c r="I2" s="73"/>
    </row>
    <row r="3" spans="1:10" ht="15.75" x14ac:dyDescent="0.25">
      <c r="A3" s="96" t="s">
        <v>77</v>
      </c>
      <c r="B3" s="88"/>
      <c r="C3" s="88"/>
      <c r="D3" s="95"/>
      <c r="E3" s="88"/>
      <c r="F3" s="91"/>
    </row>
    <row r="4" spans="1:10" ht="15" x14ac:dyDescent="0.2">
      <c r="A4" s="93"/>
      <c r="B4" s="88"/>
      <c r="C4" s="88"/>
      <c r="D4" s="92"/>
      <c r="E4" s="88"/>
      <c r="F4" s="91"/>
    </row>
    <row r="5" spans="1:10" ht="15" x14ac:dyDescent="0.2">
      <c r="A5" s="94" t="s">
        <v>2</v>
      </c>
      <c r="B5" s="88"/>
      <c r="C5" s="88"/>
      <c r="D5" s="92"/>
      <c r="E5" s="88"/>
      <c r="F5" s="91"/>
    </row>
    <row r="6" spans="1:10" ht="15" x14ac:dyDescent="0.2">
      <c r="A6" s="93"/>
      <c r="B6" s="88"/>
      <c r="C6" s="88"/>
      <c r="D6" s="92"/>
      <c r="E6" s="88"/>
      <c r="F6" s="91"/>
    </row>
    <row r="7" spans="1:10" ht="15.75" x14ac:dyDescent="0.25">
      <c r="A7" s="90"/>
      <c r="B7" s="89"/>
      <c r="C7" s="89"/>
      <c r="D7" s="101">
        <v>2022</v>
      </c>
      <c r="E7" s="101"/>
      <c r="F7" s="88"/>
    </row>
    <row r="10" spans="1:10" x14ac:dyDescent="0.2">
      <c r="A10" s="86"/>
      <c r="B10" s="86"/>
      <c r="C10" s="86"/>
      <c r="D10" s="87"/>
      <c r="E10" s="86" t="s">
        <v>3</v>
      </c>
      <c r="F10" s="82"/>
    </row>
    <row r="11" spans="1:10" x14ac:dyDescent="0.2">
      <c r="A11" s="83" t="s">
        <v>4</v>
      </c>
      <c r="B11" s="84" t="s">
        <v>5</v>
      </c>
      <c r="C11" s="84" t="s">
        <v>6</v>
      </c>
      <c r="D11" s="85" t="s">
        <v>7</v>
      </c>
      <c r="E11" s="84" t="s">
        <v>8</v>
      </c>
      <c r="F11" s="83" t="s">
        <v>9</v>
      </c>
    </row>
    <row r="12" spans="1:10" x14ac:dyDescent="0.2">
      <c r="F12" s="73"/>
    </row>
    <row r="13" spans="1:10" x14ac:dyDescent="0.2">
      <c r="A13" s="74" t="s">
        <v>10</v>
      </c>
      <c r="B13" s="65">
        <v>2022</v>
      </c>
      <c r="C13" s="77">
        <v>2037</v>
      </c>
      <c r="D13" s="76">
        <v>44566</v>
      </c>
      <c r="E13" s="75">
        <v>0.79166666666666663</v>
      </c>
      <c r="F13" s="73"/>
      <c r="G13" s="72"/>
    </row>
    <row r="14" spans="1:10" x14ac:dyDescent="0.2">
      <c r="A14" s="74" t="s">
        <v>11</v>
      </c>
      <c r="B14" s="65">
        <v>2022</v>
      </c>
      <c r="C14" s="77">
        <v>2072</v>
      </c>
      <c r="D14" s="76">
        <v>44615</v>
      </c>
      <c r="E14" s="75">
        <v>0.33333333333333331</v>
      </c>
      <c r="F14" s="73"/>
      <c r="G14" s="72"/>
      <c r="H14" s="82"/>
      <c r="I14" s="82"/>
      <c r="J14" s="81"/>
    </row>
    <row r="15" spans="1:10" x14ac:dyDescent="0.2">
      <c r="A15" s="74" t="s">
        <v>12</v>
      </c>
      <c r="B15" s="65">
        <v>2022</v>
      </c>
      <c r="C15" s="77">
        <v>1893</v>
      </c>
      <c r="D15" s="76">
        <v>44630</v>
      </c>
      <c r="E15" s="75">
        <v>0.33333333333333331</v>
      </c>
      <c r="F15" s="75"/>
      <c r="G15" s="72"/>
    </row>
    <row r="16" spans="1:10" x14ac:dyDescent="0.2">
      <c r="A16" s="74" t="s">
        <v>13</v>
      </c>
      <c r="B16" s="65">
        <v>2022</v>
      </c>
      <c r="C16" s="77">
        <v>1883</v>
      </c>
      <c r="D16" s="80">
        <v>44665</v>
      </c>
      <c r="E16" s="75">
        <v>0.375</v>
      </c>
      <c r="F16" s="73"/>
      <c r="G16" s="77"/>
    </row>
    <row r="17" spans="1:8" s="64" customFormat="1" x14ac:dyDescent="0.2">
      <c r="A17" s="74" t="s">
        <v>14</v>
      </c>
      <c r="B17" s="65">
        <v>2022</v>
      </c>
      <c r="C17" s="77">
        <v>1712</v>
      </c>
      <c r="D17" s="80">
        <v>44701</v>
      </c>
      <c r="E17" s="75">
        <v>0.375</v>
      </c>
      <c r="F17" s="73"/>
      <c r="G17" s="77"/>
    </row>
    <row r="18" spans="1:8" s="64" customFormat="1" x14ac:dyDescent="0.2">
      <c r="A18" s="74" t="s">
        <v>15</v>
      </c>
      <c r="B18" s="65">
        <v>2022</v>
      </c>
      <c r="C18" s="77">
        <v>2078</v>
      </c>
      <c r="D18" s="80">
        <v>44740</v>
      </c>
      <c r="E18" s="75">
        <v>0.70833333333333337</v>
      </c>
      <c r="F18" s="73"/>
      <c r="G18" s="78"/>
    </row>
    <row r="19" spans="1:8" s="64" customFormat="1" x14ac:dyDescent="0.2">
      <c r="A19" s="74" t="s">
        <v>16</v>
      </c>
      <c r="B19" s="65">
        <v>2022</v>
      </c>
      <c r="C19" s="77">
        <v>2278</v>
      </c>
      <c r="D19" s="80">
        <v>44771</v>
      </c>
      <c r="E19" s="75">
        <v>0.70833333333333337</v>
      </c>
      <c r="F19" s="73"/>
      <c r="G19" s="78"/>
    </row>
    <row r="20" spans="1:8" s="64" customFormat="1" x14ac:dyDescent="0.2">
      <c r="A20" s="74" t="s">
        <v>17</v>
      </c>
      <c r="B20" s="65">
        <v>2022</v>
      </c>
      <c r="C20" s="77">
        <v>2339</v>
      </c>
      <c r="D20" s="80">
        <v>44774</v>
      </c>
      <c r="E20" s="75">
        <v>0.70833333333333337</v>
      </c>
      <c r="F20" s="79"/>
      <c r="G20" s="78"/>
    </row>
    <row r="21" spans="1:8" s="64" customFormat="1" x14ac:dyDescent="0.2">
      <c r="A21" s="74" t="s">
        <v>18</v>
      </c>
      <c r="B21" s="65">
        <v>2022</v>
      </c>
      <c r="C21" s="77">
        <v>2088</v>
      </c>
      <c r="D21" s="76">
        <v>44811</v>
      </c>
      <c r="E21" s="75">
        <v>0.66666666666666663</v>
      </c>
      <c r="F21" s="73"/>
      <c r="G21" s="72"/>
    </row>
    <row r="22" spans="1:8" s="64" customFormat="1" x14ac:dyDescent="0.2">
      <c r="A22" s="74" t="s">
        <v>19</v>
      </c>
      <c r="B22" s="65">
        <v>2022</v>
      </c>
      <c r="C22" s="77">
        <v>1810</v>
      </c>
      <c r="D22" s="76">
        <v>44862</v>
      </c>
      <c r="E22" s="75">
        <v>0.375</v>
      </c>
      <c r="F22" s="73"/>
      <c r="G22" s="72"/>
    </row>
    <row r="23" spans="1:8" s="64" customFormat="1" x14ac:dyDescent="0.2">
      <c r="A23" s="74" t="s">
        <v>20</v>
      </c>
      <c r="B23" s="65">
        <v>2022</v>
      </c>
      <c r="C23" s="77">
        <v>2177</v>
      </c>
      <c r="D23" s="76">
        <v>44883</v>
      </c>
      <c r="E23" s="75">
        <v>0.375</v>
      </c>
      <c r="F23" s="73"/>
      <c r="G23" s="72"/>
    </row>
    <row r="24" spans="1:8" s="64" customFormat="1" x14ac:dyDescent="0.2">
      <c r="A24" s="74" t="s">
        <v>21</v>
      </c>
      <c r="B24" s="65">
        <v>2022</v>
      </c>
      <c r="C24" s="77">
        <v>2425</v>
      </c>
      <c r="D24" s="76">
        <v>44917</v>
      </c>
      <c r="E24" s="75">
        <v>0.75</v>
      </c>
      <c r="F24" s="73"/>
      <c r="G24" s="72"/>
    </row>
    <row r="25" spans="1:8" s="64" customFormat="1" x14ac:dyDescent="0.2">
      <c r="A25" s="74"/>
      <c r="B25" s="65"/>
      <c r="C25" s="72"/>
      <c r="D25" s="66"/>
      <c r="E25" s="65"/>
      <c r="F25" s="73"/>
      <c r="G25" s="72"/>
    </row>
    <row r="27" spans="1:8" s="64" customFormat="1" x14ac:dyDescent="0.2">
      <c r="A27" s="71"/>
      <c r="B27" s="65"/>
      <c r="C27" s="65"/>
      <c r="D27" s="66"/>
      <c r="E27" s="65"/>
    </row>
    <row r="28" spans="1:8" s="64" customFormat="1" x14ac:dyDescent="0.2">
      <c r="A28" s="71"/>
      <c r="B28" s="65"/>
      <c r="C28" s="65"/>
      <c r="D28" s="66"/>
      <c r="E28" s="65"/>
    </row>
    <row r="29" spans="1:8" s="64" customFormat="1" x14ac:dyDescent="0.2">
      <c r="A29" s="68"/>
      <c r="B29" s="70"/>
      <c r="C29" s="68"/>
      <c r="D29" s="69"/>
      <c r="E29" s="68"/>
      <c r="F29" s="67"/>
      <c r="G29" s="67"/>
      <c r="H29" s="67"/>
    </row>
    <row r="30" spans="1:8" s="64" customFormat="1" x14ac:dyDescent="0.2">
      <c r="A30" s="70"/>
      <c r="B30" s="70"/>
      <c r="C30" s="68"/>
      <c r="D30" s="69"/>
      <c r="E30" s="68"/>
      <c r="F30" s="67"/>
      <c r="G30" s="67"/>
      <c r="H30" s="67"/>
    </row>
    <row r="31" spans="1:8" s="64" customFormat="1" x14ac:dyDescent="0.2">
      <c r="A31" s="70"/>
      <c r="B31" s="70"/>
      <c r="C31" s="68"/>
      <c r="D31" s="69"/>
      <c r="E31" s="68"/>
      <c r="F31" s="67"/>
      <c r="G31" s="67"/>
      <c r="H31" s="67"/>
    </row>
    <row r="32" spans="1:8" s="64" customFormat="1" x14ac:dyDescent="0.2">
      <c r="A32" s="70"/>
      <c r="B32" s="70"/>
      <c r="C32" s="68"/>
      <c r="D32" s="69"/>
      <c r="E32" s="68"/>
      <c r="F32" s="67"/>
      <c r="G32" s="67"/>
      <c r="H32" s="67"/>
    </row>
    <row r="33" spans="1:8" s="64" customFormat="1" x14ac:dyDescent="0.2">
      <c r="A33" s="70"/>
      <c r="B33" s="70"/>
      <c r="C33" s="68"/>
      <c r="D33" s="69"/>
      <c r="E33" s="68"/>
      <c r="F33" s="67"/>
      <c r="G33" s="67"/>
      <c r="H33" s="67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33"/>
  <sheetViews>
    <sheetView workbookViewId="0">
      <selection activeCell="P19" sqref="P19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11.7109375" style="10" bestFit="1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02">
        <v>2021</v>
      </c>
      <c r="E7" s="102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2021</v>
      </c>
      <c r="C13" s="55">
        <v>1855</v>
      </c>
      <c r="D13" s="35">
        <v>44223</v>
      </c>
      <c r="E13" s="27">
        <v>0.375</v>
      </c>
      <c r="F13" s="4"/>
      <c r="G13" s="54"/>
    </row>
    <row r="14" spans="1:10" x14ac:dyDescent="0.2">
      <c r="A14" s="25" t="s">
        <v>11</v>
      </c>
      <c r="B14" s="23">
        <v>2021</v>
      </c>
      <c r="C14" s="55">
        <v>2048</v>
      </c>
      <c r="D14" s="60">
        <v>44238</v>
      </c>
      <c r="E14" s="27">
        <v>0.83333333333333337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23">
        <v>2021</v>
      </c>
      <c r="C15" s="55">
        <v>1704</v>
      </c>
      <c r="D15" s="60">
        <v>44256</v>
      </c>
      <c r="E15" s="27">
        <v>0.33333333333333331</v>
      </c>
      <c r="F15" s="27"/>
      <c r="G15" s="54"/>
    </row>
    <row r="16" spans="1:10" x14ac:dyDescent="0.2">
      <c r="A16" s="25" t="s">
        <v>13</v>
      </c>
      <c r="B16" s="23">
        <v>2021</v>
      </c>
      <c r="C16" s="55">
        <v>1615</v>
      </c>
      <c r="D16" s="43">
        <v>44287</v>
      </c>
      <c r="E16" s="27">
        <v>0.375</v>
      </c>
      <c r="F16" s="4"/>
      <c r="G16" s="55"/>
    </row>
    <row r="17" spans="1:8" x14ac:dyDescent="0.2">
      <c r="A17" s="25" t="s">
        <v>14</v>
      </c>
      <c r="B17" s="23">
        <v>2021</v>
      </c>
      <c r="C17" s="55">
        <v>1612</v>
      </c>
      <c r="D17" s="62">
        <v>44333</v>
      </c>
      <c r="E17" s="27">
        <v>0.79166666666666663</v>
      </c>
      <c r="F17" s="4"/>
      <c r="G17" s="55"/>
    </row>
    <row r="18" spans="1:8" x14ac:dyDescent="0.2">
      <c r="A18" s="25" t="s">
        <v>15</v>
      </c>
      <c r="B18" s="23">
        <v>2021</v>
      </c>
      <c r="C18" s="55">
        <v>2113</v>
      </c>
      <c r="D18" s="43">
        <v>44377</v>
      </c>
      <c r="E18" s="27">
        <v>0.75</v>
      </c>
      <c r="F18" s="4"/>
      <c r="G18" s="56"/>
    </row>
    <row r="19" spans="1:8" x14ac:dyDescent="0.2">
      <c r="A19" s="25" t="s">
        <v>16</v>
      </c>
      <c r="B19" s="23">
        <v>2021</v>
      </c>
      <c r="C19" s="55">
        <v>2115</v>
      </c>
      <c r="D19" s="43">
        <v>44404</v>
      </c>
      <c r="E19" s="27">
        <v>0.75</v>
      </c>
      <c r="F19" s="4"/>
      <c r="G19" s="56"/>
    </row>
    <row r="20" spans="1:8" x14ac:dyDescent="0.2">
      <c r="A20" s="25" t="s">
        <v>17</v>
      </c>
      <c r="B20" s="23">
        <v>2021</v>
      </c>
      <c r="C20" s="55">
        <v>1977</v>
      </c>
      <c r="D20" s="62">
        <v>44424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v>2021</v>
      </c>
      <c r="C21" s="55">
        <v>1703</v>
      </c>
      <c r="D21" s="35">
        <v>44446</v>
      </c>
      <c r="E21" s="27">
        <v>0.75</v>
      </c>
      <c r="F21" s="4"/>
      <c r="G21" s="54"/>
    </row>
    <row r="22" spans="1:8" x14ac:dyDescent="0.2">
      <c r="A22" s="25" t="s">
        <v>19</v>
      </c>
      <c r="B22" s="23">
        <v>2021</v>
      </c>
      <c r="C22" s="55">
        <v>1602</v>
      </c>
      <c r="D22" s="60">
        <v>44481</v>
      </c>
      <c r="E22" s="27">
        <v>0.375</v>
      </c>
      <c r="F22" s="4"/>
      <c r="G22" s="54"/>
    </row>
    <row r="23" spans="1:8" x14ac:dyDescent="0.2">
      <c r="A23" s="25" t="s">
        <v>20</v>
      </c>
      <c r="B23" s="23">
        <v>2021</v>
      </c>
      <c r="C23" s="55">
        <v>1698</v>
      </c>
      <c r="D23" s="35">
        <v>44511</v>
      </c>
      <c r="E23" s="27">
        <v>0.75</v>
      </c>
      <c r="F23" s="4"/>
      <c r="G23" s="54"/>
    </row>
    <row r="24" spans="1:8" x14ac:dyDescent="0.2">
      <c r="A24" s="25" t="s">
        <v>21</v>
      </c>
      <c r="B24" s="23">
        <v>2021</v>
      </c>
      <c r="C24" s="55">
        <v>2014</v>
      </c>
      <c r="D24" s="35">
        <v>44557</v>
      </c>
      <c r="E24" s="27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33"/>
  <sheetViews>
    <sheetView workbookViewId="0">
      <selection activeCell="D24" sqref="D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11.7109375" style="10" bestFit="1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02">
        <v>2020</v>
      </c>
      <c r="E7" s="102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2020</v>
      </c>
      <c r="C13" s="55">
        <v>2048</v>
      </c>
      <c r="D13" s="35">
        <v>43844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v>2020</v>
      </c>
      <c r="C14" s="55">
        <v>1929</v>
      </c>
      <c r="D14" s="60">
        <v>43865</v>
      </c>
      <c r="E14" s="27">
        <v>0.79166666666666663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23">
        <v>2020</v>
      </c>
      <c r="C15" s="55">
        <v>1901</v>
      </c>
      <c r="D15" s="60">
        <v>43905</v>
      </c>
      <c r="E15" s="27">
        <v>0.45833333333333331</v>
      </c>
      <c r="F15" s="27"/>
      <c r="G15" s="54"/>
    </row>
    <row r="16" spans="1:10" x14ac:dyDescent="0.2">
      <c r="A16" s="25" t="s">
        <v>13</v>
      </c>
      <c r="B16" s="23">
        <v>2020</v>
      </c>
      <c r="C16" s="55">
        <v>1799</v>
      </c>
      <c r="D16" s="43">
        <v>43923</v>
      </c>
      <c r="E16" s="27">
        <v>0.41666666666666669</v>
      </c>
      <c r="F16" s="4"/>
      <c r="G16" s="55"/>
    </row>
    <row r="17" spans="1:8" x14ac:dyDescent="0.2">
      <c r="A17" s="25" t="s">
        <v>14</v>
      </c>
      <c r="B17" s="23">
        <v>2020</v>
      </c>
      <c r="C17" s="55">
        <v>1707</v>
      </c>
      <c r="D17" s="62">
        <v>43982</v>
      </c>
      <c r="E17" s="27">
        <v>0.75</v>
      </c>
      <c r="F17" s="4"/>
      <c r="G17" s="55"/>
    </row>
    <row r="18" spans="1:8" x14ac:dyDescent="0.2">
      <c r="A18" s="25" t="s">
        <v>15</v>
      </c>
      <c r="B18" s="23">
        <v>2020</v>
      </c>
      <c r="C18" s="55">
        <v>1864</v>
      </c>
      <c r="D18" s="43">
        <v>44006</v>
      </c>
      <c r="E18" s="27">
        <v>0.66666666666666663</v>
      </c>
      <c r="F18" s="4"/>
      <c r="G18" s="56"/>
    </row>
    <row r="19" spans="1:8" x14ac:dyDescent="0.2">
      <c r="A19" s="25" t="s">
        <v>16</v>
      </c>
      <c r="B19" s="23">
        <v>2020</v>
      </c>
      <c r="C19" s="55">
        <v>2015</v>
      </c>
      <c r="D19" s="43">
        <v>44042</v>
      </c>
      <c r="E19" s="27">
        <v>0.75</v>
      </c>
      <c r="F19" s="4"/>
      <c r="G19" s="56"/>
    </row>
    <row r="20" spans="1:8" x14ac:dyDescent="0.2">
      <c r="A20" s="25" t="s">
        <v>17</v>
      </c>
      <c r="B20" s="23">
        <v>2020</v>
      </c>
      <c r="C20" s="55">
        <v>2032</v>
      </c>
      <c r="D20" s="62">
        <v>44060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v>2020</v>
      </c>
      <c r="C21" s="55">
        <v>1795</v>
      </c>
      <c r="D21" s="35">
        <v>44078</v>
      </c>
      <c r="E21" s="27">
        <v>0.79166666666666663</v>
      </c>
      <c r="F21" s="4"/>
      <c r="G21" s="54"/>
    </row>
    <row r="22" spans="1:8" x14ac:dyDescent="0.2">
      <c r="A22" s="25" t="s">
        <v>19</v>
      </c>
      <c r="B22" s="23">
        <v>2020</v>
      </c>
      <c r="C22" s="55">
        <v>1833</v>
      </c>
      <c r="D22" s="60">
        <v>44130</v>
      </c>
      <c r="E22" s="27">
        <v>0.375</v>
      </c>
      <c r="F22" s="4"/>
      <c r="G22" s="54"/>
    </row>
    <row r="23" spans="1:8" x14ac:dyDescent="0.2">
      <c r="A23" s="25" t="s">
        <v>20</v>
      </c>
      <c r="B23" s="23">
        <v>2020</v>
      </c>
      <c r="C23" s="55">
        <v>1752</v>
      </c>
      <c r="D23" s="35">
        <v>44144</v>
      </c>
      <c r="E23" s="27">
        <v>0.75</v>
      </c>
      <c r="F23" s="4"/>
      <c r="G23" s="54"/>
    </row>
    <row r="24" spans="1:8" x14ac:dyDescent="0.2">
      <c r="A24" s="25" t="s">
        <v>21</v>
      </c>
      <c r="B24" s="23">
        <v>2020</v>
      </c>
      <c r="C24" s="55">
        <v>1839</v>
      </c>
      <c r="D24" s="35">
        <v>44193</v>
      </c>
      <c r="E24" s="27">
        <v>0.79166666666666663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33"/>
  <sheetViews>
    <sheetView workbookViewId="0"/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11.7109375" style="10" bestFit="1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02">
        <v>2019</v>
      </c>
      <c r="E7" s="102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2019</v>
      </c>
      <c r="C13" s="55">
        <v>2078</v>
      </c>
      <c r="D13" s="35">
        <v>43495</v>
      </c>
      <c r="E13" s="27">
        <v>0.33333333333333331</v>
      </c>
      <c r="F13" s="4"/>
      <c r="G13" s="54"/>
    </row>
    <row r="14" spans="1:10" x14ac:dyDescent="0.2">
      <c r="A14" s="25" t="s">
        <v>11</v>
      </c>
      <c r="B14" s="23">
        <v>2019</v>
      </c>
      <c r="C14" s="55">
        <v>2228</v>
      </c>
      <c r="D14" s="60">
        <v>43501</v>
      </c>
      <c r="E14" s="27">
        <v>0.79166666666666663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23">
        <v>2019</v>
      </c>
      <c r="C15" s="55">
        <v>2198</v>
      </c>
      <c r="D15" s="60">
        <v>43528</v>
      </c>
      <c r="E15" s="27">
        <v>0.33333333333333331</v>
      </c>
      <c r="F15" s="27"/>
      <c r="G15" s="54"/>
    </row>
    <row r="16" spans="1:10" x14ac:dyDescent="0.2">
      <c r="A16" s="25" t="s">
        <v>13</v>
      </c>
      <c r="B16" s="23">
        <v>2019</v>
      </c>
      <c r="C16" s="55">
        <v>1832</v>
      </c>
      <c r="D16" s="43">
        <v>43584</v>
      </c>
      <c r="E16" s="27">
        <v>0.33333333333333331</v>
      </c>
      <c r="F16" s="4"/>
      <c r="G16" s="55"/>
    </row>
    <row r="17" spans="1:8" x14ac:dyDescent="0.2">
      <c r="A17" s="25" t="s">
        <v>14</v>
      </c>
      <c r="B17" s="23">
        <v>2019</v>
      </c>
      <c r="C17" s="55">
        <v>1808</v>
      </c>
      <c r="D17" s="62">
        <v>43586</v>
      </c>
      <c r="E17" s="27">
        <v>0.33333333333333331</v>
      </c>
      <c r="F17" s="4"/>
      <c r="G17" s="55"/>
    </row>
    <row r="18" spans="1:8" x14ac:dyDescent="0.2">
      <c r="A18" s="25" t="s">
        <v>15</v>
      </c>
      <c r="B18" s="23">
        <v>2019</v>
      </c>
      <c r="C18" s="55">
        <v>1924</v>
      </c>
      <c r="D18" s="43">
        <v>43633</v>
      </c>
      <c r="E18" s="27">
        <v>0.66666666666666663</v>
      </c>
      <c r="F18" s="4"/>
      <c r="G18" s="56"/>
    </row>
    <row r="19" spans="1:8" x14ac:dyDescent="0.2">
      <c r="A19" s="25" t="s">
        <v>16</v>
      </c>
      <c r="B19" s="23">
        <v>2019</v>
      </c>
      <c r="C19" s="55">
        <v>2195</v>
      </c>
      <c r="D19" s="43">
        <v>43669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23">
        <v>2019</v>
      </c>
      <c r="C20" s="55">
        <v>2202</v>
      </c>
      <c r="D20" s="43">
        <v>43682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v>2019</v>
      </c>
      <c r="C21" s="55">
        <v>2092</v>
      </c>
      <c r="D21" s="35">
        <v>43712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v>2019</v>
      </c>
      <c r="C22" s="55">
        <v>2044</v>
      </c>
      <c r="D22" s="60">
        <v>43768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v>2019</v>
      </c>
      <c r="C23" s="55">
        <v>1992</v>
      </c>
      <c r="D23" s="35">
        <v>43780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v>2019</v>
      </c>
      <c r="C24" s="55">
        <v>1891</v>
      </c>
      <c r="D24" s="35">
        <v>43815</v>
      </c>
      <c r="E24" s="27">
        <v>0.79166666666666663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33"/>
  <sheetViews>
    <sheetView workbookViewId="0">
      <selection activeCell="C24" sqref="C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11.7109375" style="10" bestFit="1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02">
        <v>2018</v>
      </c>
      <c r="E7" s="102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2018</v>
      </c>
      <c r="C13" s="55">
        <v>2196</v>
      </c>
      <c r="D13" s="35">
        <v>43101</v>
      </c>
      <c r="E13" s="27">
        <v>0.79166666666666663</v>
      </c>
      <c r="F13" s="4"/>
      <c r="G13" s="54"/>
    </row>
    <row r="14" spans="1:10" x14ac:dyDescent="0.2">
      <c r="A14" s="25" t="s">
        <v>11</v>
      </c>
      <c r="B14" s="23">
        <v>2018</v>
      </c>
      <c r="C14" s="55">
        <v>2212</v>
      </c>
      <c r="D14" s="60">
        <v>43151</v>
      </c>
      <c r="E14" s="27">
        <v>0.33333333333333331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23">
        <v>2018</v>
      </c>
      <c r="C15" s="55">
        <v>2049</v>
      </c>
      <c r="D15" s="60">
        <v>43166</v>
      </c>
      <c r="E15" s="27">
        <v>0.33333333333333331</v>
      </c>
      <c r="F15" s="27"/>
      <c r="G15" s="54"/>
    </row>
    <row r="16" spans="1:10" x14ac:dyDescent="0.2">
      <c r="A16" s="25" t="s">
        <v>13</v>
      </c>
      <c r="B16" s="23">
        <v>2018</v>
      </c>
      <c r="C16" s="55">
        <v>2012</v>
      </c>
      <c r="D16" s="43">
        <v>43196</v>
      </c>
      <c r="E16" s="27">
        <v>0.41666666666666669</v>
      </c>
      <c r="F16" s="4"/>
      <c r="G16" s="55"/>
    </row>
    <row r="17" spans="1:8" x14ac:dyDescent="0.2">
      <c r="A17" s="25" t="s">
        <v>14</v>
      </c>
      <c r="B17" s="23">
        <v>2018</v>
      </c>
      <c r="C17" s="55">
        <v>1870</v>
      </c>
      <c r="D17" s="62">
        <v>43250</v>
      </c>
      <c r="E17" s="27">
        <v>0.70833333333333337</v>
      </c>
      <c r="F17" s="4"/>
      <c r="G17" s="55"/>
    </row>
    <row r="18" spans="1:8" x14ac:dyDescent="0.2">
      <c r="A18" s="25" t="s">
        <v>15</v>
      </c>
      <c r="B18" s="23">
        <v>2018</v>
      </c>
      <c r="C18" s="55">
        <v>2028</v>
      </c>
      <c r="D18" s="43">
        <v>43276</v>
      </c>
      <c r="E18" s="27">
        <v>0.70833333333333337</v>
      </c>
      <c r="F18" s="4"/>
      <c r="G18" s="56"/>
    </row>
    <row r="19" spans="1:8" x14ac:dyDescent="0.2">
      <c r="A19" s="25" t="s">
        <v>16</v>
      </c>
      <c r="B19" s="23">
        <v>2018</v>
      </c>
      <c r="C19" s="55">
        <v>2298</v>
      </c>
      <c r="D19" s="43">
        <v>43291</v>
      </c>
      <c r="E19" s="27">
        <v>0.66666666666666663</v>
      </c>
      <c r="F19" s="4"/>
      <c r="G19" s="56"/>
    </row>
    <row r="20" spans="1:8" x14ac:dyDescent="0.2">
      <c r="A20" s="25" t="s">
        <v>17</v>
      </c>
      <c r="B20" s="23">
        <v>2018</v>
      </c>
      <c r="C20" s="55">
        <v>2370</v>
      </c>
      <c r="D20" s="43">
        <v>43322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v>2018</v>
      </c>
      <c r="C21" s="55">
        <v>2050</v>
      </c>
      <c r="D21" s="35">
        <v>43350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v>2018</v>
      </c>
      <c r="C22" s="55">
        <v>1956</v>
      </c>
      <c r="D22" s="60">
        <v>43404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v>2018</v>
      </c>
      <c r="C23" s="55">
        <v>2117</v>
      </c>
      <c r="D23" s="35">
        <v>43430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v>2018</v>
      </c>
      <c r="C24" s="55">
        <v>2184</v>
      </c>
      <c r="D24" s="35">
        <v>43465</v>
      </c>
      <c r="E24" s="27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33"/>
  <sheetViews>
    <sheetView workbookViewId="0">
      <selection activeCell="D24" sqref="D24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02">
        <v>2017</v>
      </c>
      <c r="E7" s="102"/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2017</v>
      </c>
      <c r="C13" s="55">
        <v>2338</v>
      </c>
      <c r="D13" s="35">
        <v>42739</v>
      </c>
      <c r="E13" s="27">
        <v>0.75</v>
      </c>
      <c r="F13" s="4"/>
      <c r="G13" s="54"/>
    </row>
    <row r="14" spans="1:10" x14ac:dyDescent="0.2">
      <c r="A14" s="25" t="s">
        <v>11</v>
      </c>
      <c r="B14" s="23">
        <v>2017</v>
      </c>
      <c r="C14" s="55">
        <v>2260</v>
      </c>
      <c r="D14" s="60">
        <v>42768</v>
      </c>
      <c r="E14" s="27">
        <v>0.33333333333333331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v>2017</v>
      </c>
      <c r="C15" s="55">
        <v>2127</v>
      </c>
      <c r="D15" s="60">
        <v>42803</v>
      </c>
      <c r="E15" s="27">
        <v>0.875</v>
      </c>
      <c r="F15" s="27"/>
      <c r="G15" s="54"/>
    </row>
    <row r="16" spans="1:10" x14ac:dyDescent="0.2">
      <c r="A16" s="25" t="s">
        <v>13</v>
      </c>
      <c r="B16" s="41">
        <v>2017</v>
      </c>
      <c r="C16" s="55">
        <v>1960</v>
      </c>
      <c r="D16" s="43">
        <v>42829</v>
      </c>
      <c r="E16" s="27">
        <v>0.33333333333333331</v>
      </c>
      <c r="F16" s="4"/>
      <c r="G16" s="55"/>
    </row>
    <row r="17" spans="1:8" x14ac:dyDescent="0.2">
      <c r="A17" s="25" t="s">
        <v>14</v>
      </c>
      <c r="B17" s="41">
        <v>2017</v>
      </c>
      <c r="C17" s="55">
        <v>2001</v>
      </c>
      <c r="D17" s="62">
        <v>42886</v>
      </c>
      <c r="E17" s="27">
        <v>0.70833333333333337</v>
      </c>
      <c r="F17" s="4"/>
      <c r="G17" s="55"/>
    </row>
    <row r="18" spans="1:8" x14ac:dyDescent="0.2">
      <c r="A18" s="25" t="s">
        <v>15</v>
      </c>
      <c r="B18" s="41">
        <v>2017</v>
      </c>
      <c r="C18" s="55">
        <v>2252</v>
      </c>
      <c r="D18" s="43">
        <v>42912</v>
      </c>
      <c r="E18" s="27">
        <v>0.75</v>
      </c>
      <c r="F18" s="4"/>
      <c r="G18" s="56"/>
    </row>
    <row r="19" spans="1:8" x14ac:dyDescent="0.2">
      <c r="A19" s="25" t="s">
        <v>16</v>
      </c>
      <c r="B19" s="41">
        <v>2017</v>
      </c>
      <c r="C19" s="55">
        <v>2376</v>
      </c>
      <c r="D19" s="43">
        <v>42929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v>2017</v>
      </c>
      <c r="C20" s="55">
        <v>2333</v>
      </c>
      <c r="D20" s="43">
        <v>42948</v>
      </c>
      <c r="E20" s="27">
        <v>0.70833333333333337</v>
      </c>
      <c r="F20" s="28"/>
      <c r="G20" s="56"/>
    </row>
    <row r="21" spans="1:8" x14ac:dyDescent="0.2">
      <c r="A21" s="25" t="s">
        <v>18</v>
      </c>
      <c r="B21" s="23">
        <v>2017</v>
      </c>
      <c r="C21" s="55">
        <v>2162</v>
      </c>
      <c r="D21" s="35">
        <v>42980</v>
      </c>
      <c r="E21" s="27">
        <v>0.75</v>
      </c>
      <c r="F21" s="4"/>
      <c r="G21" s="54"/>
    </row>
    <row r="22" spans="1:8" x14ac:dyDescent="0.2">
      <c r="A22" s="25" t="s">
        <v>19</v>
      </c>
      <c r="B22" s="23">
        <v>2017</v>
      </c>
      <c r="C22" s="55">
        <v>1973</v>
      </c>
      <c r="D22" s="60">
        <v>43039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v>2017</v>
      </c>
      <c r="C23" s="55">
        <v>2091</v>
      </c>
      <c r="D23" s="35">
        <v>43045</v>
      </c>
      <c r="E23" s="27">
        <v>0.79166666666666663</v>
      </c>
      <c r="F23" s="4"/>
      <c r="G23" s="54"/>
    </row>
    <row r="24" spans="1:8" x14ac:dyDescent="0.2">
      <c r="A24" s="25" t="s">
        <v>21</v>
      </c>
      <c r="B24" s="23">
        <v>2017</v>
      </c>
      <c r="C24" s="55">
        <v>2233</v>
      </c>
      <c r="D24" s="35">
        <v>43095</v>
      </c>
      <c r="E24" s="27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mergeCells count="1">
    <mergeCell ref="D7:E7"/>
  </mergeCells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33"/>
  <sheetViews>
    <sheetView workbookViewId="0">
      <selection activeCell="E35" sqref="E35"/>
    </sheetView>
  </sheetViews>
  <sheetFormatPr defaultColWidth="8.85546875" defaultRowHeight="12.75" x14ac:dyDescent="0.2"/>
  <cols>
    <col min="1" max="1" width="8.85546875" style="23" customWidth="1"/>
    <col min="2" max="2" width="9.7109375" style="23" customWidth="1"/>
    <col min="3" max="3" width="13.7109375" style="23" customWidth="1"/>
    <col min="4" max="4" width="8.85546875" style="24" customWidth="1"/>
    <col min="5" max="5" width="14.28515625" style="23" bestFit="1" customWidth="1"/>
    <col min="6" max="6" width="32.28515625" style="10" customWidth="1"/>
    <col min="7" max="9" width="8.85546875" style="10" customWidth="1"/>
    <col min="10" max="16384" width="8.85546875" style="11"/>
  </cols>
  <sheetData>
    <row r="1" spans="1:10" s="5" customFormat="1" ht="11.25" x14ac:dyDescent="0.2">
      <c r="A1" s="1"/>
      <c r="B1" s="2"/>
      <c r="C1" s="2"/>
      <c r="D1" s="2"/>
      <c r="E1" s="2"/>
      <c r="F1" s="3">
        <f ca="1">NOW()</f>
        <v>45359.379533912041</v>
      </c>
      <c r="G1" s="4"/>
      <c r="H1" s="4"/>
      <c r="I1" s="4"/>
    </row>
    <row r="2" spans="1:10" s="5" customFormat="1" ht="11.25" x14ac:dyDescent="0.2">
      <c r="A2" s="1"/>
      <c r="B2" s="2"/>
      <c r="C2" s="2"/>
      <c r="D2" s="2"/>
      <c r="E2" s="2"/>
      <c r="F2" s="3"/>
      <c r="G2" s="4"/>
      <c r="H2" s="4"/>
      <c r="I2" s="4"/>
    </row>
    <row r="3" spans="1:10" ht="15.75" x14ac:dyDescent="0.25">
      <c r="A3" s="6" t="s">
        <v>77</v>
      </c>
      <c r="B3" s="7"/>
      <c r="C3" s="7"/>
      <c r="D3" s="8"/>
      <c r="E3" s="7"/>
      <c r="F3" s="9"/>
    </row>
    <row r="4" spans="1:10" ht="15" x14ac:dyDescent="0.2">
      <c r="A4" s="12"/>
      <c r="B4" s="7"/>
      <c r="C4" s="7"/>
      <c r="D4" s="13"/>
      <c r="E4" s="7"/>
      <c r="F4" s="9"/>
    </row>
    <row r="5" spans="1:10" ht="15" x14ac:dyDescent="0.2">
      <c r="A5" s="14" t="s">
        <v>2</v>
      </c>
      <c r="B5" s="7"/>
      <c r="C5" s="7"/>
      <c r="D5" s="13"/>
      <c r="E5" s="7"/>
      <c r="F5" s="9"/>
    </row>
    <row r="6" spans="1:10" ht="15" x14ac:dyDescent="0.2">
      <c r="A6" s="12"/>
      <c r="B6" s="7"/>
      <c r="C6" s="7"/>
      <c r="D6" s="13"/>
      <c r="E6" s="7"/>
      <c r="F6" s="9"/>
    </row>
    <row r="7" spans="1:10" ht="15.75" x14ac:dyDescent="0.25">
      <c r="A7" s="15"/>
      <c r="B7" s="16"/>
      <c r="C7" s="16"/>
      <c r="D7" s="13"/>
      <c r="E7" s="58">
        <v>2016</v>
      </c>
      <c r="F7" s="7"/>
    </row>
    <row r="10" spans="1:10" x14ac:dyDescent="0.2">
      <c r="A10" s="17"/>
      <c r="B10" s="17"/>
      <c r="C10" s="17"/>
      <c r="D10" s="18"/>
      <c r="E10" s="17" t="s">
        <v>3</v>
      </c>
      <c r="F10" s="19"/>
    </row>
    <row r="11" spans="1:10" x14ac:dyDescent="0.2">
      <c r="A11" s="20" t="s">
        <v>4</v>
      </c>
      <c r="B11" s="21" t="s">
        <v>5</v>
      </c>
      <c r="C11" s="21" t="s">
        <v>6</v>
      </c>
      <c r="D11" s="22" t="s">
        <v>7</v>
      </c>
      <c r="E11" s="21" t="s">
        <v>8</v>
      </c>
      <c r="F11" s="20" t="s">
        <v>9</v>
      </c>
    </row>
    <row r="12" spans="1:10" x14ac:dyDescent="0.2">
      <c r="F12" s="4"/>
    </row>
    <row r="13" spans="1:10" x14ac:dyDescent="0.2">
      <c r="A13" s="25" t="s">
        <v>10</v>
      </c>
      <c r="B13" s="23">
        <v>2016</v>
      </c>
      <c r="C13" s="55">
        <v>2156</v>
      </c>
      <c r="D13" s="35">
        <v>42376</v>
      </c>
      <c r="E13" s="27">
        <v>0.75</v>
      </c>
      <c r="F13" s="4"/>
      <c r="G13" s="54"/>
    </row>
    <row r="14" spans="1:10" x14ac:dyDescent="0.2">
      <c r="A14" s="25" t="s">
        <v>11</v>
      </c>
      <c r="B14" s="23">
        <f t="shared" ref="B14:B24" si="0">B13</f>
        <v>2016</v>
      </c>
      <c r="C14" s="55">
        <v>2074</v>
      </c>
      <c r="D14" s="60">
        <v>42403</v>
      </c>
      <c r="E14" s="27">
        <v>0.33333333333333331</v>
      </c>
      <c r="F14" s="4"/>
      <c r="G14" s="54"/>
      <c r="H14" s="33"/>
      <c r="I14" s="33"/>
      <c r="J14" s="34"/>
    </row>
    <row r="15" spans="1:10" x14ac:dyDescent="0.2">
      <c r="A15" s="25" t="s">
        <v>12</v>
      </c>
      <c r="B15" s="41">
        <f t="shared" si="0"/>
        <v>2016</v>
      </c>
      <c r="C15" s="55">
        <v>1973</v>
      </c>
      <c r="D15" s="60">
        <v>42447</v>
      </c>
      <c r="E15" s="27">
        <v>0.375</v>
      </c>
      <c r="F15" s="27"/>
      <c r="G15" s="54"/>
    </row>
    <row r="16" spans="1:10" x14ac:dyDescent="0.2">
      <c r="A16" s="25" t="s">
        <v>13</v>
      </c>
      <c r="B16" s="41">
        <f t="shared" si="0"/>
        <v>2016</v>
      </c>
      <c r="C16" s="55">
        <v>1902</v>
      </c>
      <c r="D16" s="43">
        <v>42461</v>
      </c>
      <c r="E16" s="27">
        <v>0.41666666666666669</v>
      </c>
      <c r="F16" s="4"/>
      <c r="G16" s="55"/>
    </row>
    <row r="17" spans="1:8" x14ac:dyDescent="0.2">
      <c r="A17" s="25" t="s">
        <v>14</v>
      </c>
      <c r="B17" s="41">
        <f t="shared" si="0"/>
        <v>2016</v>
      </c>
      <c r="C17" s="55">
        <v>1908</v>
      </c>
      <c r="D17" s="62">
        <v>42495</v>
      </c>
      <c r="E17" s="27">
        <v>0.66666666666666663</v>
      </c>
      <c r="F17" s="4"/>
      <c r="G17" s="55"/>
    </row>
    <row r="18" spans="1:8" x14ac:dyDescent="0.2">
      <c r="A18" s="25" t="s">
        <v>15</v>
      </c>
      <c r="B18" s="41">
        <f t="shared" si="0"/>
        <v>2016</v>
      </c>
      <c r="C18" s="55">
        <v>2260</v>
      </c>
      <c r="D18" s="43">
        <v>42549</v>
      </c>
      <c r="E18" s="27">
        <v>0.75</v>
      </c>
      <c r="F18" s="4"/>
      <c r="G18" s="56"/>
    </row>
    <row r="19" spans="1:8" x14ac:dyDescent="0.2">
      <c r="A19" s="25" t="s">
        <v>16</v>
      </c>
      <c r="B19" s="41">
        <f t="shared" si="0"/>
        <v>2016</v>
      </c>
      <c r="C19" s="55">
        <v>2325</v>
      </c>
      <c r="D19" s="43">
        <v>42576</v>
      </c>
      <c r="E19" s="27">
        <v>0.70833333333333337</v>
      </c>
      <c r="F19" s="4"/>
      <c r="G19" s="56"/>
    </row>
    <row r="20" spans="1:8" x14ac:dyDescent="0.2">
      <c r="A20" s="25" t="s">
        <v>17</v>
      </c>
      <c r="B20" s="41">
        <f t="shared" si="0"/>
        <v>2016</v>
      </c>
      <c r="C20" s="55">
        <v>2276</v>
      </c>
      <c r="D20" s="43">
        <v>42584</v>
      </c>
      <c r="E20" s="27">
        <v>0.79166666666666663</v>
      </c>
      <c r="F20" s="28"/>
      <c r="G20" s="56"/>
    </row>
    <row r="21" spans="1:8" x14ac:dyDescent="0.2">
      <c r="A21" s="25" t="s">
        <v>18</v>
      </c>
      <c r="B21" s="23">
        <f t="shared" si="0"/>
        <v>2016</v>
      </c>
      <c r="C21" s="55">
        <v>2135</v>
      </c>
      <c r="D21" s="35">
        <v>42614</v>
      </c>
      <c r="E21" s="27">
        <v>0.70833333333333337</v>
      </c>
      <c r="F21" s="4"/>
      <c r="G21" s="54"/>
    </row>
    <row r="22" spans="1:8" x14ac:dyDescent="0.2">
      <c r="A22" s="25" t="s">
        <v>19</v>
      </c>
      <c r="B22" s="23">
        <f t="shared" si="0"/>
        <v>2016</v>
      </c>
      <c r="C22" s="55">
        <v>1920</v>
      </c>
      <c r="D22" s="60">
        <v>42655</v>
      </c>
      <c r="E22" s="27">
        <v>0.33333333333333331</v>
      </c>
      <c r="F22" s="4"/>
      <c r="G22" s="54"/>
    </row>
    <row r="23" spans="1:8" x14ac:dyDescent="0.2">
      <c r="A23" s="25" t="s">
        <v>20</v>
      </c>
      <c r="B23" s="23">
        <f t="shared" si="0"/>
        <v>2016</v>
      </c>
      <c r="C23" s="55">
        <v>2086</v>
      </c>
      <c r="D23" s="35">
        <v>42704</v>
      </c>
      <c r="E23" s="27">
        <v>0.75</v>
      </c>
      <c r="F23" s="4"/>
      <c r="G23" s="54"/>
    </row>
    <row r="24" spans="1:8" x14ac:dyDescent="0.2">
      <c r="A24" s="25" t="s">
        <v>21</v>
      </c>
      <c r="B24" s="23">
        <f t="shared" si="0"/>
        <v>2016</v>
      </c>
      <c r="C24" s="55">
        <v>2381</v>
      </c>
      <c r="D24" s="35">
        <v>42721</v>
      </c>
      <c r="E24" s="27">
        <v>0.75</v>
      </c>
      <c r="F24" s="4"/>
      <c r="G24" s="54"/>
    </row>
    <row r="25" spans="1:8" x14ac:dyDescent="0.2">
      <c r="A25" s="30"/>
      <c r="C25" s="54"/>
      <c r="F25" s="4"/>
      <c r="G25" s="54"/>
    </row>
    <row r="27" spans="1:8" x14ac:dyDescent="0.2">
      <c r="A27" s="31"/>
    </row>
    <row r="28" spans="1:8" x14ac:dyDescent="0.2">
      <c r="A28" s="31"/>
    </row>
    <row r="29" spans="1:8" x14ac:dyDescent="0.2">
      <c r="A29" s="50" t="s">
        <v>113</v>
      </c>
      <c r="B29" s="51" t="s">
        <v>114</v>
      </c>
      <c r="C29" s="50"/>
      <c r="D29" s="52"/>
      <c r="E29" s="50"/>
      <c r="F29" s="53"/>
      <c r="G29" s="53"/>
      <c r="H29" s="53"/>
    </row>
    <row r="30" spans="1:8" x14ac:dyDescent="0.2">
      <c r="A30" s="51"/>
      <c r="B30" s="51" t="s">
        <v>116</v>
      </c>
      <c r="C30" s="50"/>
      <c r="D30" s="52"/>
      <c r="E30" s="50"/>
      <c r="F30" s="53"/>
      <c r="G30" s="53"/>
      <c r="H30" s="53"/>
    </row>
    <row r="31" spans="1:8" x14ac:dyDescent="0.2">
      <c r="A31" s="51"/>
      <c r="B31" s="51" t="s">
        <v>115</v>
      </c>
      <c r="C31" s="50"/>
      <c r="D31" s="52"/>
      <c r="E31" s="50"/>
      <c r="F31" s="53"/>
      <c r="G31" s="53"/>
      <c r="H31" s="53"/>
    </row>
    <row r="32" spans="1:8" x14ac:dyDescent="0.2">
      <c r="A32" s="51"/>
      <c r="B32" s="51" t="s">
        <v>117</v>
      </c>
      <c r="C32" s="50"/>
      <c r="D32" s="52"/>
      <c r="E32" s="50"/>
      <c r="F32" s="53"/>
      <c r="G32" s="53"/>
      <c r="H32" s="53"/>
    </row>
    <row r="33" spans="1:8" x14ac:dyDescent="0.2">
      <c r="A33" s="51"/>
      <c r="B33" s="51" t="s">
        <v>118</v>
      </c>
      <c r="C33" s="50"/>
      <c r="D33" s="52"/>
      <c r="E33" s="50"/>
      <c r="F33" s="53"/>
      <c r="G33" s="53"/>
      <c r="H33" s="53"/>
    </row>
  </sheetData>
  <printOptions horizontalCentered="1"/>
  <pageMargins left="0.75" right="0.75" top="1" bottom="1" header="0.5" footer="0.5"/>
  <pageSetup scale="93" orientation="landscape" horizontalDpi="300" verticalDpi="3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 withBPA WesternCo-op Loads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Montgomery, Meagan</cp:lastModifiedBy>
  <cp:lastPrinted>2008-04-16T15:45:28Z</cp:lastPrinted>
  <dcterms:created xsi:type="dcterms:W3CDTF">1998-08-20T17:24:49Z</dcterms:created>
  <dcterms:modified xsi:type="dcterms:W3CDTF">2024-03-08T16:06:44Z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014A-FE67-682A-29D9</vt:lpwstr>
  </property>
</Properties>
</file>