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080" windowHeight="13440"/>
  </bookViews>
  <sheets>
    <sheet name="Summary " sheetId="24" r:id="rId1"/>
    <sheet name="Rate schedules" sheetId="23" r:id="rId2"/>
    <sheet name="Voltage codes" sheetId="22" r:id="rId3"/>
    <sheet name="UNBILLED" sheetId="13" r:id="rId4"/>
    <sheet name="Revenue Class" sheetId="14" r:id="rId5"/>
  </sheets>
  <calcPr calcId="145621"/>
</workbook>
</file>

<file path=xl/calcChain.xml><?xml version="1.0" encoding="utf-8"?>
<calcChain xmlns="http://schemas.openxmlformats.org/spreadsheetml/2006/main">
  <c r="H16" i="24" l="1"/>
  <c r="H15" i="24"/>
  <c r="H14" i="24"/>
  <c r="H13" i="24"/>
  <c r="H12" i="24"/>
  <c r="H11" i="24"/>
  <c r="G16" i="24"/>
  <c r="G15" i="24"/>
  <c r="G14" i="24"/>
  <c r="G13" i="24"/>
  <c r="G12" i="24"/>
  <c r="G11" i="24"/>
  <c r="F16" i="24"/>
  <c r="F15" i="24"/>
  <c r="F14" i="24"/>
  <c r="F13" i="24"/>
  <c r="F12" i="24"/>
  <c r="F11" i="24"/>
  <c r="C11" i="24" l="1"/>
  <c r="E5" i="13" s="1"/>
  <c r="D11" i="24"/>
  <c r="F5" i="13" s="1"/>
  <c r="E11" i="24"/>
  <c r="G5" i="13" s="1"/>
  <c r="C12" i="24"/>
  <c r="E6" i="13" s="1"/>
  <c r="D12" i="24"/>
  <c r="F6" i="13" s="1"/>
  <c r="E12" i="24"/>
  <c r="G6" i="13" s="1"/>
  <c r="C13" i="24"/>
  <c r="E7" i="13" s="1"/>
  <c r="D13" i="24"/>
  <c r="F7" i="13" s="1"/>
  <c r="E13" i="24"/>
  <c r="G7" i="13" s="1"/>
  <c r="C14" i="24"/>
  <c r="E8" i="13" s="1"/>
  <c r="D14" i="24"/>
  <c r="F8" i="13" s="1"/>
  <c r="E14" i="24"/>
  <c r="G8" i="13" s="1"/>
  <c r="C15" i="24"/>
  <c r="E9" i="13" s="1"/>
  <c r="D15" i="24"/>
  <c r="F9" i="13" s="1"/>
  <c r="E15" i="24"/>
  <c r="G9" i="13" s="1"/>
  <c r="C16" i="24"/>
  <c r="E10" i="13" s="1"/>
  <c r="D16" i="24"/>
  <c r="F10" i="13" s="1"/>
  <c r="E16" i="24"/>
  <c r="G10" i="13" s="1"/>
  <c r="C600" i="22"/>
  <c r="C17" i="24" l="1"/>
  <c r="E17" i="24"/>
  <c r="D17" i="24"/>
  <c r="F17" i="24"/>
  <c r="G17" i="24"/>
  <c r="H17" i="24"/>
  <c r="E18" i="24" l="1"/>
  <c r="H18" i="24"/>
  <c r="D888" i="14"/>
  <c r="D52" i="13" l="1"/>
  <c r="E52" i="13" s="1"/>
  <c r="D49" i="13"/>
  <c r="D50" i="13"/>
  <c r="D51" i="13"/>
  <c r="D53" i="13"/>
  <c r="E53" i="13" s="1"/>
  <c r="D42" i="13"/>
  <c r="D43" i="13"/>
  <c r="D44" i="13"/>
  <c r="D45" i="13"/>
  <c r="E45" i="13" s="1"/>
  <c r="D46" i="13"/>
  <c r="E46" i="13" s="1"/>
  <c r="D13" i="13"/>
  <c r="D14" i="13"/>
  <c r="D15" i="13"/>
  <c r="D16" i="13"/>
  <c r="D17" i="13"/>
  <c r="E17" i="13" s="1"/>
  <c r="D34" i="13"/>
  <c r="D35" i="13"/>
  <c r="D36" i="13"/>
  <c r="D37" i="13"/>
  <c r="D38" i="13"/>
  <c r="E38" i="13" s="1"/>
  <c r="D39" i="13"/>
  <c r="E39" i="13" s="1"/>
  <c r="D27" i="13"/>
  <c r="D28" i="13"/>
  <c r="D29" i="13"/>
  <c r="D30" i="13"/>
  <c r="E30" i="13" s="1"/>
  <c r="D31" i="13"/>
  <c r="E31" i="13" s="1"/>
  <c r="D20" i="13"/>
  <c r="D21" i="13"/>
  <c r="D22" i="13"/>
  <c r="D23" i="13"/>
  <c r="E23" i="13" s="1"/>
  <c r="D24" i="13"/>
  <c r="E24" i="13" s="1"/>
  <c r="D56" i="13" l="1"/>
  <c r="H23" i="13"/>
  <c r="H38" i="13"/>
  <c r="H24" i="13"/>
  <c r="H39" i="13"/>
  <c r="H53" i="13"/>
  <c r="D61" i="13"/>
  <c r="H17" i="13"/>
  <c r="H31" i="13"/>
  <c r="H46" i="13"/>
  <c r="H52" i="13"/>
  <c r="D57" i="13"/>
  <c r="H30" i="13"/>
  <c r="H45" i="13"/>
  <c r="E16" i="13"/>
  <c r="H16" i="13" s="1"/>
  <c r="D58" i="13"/>
  <c r="D60" i="13"/>
  <c r="D59" i="13"/>
  <c r="D62" i="13" l="1"/>
  <c r="D885" i="14"/>
  <c r="F12" i="13" l="1"/>
  <c r="G12" i="13" l="1"/>
  <c r="G13" i="13" s="1"/>
  <c r="E12" i="13"/>
  <c r="E13" i="13" s="1"/>
  <c r="F26" i="13"/>
  <c r="F29" i="13" s="1"/>
  <c r="G26" i="13"/>
  <c r="G28" i="13" s="1"/>
  <c r="E26" i="13"/>
  <c r="E29" i="13" s="1"/>
  <c r="E19" i="13"/>
  <c r="E20" i="13" s="1"/>
  <c r="G19" i="13"/>
  <c r="F19" i="13"/>
  <c r="F15" i="13"/>
  <c r="F13" i="13"/>
  <c r="F14" i="13"/>
  <c r="H12" i="13" l="1"/>
  <c r="G15" i="13"/>
  <c r="G14" i="13"/>
  <c r="G27" i="13"/>
  <c r="E15" i="13"/>
  <c r="H5" i="13"/>
  <c r="E14" i="13"/>
  <c r="H14" i="13" s="1"/>
  <c r="F28" i="13"/>
  <c r="F27" i="13"/>
  <c r="G29" i="13"/>
  <c r="H29" i="13" s="1"/>
  <c r="H7" i="13"/>
  <c r="E27" i="13"/>
  <c r="H26" i="13"/>
  <c r="E28" i="13"/>
  <c r="F56" i="13"/>
  <c r="J11" i="24" s="1"/>
  <c r="G20" i="13"/>
  <c r="G21" i="13"/>
  <c r="G22" i="13"/>
  <c r="E22" i="13"/>
  <c r="H19" i="13"/>
  <c r="E21" i="13"/>
  <c r="H6" i="13"/>
  <c r="H13" i="13"/>
  <c r="F21" i="13"/>
  <c r="F20" i="13"/>
  <c r="F22" i="13"/>
  <c r="G56" i="13" l="1"/>
  <c r="K11" i="24" s="1"/>
  <c r="H15" i="13"/>
  <c r="E56" i="13"/>
  <c r="I11" i="24" s="1"/>
  <c r="L11" i="24" s="1"/>
  <c r="M11" i="24"/>
  <c r="F58" i="13"/>
  <c r="J13" i="24" s="1"/>
  <c r="M13" i="24" s="1"/>
  <c r="H28" i="13"/>
  <c r="G58" i="13"/>
  <c r="H27" i="13"/>
  <c r="E58" i="13"/>
  <c r="I13" i="24" s="1"/>
  <c r="L13" i="24" s="1"/>
  <c r="E57" i="13"/>
  <c r="F57" i="13"/>
  <c r="J12" i="24" s="1"/>
  <c r="M12" i="24" s="1"/>
  <c r="G57" i="13"/>
  <c r="K12" i="24" s="1"/>
  <c r="N12" i="24" s="1"/>
  <c r="H22" i="13"/>
  <c r="H20" i="13"/>
  <c r="H21" i="13"/>
  <c r="H56" i="13" l="1"/>
  <c r="K13" i="24"/>
  <c r="N13" i="24" s="1"/>
  <c r="I12" i="24"/>
  <c r="H58" i="13"/>
  <c r="H57" i="13"/>
  <c r="L12" i="24" l="1"/>
  <c r="E256" i="23"/>
  <c r="F41" i="13"/>
  <c r="F42" i="13" s="1"/>
  <c r="E41" i="13" l="1"/>
  <c r="E43" i="13" s="1"/>
  <c r="G41" i="13"/>
  <c r="G42" i="13" s="1"/>
  <c r="F44" i="13"/>
  <c r="F43" i="13"/>
  <c r="F48" i="13"/>
  <c r="E48" i="13"/>
  <c r="G48" i="13"/>
  <c r="H41" i="13" l="1"/>
  <c r="E44" i="13"/>
  <c r="E42" i="13"/>
  <c r="H9" i="13"/>
  <c r="G44" i="13"/>
  <c r="G43" i="13"/>
  <c r="H43" i="13" s="1"/>
  <c r="F60" i="13"/>
  <c r="H48" i="13"/>
  <c r="G33" i="13"/>
  <c r="G34" i="13" s="1"/>
  <c r="F33" i="13"/>
  <c r="F35" i="13" s="1"/>
  <c r="E33" i="13"/>
  <c r="E36" i="13" s="1"/>
  <c r="F51" i="13"/>
  <c r="F49" i="13"/>
  <c r="F50" i="13"/>
  <c r="H42" i="13"/>
  <c r="E51" i="13"/>
  <c r="H10" i="13"/>
  <c r="E49" i="13"/>
  <c r="E50" i="13"/>
  <c r="G50" i="13"/>
  <c r="G51" i="13"/>
  <c r="G49" i="13"/>
  <c r="E60" i="13" l="1"/>
  <c r="I15" i="24" s="1"/>
  <c r="L15" i="24" s="1"/>
  <c r="H44" i="13"/>
  <c r="J15" i="24"/>
  <c r="M15" i="24" s="1"/>
  <c r="G60" i="13"/>
  <c r="G35" i="13"/>
  <c r="G36" i="13"/>
  <c r="E34" i="13"/>
  <c r="E37" i="13"/>
  <c r="G61" i="13"/>
  <c r="E61" i="13"/>
  <c r="E35" i="13"/>
  <c r="F61" i="13"/>
  <c r="F36" i="13"/>
  <c r="F37" i="13"/>
  <c r="F34" i="13"/>
  <c r="G37" i="13"/>
  <c r="H33" i="13"/>
  <c r="H51" i="13"/>
  <c r="H8" i="13"/>
  <c r="H49" i="13"/>
  <c r="H50" i="13"/>
  <c r="H60" i="13" l="1"/>
  <c r="K16" i="24"/>
  <c r="N16" i="24" s="1"/>
  <c r="J16" i="24"/>
  <c r="M16" i="24" s="1"/>
  <c r="I16" i="24"/>
  <c r="L16" i="24" s="1"/>
  <c r="K15" i="24"/>
  <c r="N15" i="24" s="1"/>
  <c r="G59" i="13"/>
  <c r="K14" i="24" s="1"/>
  <c r="H36" i="13"/>
  <c r="H37" i="13"/>
  <c r="E59" i="13"/>
  <c r="I14" i="24" s="1"/>
  <c r="H35" i="13"/>
  <c r="H34" i="13"/>
  <c r="F59" i="13"/>
  <c r="J14" i="24" s="1"/>
  <c r="H61" i="13"/>
  <c r="N14" i="24" l="1"/>
  <c r="K17" i="24"/>
  <c r="L14" i="24"/>
  <c r="L17" i="24" s="1"/>
  <c r="I17" i="24"/>
  <c r="M14" i="24"/>
  <c r="M17" i="24" s="1"/>
  <c r="J17" i="24"/>
  <c r="H59" i="13"/>
  <c r="K18" i="24" l="1"/>
  <c r="M24" i="24"/>
  <c r="N11" i="24" l="1"/>
  <c r="N17" i="24" s="1"/>
  <c r="N18" i="24" s="1"/>
  <c r="M23" i="24" l="1"/>
  <c r="M25" i="24" s="1"/>
</calcChain>
</file>

<file path=xl/sharedStrings.xml><?xml version="1.0" encoding="utf-8"?>
<sst xmlns="http://schemas.openxmlformats.org/spreadsheetml/2006/main" count="5368" uniqueCount="680">
  <si>
    <t>UNBILLED REVENUE</t>
  </si>
  <si>
    <t>Not Used</t>
  </si>
  <si>
    <t>SMUD REVENUE IMPUTATIONS</t>
  </si>
  <si>
    <t>REVENUE_ACCOUNTING ADJUSTMENTS</t>
  </si>
  <si>
    <t>08GNSV0006-GEN SRVC-DISTR</t>
  </si>
  <si>
    <t>Combined Voltage</t>
  </si>
  <si>
    <t>08GNSV0009-GEN SRVC-HI VO</t>
  </si>
  <si>
    <t>Transmission</t>
  </si>
  <si>
    <t>08GNSV0023-GEN SRVC-DISTR</t>
  </si>
  <si>
    <t>08GNSV006A-GEN SRVC-ENERG</t>
  </si>
  <si>
    <t>08GNSV006B-GEN SRVC-DEM&amp;</t>
  </si>
  <si>
    <t>08GNSV009A-GEN SRVC HI VO</t>
  </si>
  <si>
    <t>08GNSV023F-GEN SRVC FIXED</t>
  </si>
  <si>
    <t>Secondary</t>
  </si>
  <si>
    <t>08OALT007N-SECURITY AR LG</t>
  </si>
  <si>
    <t>08TOSS0015-TRAF &amp;amp; OTHER S</t>
  </si>
  <si>
    <t>08MONL0015-MTR OUTDONIGHT</t>
  </si>
  <si>
    <t>08PTLD000N-POST TOP LIGHT</t>
  </si>
  <si>
    <t>08TOSS015F-TRAFFIC SIG NM</t>
  </si>
  <si>
    <t>08CFR00051-MTH FAC SRVCHG</t>
  </si>
  <si>
    <t>08GNSV006M-MNL DIST VOLTG</t>
  </si>
  <si>
    <t>08POLE0075-POLES W/LIGHT</t>
  </si>
  <si>
    <t>08GNSV06AM-MNL ENERGY TOD</t>
  </si>
  <si>
    <t>08PRSV031M-BKUP MNT&amp;SUPPL</t>
  </si>
  <si>
    <t>08GNSV023M-GNSV DIST VOLT</t>
  </si>
  <si>
    <t>08CFR00052-ANN FAC SVCCHG</t>
  </si>
  <si>
    <t>08LNX00158-ANNUALCOST MTH</t>
  </si>
  <si>
    <t>08ZZMERGCR-MERGER CREDITS</t>
  </si>
  <si>
    <t>08GNSV06MN-GNSV DIST VOLT</t>
  </si>
  <si>
    <t>08LNX00014-80% MIN MNTHLY</t>
  </si>
  <si>
    <t>08LNX00002-MTHLY 80% GUAR</t>
  </si>
  <si>
    <t>08LNX00017-ADV/REF&amp;80%ANN</t>
  </si>
  <si>
    <t>08LNX00006-FIXD MTHLY MIN</t>
  </si>
  <si>
    <t>08LNX00004-ANNUAL 80%GUAR</t>
  </si>
  <si>
    <t>08LNX00008-ANNUALMIN GUAR</t>
  </si>
  <si>
    <t>08LNX00300 - LINE EXT 80% PLUS MONTHLY</t>
  </si>
  <si>
    <t>08COOLKPRN - A/C DIRECT LOAD CONTROL</t>
  </si>
  <si>
    <t>08NMT23135 - UT NET MTR, GEN, &lt; 25 KW</t>
  </si>
  <si>
    <t>08GNSV0008 - UT GEN SVC TOU &gt; 1000KW</t>
  </si>
  <si>
    <t>08GNSV008M - UT GEN SVC TOU &gt; 1000KW</t>
  </si>
  <si>
    <t>08LNX00311 - LINE EXT 80% GUARANTEE</t>
  </si>
  <si>
    <t>08LNX00310 - IRR, 80% ANNUAL MIN + 80% ?</t>
  </si>
  <si>
    <t>08LNX00312 UT IRG LINE EXT</t>
  </si>
  <si>
    <t>08NMT06135-UT NET METERING GEN SVC</t>
  </si>
  <si>
    <t>08NMT08135 - NET METERING GEN SVC</t>
  </si>
  <si>
    <t>08NMT6A135-NET METERING GEN SVC TOU</t>
  </si>
  <si>
    <t>CUSTOMER COUNT - REGULAR</t>
  </si>
  <si>
    <t>08EFOP0021-ELEC FURNACE O</t>
  </si>
  <si>
    <t>08GNSV009M-MANL HIGH VOLT</t>
  </si>
  <si>
    <t>08SPCL0001</t>
  </si>
  <si>
    <t>08SPCL0002</t>
  </si>
  <si>
    <t>08SPCL0003</t>
  </si>
  <si>
    <t>08GNSV09AM-MAN TOD HIVOLT</t>
  </si>
  <si>
    <t>08EFOP021M-ELEC FURNACE O</t>
  </si>
  <si>
    <t>UNBILLED REV - IRRIGATION</t>
  </si>
  <si>
    <t>08APSV0010-IRR &amp; SOIL DRA</t>
  </si>
  <si>
    <t>08APSV10NS- Irg Soil Drain Pump Non Seas</t>
  </si>
  <si>
    <t>08NMT10135-UT IRR_SOIL DRNG NET MTR SVC</t>
  </si>
  <si>
    <t>CUSTOMER CNT - IRRIGATION</t>
  </si>
  <si>
    <t>08CFR00012-STR LGTS (CONV</t>
  </si>
  <si>
    <t>08SLCO0011-STR LGT CO-OWN</t>
  </si>
  <si>
    <t>08SLCU012P-STR LGT CUST-O</t>
  </si>
  <si>
    <t>08SLCU012F-STR LGT CUST-O</t>
  </si>
  <si>
    <t>08CFR00062-STREET LIGHTS</t>
  </si>
  <si>
    <t>08SLCU012E-DECOR CUST-OWN</t>
  </si>
  <si>
    <t>08CFR00001-MTH FACILITY S</t>
  </si>
  <si>
    <t>08CHCK000R-UT RES CHECK M</t>
  </si>
  <si>
    <t>08OALT007R-SECURITY AR LG</t>
  </si>
  <si>
    <t>08RESD0001-RES SRVC</t>
  </si>
  <si>
    <t>08RESD0002-RES SRVC-OPTIO</t>
  </si>
  <si>
    <t>08UPPL000R-BASE SCH FALL</t>
  </si>
  <si>
    <t>08PTLD000R-POST TOP LIGHT</t>
  </si>
  <si>
    <t>08LNX00108-ANN COST MTHLY</t>
  </si>
  <si>
    <t>08BLSKY01R-BLUESKY ENERGY</t>
  </si>
  <si>
    <t>08RESD0003-LIFELINE PRGRM</t>
  </si>
  <si>
    <t>08LNX00005-MTHLY MIN GUAR</t>
  </si>
  <si>
    <t>08LNX00013-80% MNTHLY MIN</t>
  </si>
  <si>
    <t>08LNX00001-MTHLY 80% GUAR</t>
  </si>
  <si>
    <t>08NETMT135 - Net Metering</t>
  </si>
  <si>
    <t>08COOLKPRR - Utah Cool Keeper Program</t>
  </si>
  <si>
    <t>301119 - UNBILLED REV - UNCOLLECTIBLE</t>
  </si>
  <si>
    <t>REVENUE ADJUSTMENT - DEFERRED NPC</t>
  </si>
  <si>
    <t>06CHCK000N-CA NRES CHECK</t>
  </si>
  <si>
    <t>06GNSV0A32-GEN SRVC-20 KW</t>
  </si>
  <si>
    <t>06GNSV0025-CA GEN SRVC</t>
  </si>
  <si>
    <t>06GNSV025F-GEN SRVC-&lt; 20</t>
  </si>
  <si>
    <t>06LGSV0A36-LRG GEN SRVC-O</t>
  </si>
  <si>
    <t>06LNX00102-LINE EXT 80% G</t>
  </si>
  <si>
    <t>06LNX00105-CNTRCT $ MIN G</t>
  </si>
  <si>
    <t>06LNX00109-REF/NREF ADV +</t>
  </si>
  <si>
    <t>06LNX00110-REF/NREF ADV +</t>
  </si>
  <si>
    <t>06OALT015N-OUTD AR LGT SR</t>
  </si>
  <si>
    <t>06RCFL0042-AIRWAY &amp; ATHLE</t>
  </si>
  <si>
    <t>06LGSV048T-LRG GEN SERV</t>
  </si>
  <si>
    <t>06LNX00300 - 80% MONTHLY MIN GUAR + 80%</t>
  </si>
  <si>
    <t>06LNX00311 - LINE EXT 80% GUARANTEE</t>
  </si>
  <si>
    <t>06NMT36135-CA GEN SVC NET MTR-&gt;100 KW</t>
  </si>
  <si>
    <t>IRRIGATION UNBILLED</t>
  </si>
  <si>
    <t>301461-IRRIGATION DEMAND CHARGE ACCRUAL</t>
  </si>
  <si>
    <t>06APSV0020-AG PMP SRVC</t>
  </si>
  <si>
    <t>06LNX00103-LINE EXT 80% G</t>
  </si>
  <si>
    <t>06USBR0020-KLAM IRG ONPRJ</t>
  </si>
  <si>
    <t>06LNX00312 - CA IRG LINE EXT</t>
  </si>
  <si>
    <t>06CUSL058F-CUST OWND STR</t>
  </si>
  <si>
    <t>06HPSV0051-HI PRESSURE SO</t>
  </si>
  <si>
    <t>06CHCK000R-CA RES CHECK M</t>
  </si>
  <si>
    <t>06OALT015R-OUTD AR LGT SR</t>
  </si>
  <si>
    <t>06RESDDL06-CA LOW INCOME</t>
  </si>
  <si>
    <t>06RESD000D-RES SRVC</t>
  </si>
  <si>
    <t>06NETMT135 - CA RES NET METERING</t>
  </si>
  <si>
    <t>06RESD00DN - CA RES SRVC - DEL NORTE CTY</t>
  </si>
  <si>
    <t>06RESD0DM9 - MULTI FAMILY</t>
  </si>
  <si>
    <t>BPA BALANCING ACCOUNT</t>
  </si>
  <si>
    <t>07CISH0019-COMM &amp; IND SPA</t>
  </si>
  <si>
    <t>07GNSV0006-GEN SRVC-LRG P</t>
  </si>
  <si>
    <t>07GNSV0009-GEN SRVC-HI VO</t>
  </si>
  <si>
    <t>07GNSV0023-GEN SRVC-SML P</t>
  </si>
  <si>
    <t>07GNSV0035-GEN SRVCOPTION</t>
  </si>
  <si>
    <t>07GNSV006A-GEN SRVC-LRG P</t>
  </si>
  <si>
    <t>07GNSV023A-GEN SRVC-SML P</t>
  </si>
  <si>
    <t>07GNSV023F-GEN SRVC SML P</t>
  </si>
  <si>
    <t>07OALT007N-SECURITY AR LG</t>
  </si>
  <si>
    <t>07OALT07AN-SECURITY AR LG</t>
  </si>
  <si>
    <t>07LNX00035-ADV 80%MO GUAR</t>
  </si>
  <si>
    <t>07LNX00010-MNTHLY 80%GUAR</t>
  </si>
  <si>
    <t>07LNX00040-ADV+REFCHG+80%</t>
  </si>
  <si>
    <t>07LNX00015-ANNUAL 80%GUAR</t>
  </si>
  <si>
    <t>07LNX00311 - LINE EXT 80% GUARANTEE</t>
  </si>
  <si>
    <t>07LNX00300 - 80% MONTHLY MIN GUAR + 80%</t>
  </si>
  <si>
    <t>07LNX00312 - ID LINE EXT</t>
  </si>
  <si>
    <t>07NMT23135 - ID NET MTR - SMALL GEN SVC</t>
  </si>
  <si>
    <t>CUSTOMER COUNT - BPA</t>
  </si>
  <si>
    <t>07CFR00001-MTH FACILITY S</t>
  </si>
  <si>
    <t>07SPCL0002</t>
  </si>
  <si>
    <t>07SPCL0001</t>
  </si>
  <si>
    <t>07LNX00108-ANN COST MTHLY</t>
  </si>
  <si>
    <t>07GNSV023S-IDAHO TRAFFIC SIGNALS</t>
  </si>
  <si>
    <t>IRRIGATION BPA BAL ACCT</t>
  </si>
  <si>
    <t>07APSVCNLL-LRG LOAD CANAL</t>
  </si>
  <si>
    <t>07APSVCNLS-SML LOAD CANAL</t>
  </si>
  <si>
    <t>07BPADEBIT-BPA ADJUST FEE</t>
  </si>
  <si>
    <t>07APSAL10X - IRG &amp; PUMP - Large load</t>
  </si>
  <si>
    <t>07APSAS10X - IRG &amp; PUMP - Small load</t>
  </si>
  <si>
    <t>07APSA010L - IRG &amp; Pump Large Load</t>
  </si>
  <si>
    <t>07APSA010L - IRG &amp; Pump BPA Large Load</t>
  </si>
  <si>
    <t>07APSA010S - IRG &amp; Pump Small Load</t>
  </si>
  <si>
    <t>07APSA010S - IRG &amp; Pump BPA Small Load</t>
  </si>
  <si>
    <t>07APSNS10X - IRRIGATION, SMALL, 3 PHASE</t>
  </si>
  <si>
    <t>07APSN010S - IRRIGATION, SMALL, 3 PH</t>
  </si>
  <si>
    <t>07APSN010S - IRR, SMALL, 3 PH, BPA</t>
  </si>
  <si>
    <t>07APSN010L - ID LG IRR &amp; PUMP</t>
  </si>
  <si>
    <t>07APSN010L - ID LG, IRR, 3 PH, BPA</t>
  </si>
  <si>
    <t>07LNX00310 80% ANNUAL GUARANTEE</t>
  </si>
  <si>
    <t>CUSTOMER CNT - IRRIG BPA</t>
  </si>
  <si>
    <t>07SLCO0011-STR LGT CO-OWN</t>
  </si>
  <si>
    <t>07SLCU012E-ENGY STR LGT-CUST OWN</t>
  </si>
  <si>
    <t>07SLCU012P-PART MNT STR LGT CUST OWN</t>
  </si>
  <si>
    <t>07SLCU012F-FULL MNT STR LGT-CUST OWN</t>
  </si>
  <si>
    <t>07OALT07AR-SECURITY AR LG</t>
  </si>
  <si>
    <t>07RESD0001-RES SRVC</t>
  </si>
  <si>
    <t>07RESD0036-RES SRVC-OPTIO</t>
  </si>
  <si>
    <t>07ZZMERGCR-MERGER CREDITS</t>
  </si>
  <si>
    <t>07OALCO007-CUST OWN LIGHT</t>
  </si>
  <si>
    <t>07NETMT135 - ID RESIDENTIAL NET METERING</t>
  </si>
  <si>
    <t>07NETMT135 - ID RES NET METERING - BPA</t>
  </si>
  <si>
    <t>OR GAIN ON SALE OF ASSET</t>
  </si>
  <si>
    <t>01LGSV048M-LRG GEN SRVC 1</t>
  </si>
  <si>
    <t>01LNX00100-LINE EXT 60% G</t>
  </si>
  <si>
    <t>01LNX00102-LINE EXT 80% G</t>
  </si>
  <si>
    <t>01LNX00103-LINE EXT 80% G</t>
  </si>
  <si>
    <t>01LNX00105-CNTRCT $ MIN G</t>
  </si>
  <si>
    <t>01LNX00109-REF/NREF ADV +</t>
  </si>
  <si>
    <t>01LNX00110-REF/NREF ADV +</t>
  </si>
  <si>
    <t>01LPRS047M-PART REQ SRVC</t>
  </si>
  <si>
    <t>01OALT015N-OUTD AR LGT NR</t>
  </si>
  <si>
    <t>01RCFL0054-REC FIELD LGT</t>
  </si>
  <si>
    <t>01ZZMERGCR-MERGER CREDITS</t>
  </si>
  <si>
    <t>01LGSV0048-1000KW AND OVR</t>
  </si>
  <si>
    <t>01COST0048 - 01LGSV0048</t>
  </si>
  <si>
    <t>01LNX00120 - Line Extension 60% Gar</t>
  </si>
  <si>
    <t>01GNSV0023, OR GEN SRV, &lt; 30 KW</t>
  </si>
  <si>
    <t>01COST0023, OR GEN SRV, COST BASED</t>
  </si>
  <si>
    <t>01COSTS028, OR GEN SERV, COST &gt; 30kW</t>
  </si>
  <si>
    <t>01GNSB0023, OR GEN SRV, BPA, &lt; 30 kW</t>
  </si>
  <si>
    <t>01GNSB0028, OR GEN SRV, BPA, &gt; 30 kW</t>
  </si>
  <si>
    <t>01GNSV0028, OR GEN SRV &gt; 30 kW</t>
  </si>
  <si>
    <t>01GNSV023T, OR GEN SRV, TOU Option</t>
  </si>
  <si>
    <t>01HABT0023, OR HABITAT BLENDED SPLY SRV</t>
  </si>
  <si>
    <t>01PTOU0023, OR GEN SRV, TOU ENG SPLY SRV</t>
  </si>
  <si>
    <t>01PTOUB023, OR GEN SRV, TOU SPLY SRV</t>
  </si>
  <si>
    <t>01RENW0023, OR RENW USAGE SPLY SRV</t>
  </si>
  <si>
    <t>01GNSV023F - OR GEN SRV - FLAT RATE</t>
  </si>
  <si>
    <t>01COST023F - OR GEN SRV - COST-BASED</t>
  </si>
  <si>
    <t>01GNSB023T - OR GEN SRV - TOU - BPA</t>
  </si>
  <si>
    <t>01HABTB023 - OR HABITAT BLENDED</t>
  </si>
  <si>
    <t>01RENWB023 - OR RENEWABLE USAGE</t>
  </si>
  <si>
    <t>01GNSB0023 - BPA DISC, &lt; 30 kW</t>
  </si>
  <si>
    <t>01GNSB023T - OR GEN SRVC, TOU, BPA</t>
  </si>
  <si>
    <t>01GNSB0028 - OR GEN SRVC, BPA, &gt; 30 kW</t>
  </si>
  <si>
    <t>01STDAY023 - OR DAY STD OFR, SCH 23</t>
  </si>
  <si>
    <t>01STDAY028 - OR DAY STD OFF, SCH 28</t>
  </si>
  <si>
    <t>01STDAY030 - OR STD DAY OFF, SCH 27</t>
  </si>
  <si>
    <t>01GNSV023M - OR GEN SRV, MANUAL BILL</t>
  </si>
  <si>
    <t>01LGSV0030 - OR LRG GEN SRV, &gt; 1000 kW</t>
  </si>
  <si>
    <t>01COSTL030 - OR LRG GEN SRV, CST &gt;200 kW</t>
  </si>
  <si>
    <t>01COSTB023 - OR GEN SRV, CST-BSD SPLY</t>
  </si>
  <si>
    <t>01LGSB0030, GEN DEL SRV, &gt; 200 kW(R)</t>
  </si>
  <si>
    <t>01LGSB0030, GEN DEL SRV, &gt; 200 kW(B)</t>
  </si>
  <si>
    <t>01NMT23135 - OR NET MTR, GEN, &lt; 30 kW</t>
  </si>
  <si>
    <t>01GNSV030M - OR GEN SRV, 200 kW, MANUAL</t>
  </si>
  <si>
    <t>01LNX00311 - LINE EXT 80% G</t>
  </si>
  <si>
    <t>01LNX00300 - LINE EXT 80% GUARANTEE</t>
  </si>
  <si>
    <t>01GNSV0728 - OR GEN SVC DIR ACCESS &gt;30KW</t>
  </si>
  <si>
    <t>01GNSV0730 -OR GEN SVC DIR ACCESS &gt;200KW</t>
  </si>
  <si>
    <t>01GNSV0748 LG GEN SVC DIR ACCESS 1000KW+</t>
  </si>
  <si>
    <t>01LGSB0048 - LG GEN SVC &gt; 1000KW (R)</t>
  </si>
  <si>
    <t>01LGSB0048 - LG GEN SVC &gt; 1000KW (B)</t>
  </si>
  <si>
    <t>01NMT28135 - OR NET MTR, GEN, &gt; 30 kW</t>
  </si>
  <si>
    <t>01LGSV028M - OR LGSV, &lt;1000 kW, Manual</t>
  </si>
  <si>
    <t>01NMT30135 - OR NET MTR, GEN, &gt; 200 kW</t>
  </si>
  <si>
    <t>01VIR23136-OR VOLUME INCENTIVE &lt;= 30 KW</t>
  </si>
  <si>
    <t>01VIR28136-OR VOLUME INCENTIVE &gt; 30 KW</t>
  </si>
  <si>
    <t>01APSV0041-AG PMP SRVC BP</t>
  </si>
  <si>
    <t>01APSV041X-AG PMP SRVC</t>
  </si>
  <si>
    <t>01BPADEBIT-BPA ADJUST FEE</t>
  </si>
  <si>
    <t>01COST0041 -01APSV0041-01APSV041X AG PMP</t>
  </si>
  <si>
    <t>01HABIT041 - 01APSV0041 AG PMP SRVC</t>
  </si>
  <si>
    <t>01RENEW041 - 01APSV0041 AG PMP SRVC</t>
  </si>
  <si>
    <t>01PTOU0041 - 01APSV0041 AG PMP SRVC</t>
  </si>
  <si>
    <t>01APSV041T - AGR PUMP SRV-TOU OPTION</t>
  </si>
  <si>
    <t>01APSV041T - AGR PUMP SRV TOU -  BPA</t>
  </si>
  <si>
    <t>01APSV41XL-OR Pumping Serv no BPA &gt;30KW</t>
  </si>
  <si>
    <t>01APSV041L-OR Pumping Serv &gt;30KW</t>
  </si>
  <si>
    <t>01APSV041L-OR Pumping Serv BPA &gt;30KW</t>
  </si>
  <si>
    <t>01STDAY041 - Daily Standard Offer Sch 25</t>
  </si>
  <si>
    <t>OR Irrigation - BPA adjustment</t>
  </si>
  <si>
    <t>01NMT41135 - NETMTR AG PMP SVC BPA</t>
  </si>
  <si>
    <t>01LNX00312 - OR IRG LINE EXT</t>
  </si>
  <si>
    <t>01LNX00310-LINE EXTENSION CONTRACT</t>
  </si>
  <si>
    <t>01COSL0052-STR LGT SRVC C</t>
  </si>
  <si>
    <t>01CUSL053F-STR LGT SRVC C</t>
  </si>
  <si>
    <t>01HPSV0051-HI PRESSURE SO</t>
  </si>
  <si>
    <t>01MVSL0050-MERC VAPSTR LG</t>
  </si>
  <si>
    <t>01CUSL0053-CUS-OWNED MTRD</t>
  </si>
  <si>
    <t>01CUSL053E-STR LGT SVC</t>
  </si>
  <si>
    <t>01CHCK000R-RES CHECK MTR</t>
  </si>
  <si>
    <t>01RESD0004-RES SRVC</t>
  </si>
  <si>
    <t>01UPPL000R-BASE SCH FALL</t>
  </si>
  <si>
    <t>01NETMT135-NET METERING</t>
  </si>
  <si>
    <t>01COST0004 - 01RESD0004</t>
  </si>
  <si>
    <t>01HABIT004 - 01RESD0004</t>
  </si>
  <si>
    <t>01RENEW004 - 01RESD0004</t>
  </si>
  <si>
    <t>01FXRENEWR - Fixed Renewable Blue Sky</t>
  </si>
  <si>
    <t>01PTOU0004 - 01RESD0004</t>
  </si>
  <si>
    <t>01RESD004T - RES Time Option</t>
  </si>
  <si>
    <t>01RESD004T - RES Time Option BPA</t>
  </si>
  <si>
    <t>01NMTOU135-TOU NET METERING</t>
  </si>
  <si>
    <t>01NMTOU135-TOU NET METERING(BPA)</t>
  </si>
  <si>
    <t>01VIR04136-OR RES VOLUME INCENTIVE</t>
  </si>
  <si>
    <t>WASHINGTON - CHEHALIS DEFERRAL</t>
  </si>
  <si>
    <t>02GNSV0024-WA GEN SRVC</t>
  </si>
  <si>
    <t>02GNSV024F-WA GEN SRVC-FL</t>
  </si>
  <si>
    <t>02LGSV0036-WA LRG GEN SRV</t>
  </si>
  <si>
    <t>02LGSV048T-LRG GEN SRVC 1</t>
  </si>
  <si>
    <t>02LNX00102-LINE EXT 80% G</t>
  </si>
  <si>
    <t>02LNX00103-LINE EXT 80% G</t>
  </si>
  <si>
    <t>02LNX00105-CNTRCT $ MIN G</t>
  </si>
  <si>
    <t>02LNX00109-REF/NREF ADV +</t>
  </si>
  <si>
    <t>02LNX00110-REF/NREF ADV +</t>
  </si>
  <si>
    <t>02LNX00112-YR INCURRED CH</t>
  </si>
  <si>
    <t>02OALT015N-WA OUTD AR LGT</t>
  </si>
  <si>
    <t>02RCFL0054-WA REC FIELD L</t>
  </si>
  <si>
    <t>02LNX00300-LINE EXT 80% G</t>
  </si>
  <si>
    <t>02NMT24135, Net metering, WA</t>
  </si>
  <si>
    <t>02GNSB0024-WA GEN SRVC DO</t>
  </si>
  <si>
    <t>02GNSB0024-WA GEN SRVC DO W/BPA</t>
  </si>
  <si>
    <t>02GNSB24FP-WA GEN SVC SEASONAL</t>
  </si>
  <si>
    <t>02GNSB24FP-WA GEN SVC SEASONAL W/BPA</t>
  </si>
  <si>
    <t>02LGSB0036-LRG GEN SVC IRG</t>
  </si>
  <si>
    <t>02LGSB0036-LRG GENSVC IRG W/BPA</t>
  </si>
  <si>
    <t>02OALTB15N-WA OUTD AR LGT NR</t>
  </si>
  <si>
    <t>02OALTB15N-WA OUTD AR LGT NR W/BPA</t>
  </si>
  <si>
    <t>02GNSB024F-GEN SRVC DOM/F</t>
  </si>
  <si>
    <t>02GNSB024F-GEN SRVC DOM/F W/BPA</t>
  </si>
  <si>
    <t>02LNX00311 - LINE EXT 80% GUARANTEE</t>
  </si>
  <si>
    <t>02LNX00310 - IRG, 80% ANNUAL MIN + 80%</t>
  </si>
  <si>
    <t>02LNX00312 - WA IRG LINE EXT</t>
  </si>
  <si>
    <t>02NMT36135-WA NET METER LRG SVC &lt; 1000KW</t>
  </si>
  <si>
    <t>02PRSV47TM-LRG PART REQMT</t>
  </si>
  <si>
    <t>02APSV0040-WA AG PMP SRVC</t>
  </si>
  <si>
    <t>02APSV040X-WA AG PMP SRVC</t>
  </si>
  <si>
    <t>02BPADEBIT-BPA ADJUST FEE</t>
  </si>
  <si>
    <t>02CFR00012-STR LGTS (CONV</t>
  </si>
  <si>
    <t>02COSL0052-WA STR LGT SRV</t>
  </si>
  <si>
    <t>02CUSL053F-WA STR LGT SRV</t>
  </si>
  <si>
    <t>02CUSL053M-WA STR LGT SRV</t>
  </si>
  <si>
    <t>02MVSL0057-WA MERC VAPSTR</t>
  </si>
  <si>
    <t>02RESD0016-WA RES SRVC</t>
  </si>
  <si>
    <t>02RESD0018-WA 3 PHASE RES</t>
  </si>
  <si>
    <t>02RESD018X-WA 3 PHASE RES</t>
  </si>
  <si>
    <t>02RESD0017-BILL ASSISTANC</t>
  </si>
  <si>
    <t>02RESD0017-BILL ASSISTANCE</t>
  </si>
  <si>
    <t>02OALTB15R-WA OUTD AR LGT RES</t>
  </si>
  <si>
    <t>02OALTB15R-WA OUTD AR LGT RES W/BPA</t>
  </si>
  <si>
    <t>02NETMT135 - WA RES NET METERING</t>
  </si>
  <si>
    <t>02NETMT135 - WA RES NET METERING-BPA</t>
  </si>
  <si>
    <t>05CHCK000N-WY NRES CHECK</t>
  </si>
  <si>
    <t>05GNSV0025-WY GEN SRVC</t>
  </si>
  <si>
    <t>05GNSV025F-GEN SRVC-FL RA</t>
  </si>
  <si>
    <t>05LGSV0046-WY LRG GEN SRV</t>
  </si>
  <si>
    <t>05LGSV046M-WY LRG GEN SRV</t>
  </si>
  <si>
    <t>05LNX00100-LINE EXT 60% G</t>
  </si>
  <si>
    <t>05LNX00102-LINE EXT 80% G</t>
  </si>
  <si>
    <t>05LNX00103-LINE EXT 80% G</t>
  </si>
  <si>
    <t>05LNX00105-CNTRCT $ MIN G</t>
  </si>
  <si>
    <t>05LNX00109-REF/NREF ADV +</t>
  </si>
  <si>
    <t>05LNX00110-REF/NREF ADV +</t>
  </si>
  <si>
    <t>05OALT015N-OUTD AR LGT SR</t>
  </si>
  <si>
    <t>05RCFL0054-WY REC FIELD L</t>
  </si>
  <si>
    <t>05LGSV048T-LRG GENSRV TIM</t>
  </si>
  <si>
    <t>05LNX00114-TEMP SVC 12MO&gt;</t>
  </si>
  <si>
    <t>05NMT25135 - WY NET MTR, GEN, &lt; 25 KW</t>
  </si>
  <si>
    <t>05LNX00300 - LINE EXT 80% GUARANTEE</t>
  </si>
  <si>
    <t>05LNX00311 - LINE EXT 80% GUARANTEE</t>
  </si>
  <si>
    <t>05GNSV0028-GEN SVC &gt; 15 KW</t>
  </si>
  <si>
    <t>05NMT28135-NET MTR SMALL GEN SVC &gt; 15 KW</t>
  </si>
  <si>
    <t>05PRSV033M-PART SERV REQ</t>
  </si>
  <si>
    <t>05LGSV048M-TOU&gt;1000KW MAN</t>
  </si>
  <si>
    <t>05APS00040-AG PUMPING SVC</t>
  </si>
  <si>
    <t>05LNX00310-LINE EXTENSION CONTRACT</t>
  </si>
  <si>
    <t>05LNX00312 - WY IRG LINE EXT</t>
  </si>
  <si>
    <t>05COSL0057-CO-OWND STR LG</t>
  </si>
  <si>
    <t>05CUSL058M-CUST OWND STR</t>
  </si>
  <si>
    <t>05HPSV0051-HI PRESSURE SO</t>
  </si>
  <si>
    <t>05MVS00053-MERCURY VAPOR</t>
  </si>
  <si>
    <t>05CUSL0E58-WY CUST OWNED STREET LIGHT</t>
  </si>
  <si>
    <t>05CUSL0M58-CUST OWNED STREET LT W/MAIT</t>
  </si>
  <si>
    <t>05OALT015R-OUTD AR LGT SR</t>
  </si>
  <si>
    <t>05RESD0002-WY RES SRVC</t>
  </si>
  <si>
    <t>05RFNDCENT-CENTRALIA RFND</t>
  </si>
  <si>
    <t>05NETMT135 - EXPERIMENTAL PARTIAL REQ</t>
  </si>
  <si>
    <t>09OALT207N-SECURITY AR LG</t>
  </si>
  <si>
    <t>09MONL0213-WY MTR OUTDOOR NIGHT LIGHT</t>
  </si>
  <si>
    <t>05GNSV028M-GEN SVC &gt; 15 KW MANUAL BILL</t>
  </si>
  <si>
    <t>09APSV0210-IRR &amp; SOIL DRA</t>
  </si>
  <si>
    <t>09SLCO0211-STR LGT CO-OWN</t>
  </si>
  <si>
    <t>09TOSS0213-WY TRAFFIC &amp; OTHER SIGNAL SYS</t>
  </si>
  <si>
    <t>09SLCUP212-CUST OWNED STREET LT PART MNT</t>
  </si>
  <si>
    <t>09OALT207R-SECURITY AR LG</t>
  </si>
  <si>
    <t>09RES00002</t>
  </si>
  <si>
    <t>09RESD0002</t>
  </si>
  <si>
    <t>State Desc</t>
  </si>
  <si>
    <t>Rate Desc</t>
  </si>
  <si>
    <t>T kWh</t>
  </si>
  <si>
    <t>STATE OF CALIFORNIA - PPL</t>
  </si>
  <si>
    <t>06APSV020L-AG PMP SRVC-NO GHG CREDIT</t>
  </si>
  <si>
    <t>06BLSKY01R - BLUESKY ENERGY</t>
  </si>
  <si>
    <t>06CUSL053E-SPECIAL CUST O</t>
  </si>
  <si>
    <t>06NML20135-AGRI PUMP-NET MTR NO GHG CR</t>
  </si>
  <si>
    <t>06NMT20135-AGRICULTURAL PUMP-NET METER</t>
  </si>
  <si>
    <t>06NMT25135-CA GEN SVC NET MTR&lt;20KW</t>
  </si>
  <si>
    <t>06NMT32135-CA GEN SVC NET MTR&gt;20KW</t>
  </si>
  <si>
    <t>06NMT48135-CA GEN SVC NET MTR-&gt;500 KW</t>
  </si>
  <si>
    <t>06RESD0DS8-MULT FAM SBMET</t>
  </si>
  <si>
    <t>06RGNSV025-CA SMALL GENERAL SVC-RES</t>
  </si>
  <si>
    <t>06UPPL000R-BASE SCH FALL</t>
  </si>
  <si>
    <t>06USBR020L-KLAM IRG ONPRJ-NO CHG CREDIT</t>
  </si>
  <si>
    <t>301170-DSM REVENUE-RESIDENTIAL</t>
  </si>
  <si>
    <t>301180-BLUE SKY REVENUE-RESIDENTIAL</t>
  </si>
  <si>
    <t>301270-DSM REVENUE-COMMERCIAL</t>
  </si>
  <si>
    <t>301280-BLUE SKY REVENUE-COMMERCIAL</t>
  </si>
  <si>
    <t>301370-DSM REVENUE-INDUSTRIAL</t>
  </si>
  <si>
    <t>301380-BLUE SKY REVENUE-INDUSTRIAL</t>
  </si>
  <si>
    <t>301470-DSM REVENUE-IRRIGATION</t>
  </si>
  <si>
    <t>301480-BLUE SKY REVENUE-IRRIGATION</t>
  </si>
  <si>
    <t>301670-DSM REVENUE-PSHL</t>
  </si>
  <si>
    <t>301X65-SOLAR FEED-IN REVENUE</t>
  </si>
  <si>
    <t>STATE OF IDAHO - UPL</t>
  </si>
  <si>
    <t>07APSV006A-LRG POWER OPT SVC - IRG - BPA</t>
  </si>
  <si>
    <t>07APSV006A-LRG POWER OPTIONAL SVC - IRG</t>
  </si>
  <si>
    <t>07APSV023A-SMALL POWER OPT SVC-IRG-BPA</t>
  </si>
  <si>
    <t>07APSV023A-SMALL POWER OPTIONAL SVC-IRG</t>
  </si>
  <si>
    <t>07BLSKY01R-BLUESKY ENERGY</t>
  </si>
  <si>
    <t>07NMT06135 - ID NET MTR - LARGE GEN SVC</t>
  </si>
  <si>
    <t>07NMT23135 - ID NET MTR - SM GEN SVC-BPA</t>
  </si>
  <si>
    <t>07OALT07AN-SECURITY AR LG-BPA</t>
  </si>
  <si>
    <t>07OALT07AR-SECURITY AR LG-BPA</t>
  </si>
  <si>
    <t>07RESD0036-RES SRVC-OPTIO-BPA</t>
  </si>
  <si>
    <t>07RGNSV23A-ID SMALL GENERAL SVC-RES</t>
  </si>
  <si>
    <t>07RGNSV23A-ID SMALL GENERAL SVC-RES-BPA</t>
  </si>
  <si>
    <t>367580-REVENUE ADJ PROPERTY INSUR-RES</t>
  </si>
  <si>
    <t>367680-REVENUE ADJ PROPERTY INSUR-COM</t>
  </si>
  <si>
    <t>367780-REVENUE ADJ PROPERTY INSUR-IND</t>
  </si>
  <si>
    <t>367880-REVENUE ADJ PROPERTY INSUR-IRG</t>
  </si>
  <si>
    <t>STATE OF OREGON - PPL</t>
  </si>
  <si>
    <t>01APSV0215-OR IRRIGATION TOU PILOT</t>
  </si>
  <si>
    <t>01APSV0215-OR IRRIGATION TOU PILOT-BPA</t>
  </si>
  <si>
    <t>01COST0215-OR TOU PILOT COST BASED SPPLY</t>
  </si>
  <si>
    <t>01COSTR023, OR RES GEN SRV, COST BASED</t>
  </si>
  <si>
    <t>01COSTR028, OR RES GEN SVC&gt;30KW CST BSD</t>
  </si>
  <si>
    <t>01CSTUSB41-USBR IRRIGATION CONTRACTS CSS</t>
  </si>
  <si>
    <t>01GNSB0028-OR GENERAL SERVICE &gt; 30 KW</t>
  </si>
  <si>
    <t>01GNSB0028-OR GENERAL SVC &gt; 30 KW-BPA</t>
  </si>
  <si>
    <t>01HABTR023-RES GEN SVC HABITAT BLND</t>
  </si>
  <si>
    <t>01LEDSL051-OR LED PILOT STREET LIGHTING</t>
  </si>
  <si>
    <t>01NETMT135-NET METERING-BPA</t>
  </si>
  <si>
    <t>01NMT28135 - OR NET MTR GEN &gt; 30 kW-BPA</t>
  </si>
  <si>
    <t>01NMT41135 - NETMTR AG PMP SVC</t>
  </si>
  <si>
    <t>01NMT48135-NET METERING GEN SVC =&gt; 1000</t>
  </si>
  <si>
    <t>01NMU41135 - OR NET MTR - PROJECT LAND</t>
  </si>
  <si>
    <t>01NMU41135 - OR NET MTR-PROJECT LAND-BPA</t>
  </si>
  <si>
    <t>01OALTB15N-OR OUTD AR LGT NR</t>
  </si>
  <si>
    <t>01OALTB15N-OR OUTD AR LGT NR W/BPA</t>
  </si>
  <si>
    <t>01OALTB15R-OR OUTD AR LGT RES</t>
  </si>
  <si>
    <t>01OALTB15R-OR OUTD AR LGT RES W/BPA</t>
  </si>
  <si>
    <t>01RENWR023-RENEW USAGE SPLY SVC-GEN SVC</t>
  </si>
  <si>
    <t>01RESD0004-RES SRVC-BPA</t>
  </si>
  <si>
    <t>01RGNSB023-SMALL GENERAL SVC-RES</t>
  </si>
  <si>
    <t>01RGNSB023-SMALL GENERAL SVC-RES-BPA</t>
  </si>
  <si>
    <t>01RGNSB028 - GENERAL SVC &gt; 30 KW - RES</t>
  </si>
  <si>
    <t>01RGNSB028-GENERAL SVC &gt; 30 KW-RES (BPA)</t>
  </si>
  <si>
    <t>01RNETM023-NET METER RES GEN SVC-BPA</t>
  </si>
  <si>
    <t>01RNETM023-NET METER RESIDENTIAL GEN SVC</t>
  </si>
  <si>
    <t>01USBR0215-OR IRG TOU PILOT USBR - BPA</t>
  </si>
  <si>
    <t>01USBR0215-OR IRG TOU PILOT USBR CUST</t>
  </si>
  <si>
    <t>01USBRGV41-IRG TOU W/O BPA</t>
  </si>
  <si>
    <t>01USBRGV41-KLAMATH IRG TOU-BPA</t>
  </si>
  <si>
    <t>01USBROF41-KLAMATH BASIN IRG OFF PRJ LND</t>
  </si>
  <si>
    <t>01USBROF41-KLM BASIN IRG OFF PRJ LND-BPA</t>
  </si>
  <si>
    <t>01USBRON41-KLAMATH BASIN IRG ON PJT LND</t>
  </si>
  <si>
    <t>01USBRON41-KLM BASIN IRG ON PRJ LND-BPA</t>
  </si>
  <si>
    <t>01VIR04136-OR RES VOLUME INCENTIVE-BPA</t>
  </si>
  <si>
    <t>01VIR30136-OR VOLUME INCENTIVE &gt; 200 kW</t>
  </si>
  <si>
    <t>01VIR41136-OR VOLUME INCENTIVE-AGRI PUMP</t>
  </si>
  <si>
    <t>01VIR48136-OR VOLUME INCENTIVE &gt; 1000 KW</t>
  </si>
  <si>
    <t>01VRU41136-OR VOL INCENT USB CNTRCT-BPA</t>
  </si>
  <si>
    <t>01VRU41136-OR VOL INCENTIVE USB CONTRACT</t>
  </si>
  <si>
    <t>367570-REVENUE ADJ I&amp;D RESERVE-RES</t>
  </si>
  <si>
    <t>367670-REVENUE ADJ I&amp;D RESERVE-COM</t>
  </si>
  <si>
    <t>367770-REVENUE ADJ I&amp;D RESERVE-IND</t>
  </si>
  <si>
    <t>367870-REVENUE ADJ I&amp;D RESERVE-IRG</t>
  </si>
  <si>
    <t>STATE OF UTAH - UPL</t>
  </si>
  <si>
    <t>08ABL-NRES - APPLICANT BUILT LINE</t>
  </si>
  <si>
    <t>08ACTSETUP-NEW SRVC SETUP</t>
  </si>
  <si>
    <t>08BLSKY01N-BLUESKY ENERGY</t>
  </si>
  <si>
    <t>08MHTP0006-MOBILE HOME &amp; TRAILER</t>
  </si>
  <si>
    <t>08MHTP0023-MOBILE HOME &amp; TRAILER</t>
  </si>
  <si>
    <t>08RFND1999-UTAH RATE RFND</t>
  </si>
  <si>
    <t>08RGNSV006-GEN SRVC-RES</t>
  </si>
  <si>
    <t>08RGNSV023-GEN SRVC-RES</t>
  </si>
  <si>
    <t>08RGNSV06A-UT SMALL GENERAL SVC-RES-TOU</t>
  </si>
  <si>
    <t>08RGNSV06B-UT SMALL GENERAL SVC-RES-TOU</t>
  </si>
  <si>
    <t>08RNM06135 - UT NET MTR, GEN SVC-RES</t>
  </si>
  <si>
    <t>08RNM23135 - UT NET MTR, GEN SVC-RES</t>
  </si>
  <si>
    <t>301770-DSM REVENUE-OPSA</t>
  </si>
  <si>
    <t>STATE OF WASHINGTON - PPL</t>
  </si>
  <si>
    <t>02BLSKY01R-BLUESKY ENERGY</t>
  </si>
  <si>
    <t>02NMT24135, Net metering, WA-BPA</t>
  </si>
  <si>
    <t>02NMT40135-WA NET METERING BPA-IRG</t>
  </si>
  <si>
    <t>02NMT40135-WA NET METERING-IRG</t>
  </si>
  <si>
    <t>02NMT48135-WA LG SVC NET METER=&gt;1000 KW</t>
  </si>
  <si>
    <t>02RESD0016-WA RES SRVC-BPA</t>
  </si>
  <si>
    <t>02RESD0018-WA 3 PHASE RES-BPA</t>
  </si>
  <si>
    <t>02RESD018X-WA 3 PHASE RES-BPA</t>
  </si>
  <si>
    <t>02RGNSB024-WA SMALL GENERAL SVC-RES</t>
  </si>
  <si>
    <t>02RGNSB024-WA SMALL GENERAL SVC-RES-BPA</t>
  </si>
  <si>
    <t>02SLCO0051-WA COMPANY STREET LIGHTING</t>
  </si>
  <si>
    <t>02UPPL000R-BASE SCH FALL</t>
  </si>
  <si>
    <t>STATE OF WYOMING - PPL</t>
  </si>
  <si>
    <t>05RGNSV025-WY SMALL GENERAL SVC-RES</t>
  </si>
  <si>
    <t>301171-DSM REVENUE-RESIDENTIAL GEN SVC</t>
  </si>
  <si>
    <t>301271-DSM REVENUE-SMALL COMMERCIAL</t>
  </si>
  <si>
    <t>301272-DSM REVENUE-LARGE COMMERCIAL</t>
  </si>
  <si>
    <t>301371-DSM REVENUE-SMALL INDUSTRIAL</t>
  </si>
  <si>
    <t>301372-DSM REVENUE-LARGE INDUSTRIAL</t>
  </si>
  <si>
    <t>STATE OF WYOMING - UPL</t>
  </si>
  <si>
    <t>Total</t>
  </si>
  <si>
    <t>UNBILLED</t>
  </si>
  <si>
    <t>Voltage</t>
  </si>
  <si>
    <t>P</t>
  </si>
  <si>
    <t>S</t>
  </si>
  <si>
    <t>T</t>
  </si>
  <si>
    <t>INVOICING_SCHEDULE_STRUC_CD</t>
  </si>
  <si>
    <t>08EFOP0021</t>
  </si>
  <si>
    <t>08GNSV0006</t>
  </si>
  <si>
    <t>08GNSV0023</t>
  </si>
  <si>
    <t>08GNSV006A</t>
  </si>
  <si>
    <t>08GNSV06MN</t>
  </si>
  <si>
    <t>08NMT06135</t>
  </si>
  <si>
    <t>08PRSV031M</t>
  </si>
  <si>
    <t>08RGNSV023</t>
  </si>
  <si>
    <t>05APS00040</t>
  </si>
  <si>
    <t>05GNSV0025</t>
  </si>
  <si>
    <t>05GNSV0028</t>
  </si>
  <si>
    <t>05GNSV028M</t>
  </si>
  <si>
    <t>05LGSV0046</t>
  </si>
  <si>
    <t>05LGSV046M</t>
  </si>
  <si>
    <t>05NMT25135</t>
  </si>
  <si>
    <t>05NMT28135</t>
  </si>
  <si>
    <t>05PRSV033M</t>
  </si>
  <si>
    <t>05RGNSV025</t>
  </si>
  <si>
    <t>09APSV0210</t>
  </si>
  <si>
    <t>06APSV0020</t>
  </si>
  <si>
    <t>06APSV020L</t>
  </si>
  <si>
    <t>06GNSV0025</t>
  </si>
  <si>
    <t>06GNSV0A32</t>
  </si>
  <si>
    <t>06LGSV048T</t>
  </si>
  <si>
    <t>06LGSV0A36</t>
  </si>
  <si>
    <t>06NML20135</t>
  </si>
  <si>
    <t>06NMT20135</t>
  </si>
  <si>
    <t>06NMT25135</t>
  </si>
  <si>
    <t>06NMT32135</t>
  </si>
  <si>
    <t>06NMT36135</t>
  </si>
  <si>
    <t>06NMT48135</t>
  </si>
  <si>
    <t>06RGNSV025</t>
  </si>
  <si>
    <t>06USBR0020</t>
  </si>
  <si>
    <t>06USBR020L</t>
  </si>
  <si>
    <t>02APSV0040</t>
  </si>
  <si>
    <t>02APSV040X</t>
  </si>
  <si>
    <t>02GNSB0024</t>
  </si>
  <si>
    <t>02GNSB24FP</t>
  </si>
  <si>
    <t>02GNSV0024</t>
  </si>
  <si>
    <t>02LGSB0036</t>
  </si>
  <si>
    <t>02LGSV0036</t>
  </si>
  <si>
    <t>02LGSV048T</t>
  </si>
  <si>
    <t>02NMT24135</t>
  </si>
  <si>
    <t>02NMT36135</t>
  </si>
  <si>
    <t>02NMT40135</t>
  </si>
  <si>
    <t>02NMT48135</t>
  </si>
  <si>
    <t>02PRSV47TM</t>
  </si>
  <si>
    <t>02RGNSB024</t>
  </si>
  <si>
    <t>07APSA010L</t>
  </si>
  <si>
    <t>07APSA010S</t>
  </si>
  <si>
    <t>07APSAL10X</t>
  </si>
  <si>
    <t>07APSAS10X</t>
  </si>
  <si>
    <t>07APSN010L</t>
  </si>
  <si>
    <t>07APSN010S</t>
  </si>
  <si>
    <t>07APSNS10X</t>
  </si>
  <si>
    <t>07APSV006A</t>
  </si>
  <si>
    <t>07APSV023A</t>
  </si>
  <si>
    <t>07APSVCNLL</t>
  </si>
  <si>
    <t>07APSVCNLS</t>
  </si>
  <si>
    <t>07CISH0019</t>
  </si>
  <si>
    <t>07GNSV0006</t>
  </si>
  <si>
    <t>07GNSV0023</t>
  </si>
  <si>
    <t>07GNSV0035</t>
  </si>
  <si>
    <t>07GNSV006A</t>
  </si>
  <si>
    <t>07GNSV023A</t>
  </si>
  <si>
    <t>07NMT06135</t>
  </si>
  <si>
    <t>07NMT23135</t>
  </si>
  <si>
    <t>07RGNSV23A</t>
  </si>
  <si>
    <t>01APSV0041</t>
  </si>
  <si>
    <t>01APSV0215</t>
  </si>
  <si>
    <t>01APSV041L</t>
  </si>
  <si>
    <t>01APSV041T</t>
  </si>
  <si>
    <t>01APSV041X</t>
  </si>
  <si>
    <t>01APSV41XL</t>
  </si>
  <si>
    <t>01COST0023</t>
  </si>
  <si>
    <t>01COST0041</t>
  </si>
  <si>
    <t>01COST0048</t>
  </si>
  <si>
    <t>01COST0215</t>
  </si>
  <si>
    <t>01COSTB023</t>
  </si>
  <si>
    <t>01COSTL030</t>
  </si>
  <si>
    <t>01COSTR023</t>
  </si>
  <si>
    <t>01COSTR028</t>
  </si>
  <si>
    <t>01COSTS028</t>
  </si>
  <si>
    <t>01CSTUSB41</t>
  </si>
  <si>
    <t>01GNSB0028</t>
  </si>
  <si>
    <t>01GNSV0023</t>
  </si>
  <si>
    <t>01GNSV0028</t>
  </si>
  <si>
    <t>01GNSV023M</t>
  </si>
  <si>
    <t>01GNSV023T</t>
  </si>
  <si>
    <t>01GNSV030M</t>
  </si>
  <si>
    <t>01GNSV0728</t>
  </si>
  <si>
    <t>01GNSV0730</t>
  </si>
  <si>
    <t>01GNSV0748</t>
  </si>
  <si>
    <t>01HABIT041</t>
  </si>
  <si>
    <t>01HABT0023</t>
  </si>
  <si>
    <t>01HABTB023</t>
  </si>
  <si>
    <t>01HABTR023</t>
  </si>
  <si>
    <t>01LGSB0030</t>
  </si>
  <si>
    <t>01LGSB0048</t>
  </si>
  <si>
    <t>01LGSV0030</t>
  </si>
  <si>
    <t>01LGSV0048</t>
  </si>
  <si>
    <t>01LGSV028M</t>
  </si>
  <si>
    <t>01LGSV048M</t>
  </si>
  <si>
    <t>01LPRS047M</t>
  </si>
  <si>
    <t>01NMT23135</t>
  </si>
  <si>
    <t>01NMT28135</t>
  </si>
  <si>
    <t>01NMT30135</t>
  </si>
  <si>
    <t>01NMT41135</t>
  </si>
  <si>
    <t>01NMT48135</t>
  </si>
  <si>
    <t>01NMU41135</t>
  </si>
  <si>
    <t>01PTOU0023</t>
  </si>
  <si>
    <t>01PTOU0041</t>
  </si>
  <si>
    <t>01PTOUB023</t>
  </si>
  <si>
    <t>01RENEW041</t>
  </si>
  <si>
    <t>01RENW0023</t>
  </si>
  <si>
    <t>01RENWB023</t>
  </si>
  <si>
    <t>01RENWR023</t>
  </si>
  <si>
    <t>01RGNSB023</t>
  </si>
  <si>
    <t>01RGNSB028</t>
  </si>
  <si>
    <t>01RNETM023</t>
  </si>
  <si>
    <t>01STDAY023</t>
  </si>
  <si>
    <t>01STDAY028</t>
  </si>
  <si>
    <t>01STDAY030</t>
  </si>
  <si>
    <t>01STDAY041</t>
  </si>
  <si>
    <t>01USBR0215</t>
  </si>
  <si>
    <t>01USBRGV41</t>
  </si>
  <si>
    <t>01USBROF41</t>
  </si>
  <si>
    <t>01USBRON41</t>
  </si>
  <si>
    <t>01VIR23136</t>
  </si>
  <si>
    <t>01VIR28136</t>
  </si>
  <si>
    <t>01VIR30136</t>
  </si>
  <si>
    <t>01VIR41136</t>
  </si>
  <si>
    <t>01VIR48136</t>
  </si>
  <si>
    <t>01VRU41136</t>
  </si>
  <si>
    <t>08APSV0010</t>
  </si>
  <si>
    <t>08APSV10NS</t>
  </si>
  <si>
    <t>08EFOP021M</t>
  </si>
  <si>
    <t>08GNSV0008</t>
  </si>
  <si>
    <t>08GNSV006B</t>
  </si>
  <si>
    <t>08GNSV006M</t>
  </si>
  <si>
    <t>08GNSV008M</t>
  </si>
  <si>
    <t>08GNSV023M</t>
  </si>
  <si>
    <t>08GNSV06AM</t>
  </si>
  <si>
    <t>08MHTP0006</t>
  </si>
  <si>
    <t>08MHTP0023</t>
  </si>
  <si>
    <t>08NMT08135</t>
  </si>
  <si>
    <t>08NMT10135</t>
  </si>
  <si>
    <t>08NMT23135</t>
  </si>
  <si>
    <t>08NMT6A135</t>
  </si>
  <si>
    <t>08RGNSV006</t>
  </si>
  <si>
    <t>08RGNSV06A</t>
  </si>
  <si>
    <t>08RGNSV06B</t>
  </si>
  <si>
    <t>08RNM06135</t>
  </si>
  <si>
    <t>08RNM23135</t>
  </si>
  <si>
    <t>STATE_CD</t>
  </si>
  <si>
    <t>UT</t>
  </si>
  <si>
    <t>OR</t>
  </si>
  <si>
    <t>ID</t>
  </si>
  <si>
    <t>WA</t>
  </si>
  <si>
    <t>CA</t>
  </si>
  <si>
    <t>WY</t>
  </si>
  <si>
    <t>CK</t>
  </si>
  <si>
    <t>Ck</t>
  </si>
  <si>
    <t>Revenue Class Desc</t>
  </si>
  <si>
    <t>COMMERCIAL SALES</t>
  </si>
  <si>
    <t>INDUSTRIAL SALES</t>
  </si>
  <si>
    <t>IRRIGATION SALES</t>
  </si>
  <si>
    <t>PUBLIC STREET&amp;HIGHWAY LIGHTING</t>
  </si>
  <si>
    <t>RESIDENTIAL SALES</t>
  </si>
  <si>
    <t>OTHER SALES TO PUBLIC AUTH</t>
  </si>
  <si>
    <t>TOTAL</t>
  </si>
  <si>
    <t>%s from 305</t>
  </si>
  <si>
    <t>Transmission Sales</t>
  </si>
  <si>
    <t>Distribution Sales</t>
  </si>
  <si>
    <t>TOTAL UNBILLED</t>
  </si>
  <si>
    <t>(Thousands of MWh)</t>
  </si>
  <si>
    <t>2014 Total</t>
  </si>
  <si>
    <t>Total KWH</t>
  </si>
  <si>
    <t xml:space="preserve"> Combined Voltage kWh</t>
  </si>
  <si>
    <t xml:space="preserve"> Secondary and Transmission kWh</t>
  </si>
  <si>
    <t>UNBILLED kWh</t>
  </si>
  <si>
    <t xml:space="preserve">Legend: </t>
  </si>
  <si>
    <t>2014 FERC Form No.1, page 401a:</t>
  </si>
  <si>
    <t>TOTAL kWh</t>
  </si>
  <si>
    <t>Calendar year 2014</t>
  </si>
  <si>
    <t>FERC ER15-1524-000 - 2015 Transmission System Loss Factor</t>
  </si>
  <si>
    <t>May 22, 2015</t>
  </si>
  <si>
    <t>Unbilled revenue: Accrued energy sales  to customers since the date of the last meter reading.</t>
  </si>
  <si>
    <t>Secondary and Transmission kWh: Sales associated with rate schedules for which only Secondary or Transmission is offered.</t>
  </si>
  <si>
    <t>Combined Voltage: Sales at rate schedules with non-specific voltage type: Primary (P), Secondary (S)) or Transmission (T).</t>
  </si>
  <si>
    <t>Rate schedules with kWh by voltage for rate schedules with more than one voltage</t>
  </si>
  <si>
    <t>Rate schedules with kWh by voltage</t>
  </si>
  <si>
    <t>Input loss calculation worksheet  reference</t>
  </si>
  <si>
    <t>item 30</t>
  </si>
  <si>
    <t>2014 Sales to Ultimate Consumers Detail</t>
  </si>
  <si>
    <t>2014 Unbilled Revenues</t>
  </si>
  <si>
    <t>item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</si>
</sst>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1" applyNumberFormat="1" applyFont="1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64" fontId="1" fillId="0" borderId="0" xfId="1" applyNumberFormat="1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/>
    <xf numFmtId="0" fontId="0" fillId="0" borderId="3" xfId="0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164" fontId="1" fillId="0" borderId="5" xfId="1" applyNumberFormat="1" applyFont="1" applyFill="1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 horizontal="center"/>
    </xf>
    <xf numFmtId="164" fontId="0" fillId="0" borderId="14" xfId="1" applyNumberFormat="1" applyFont="1" applyFill="1" applyBorder="1"/>
    <xf numFmtId="0" fontId="0" fillId="0" borderId="2" xfId="0" applyBorder="1" applyAlignment="1">
      <alignment horizontal="center"/>
    </xf>
    <xf numFmtId="9" fontId="0" fillId="0" borderId="2" xfId="3" applyFont="1" applyFill="1" applyBorder="1"/>
    <xf numFmtId="164" fontId="0" fillId="0" borderId="2" xfId="1" applyNumberFormat="1" applyFont="1" applyFill="1" applyBorder="1"/>
    <xf numFmtId="164" fontId="0" fillId="0" borderId="7" xfId="1" applyNumberFormat="1" applyFont="1" applyFill="1" applyBorder="1"/>
    <xf numFmtId="164" fontId="0" fillId="0" borderId="3" xfId="1" applyNumberFormat="1" applyFont="1" applyFill="1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/>
    </xf>
    <xf numFmtId="9" fontId="0" fillId="0" borderId="3" xfId="3" applyFont="1" applyFill="1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15" xfId="0" applyBorder="1" applyAlignment="1">
      <alignment horizontal="center"/>
    </xf>
    <xf numFmtId="164" fontId="0" fillId="0" borderId="10" xfId="1" applyNumberFormat="1" applyFont="1" applyFill="1" applyBorder="1" applyAlignment="1">
      <alignment horizontal="right"/>
    </xf>
    <xf numFmtId="164" fontId="0" fillId="0" borderId="10" xfId="1" applyNumberFormat="1" applyFont="1" applyFill="1" applyBorder="1"/>
    <xf numFmtId="164" fontId="0" fillId="0" borderId="6" xfId="1" applyNumberFormat="1" applyFont="1" applyFill="1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right"/>
    </xf>
    <xf numFmtId="164" fontId="0" fillId="0" borderId="15" xfId="1" applyNumberFormat="1" applyFont="1" applyFill="1" applyBorder="1" applyAlignment="1">
      <alignment horizontal="right"/>
    </xf>
    <xf numFmtId="0" fontId="0" fillId="0" borderId="8" xfId="0" applyBorder="1"/>
    <xf numFmtId="9" fontId="0" fillId="0" borderId="9" xfId="3" applyFont="1" applyBorder="1"/>
    <xf numFmtId="9" fontId="0" fillId="0" borderId="8" xfId="3" applyFont="1" applyFill="1" applyBorder="1"/>
    <xf numFmtId="164" fontId="0" fillId="0" borderId="6" xfId="1" applyNumberFormat="1" applyFont="1" applyFill="1" applyBorder="1" applyAlignment="1">
      <alignment horizontal="right"/>
    </xf>
    <xf numFmtId="9" fontId="0" fillId="0" borderId="1" xfId="3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4" xfId="0" applyNumberFormat="1" applyFont="1" applyBorder="1"/>
    <xf numFmtId="164" fontId="2" fillId="0" borderId="13" xfId="0" applyNumberFormat="1" applyFont="1" applyBorder="1"/>
    <xf numFmtId="164" fontId="2" fillId="0" borderId="11" xfId="0" applyNumberFormat="1" applyFont="1" applyBorder="1"/>
    <xf numFmtId="0" fontId="0" fillId="0" borderId="14" xfId="0" applyBorder="1"/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9" xfId="0" applyBorder="1"/>
    <xf numFmtId="43" fontId="4" fillId="0" borderId="0" xfId="1" applyFont="1"/>
    <xf numFmtId="43" fontId="4" fillId="0" borderId="0" xfId="1" applyFont="1" applyBorder="1"/>
    <xf numFmtId="43" fontId="5" fillId="0" borderId="0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/>
    <xf numFmtId="0" fontId="0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0" fontId="6" fillId="0" borderId="0" xfId="0" applyFont="1" applyAlignment="1">
      <alignment horizontal="left"/>
    </xf>
    <xf numFmtId="0" fontId="0" fillId="0" borderId="21" xfId="0" applyBorder="1"/>
    <xf numFmtId="0" fontId="2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0" fillId="0" borderId="16" xfId="0" applyBorder="1"/>
    <xf numFmtId="0" fontId="0" fillId="0" borderId="24" xfId="0" applyFill="1" applyBorder="1"/>
    <xf numFmtId="0" fontId="0" fillId="0" borderId="18" xfId="0" applyFill="1" applyBorder="1" applyAlignment="1">
      <alignment horizontal="right"/>
    </xf>
    <xf numFmtId="164" fontId="2" fillId="0" borderId="19" xfId="1" applyNumberFormat="1" applyFont="1" applyFill="1" applyBorder="1"/>
    <xf numFmtId="164" fontId="0" fillId="0" borderId="25" xfId="0" applyNumberFormat="1" applyBorder="1"/>
    <xf numFmtId="164" fontId="0" fillId="0" borderId="19" xfId="0" applyNumberFormat="1" applyBorder="1"/>
    <xf numFmtId="0" fontId="0" fillId="0" borderId="25" xfId="0" applyBorder="1"/>
    <xf numFmtId="164" fontId="1" fillId="0" borderId="26" xfId="1" applyNumberFormat="1" applyFont="1" applyFill="1" applyBorder="1"/>
    <xf numFmtId="0" fontId="2" fillId="0" borderId="19" xfId="0" applyFont="1" applyBorder="1"/>
    <xf numFmtId="164" fontId="2" fillId="0" borderId="26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1" fillId="0" borderId="0" xfId="1" quotePrefix="1" applyNumberFormat="1" applyFont="1" applyBorder="1"/>
    <xf numFmtId="164" fontId="1" fillId="0" borderId="2" xfId="1" quotePrefix="1" applyNumberFormat="1" applyFont="1" applyBorder="1"/>
    <xf numFmtId="164" fontId="0" fillId="0" borderId="0" xfId="0" applyNumberFormat="1" applyFont="1" applyBorder="1"/>
    <xf numFmtId="164" fontId="1" fillId="0" borderId="4" xfId="1" applyNumberFormat="1" applyFont="1" applyBorder="1"/>
    <xf numFmtId="164" fontId="1" fillId="0" borderId="5" xfId="1" applyNumberFormat="1" applyFont="1" applyBorder="1"/>
    <xf numFmtId="164" fontId="1" fillId="0" borderId="2" xfId="1" applyNumberFormat="1" applyFont="1" applyBorder="1"/>
    <xf numFmtId="164" fontId="1" fillId="0" borderId="0" xfId="1" applyNumberFormat="1" applyFont="1" applyBorder="1"/>
    <xf numFmtId="164" fontId="0" fillId="0" borderId="1" xfId="0" applyNumberFormat="1" applyFont="1" applyBorder="1"/>
    <xf numFmtId="164" fontId="1" fillId="0" borderId="3" xfId="1" applyNumberFormat="1" applyFont="1" applyBorder="1"/>
    <xf numFmtId="164" fontId="1" fillId="0" borderId="1" xfId="1" applyNumberFormat="1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164" fontId="0" fillId="0" borderId="13" xfId="0" applyNumberFormat="1" applyFont="1" applyBorder="1"/>
    <xf numFmtId="0" fontId="2" fillId="0" borderId="23" xfId="0" applyFont="1" applyBorder="1" applyAlignment="1">
      <alignment horizontal="centerContinuous"/>
    </xf>
    <xf numFmtId="0" fontId="7" fillId="0" borderId="0" xfId="0" applyFont="1"/>
    <xf numFmtId="49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left" wrapText="1"/>
    </xf>
    <xf numFmtId="164" fontId="2" fillId="0" borderId="0" xfId="1" applyNumberFormat="1" applyFont="1"/>
    <xf numFmtId="164" fontId="0" fillId="0" borderId="2" xfId="0" applyNumberFormat="1" applyFont="1" applyBorder="1"/>
    <xf numFmtId="164" fontId="0" fillId="0" borderId="11" xfId="0" applyNumberFormat="1" applyFont="1" applyBorder="1"/>
    <xf numFmtId="164" fontId="0" fillId="0" borderId="3" xfId="0" applyNumberFormat="1" applyFont="1" applyBorder="1"/>
    <xf numFmtId="164" fontId="0" fillId="0" borderId="12" xfId="0" applyNumberFormat="1" applyFont="1" applyBorder="1"/>
    <xf numFmtId="164" fontId="2" fillId="0" borderId="12" xfId="0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7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</dxf>
    <dxf>
      <font>
        <b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172010</xdr:colOff>
      <xdr:row>29</xdr:row>
      <xdr:rowOff>181535</xdr:rowOff>
    </xdr:from>
    <xdr:to>
      <xdr:col>12</xdr:col>
      <xdr:colOff>610923</xdr:colOff>
      <xdr:row>44</xdr:row>
      <xdr:rowOff>162130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010" y="5571564"/>
          <a:ext cx="11835295" cy="2838095"/>
        </a:xfrm>
        <a:prstGeom prst="rect">
          <a:avLst/>
        </a:prstGeom>
      </xdr:spPr>
    </xdr:pic>
    <xdr:clientData/>
  </xdr:twoCellAnchor>
  <xdr:twoCellAnchor>
    <xdr:from>
      <xdr:col>11</xdr:col>
      <xdr:colOff>388284</xdr:colOff>
      <xdr:row>39</xdr:row>
      <xdr:rowOff>112619</xdr:rowOff>
    </xdr:from>
    <xdr:to>
      <xdr:col>11</xdr:col>
      <xdr:colOff>912160</xdr:colOff>
      <xdr:row>40</xdr:row>
      <xdr:rowOff>150719</xdr:rowOff>
    </xdr:to>
    <xdr:cxnSp macro="">
      <xdr:nvCxnSpPr>
        <xdr:cNvPr id="4" name="Straight Arrow Connector 3"/>
        <xdr:cNvCxnSpPr/>
      </xdr:nvCxnSpPr>
      <xdr:spPr>
        <a:xfrm flipV="1">
          <a:off x="10417549" y="8281707"/>
          <a:ext cx="523876" cy="228600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6" name="Rate_schedules" displayName="Rate_schedules" ref="B6:E255" totalsRowShown="0" headerRowDxfId="77">
  <sortState ref="B2:E54">
    <sortCondition ref="C1:C250"/>
  </sortState>
  <tableColumns count="4">
    <tableColumn id="4" name="STATE_CD"/>
    <tableColumn id="1" name="INVOICING_SCHEDULE_STRUC_CD"/>
    <tableColumn id="2" name="Voltage"/>
    <tableColumn id="10" name="Total KWH" dataDxfId="76" totalsRowDxfId="75" dataCellStyle="Comm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Voltage_codes" displayName="Voltage_codes" ref="A6:D600" totalsRowCount="1" headerRowDxfId="74" totalsRowDxfId="73">
  <autoFilter ref="A6:D599"/>
  <sortState ref="A2:G594">
    <sortCondition ref="A1:A594"/>
  </sortState>
  <tableColumns count="4">
    <tableColumn id="1" name="State Desc" totalsRowLabel="Total" totalsRowDxfId="72"/>
    <tableColumn id="2" name="Rate Desc" totalsRowDxfId="71"/>
    <tableColumn id="3" name="T kWh" totalsRowFunction="sum" dataDxfId="70" totalsRowDxfId="69" dataCellStyle="Comma"/>
    <tableColumn id="4" name="Voltage" dataDxfId="68" totalsRowDxfId="6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Revenue_class" displayName="Revenue_class" ref="A1:D885" totalsRowCount="1">
  <autoFilter ref="A1:D884"/>
  <sortState ref="A2:D884">
    <sortCondition ref="B1:B884"/>
  </sortState>
  <tableColumns count="4">
    <tableColumn id="1" name="State Desc" totalsRowLabel="Total"/>
    <tableColumn id="2" name="Revenue Class Desc"/>
    <tableColumn id="3" name="Rate Desc"/>
    <tableColumn id="4" name="T kWh" totalsRowFunction="sum" dataDxfId="66" totalsRowDxfId="65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abSelected="1" zoomScale="85" zoomScaleNormal="85" workbookViewId="0">
      <selection activeCell="I21" sqref="I21"/>
    </sheetView>
  </sheetViews>
  <sheetFormatPr defaultRowHeight="15" x14ac:dyDescent="0.25"/>
  <cols>
    <col min="3" max="3" width="18" bestFit="1" customWidth="1"/>
    <col min="4" max="4" width="15.28515625" customWidth="1"/>
    <col min="5" max="5" width="17.42578125" customWidth="1"/>
    <col min="6" max="8" width="15.28515625" customWidth="1"/>
    <col min="9" max="9" width="16.28515625" bestFit="1" customWidth="1"/>
    <col min="10" max="11" width="15.28515625" customWidth="1"/>
    <col min="12" max="12" width="18.28515625" bestFit="1" customWidth="1"/>
    <col min="13" max="13" width="20.5703125" customWidth="1"/>
    <col min="14" max="14" width="18.7109375" customWidth="1"/>
    <col min="15" max="15" width="15.28515625" customWidth="1"/>
    <col min="18" max="18" width="20.28515625" customWidth="1"/>
    <col min="20" max="20" width="16" customWidth="1"/>
  </cols>
  <sheetData>
    <row r="2" spans="2:14" ht="15.75" x14ac:dyDescent="0.25">
      <c r="B2" s="106" t="s">
        <v>668</v>
      </c>
    </row>
    <row r="3" spans="2:14" ht="15.75" x14ac:dyDescent="0.25">
      <c r="B3" s="106"/>
    </row>
    <row r="4" spans="2:14" ht="15.75" x14ac:dyDescent="0.25">
      <c r="B4" s="107" t="s">
        <v>669</v>
      </c>
    </row>
    <row r="6" spans="2:14" ht="15.75" x14ac:dyDescent="0.25">
      <c r="B6" s="69" t="s">
        <v>677</v>
      </c>
    </row>
    <row r="8" spans="2:14" ht="15.75" thickBot="1" x14ac:dyDescent="0.3"/>
    <row r="9" spans="2:14" ht="15.75" thickTop="1" x14ac:dyDescent="0.25">
      <c r="B9" s="74"/>
      <c r="C9" s="75" t="s">
        <v>661</v>
      </c>
      <c r="D9" s="75"/>
      <c r="E9" s="75"/>
      <c r="F9" s="105" t="s">
        <v>662</v>
      </c>
      <c r="G9" s="76"/>
      <c r="H9" s="76"/>
      <c r="I9" s="105" t="s">
        <v>663</v>
      </c>
      <c r="J9" s="76"/>
      <c r="K9" s="77"/>
      <c r="L9" s="75" t="s">
        <v>666</v>
      </c>
      <c r="M9" s="75"/>
      <c r="N9" s="78"/>
    </row>
    <row r="10" spans="2:14" x14ac:dyDescent="0.25">
      <c r="B10" s="79"/>
      <c r="C10" s="20" t="s">
        <v>480</v>
      </c>
      <c r="D10" s="20" t="s">
        <v>479</v>
      </c>
      <c r="E10" s="20" t="s">
        <v>481</v>
      </c>
      <c r="F10" s="17" t="s">
        <v>480</v>
      </c>
      <c r="G10" s="8" t="s">
        <v>479</v>
      </c>
      <c r="H10" s="8" t="s">
        <v>481</v>
      </c>
      <c r="I10" s="27" t="s">
        <v>480</v>
      </c>
      <c r="J10" s="23" t="s">
        <v>479</v>
      </c>
      <c r="K10" s="32" t="s">
        <v>481</v>
      </c>
      <c r="L10" s="56" t="s">
        <v>480</v>
      </c>
      <c r="M10" s="20" t="s">
        <v>479</v>
      </c>
      <c r="N10" s="57" t="s">
        <v>481</v>
      </c>
    </row>
    <row r="11" spans="2:14" x14ac:dyDescent="0.25">
      <c r="B11" s="89" t="s">
        <v>642</v>
      </c>
      <c r="C11" s="92">
        <f>SUMIFS(Rate_schedules[Total KWH],Rate_schedules[STATE_CD],B11,Rate_schedules[Voltage],$C$10)</f>
        <v>372455411.06803668</v>
      </c>
      <c r="D11" s="93">
        <f>SUMIFS(Rate_schedules[Total KWH],Rate_schedules[STATE_CD],B11,Rate_schedules[Voltage],$D$10)</f>
        <v>28036249.931963284</v>
      </c>
      <c r="E11" s="94">
        <f>SUMIFS(Rate_schedules[Total KWH],Rate_schedules[STATE_CD],B11,Rate_schedules[Voltage],$E$10)</f>
        <v>0</v>
      </c>
      <c r="F11" s="95">
        <f>SUMIFS(Voltage_codes[T kWh],Voltage_codes[Voltage],"Secondary",Voltage_codes[State Desc],"*CALIFORNIA*")</f>
        <v>363496775</v>
      </c>
      <c r="G11" s="96">
        <f>SUMIFS(Voltage_codes[T kWh],Voltage_codes[Voltage],"Primary",Voltage_codes[State Desc],"*CALIFORNIA*")</f>
        <v>0</v>
      </c>
      <c r="H11" s="96">
        <f>SUMIFS(Voltage_codes[T kWh],Voltage_codes[Voltage],"Transmission",Voltage_codes[State Desc],"*CALIFORNIA*")</f>
        <v>0</v>
      </c>
      <c r="I11" s="102">
        <f>UNBILLED!E56</f>
        <v>-9761894.8262642641</v>
      </c>
      <c r="J11" s="103">
        <f>UNBILLED!F56</f>
        <v>-79105.173735736069</v>
      </c>
      <c r="K11" s="104">
        <f>UNBILLED!G56</f>
        <v>0</v>
      </c>
      <c r="L11" s="55">
        <f t="shared" ref="L11:N16" si="0">C11+F11+I11</f>
        <v>726190291.24177241</v>
      </c>
      <c r="M11" s="55">
        <f t="shared" si="0"/>
        <v>27957144.758227546</v>
      </c>
      <c r="N11" s="59">
        <f t="shared" si="0"/>
        <v>0</v>
      </c>
    </row>
    <row r="12" spans="2:14" x14ac:dyDescent="0.25">
      <c r="B12" s="90" t="s">
        <v>640</v>
      </c>
      <c r="C12" s="94">
        <f>SUMIFS(Rate_schedules[Total KWH],Rate_schedules[STATE_CD],B12,Rate_schedules[Voltage],$C$10)</f>
        <v>1116248175.7770524</v>
      </c>
      <c r="D12" s="93">
        <f>SUMIFS(Rate_schedules[Total KWH],Rate_schedules[STATE_CD],B12,Rate_schedules[Voltage],$D$10)</f>
        <v>50564840.222947657</v>
      </c>
      <c r="E12" s="94">
        <f>SUMIFS(Rate_schedules[Total KWH],Rate_schedules[STATE_CD],B12,Rate_schedules[Voltage],$E$10)</f>
        <v>0</v>
      </c>
      <c r="F12" s="97">
        <f>SUMIFS(Voltage_codes[T kWh],Voltage_codes[Voltage],"Secondary",Voltage_codes[State Desc],"*IDAHO*")</f>
        <v>672988729</v>
      </c>
      <c r="G12" s="98">
        <f>SUMIFS(Voltage_codes[T kWh],Voltage_codes[Voltage],"Primary",Voltage_codes[State Desc],"*IDAHO*")</f>
        <v>0</v>
      </c>
      <c r="H12" s="98">
        <f>SUMIFS(Voltage_codes[T kWh],Voltage_codes[Voltage],"Transmission",Voltage_codes[State Desc],"*IDAHO*")</f>
        <v>1670054338</v>
      </c>
      <c r="I12" s="112">
        <f>UNBILLED!E57</f>
        <v>-14542415.209528213</v>
      </c>
      <c r="J12" s="94">
        <f>UNBILLED!F57</f>
        <v>-139584.79047178748</v>
      </c>
      <c r="K12" s="113">
        <f>UNBILLED!G57</f>
        <v>0</v>
      </c>
      <c r="L12" s="55">
        <f t="shared" si="0"/>
        <v>1774694489.5675242</v>
      </c>
      <c r="M12" s="55">
        <f t="shared" si="0"/>
        <v>50425255.432475872</v>
      </c>
      <c r="N12" s="60">
        <f t="shared" si="0"/>
        <v>1670054338</v>
      </c>
    </row>
    <row r="13" spans="2:14" x14ac:dyDescent="0.25">
      <c r="B13" s="90" t="s">
        <v>639</v>
      </c>
      <c r="C13" s="94">
        <f>SUMIFS(Rate_schedules[Total KWH],Rate_schedules[STATE_CD],B13,Rate_schedules[Voltage],$C$10)</f>
        <v>5213866402.203228</v>
      </c>
      <c r="D13" s="93">
        <f>SUMIFS(Rate_schedules[Total KWH],Rate_schedules[STATE_CD],B13,Rate_schedules[Voltage],$D$10)</f>
        <v>1757806575.7967725</v>
      </c>
      <c r="E13" s="94">
        <f>SUMIFS(Rate_schedules[Total KWH],Rate_schedules[STATE_CD],B13,Rate_schedules[Voltage],$E$10)</f>
        <v>696370010</v>
      </c>
      <c r="F13" s="97">
        <f>SUMIFS(Voltage_codes[T kWh],Voltage_codes[Voltage],"Secondary",Voltage_codes[State Desc],"*OREGON*")</f>
        <v>5344502659</v>
      </c>
      <c r="G13" s="98">
        <f>SUMIFS(Voltage_codes[T kWh],Voltage_codes[Voltage],"Primary",Voltage_codes[State Desc],"*OREGON*")</f>
        <v>0</v>
      </c>
      <c r="H13" s="98">
        <f>SUMIFS(Voltage_codes[T kWh],Voltage_codes[Voltage],"Transmission",Voltage_codes[State Desc],"*OREGON*")</f>
        <v>0</v>
      </c>
      <c r="I13" s="112">
        <f>UNBILLED!E58</f>
        <v>-56736560.366920792</v>
      </c>
      <c r="J13" s="94">
        <f>UNBILLED!F58</f>
        <v>2096151.9587513411</v>
      </c>
      <c r="K13" s="113">
        <f>UNBILLED!G58</f>
        <v>830408.40816945094</v>
      </c>
      <c r="L13" s="55">
        <f t="shared" si="0"/>
        <v>10501632500.836308</v>
      </c>
      <c r="M13" s="55">
        <f t="shared" si="0"/>
        <v>1759902727.7555239</v>
      </c>
      <c r="N13" s="60">
        <f t="shared" si="0"/>
        <v>697200418.40816951</v>
      </c>
    </row>
    <row r="14" spans="2:14" x14ac:dyDescent="0.25">
      <c r="B14" s="90" t="s">
        <v>638</v>
      </c>
      <c r="C14" s="94">
        <f>SUMIFS(Rate_schedules[Total KWH],Rate_schedules[STATE_CD],B14,Rate_schedules[Voltage],$C$10)</f>
        <v>8621480847.8604717</v>
      </c>
      <c r="D14" s="93">
        <f>SUMIFS(Rate_schedules[Total KWH],Rate_schedules[STATE_CD],B14,Rate_schedules[Voltage],$D$10)</f>
        <v>1264692286.1395266</v>
      </c>
      <c r="E14" s="94">
        <f>SUMIFS(Rate_schedules[Total KWH],Rate_schedules[STATE_CD],B14,Rate_schedules[Voltage],$E$10)</f>
        <v>51541167</v>
      </c>
      <c r="F14" s="97">
        <f>SUMIFS(Voltage_codes[T kWh],Voltage_codes[Voltage],"Secondary",Voltage_codes[State Desc],"*UTAH*")</f>
        <v>6571424595</v>
      </c>
      <c r="G14" s="98">
        <f>SUMIFS(Voltage_codes[T kWh],Voltage_codes[Voltage],"Primary",Voltage_codes[State Desc],"*UTAH*")</f>
        <v>0</v>
      </c>
      <c r="H14" s="98">
        <f>SUMIFS(Voltage_codes[T kWh],Voltage_codes[Voltage],"Transmission",Voltage_codes[State Desc],"*UTAH*")</f>
        <v>7742286985</v>
      </c>
      <c r="I14" s="112">
        <f>UNBILLED!E59</f>
        <v>-135685218.9852047</v>
      </c>
      <c r="J14" s="94">
        <f>UNBILLED!F59</f>
        <v>-10030018.455025483</v>
      </c>
      <c r="K14" s="113">
        <f>UNBILLED!G59</f>
        <v>-408762.55976982939</v>
      </c>
      <c r="L14" s="55">
        <f t="shared" si="0"/>
        <v>15057220223.875267</v>
      </c>
      <c r="M14" s="55">
        <f t="shared" si="0"/>
        <v>1254662267.6845012</v>
      </c>
      <c r="N14" s="60">
        <f t="shared" si="0"/>
        <v>7793419389.4402304</v>
      </c>
    </row>
    <row r="15" spans="2:14" x14ac:dyDescent="0.25">
      <c r="B15" s="90" t="s">
        <v>641</v>
      </c>
      <c r="C15" s="94">
        <f>SUMIFS(Rate_schedules[Total KWH],Rate_schedules[STATE_CD],B15,Rate_schedules[Voltage],$C$10)</f>
        <v>1967562482.1727722</v>
      </c>
      <c r="D15" s="93">
        <f>SUMIFS(Rate_schedules[Total KWH],Rate_schedules[STATE_CD],B15,Rate_schedules[Voltage],$D$10)</f>
        <v>551756297.82722771</v>
      </c>
      <c r="E15" s="94">
        <f>SUMIFS(Rate_schedules[Total KWH],Rate_schedules[STATE_CD],B15,Rate_schedules[Voltage],$E$10)</f>
        <v>0</v>
      </c>
      <c r="F15" s="97">
        <f>SUMIFS(Voltage_codes[T kWh],Voltage_codes[Voltage],"Secondary",Voltage_codes[State Desc],"*WASHINGTON*")</f>
        <v>1601717343</v>
      </c>
      <c r="G15" s="98">
        <f>SUMIFS(Voltage_codes[T kWh],Voltage_codes[Voltage],"Primary",Voltage_codes[State Desc],"*WASHINGTON*")</f>
        <v>0</v>
      </c>
      <c r="H15" s="98">
        <f>SUMIFS(Voltage_codes[T kWh],Voltage_codes[Voltage],"Transmission",Voltage_codes[State Desc],"*WASHINGTON*")</f>
        <v>0</v>
      </c>
      <c r="I15" s="112">
        <f>UNBILLED!E60</f>
        <v>-5043964.3947683442</v>
      </c>
      <c r="J15" s="94">
        <f>UNBILLED!F60</f>
        <v>1653964.3947683445</v>
      </c>
      <c r="K15" s="113">
        <f>UNBILLED!G60</f>
        <v>0</v>
      </c>
      <c r="L15" s="55">
        <f t="shared" si="0"/>
        <v>3564235860.7780042</v>
      </c>
      <c r="M15" s="55">
        <f t="shared" si="0"/>
        <v>553410262.22199607</v>
      </c>
      <c r="N15" s="60">
        <f t="shared" si="0"/>
        <v>0</v>
      </c>
    </row>
    <row r="16" spans="2:14" x14ac:dyDescent="0.25">
      <c r="B16" s="91" t="s">
        <v>643</v>
      </c>
      <c r="C16" s="99">
        <f>SUMIFS(Rate_schedules[Total KWH],Rate_schedules[STATE_CD],B16,Rate_schedules[Voltage],$C$10)</f>
        <v>1685452992.5811341</v>
      </c>
      <c r="D16" s="93">
        <f>SUMIFS(Rate_schedules[Total KWH],Rate_schedules[STATE_CD],B16,Rate_schedules[Voltage],$D$10)</f>
        <v>2836792565.4188662</v>
      </c>
      <c r="E16" s="94">
        <f>SUMIFS(Rate_schedules[Total KWH],Rate_schedules[STATE_CD],B16,Rate_schedules[Voltage],$E$10)</f>
        <v>586108000</v>
      </c>
      <c r="F16" s="100">
        <f>SUMIFS(Voltage_codes[T kWh],Voltage_codes[Voltage],"Secondary",Voltage_codes[State Desc],"*WYOMING*")</f>
        <v>1058726078</v>
      </c>
      <c r="G16" s="101">
        <f>SUMIFS(Voltage_codes[T kWh],Voltage_codes[Voltage],"Primary",Voltage_codes[State Desc],"*WYOMING*")</f>
        <v>0</v>
      </c>
      <c r="H16" s="101">
        <f>SUMIFS(Voltage_codes[T kWh],Voltage_codes[Voltage],"Transmission",Voltage_codes[State Desc],"*WYOMING*")</f>
        <v>3420346740</v>
      </c>
      <c r="I16" s="114">
        <f>UNBILLED!E61</f>
        <v>-11825219.697992764</v>
      </c>
      <c r="J16" s="99">
        <f>UNBILLED!F61</f>
        <v>-6074691.8788578054</v>
      </c>
      <c r="K16" s="115">
        <f>UNBILLED!G61</f>
        <v>-1255088.42314943</v>
      </c>
      <c r="L16" s="55">
        <f t="shared" si="0"/>
        <v>2732353850.883141</v>
      </c>
      <c r="M16" s="55">
        <f t="shared" si="0"/>
        <v>2830717873.5400085</v>
      </c>
      <c r="N16" s="116">
        <f t="shared" si="0"/>
        <v>4005199651.5768504</v>
      </c>
    </row>
    <row r="17" spans="2:14" x14ac:dyDescent="0.25">
      <c r="B17" s="80" t="s">
        <v>476</v>
      </c>
      <c r="C17" s="21">
        <f>SUM(C11:C16)</f>
        <v>18977066311.662697</v>
      </c>
      <c r="D17" s="21">
        <f t="shared" ref="D17:N17" si="1">SUM(D11:D16)</f>
        <v>6489648815.3373041</v>
      </c>
      <c r="E17" s="21">
        <f t="shared" si="1"/>
        <v>1334019177</v>
      </c>
      <c r="F17" s="102">
        <f t="shared" si="1"/>
        <v>15612856179</v>
      </c>
      <c r="G17" s="103">
        <f t="shared" si="1"/>
        <v>0</v>
      </c>
      <c r="H17" s="103">
        <f t="shared" si="1"/>
        <v>12832688063</v>
      </c>
      <c r="I17" s="102">
        <f t="shared" si="1"/>
        <v>-233595273.48067909</v>
      </c>
      <c r="J17" s="103">
        <f t="shared" si="1"/>
        <v>-12573283.944571126</v>
      </c>
      <c r="K17" s="104">
        <f t="shared" si="1"/>
        <v>-833442.57474980841</v>
      </c>
      <c r="L17" s="58">
        <f t="shared" si="1"/>
        <v>34356327217.182014</v>
      </c>
      <c r="M17" s="54">
        <f t="shared" si="1"/>
        <v>6477075531.3927336</v>
      </c>
      <c r="N17" s="59">
        <f t="shared" si="1"/>
        <v>14165873797.425251</v>
      </c>
    </row>
    <row r="18" spans="2:14" ht="15.75" thickBot="1" x14ac:dyDescent="0.3">
      <c r="B18" s="81" t="s">
        <v>644</v>
      </c>
      <c r="C18" s="82"/>
      <c r="D18" s="82"/>
      <c r="E18" s="82">
        <f>'Rate schedules'!E256-SUM('Summary '!C17:E17)</f>
        <v>0</v>
      </c>
      <c r="F18" s="83"/>
      <c r="G18" s="84"/>
      <c r="H18" s="84">
        <f>SUM(F17:H17)-SUMIFS(Voltage_codes[T kWh],Voltage_codes[Voltage],"Secondary")-SUMIFS(Voltage_codes[T kWh],Voltage_codes[Voltage],"Transmission")</f>
        <v>0</v>
      </c>
      <c r="I18" s="85"/>
      <c r="J18" s="64"/>
      <c r="K18" s="86">
        <f>SUM(I17:K17)-SUMIFS(Voltage_codes[T kWh],Voltage_codes[Voltage],"UNBILLED")</f>
        <v>0</v>
      </c>
      <c r="L18" s="87"/>
      <c r="M18" s="87"/>
      <c r="N18" s="88">
        <f>Voltage_codes[[#Totals],[T kWh]]-SUM('Summary '!L17:N17)</f>
        <v>0</v>
      </c>
    </row>
    <row r="19" spans="2:14" ht="15.75" thickTop="1" x14ac:dyDescent="0.25"/>
    <row r="20" spans="2:14" ht="15" customHeight="1" x14ac:dyDescent="0.25"/>
    <row r="21" spans="2:14" ht="40.5" customHeight="1" x14ac:dyDescent="0.25">
      <c r="L21" s="61"/>
      <c r="M21" s="23" t="s">
        <v>659</v>
      </c>
      <c r="N21" s="118" t="s">
        <v>675</v>
      </c>
    </row>
    <row r="22" spans="2:14" x14ac:dyDescent="0.25">
      <c r="B22" s="109" t="s">
        <v>664</v>
      </c>
      <c r="C22" t="s">
        <v>672</v>
      </c>
      <c r="L22" s="34"/>
      <c r="M22" s="8" t="s">
        <v>658</v>
      </c>
      <c r="N22" s="118"/>
    </row>
    <row r="23" spans="2:14" x14ac:dyDescent="0.25">
      <c r="C23" s="117" t="s">
        <v>671</v>
      </c>
      <c r="L23" s="33" t="s">
        <v>655</v>
      </c>
      <c r="M23" s="62">
        <f>N17/1000000</f>
        <v>14165.873797425251</v>
      </c>
      <c r="N23" s="108" t="s">
        <v>676</v>
      </c>
    </row>
    <row r="24" spans="2:14" x14ac:dyDescent="0.25">
      <c r="C24" t="s">
        <v>670</v>
      </c>
      <c r="L24" s="35" t="s">
        <v>656</v>
      </c>
      <c r="M24" s="63">
        <f>SUM(L17+M17)/1000000</f>
        <v>40833.402748574743</v>
      </c>
      <c r="N24" s="108" t="s">
        <v>679</v>
      </c>
    </row>
    <row r="25" spans="2:14" x14ac:dyDescent="0.25">
      <c r="L25" s="33" t="s">
        <v>653</v>
      </c>
      <c r="M25" s="62">
        <f>SUM(M23:M24)</f>
        <v>54999.276545999994</v>
      </c>
    </row>
    <row r="26" spans="2:14" x14ac:dyDescent="0.25">
      <c r="L26" s="68"/>
      <c r="M26" s="62"/>
    </row>
    <row r="28" spans="2:14" ht="15.75" x14ac:dyDescent="0.25">
      <c r="B28" s="69" t="s">
        <v>665</v>
      </c>
    </row>
  </sheetData>
  <mergeCells count="1">
    <mergeCell ref="N21:N22"/>
  </mergeCells>
  <conditionalFormatting sqref="D18">
    <cfRule type="cellIs" dxfId="64" priority="4" operator="lessThan">
      <formula>0</formula>
    </cfRule>
  </conditionalFormatting>
  <conditionalFormatting sqref="C17:C18 D17:E17">
    <cfRule type="cellIs" dxfId="63" priority="3" operator="lessThan">
      <formula>0</formula>
    </cfRule>
  </conditionalFormatting>
  <conditionalFormatting sqref="E18">
    <cfRule type="cellIs" dxfId="62" priority="5" operator="lessThan">
      <formula>0</formula>
    </cfRule>
  </conditionalFormatting>
  <conditionalFormatting sqref="K18">
    <cfRule type="cellIs" dxfId="61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2"/>
  <sheetViews>
    <sheetView zoomScale="85" zoomScaleNormal="85" workbookViewId="0">
      <selection activeCell="E39" sqref="E39"/>
    </sheetView>
  </sheetViews>
  <sheetFormatPr defaultRowHeight="15" x14ac:dyDescent="0.25"/>
  <cols>
    <col min="1" max="1" width="2.42578125" customWidth="1"/>
    <col min="2" max="2" width="12.42578125" bestFit="1" customWidth="1"/>
    <col min="3" max="3" width="34.140625" bestFit="1" customWidth="1"/>
    <col min="4" max="4" width="10.85546875" bestFit="1" customWidth="1"/>
    <col min="5" max="5" width="26" style="65" bestFit="1" customWidth="1"/>
  </cols>
  <sheetData>
    <row r="1" spans="2:5" ht="15.75" x14ac:dyDescent="0.25">
      <c r="B1" s="73" t="s">
        <v>667</v>
      </c>
    </row>
    <row r="3" spans="2:5" ht="15.75" customHeight="1" x14ac:dyDescent="0.25">
      <c r="B3" s="119" t="s">
        <v>673</v>
      </c>
      <c r="C3" s="119"/>
      <c r="D3" s="119"/>
      <c r="E3" s="119"/>
    </row>
    <row r="4" spans="2:5" x14ac:dyDescent="0.25">
      <c r="B4" s="119"/>
      <c r="C4" s="119"/>
      <c r="D4" s="119"/>
      <c r="E4" s="119"/>
    </row>
    <row r="5" spans="2:5" ht="15.75" x14ac:dyDescent="0.25">
      <c r="B5" s="110"/>
      <c r="C5" s="110"/>
      <c r="D5" s="110"/>
      <c r="E5" s="110"/>
    </row>
    <row r="6" spans="2:5" x14ac:dyDescent="0.25">
      <c r="B6" s="2" t="s">
        <v>637</v>
      </c>
      <c r="C6" s="2" t="s">
        <v>482</v>
      </c>
      <c r="D6" s="2" t="s">
        <v>478</v>
      </c>
      <c r="E6" s="111" t="s">
        <v>660</v>
      </c>
    </row>
    <row r="7" spans="2:5" x14ac:dyDescent="0.25">
      <c r="B7" t="s">
        <v>642</v>
      </c>
      <c r="C7" t="s">
        <v>502</v>
      </c>
      <c r="D7" t="s">
        <v>479</v>
      </c>
      <c r="E7" s="3">
        <v>42698</v>
      </c>
    </row>
    <row r="8" spans="2:5" x14ac:dyDescent="0.25">
      <c r="B8" t="s">
        <v>642</v>
      </c>
      <c r="C8" t="s">
        <v>503</v>
      </c>
      <c r="D8" t="s">
        <v>479</v>
      </c>
      <c r="E8" s="3">
        <v>24623</v>
      </c>
    </row>
    <row r="9" spans="2:5" x14ac:dyDescent="0.25">
      <c r="B9" t="s">
        <v>642</v>
      </c>
      <c r="C9" t="s">
        <v>504</v>
      </c>
      <c r="D9" t="s">
        <v>479</v>
      </c>
      <c r="E9" s="3">
        <v>136729.93196328531</v>
      </c>
    </row>
    <row r="10" spans="2:5" x14ac:dyDescent="0.25">
      <c r="B10" t="s">
        <v>642</v>
      </c>
      <c r="C10" t="s">
        <v>505</v>
      </c>
      <c r="D10" t="s">
        <v>479</v>
      </c>
      <c r="E10" s="3">
        <v>217238</v>
      </c>
    </row>
    <row r="11" spans="2:5" x14ac:dyDescent="0.25">
      <c r="B11" t="s">
        <v>642</v>
      </c>
      <c r="C11" t="s">
        <v>506</v>
      </c>
      <c r="D11" t="s">
        <v>479</v>
      </c>
      <c r="E11" s="3">
        <v>26366400</v>
      </c>
    </row>
    <row r="12" spans="2:5" x14ac:dyDescent="0.25">
      <c r="B12" t="s">
        <v>642</v>
      </c>
      <c r="C12" t="s">
        <v>507</v>
      </c>
      <c r="D12" t="s">
        <v>479</v>
      </c>
      <c r="E12" s="3">
        <v>1248561</v>
      </c>
    </row>
    <row r="13" spans="2:5" x14ac:dyDescent="0.25">
      <c r="B13" t="s">
        <v>642</v>
      </c>
      <c r="C13" t="s">
        <v>502</v>
      </c>
      <c r="D13" t="s">
        <v>480</v>
      </c>
      <c r="E13" s="3">
        <v>13685224</v>
      </c>
    </row>
    <row r="14" spans="2:5" x14ac:dyDescent="0.25">
      <c r="B14" t="s">
        <v>642</v>
      </c>
      <c r="C14" t="s">
        <v>503</v>
      </c>
      <c r="D14" t="s">
        <v>480</v>
      </c>
      <c r="E14" s="3">
        <v>61117062</v>
      </c>
    </row>
    <row r="15" spans="2:5" x14ac:dyDescent="0.25">
      <c r="B15" t="s">
        <v>642</v>
      </c>
      <c r="C15" t="s">
        <v>504</v>
      </c>
      <c r="D15" t="s">
        <v>480</v>
      </c>
      <c r="E15" s="3">
        <v>53964845.068036713</v>
      </c>
    </row>
    <row r="16" spans="2:5" x14ac:dyDescent="0.25">
      <c r="B16" t="s">
        <v>642</v>
      </c>
      <c r="C16" t="s">
        <v>505</v>
      </c>
      <c r="D16" t="s">
        <v>480</v>
      </c>
      <c r="E16" s="3">
        <v>82940692</v>
      </c>
    </row>
    <row r="17" spans="2:5" x14ac:dyDescent="0.25">
      <c r="B17" t="s">
        <v>642</v>
      </c>
      <c r="C17" t="s">
        <v>506</v>
      </c>
      <c r="D17" t="s">
        <v>480</v>
      </c>
      <c r="E17" s="3">
        <v>49928561</v>
      </c>
    </row>
    <row r="18" spans="2:5" x14ac:dyDescent="0.25">
      <c r="B18" t="s">
        <v>642</v>
      </c>
      <c r="C18" t="s">
        <v>507</v>
      </c>
      <c r="D18" t="s">
        <v>480</v>
      </c>
      <c r="E18" s="3">
        <v>71798818</v>
      </c>
    </row>
    <row r="19" spans="2:5" x14ac:dyDescent="0.25">
      <c r="B19" t="s">
        <v>642</v>
      </c>
      <c r="C19" t="s">
        <v>508</v>
      </c>
      <c r="D19" t="s">
        <v>480</v>
      </c>
      <c r="E19" s="3">
        <v>641326</v>
      </c>
    </row>
    <row r="20" spans="2:5" x14ac:dyDescent="0.25">
      <c r="B20" t="s">
        <v>642</v>
      </c>
      <c r="C20" t="s">
        <v>509</v>
      </c>
      <c r="D20" t="s">
        <v>480</v>
      </c>
      <c r="E20" s="3">
        <v>4894</v>
      </c>
    </row>
    <row r="21" spans="2:5" x14ac:dyDescent="0.25">
      <c r="B21" t="s">
        <v>642</v>
      </c>
      <c r="C21" t="s">
        <v>510</v>
      </c>
      <c r="D21" t="s">
        <v>480</v>
      </c>
      <c r="E21" s="3">
        <v>80545</v>
      </c>
    </row>
    <row r="22" spans="2:5" x14ac:dyDescent="0.25">
      <c r="B22" t="s">
        <v>642</v>
      </c>
      <c r="C22" t="s">
        <v>511</v>
      </c>
      <c r="D22" t="s">
        <v>480</v>
      </c>
      <c r="E22" s="3">
        <v>475464</v>
      </c>
    </row>
    <row r="23" spans="2:5" x14ac:dyDescent="0.25">
      <c r="B23" t="s">
        <v>642</v>
      </c>
      <c r="C23" t="s">
        <v>512</v>
      </c>
      <c r="D23" t="s">
        <v>480</v>
      </c>
      <c r="E23" s="3">
        <v>2315120</v>
      </c>
    </row>
    <row r="24" spans="2:5" x14ac:dyDescent="0.25">
      <c r="B24" t="s">
        <v>642</v>
      </c>
      <c r="C24" t="s">
        <v>513</v>
      </c>
      <c r="D24" t="s">
        <v>480</v>
      </c>
      <c r="E24" s="3">
        <v>2691000</v>
      </c>
    </row>
    <row r="25" spans="2:5" x14ac:dyDescent="0.25">
      <c r="B25" t="s">
        <v>642</v>
      </c>
      <c r="C25" t="s">
        <v>514</v>
      </c>
      <c r="D25" t="s">
        <v>480</v>
      </c>
      <c r="E25" s="3">
        <v>1082345</v>
      </c>
    </row>
    <row r="26" spans="2:5" x14ac:dyDescent="0.25">
      <c r="B26" t="s">
        <v>642</v>
      </c>
      <c r="C26" t="s">
        <v>515</v>
      </c>
      <c r="D26" t="s">
        <v>480</v>
      </c>
      <c r="E26" s="3">
        <v>4569643</v>
      </c>
    </row>
    <row r="27" spans="2:5" x14ac:dyDescent="0.25">
      <c r="B27" t="s">
        <v>642</v>
      </c>
      <c r="C27" t="s">
        <v>516</v>
      </c>
      <c r="D27" t="s">
        <v>480</v>
      </c>
      <c r="E27" s="3">
        <v>27159872</v>
      </c>
    </row>
    <row r="28" spans="2:5" x14ac:dyDescent="0.25">
      <c r="B28" s="10" t="s">
        <v>642</v>
      </c>
      <c r="C28" s="10" t="s">
        <v>504</v>
      </c>
      <c r="D28" t="s">
        <v>481</v>
      </c>
      <c r="E28" s="3">
        <v>0</v>
      </c>
    </row>
    <row r="29" spans="2:5" x14ac:dyDescent="0.25">
      <c r="B29" t="s">
        <v>640</v>
      </c>
      <c r="C29" t="s">
        <v>531</v>
      </c>
      <c r="D29" t="s">
        <v>479</v>
      </c>
      <c r="E29" s="3">
        <v>2653494</v>
      </c>
    </row>
    <row r="30" spans="2:5" x14ac:dyDescent="0.25">
      <c r="B30" t="s">
        <v>640</v>
      </c>
      <c r="C30" t="s">
        <v>532</v>
      </c>
      <c r="D30" t="s">
        <v>479</v>
      </c>
      <c r="E30" s="3">
        <v>89804.293683900134</v>
      </c>
    </row>
    <row r="31" spans="2:5" x14ac:dyDescent="0.25">
      <c r="B31" t="s">
        <v>640</v>
      </c>
      <c r="C31" t="s">
        <v>533</v>
      </c>
      <c r="D31" t="s">
        <v>479</v>
      </c>
      <c r="E31" s="3">
        <v>265253.99870758189</v>
      </c>
    </row>
    <row r="32" spans="2:5" x14ac:dyDescent="0.25">
      <c r="B32" t="s">
        <v>640</v>
      </c>
      <c r="C32" t="s">
        <v>534</v>
      </c>
      <c r="D32" t="s">
        <v>479</v>
      </c>
      <c r="E32" s="3">
        <v>12379</v>
      </c>
    </row>
    <row r="33" spans="2:5" x14ac:dyDescent="0.25">
      <c r="B33" t="s">
        <v>640</v>
      </c>
      <c r="C33" t="s">
        <v>535</v>
      </c>
      <c r="D33" t="s">
        <v>479</v>
      </c>
      <c r="E33" s="3">
        <v>60166</v>
      </c>
    </row>
    <row r="34" spans="2:5" x14ac:dyDescent="0.25">
      <c r="B34" t="s">
        <v>640</v>
      </c>
      <c r="C34" t="s">
        <v>543</v>
      </c>
      <c r="D34" t="s">
        <v>479</v>
      </c>
      <c r="E34" s="3">
        <v>44895981</v>
      </c>
    </row>
    <row r="35" spans="2:5" x14ac:dyDescent="0.25">
      <c r="B35" t="s">
        <v>640</v>
      </c>
      <c r="C35" t="s">
        <v>544</v>
      </c>
      <c r="D35" t="s">
        <v>479</v>
      </c>
      <c r="E35" s="3">
        <v>2455331.9305561804</v>
      </c>
    </row>
    <row r="36" spans="2:5" x14ac:dyDescent="0.25">
      <c r="B36" t="s">
        <v>640</v>
      </c>
      <c r="C36" t="s">
        <v>547</v>
      </c>
      <c r="D36" t="s">
        <v>479</v>
      </c>
      <c r="E36" s="3">
        <v>115752</v>
      </c>
    </row>
    <row r="37" spans="2:5" x14ac:dyDescent="0.25">
      <c r="B37" t="s">
        <v>640</v>
      </c>
      <c r="C37" t="s">
        <v>550</v>
      </c>
      <c r="D37" t="s">
        <v>479</v>
      </c>
      <c r="E37" s="3">
        <v>16678</v>
      </c>
    </row>
    <row r="38" spans="2:5" x14ac:dyDescent="0.25">
      <c r="B38" t="s">
        <v>640</v>
      </c>
      <c r="C38" t="s">
        <v>531</v>
      </c>
      <c r="D38" t="s">
        <v>480</v>
      </c>
      <c r="E38" s="3">
        <v>390250459</v>
      </c>
    </row>
    <row r="39" spans="2:5" x14ac:dyDescent="0.25">
      <c r="B39" t="s">
        <v>640</v>
      </c>
      <c r="C39" t="s">
        <v>532</v>
      </c>
      <c r="D39" t="s">
        <v>480</v>
      </c>
      <c r="E39" s="3">
        <v>4386760.7063160995</v>
      </c>
    </row>
    <row r="40" spans="2:5" x14ac:dyDescent="0.25">
      <c r="B40" t="s">
        <v>640</v>
      </c>
      <c r="C40" t="s">
        <v>533</v>
      </c>
      <c r="D40" t="s">
        <v>480</v>
      </c>
      <c r="E40" s="3">
        <v>204973285.00129241</v>
      </c>
    </row>
    <row r="41" spans="2:5" x14ac:dyDescent="0.25">
      <c r="B41" t="s">
        <v>640</v>
      </c>
      <c r="C41" t="s">
        <v>534</v>
      </c>
      <c r="D41" t="s">
        <v>480</v>
      </c>
      <c r="E41" s="3">
        <v>3688527</v>
      </c>
    </row>
    <row r="42" spans="2:5" x14ac:dyDescent="0.25">
      <c r="B42" t="s">
        <v>640</v>
      </c>
      <c r="C42" t="s">
        <v>535</v>
      </c>
      <c r="D42" t="s">
        <v>480</v>
      </c>
      <c r="E42" s="3">
        <v>2212643</v>
      </c>
    </row>
    <row r="43" spans="2:5" x14ac:dyDescent="0.25">
      <c r="B43" t="s">
        <v>640</v>
      </c>
      <c r="C43" t="s">
        <v>536</v>
      </c>
      <c r="D43" t="s">
        <v>480</v>
      </c>
      <c r="E43" s="3">
        <v>58793</v>
      </c>
    </row>
    <row r="44" spans="2:5" x14ac:dyDescent="0.25">
      <c r="B44" t="s">
        <v>640</v>
      </c>
      <c r="C44" t="s">
        <v>537</v>
      </c>
      <c r="D44" t="s">
        <v>480</v>
      </c>
      <c r="E44" s="3">
        <v>260814</v>
      </c>
    </row>
    <row r="45" spans="2:5" x14ac:dyDescent="0.25">
      <c r="B45" t="s">
        <v>640</v>
      </c>
      <c r="C45" t="s">
        <v>538</v>
      </c>
      <c r="D45" t="s">
        <v>480</v>
      </c>
      <c r="E45" s="3">
        <v>0</v>
      </c>
    </row>
    <row r="46" spans="2:5" x14ac:dyDescent="0.25">
      <c r="B46" t="s">
        <v>640</v>
      </c>
      <c r="C46" t="s">
        <v>539</v>
      </c>
      <c r="D46" t="s">
        <v>480</v>
      </c>
      <c r="E46" s="3">
        <v>4760</v>
      </c>
    </row>
    <row r="47" spans="2:5" x14ac:dyDescent="0.25">
      <c r="B47" t="s">
        <v>640</v>
      </c>
      <c r="C47" t="s">
        <v>540</v>
      </c>
      <c r="D47" t="s">
        <v>480</v>
      </c>
      <c r="E47" s="3">
        <v>27526525</v>
      </c>
    </row>
    <row r="48" spans="2:5" x14ac:dyDescent="0.25">
      <c r="B48" t="s">
        <v>640</v>
      </c>
      <c r="C48" t="s">
        <v>541</v>
      </c>
      <c r="D48" t="s">
        <v>480</v>
      </c>
      <c r="E48" s="3">
        <v>365784</v>
      </c>
    </row>
    <row r="49" spans="2:5" x14ac:dyDescent="0.25">
      <c r="B49" t="s">
        <v>640</v>
      </c>
      <c r="C49" t="s">
        <v>542</v>
      </c>
      <c r="D49" t="s">
        <v>480</v>
      </c>
      <c r="E49" s="3">
        <v>5141762</v>
      </c>
    </row>
    <row r="50" spans="2:5" x14ac:dyDescent="0.25">
      <c r="B50" t="s">
        <v>640</v>
      </c>
      <c r="C50" t="s">
        <v>543</v>
      </c>
      <c r="D50" t="s">
        <v>480</v>
      </c>
      <c r="E50" s="3">
        <v>258020938</v>
      </c>
    </row>
    <row r="51" spans="2:5" x14ac:dyDescent="0.25">
      <c r="B51" t="s">
        <v>640</v>
      </c>
      <c r="C51" t="s">
        <v>544</v>
      </c>
      <c r="D51" t="s">
        <v>480</v>
      </c>
      <c r="E51" s="3">
        <v>150742995.06944382</v>
      </c>
    </row>
    <row r="52" spans="2:5" x14ac:dyDescent="0.25">
      <c r="B52" t="s">
        <v>640</v>
      </c>
      <c r="C52" t="s">
        <v>545</v>
      </c>
      <c r="D52" t="s">
        <v>480</v>
      </c>
      <c r="E52" s="3">
        <v>1903446</v>
      </c>
    </row>
    <row r="53" spans="2:5" x14ac:dyDescent="0.25">
      <c r="B53" t="s">
        <v>640</v>
      </c>
      <c r="C53" t="s">
        <v>546</v>
      </c>
      <c r="D53" t="s">
        <v>480</v>
      </c>
      <c r="E53" s="3">
        <v>30728871</v>
      </c>
    </row>
    <row r="54" spans="2:5" x14ac:dyDescent="0.25">
      <c r="B54" t="s">
        <v>640</v>
      </c>
      <c r="C54" t="s">
        <v>547</v>
      </c>
      <c r="D54" t="s">
        <v>480</v>
      </c>
      <c r="E54" s="3">
        <v>26833745</v>
      </c>
    </row>
    <row r="55" spans="2:5" x14ac:dyDescent="0.25">
      <c r="B55" t="s">
        <v>640</v>
      </c>
      <c r="C55" t="s">
        <v>548</v>
      </c>
      <c r="D55" t="s">
        <v>480</v>
      </c>
      <c r="E55" s="3">
        <v>1681013</v>
      </c>
    </row>
    <row r="56" spans="2:5" x14ac:dyDescent="0.25">
      <c r="B56" t="s">
        <v>640</v>
      </c>
      <c r="C56" t="s">
        <v>549</v>
      </c>
      <c r="D56" t="s">
        <v>480</v>
      </c>
      <c r="E56" s="3">
        <v>716606</v>
      </c>
    </row>
    <row r="57" spans="2:5" x14ac:dyDescent="0.25">
      <c r="B57" t="s">
        <v>640</v>
      </c>
      <c r="C57" t="s">
        <v>550</v>
      </c>
      <c r="D57" t="s">
        <v>480</v>
      </c>
      <c r="E57" s="3">
        <v>6750449</v>
      </c>
    </row>
    <row r="58" spans="2:5" x14ac:dyDescent="0.25">
      <c r="B58" s="10" t="s">
        <v>640</v>
      </c>
      <c r="C58" s="10" t="s">
        <v>532</v>
      </c>
      <c r="D58" t="s">
        <v>481</v>
      </c>
      <c r="E58" s="3">
        <v>0</v>
      </c>
    </row>
    <row r="59" spans="2:5" x14ac:dyDescent="0.25">
      <c r="B59" t="s">
        <v>639</v>
      </c>
      <c r="C59" t="s">
        <v>551</v>
      </c>
      <c r="D59" t="s">
        <v>479</v>
      </c>
      <c r="E59" s="3">
        <v>0</v>
      </c>
    </row>
    <row r="60" spans="2:5" x14ac:dyDescent="0.25">
      <c r="B60" t="s">
        <v>639</v>
      </c>
      <c r="C60" t="s">
        <v>553</v>
      </c>
      <c r="D60" t="s">
        <v>479</v>
      </c>
      <c r="E60" s="3">
        <v>0</v>
      </c>
    </row>
    <row r="61" spans="2:5" x14ac:dyDescent="0.25">
      <c r="B61" t="s">
        <v>639</v>
      </c>
      <c r="C61" t="s">
        <v>557</v>
      </c>
      <c r="D61" t="s">
        <v>479</v>
      </c>
      <c r="E61" s="3">
        <v>1113513.7967725669</v>
      </c>
    </row>
    <row r="62" spans="2:5" x14ac:dyDescent="0.25">
      <c r="B62" t="s">
        <v>639</v>
      </c>
      <c r="C62" t="s">
        <v>558</v>
      </c>
      <c r="D62" t="s">
        <v>479</v>
      </c>
      <c r="E62" s="3">
        <v>41909</v>
      </c>
    </row>
    <row r="63" spans="2:5" x14ac:dyDescent="0.25">
      <c r="B63" t="s">
        <v>639</v>
      </c>
      <c r="C63" t="s">
        <v>559</v>
      </c>
      <c r="D63" t="s">
        <v>479</v>
      </c>
      <c r="E63" s="3">
        <v>1451490964</v>
      </c>
    </row>
    <row r="64" spans="2:5" x14ac:dyDescent="0.25">
      <c r="B64" t="s">
        <v>639</v>
      </c>
      <c r="C64" t="s">
        <v>561</v>
      </c>
      <c r="D64" t="s">
        <v>479</v>
      </c>
      <c r="E64" s="3">
        <v>7039</v>
      </c>
    </row>
    <row r="65" spans="2:5" x14ac:dyDescent="0.25">
      <c r="B65" t="s">
        <v>639</v>
      </c>
      <c r="C65" t="s">
        <v>562</v>
      </c>
      <c r="D65" t="s">
        <v>479</v>
      </c>
      <c r="E65" s="3">
        <v>83517115</v>
      </c>
    </row>
    <row r="66" spans="2:5" x14ac:dyDescent="0.25">
      <c r="B66" t="s">
        <v>639</v>
      </c>
      <c r="C66" t="s">
        <v>563</v>
      </c>
      <c r="D66" t="s">
        <v>479</v>
      </c>
      <c r="E66" s="3">
        <v>55037</v>
      </c>
    </row>
    <row r="67" spans="2:5" x14ac:dyDescent="0.25">
      <c r="B67" t="s">
        <v>639</v>
      </c>
      <c r="C67" t="s">
        <v>564</v>
      </c>
      <c r="D67" t="s">
        <v>479</v>
      </c>
      <c r="E67" s="3">
        <v>401160</v>
      </c>
    </row>
    <row r="68" spans="2:5" x14ac:dyDescent="0.25">
      <c r="B68" t="s">
        <v>639</v>
      </c>
      <c r="C68" t="s">
        <v>565</v>
      </c>
      <c r="D68" t="s">
        <v>479</v>
      </c>
      <c r="E68" s="3">
        <v>22240734</v>
      </c>
    </row>
    <row r="69" spans="2:5" x14ac:dyDescent="0.25">
      <c r="B69" t="s">
        <v>639</v>
      </c>
      <c r="C69" t="s">
        <v>567</v>
      </c>
      <c r="D69" t="s">
        <v>479</v>
      </c>
      <c r="E69" s="3">
        <v>0</v>
      </c>
    </row>
    <row r="70" spans="2:5" x14ac:dyDescent="0.25">
      <c r="B70" t="s">
        <v>639</v>
      </c>
      <c r="C70" t="s">
        <v>568</v>
      </c>
      <c r="D70" t="s">
        <v>479</v>
      </c>
      <c r="E70" s="3">
        <v>0</v>
      </c>
    </row>
    <row r="71" spans="2:5" x14ac:dyDescent="0.25">
      <c r="B71" t="s">
        <v>639</v>
      </c>
      <c r="C71" t="s">
        <v>569</v>
      </c>
      <c r="D71" t="s">
        <v>479</v>
      </c>
      <c r="E71" s="3">
        <v>0</v>
      </c>
    </row>
    <row r="72" spans="2:5" x14ac:dyDescent="0.25">
      <c r="B72" t="s">
        <v>639</v>
      </c>
      <c r="C72" t="s">
        <v>570</v>
      </c>
      <c r="D72" t="s">
        <v>479</v>
      </c>
      <c r="E72" s="3">
        <v>9000</v>
      </c>
    </row>
    <row r="73" spans="2:5" x14ac:dyDescent="0.25">
      <c r="B73" t="s">
        <v>639</v>
      </c>
      <c r="C73" t="s">
        <v>575</v>
      </c>
      <c r="D73" t="s">
        <v>479</v>
      </c>
      <c r="E73" s="3">
        <v>0</v>
      </c>
    </row>
    <row r="74" spans="2:5" x14ac:dyDescent="0.25">
      <c r="B74" t="s">
        <v>639</v>
      </c>
      <c r="C74" t="s">
        <v>580</v>
      </c>
      <c r="D74" t="s">
        <v>479</v>
      </c>
      <c r="E74" s="3">
        <v>0</v>
      </c>
    </row>
    <row r="75" spans="2:5" x14ac:dyDescent="0.25">
      <c r="B75" t="s">
        <v>639</v>
      </c>
      <c r="C75" t="s">
        <v>581</v>
      </c>
      <c r="D75" t="s">
        <v>479</v>
      </c>
      <c r="E75" s="3">
        <v>0</v>
      </c>
    </row>
    <row r="76" spans="2:5" x14ac:dyDescent="0.25">
      <c r="B76" t="s">
        <v>639</v>
      </c>
      <c r="C76" t="s">
        <v>582</v>
      </c>
      <c r="D76" t="s">
        <v>479</v>
      </c>
      <c r="E76" s="3">
        <v>0</v>
      </c>
    </row>
    <row r="77" spans="2:5" x14ac:dyDescent="0.25">
      <c r="B77" t="s">
        <v>639</v>
      </c>
      <c r="C77" t="s">
        <v>583</v>
      </c>
      <c r="D77" t="s">
        <v>479</v>
      </c>
      <c r="E77" s="3">
        <v>0</v>
      </c>
    </row>
    <row r="78" spans="2:5" x14ac:dyDescent="0.25">
      <c r="B78" t="s">
        <v>639</v>
      </c>
      <c r="C78" t="s">
        <v>584</v>
      </c>
      <c r="D78" t="s">
        <v>479</v>
      </c>
      <c r="E78" s="3">
        <v>466078</v>
      </c>
    </row>
    <row r="79" spans="2:5" x14ac:dyDescent="0.25">
      <c r="B79" t="s">
        <v>639</v>
      </c>
      <c r="C79" t="s">
        <v>585</v>
      </c>
      <c r="D79" t="s">
        <v>479</v>
      </c>
      <c r="E79" s="3">
        <v>149168600</v>
      </c>
    </row>
    <row r="80" spans="2:5" x14ac:dyDescent="0.25">
      <c r="B80" t="s">
        <v>639</v>
      </c>
      <c r="C80" t="s">
        <v>586</v>
      </c>
      <c r="D80" t="s">
        <v>479</v>
      </c>
      <c r="E80" s="3">
        <v>48444000</v>
      </c>
    </row>
    <row r="81" spans="2:5" x14ac:dyDescent="0.25">
      <c r="B81" t="s">
        <v>639</v>
      </c>
      <c r="C81" t="s">
        <v>589</v>
      </c>
      <c r="D81" t="s">
        <v>479</v>
      </c>
      <c r="E81" s="3">
        <v>0</v>
      </c>
    </row>
    <row r="82" spans="2:5" x14ac:dyDescent="0.25">
      <c r="B82" t="s">
        <v>639</v>
      </c>
      <c r="C82" t="s">
        <v>591</v>
      </c>
      <c r="D82" t="s">
        <v>479</v>
      </c>
      <c r="E82" s="3">
        <v>0</v>
      </c>
    </row>
    <row r="83" spans="2:5" x14ac:dyDescent="0.25">
      <c r="B83" t="s">
        <v>639</v>
      </c>
      <c r="C83" t="s">
        <v>600</v>
      </c>
      <c r="D83" t="s">
        <v>479</v>
      </c>
      <c r="E83" s="3">
        <v>0</v>
      </c>
    </row>
    <row r="84" spans="2:5" x14ac:dyDescent="0.25">
      <c r="B84" t="s">
        <v>639</v>
      </c>
      <c r="C84" t="s">
        <v>601</v>
      </c>
      <c r="D84" t="s">
        <v>479</v>
      </c>
      <c r="E84" s="3">
        <v>0</v>
      </c>
    </row>
    <row r="85" spans="2:5" x14ac:dyDescent="0.25">
      <c r="B85" t="s">
        <v>639</v>
      </c>
      <c r="C85" t="s">
        <v>605</v>
      </c>
      <c r="D85" t="s">
        <v>479</v>
      </c>
      <c r="E85" s="3">
        <v>851426</v>
      </c>
    </row>
    <row r="86" spans="2:5" x14ac:dyDescent="0.25">
      <c r="B86" t="s">
        <v>639</v>
      </c>
      <c r="C86" t="s">
        <v>615</v>
      </c>
      <c r="D86" t="s">
        <v>479</v>
      </c>
      <c r="E86" s="3">
        <v>0</v>
      </c>
    </row>
    <row r="87" spans="2:5" x14ac:dyDescent="0.25">
      <c r="B87" t="s">
        <v>639</v>
      </c>
      <c r="C87" t="s">
        <v>551</v>
      </c>
      <c r="D87" t="s">
        <v>480</v>
      </c>
      <c r="E87" s="3">
        <v>0</v>
      </c>
    </row>
    <row r="88" spans="2:5" x14ac:dyDescent="0.25">
      <c r="B88" t="s">
        <v>639</v>
      </c>
      <c r="C88" t="s">
        <v>552</v>
      </c>
      <c r="D88" t="s">
        <v>480</v>
      </c>
      <c r="E88" s="3">
        <v>0</v>
      </c>
    </row>
    <row r="89" spans="2:5" x14ac:dyDescent="0.25">
      <c r="B89" t="s">
        <v>639</v>
      </c>
      <c r="C89" t="s">
        <v>553</v>
      </c>
      <c r="D89" t="s">
        <v>480</v>
      </c>
      <c r="E89" s="3">
        <v>0</v>
      </c>
    </row>
    <row r="90" spans="2:5" x14ac:dyDescent="0.25">
      <c r="B90" t="s">
        <v>639</v>
      </c>
      <c r="C90" t="s">
        <v>554</v>
      </c>
      <c r="D90" t="s">
        <v>480</v>
      </c>
      <c r="E90" s="3">
        <v>0</v>
      </c>
    </row>
    <row r="91" spans="2:5" x14ac:dyDescent="0.25">
      <c r="B91" t="s">
        <v>639</v>
      </c>
      <c r="C91" t="s">
        <v>555</v>
      </c>
      <c r="D91" t="s">
        <v>480</v>
      </c>
      <c r="E91" s="3">
        <v>0</v>
      </c>
    </row>
    <row r="92" spans="2:5" x14ac:dyDescent="0.25">
      <c r="B92" t="s">
        <v>639</v>
      </c>
      <c r="C92" t="s">
        <v>556</v>
      </c>
      <c r="D92" t="s">
        <v>480</v>
      </c>
      <c r="E92" s="3">
        <v>0</v>
      </c>
    </row>
    <row r="93" spans="2:5" x14ac:dyDescent="0.25">
      <c r="B93" t="s">
        <v>639</v>
      </c>
      <c r="C93" t="s">
        <v>557</v>
      </c>
      <c r="D93" t="s">
        <v>480</v>
      </c>
      <c r="E93" s="3">
        <v>996503433.2032274</v>
      </c>
    </row>
    <row r="94" spans="2:5" x14ac:dyDescent="0.25">
      <c r="B94" t="s">
        <v>639</v>
      </c>
      <c r="C94" t="s">
        <v>558</v>
      </c>
      <c r="D94" t="s">
        <v>480</v>
      </c>
      <c r="E94" s="3">
        <v>137744952</v>
      </c>
    </row>
    <row r="95" spans="2:5" x14ac:dyDescent="0.25">
      <c r="B95" t="s">
        <v>639</v>
      </c>
      <c r="C95" t="s">
        <v>559</v>
      </c>
      <c r="D95" t="s">
        <v>480</v>
      </c>
      <c r="E95" s="3">
        <v>586116621</v>
      </c>
    </row>
    <row r="96" spans="2:5" x14ac:dyDescent="0.25">
      <c r="B96" t="s">
        <v>639</v>
      </c>
      <c r="C96" t="s">
        <v>560</v>
      </c>
      <c r="D96" t="s">
        <v>480</v>
      </c>
      <c r="E96" s="3">
        <v>409500</v>
      </c>
    </row>
    <row r="97" spans="2:5" x14ac:dyDescent="0.25">
      <c r="B97" t="s">
        <v>639</v>
      </c>
      <c r="C97" t="s">
        <v>561</v>
      </c>
      <c r="D97" t="s">
        <v>480</v>
      </c>
      <c r="E97" s="3">
        <v>38957398</v>
      </c>
    </row>
    <row r="98" spans="2:5" x14ac:dyDescent="0.25">
      <c r="B98" t="s">
        <v>639</v>
      </c>
      <c r="C98" t="s">
        <v>562</v>
      </c>
      <c r="D98" t="s">
        <v>480</v>
      </c>
      <c r="E98" s="3">
        <v>1244007194</v>
      </c>
    </row>
    <row r="99" spans="2:5" x14ac:dyDescent="0.25">
      <c r="B99" t="s">
        <v>639</v>
      </c>
      <c r="C99" t="s">
        <v>563</v>
      </c>
      <c r="D99" t="s">
        <v>480</v>
      </c>
      <c r="E99" s="3">
        <v>68346535</v>
      </c>
    </row>
    <row r="100" spans="2:5" x14ac:dyDescent="0.25">
      <c r="B100" t="s">
        <v>639</v>
      </c>
      <c r="C100" t="s">
        <v>564</v>
      </c>
      <c r="D100" t="s">
        <v>480</v>
      </c>
      <c r="E100" s="3">
        <v>19123161</v>
      </c>
    </row>
    <row r="101" spans="2:5" x14ac:dyDescent="0.25">
      <c r="B101" t="s">
        <v>639</v>
      </c>
      <c r="C101" t="s">
        <v>565</v>
      </c>
      <c r="D101" t="s">
        <v>480</v>
      </c>
      <c r="E101" s="3">
        <v>1989846722</v>
      </c>
    </row>
    <row r="102" spans="2:5" x14ac:dyDescent="0.25">
      <c r="B102" t="s">
        <v>639</v>
      </c>
      <c r="C102" t="s">
        <v>566</v>
      </c>
      <c r="D102" t="s">
        <v>480</v>
      </c>
      <c r="E102" s="3">
        <v>94868834</v>
      </c>
    </row>
    <row r="103" spans="2:5" x14ac:dyDescent="0.25">
      <c r="B103" t="s">
        <v>639</v>
      </c>
      <c r="C103" t="s">
        <v>567</v>
      </c>
      <c r="D103" t="s">
        <v>480</v>
      </c>
      <c r="E103" s="3">
        <v>0</v>
      </c>
    </row>
    <row r="104" spans="2:5" x14ac:dyDescent="0.25">
      <c r="B104" t="s">
        <v>639</v>
      </c>
      <c r="C104" t="s">
        <v>568</v>
      </c>
      <c r="D104" t="s">
        <v>480</v>
      </c>
      <c r="E104" s="3">
        <v>0</v>
      </c>
    </row>
    <row r="105" spans="2:5" x14ac:dyDescent="0.25">
      <c r="B105" t="s">
        <v>639</v>
      </c>
      <c r="C105" t="s">
        <v>569</v>
      </c>
      <c r="D105" t="s">
        <v>480</v>
      </c>
      <c r="E105" s="3">
        <v>0</v>
      </c>
    </row>
    <row r="106" spans="2:5" x14ac:dyDescent="0.25">
      <c r="B106" t="s">
        <v>639</v>
      </c>
      <c r="C106" t="s">
        <v>570</v>
      </c>
      <c r="D106" t="s">
        <v>480</v>
      </c>
      <c r="E106" s="3">
        <v>68600</v>
      </c>
    </row>
    <row r="107" spans="2:5" x14ac:dyDescent="0.25">
      <c r="B107" t="s">
        <v>639</v>
      </c>
      <c r="C107" t="s">
        <v>571</v>
      </c>
      <c r="D107" t="s">
        <v>480</v>
      </c>
      <c r="E107" s="3">
        <v>0</v>
      </c>
    </row>
    <row r="108" spans="2:5" x14ac:dyDescent="0.25">
      <c r="B108" t="s">
        <v>639</v>
      </c>
      <c r="C108" t="s">
        <v>572</v>
      </c>
      <c r="D108" t="s">
        <v>480</v>
      </c>
      <c r="E108" s="3">
        <v>144900</v>
      </c>
    </row>
    <row r="109" spans="2:5" x14ac:dyDescent="0.25">
      <c r="B109" t="s">
        <v>639</v>
      </c>
      <c r="C109" t="s">
        <v>573</v>
      </c>
      <c r="D109" t="s">
        <v>480</v>
      </c>
      <c r="E109" s="3">
        <v>0</v>
      </c>
    </row>
    <row r="110" spans="2:5" x14ac:dyDescent="0.25">
      <c r="B110" t="s">
        <v>639</v>
      </c>
      <c r="C110" t="s">
        <v>574</v>
      </c>
      <c r="D110" t="s">
        <v>480</v>
      </c>
      <c r="E110" s="3">
        <v>0</v>
      </c>
    </row>
    <row r="111" spans="2:5" x14ac:dyDescent="0.25">
      <c r="B111" t="s">
        <v>639</v>
      </c>
      <c r="C111" t="s">
        <v>575</v>
      </c>
      <c r="D111" t="s">
        <v>480</v>
      </c>
      <c r="E111" s="3">
        <v>0</v>
      </c>
    </row>
    <row r="112" spans="2:5" x14ac:dyDescent="0.25">
      <c r="B112" t="s">
        <v>639</v>
      </c>
      <c r="C112" t="s">
        <v>576</v>
      </c>
      <c r="D112" t="s">
        <v>480</v>
      </c>
      <c r="E112" s="3">
        <v>7796</v>
      </c>
    </row>
    <row r="113" spans="2:5" x14ac:dyDescent="0.25">
      <c r="B113" t="s">
        <v>639</v>
      </c>
      <c r="C113" t="s">
        <v>577</v>
      </c>
      <c r="D113" t="s">
        <v>480</v>
      </c>
      <c r="E113" s="3">
        <v>2500106</v>
      </c>
    </row>
    <row r="114" spans="2:5" x14ac:dyDescent="0.25">
      <c r="B114" t="s">
        <v>639</v>
      </c>
      <c r="C114" t="s">
        <v>578</v>
      </c>
      <c r="D114" t="s">
        <v>480</v>
      </c>
      <c r="E114" s="3">
        <v>68874</v>
      </c>
    </row>
    <row r="115" spans="2:5" x14ac:dyDescent="0.25">
      <c r="B115" t="s">
        <v>639</v>
      </c>
      <c r="C115" t="s">
        <v>579</v>
      </c>
      <c r="D115" t="s">
        <v>480</v>
      </c>
      <c r="E115" s="3">
        <v>102427</v>
      </c>
    </row>
    <row r="116" spans="2:5" x14ac:dyDescent="0.25">
      <c r="B116" t="s">
        <v>639</v>
      </c>
      <c r="C116" t="s">
        <v>580</v>
      </c>
      <c r="D116" t="s">
        <v>480</v>
      </c>
      <c r="E116" s="3">
        <v>0</v>
      </c>
    </row>
    <row r="117" spans="2:5" x14ac:dyDescent="0.25">
      <c r="B117" t="s">
        <v>639</v>
      </c>
      <c r="C117" t="s">
        <v>581</v>
      </c>
      <c r="D117" t="s">
        <v>480</v>
      </c>
      <c r="E117" s="3">
        <v>0</v>
      </c>
    </row>
    <row r="118" spans="2:5" x14ac:dyDescent="0.25">
      <c r="B118" t="s">
        <v>639</v>
      </c>
      <c r="C118" t="s">
        <v>582</v>
      </c>
      <c r="D118" t="s">
        <v>480</v>
      </c>
      <c r="E118" s="3">
        <v>0</v>
      </c>
    </row>
    <row r="119" spans="2:5" x14ac:dyDescent="0.25">
      <c r="B119" t="s">
        <v>639</v>
      </c>
      <c r="C119" t="s">
        <v>583</v>
      </c>
      <c r="D119" t="s">
        <v>480</v>
      </c>
      <c r="E119" s="3">
        <v>0</v>
      </c>
    </row>
    <row r="120" spans="2:5" x14ac:dyDescent="0.25">
      <c r="B120" t="s">
        <v>639</v>
      </c>
      <c r="C120" t="s">
        <v>587</v>
      </c>
      <c r="D120" t="s">
        <v>480</v>
      </c>
      <c r="E120" s="3">
        <v>0</v>
      </c>
    </row>
    <row r="121" spans="2:5" x14ac:dyDescent="0.25">
      <c r="B121" t="s">
        <v>639</v>
      </c>
      <c r="C121" t="s">
        <v>588</v>
      </c>
      <c r="D121" t="s">
        <v>480</v>
      </c>
      <c r="E121" s="3">
        <v>0</v>
      </c>
    </row>
    <row r="122" spans="2:5" x14ac:dyDescent="0.25">
      <c r="B122" t="s">
        <v>639</v>
      </c>
      <c r="C122" t="s">
        <v>589</v>
      </c>
      <c r="D122" t="s">
        <v>480</v>
      </c>
      <c r="E122" s="3">
        <v>0</v>
      </c>
    </row>
    <row r="123" spans="2:5" x14ac:dyDescent="0.25">
      <c r="B123" t="s">
        <v>639</v>
      </c>
      <c r="C123" t="s">
        <v>590</v>
      </c>
      <c r="D123" t="s">
        <v>480</v>
      </c>
      <c r="E123" s="3">
        <v>0</v>
      </c>
    </row>
    <row r="124" spans="2:5" x14ac:dyDescent="0.25">
      <c r="B124" t="s">
        <v>639</v>
      </c>
      <c r="C124" t="s">
        <v>591</v>
      </c>
      <c r="D124" t="s">
        <v>480</v>
      </c>
      <c r="E124" s="3">
        <v>0</v>
      </c>
    </row>
    <row r="125" spans="2:5" x14ac:dyDescent="0.25">
      <c r="B125" t="s">
        <v>639</v>
      </c>
      <c r="C125" t="s">
        <v>592</v>
      </c>
      <c r="D125" t="s">
        <v>480</v>
      </c>
      <c r="E125" s="3">
        <v>0</v>
      </c>
    </row>
    <row r="126" spans="2:5" x14ac:dyDescent="0.25">
      <c r="B126" t="s">
        <v>639</v>
      </c>
      <c r="C126" t="s">
        <v>593</v>
      </c>
      <c r="D126" t="s">
        <v>480</v>
      </c>
      <c r="E126" s="3">
        <v>3080975</v>
      </c>
    </row>
    <row r="127" spans="2:5" x14ac:dyDescent="0.25">
      <c r="B127" t="s">
        <v>639</v>
      </c>
      <c r="C127" t="s">
        <v>594</v>
      </c>
      <c r="D127" t="s">
        <v>480</v>
      </c>
      <c r="E127" s="3">
        <v>583352</v>
      </c>
    </row>
    <row r="128" spans="2:5" x14ac:dyDescent="0.25">
      <c r="B128" t="s">
        <v>639</v>
      </c>
      <c r="C128" t="s">
        <v>595</v>
      </c>
      <c r="D128" t="s">
        <v>480</v>
      </c>
      <c r="E128" s="3">
        <v>470169</v>
      </c>
    </row>
    <row r="129" spans="2:5" x14ac:dyDescent="0.25">
      <c r="B129" t="s">
        <v>639</v>
      </c>
      <c r="C129" t="s">
        <v>596</v>
      </c>
      <c r="D129" t="s">
        <v>480</v>
      </c>
      <c r="E129" s="3">
        <v>148998</v>
      </c>
    </row>
    <row r="130" spans="2:5" x14ac:dyDescent="0.25">
      <c r="B130" t="s">
        <v>639</v>
      </c>
      <c r="C130" t="s">
        <v>597</v>
      </c>
      <c r="D130" t="s">
        <v>480</v>
      </c>
      <c r="E130" s="3">
        <v>8267028</v>
      </c>
    </row>
    <row r="131" spans="2:5" x14ac:dyDescent="0.25">
      <c r="B131" t="s">
        <v>639</v>
      </c>
      <c r="C131" t="s">
        <v>598</v>
      </c>
      <c r="D131" t="s">
        <v>480</v>
      </c>
      <c r="E131" s="3">
        <v>198093</v>
      </c>
    </row>
    <row r="132" spans="2:5" x14ac:dyDescent="0.25">
      <c r="B132" t="s">
        <v>639</v>
      </c>
      <c r="C132" t="s">
        <v>599</v>
      </c>
      <c r="D132" t="s">
        <v>480</v>
      </c>
      <c r="E132" s="3">
        <v>304587</v>
      </c>
    </row>
    <row r="133" spans="2:5" x14ac:dyDescent="0.25">
      <c r="B133" t="s">
        <v>639</v>
      </c>
      <c r="C133" t="s">
        <v>600</v>
      </c>
      <c r="D133" t="s">
        <v>480</v>
      </c>
      <c r="E133" s="3">
        <v>0</v>
      </c>
    </row>
    <row r="134" spans="2:5" x14ac:dyDescent="0.25">
      <c r="B134" t="s">
        <v>639</v>
      </c>
      <c r="C134" t="s">
        <v>601</v>
      </c>
      <c r="D134" t="s">
        <v>480</v>
      </c>
      <c r="E134" s="3">
        <v>0</v>
      </c>
    </row>
    <row r="135" spans="2:5" x14ac:dyDescent="0.25">
      <c r="B135" t="s">
        <v>639</v>
      </c>
      <c r="C135" t="s">
        <v>602</v>
      </c>
      <c r="D135" t="s">
        <v>480</v>
      </c>
      <c r="E135" s="3">
        <v>0</v>
      </c>
    </row>
    <row r="136" spans="2:5" x14ac:dyDescent="0.25">
      <c r="B136" t="s">
        <v>639</v>
      </c>
      <c r="C136" t="s">
        <v>603</v>
      </c>
      <c r="D136" t="s">
        <v>480</v>
      </c>
      <c r="E136" s="3">
        <v>2849070</v>
      </c>
    </row>
    <row r="137" spans="2:5" x14ac:dyDescent="0.25">
      <c r="B137" t="s">
        <v>639</v>
      </c>
      <c r="C137" t="s">
        <v>604</v>
      </c>
      <c r="D137" t="s">
        <v>480</v>
      </c>
      <c r="E137" s="3">
        <v>14293503</v>
      </c>
    </row>
    <row r="138" spans="2:5" x14ac:dyDescent="0.25">
      <c r="B138" t="s">
        <v>639</v>
      </c>
      <c r="C138" t="s">
        <v>605</v>
      </c>
      <c r="D138" t="s">
        <v>480</v>
      </c>
      <c r="E138" s="3">
        <v>4705874</v>
      </c>
    </row>
    <row r="139" spans="2:5" x14ac:dyDescent="0.25">
      <c r="B139" t="s">
        <v>639</v>
      </c>
      <c r="C139" t="s">
        <v>606</v>
      </c>
      <c r="D139" t="s">
        <v>480</v>
      </c>
      <c r="E139" s="3">
        <v>147700</v>
      </c>
    </row>
    <row r="140" spans="2:5" x14ac:dyDescent="0.25">
      <c r="B140" t="s">
        <v>639</v>
      </c>
      <c r="C140" t="s">
        <v>607</v>
      </c>
      <c r="D140" t="s">
        <v>480</v>
      </c>
      <c r="E140" s="3">
        <v>0</v>
      </c>
    </row>
    <row r="141" spans="2:5" x14ac:dyDescent="0.25">
      <c r="B141" t="s">
        <v>639</v>
      </c>
      <c r="C141" t="s">
        <v>608</v>
      </c>
      <c r="D141" t="s">
        <v>480</v>
      </c>
      <c r="E141" s="3">
        <v>0</v>
      </c>
    </row>
    <row r="142" spans="2:5" x14ac:dyDescent="0.25">
      <c r="B142" t="s">
        <v>639</v>
      </c>
      <c r="C142" t="s">
        <v>609</v>
      </c>
      <c r="D142" t="s">
        <v>480</v>
      </c>
      <c r="E142" s="3">
        <v>0</v>
      </c>
    </row>
    <row r="143" spans="2:5" x14ac:dyDescent="0.25">
      <c r="B143" t="s">
        <v>639</v>
      </c>
      <c r="C143" t="s">
        <v>610</v>
      </c>
      <c r="D143" t="s">
        <v>480</v>
      </c>
      <c r="E143" s="3">
        <v>0</v>
      </c>
    </row>
    <row r="144" spans="2:5" x14ac:dyDescent="0.25">
      <c r="B144" t="s">
        <v>639</v>
      </c>
      <c r="C144" t="s">
        <v>611</v>
      </c>
      <c r="D144" t="s">
        <v>480</v>
      </c>
      <c r="E144" s="3">
        <v>0</v>
      </c>
    </row>
    <row r="145" spans="2:5" x14ac:dyDescent="0.25">
      <c r="B145" t="s">
        <v>639</v>
      </c>
      <c r="C145" t="s">
        <v>612</v>
      </c>
      <c r="D145" t="s">
        <v>480</v>
      </c>
      <c r="E145" s="3">
        <v>0</v>
      </c>
    </row>
    <row r="146" spans="2:5" x14ac:dyDescent="0.25">
      <c r="B146" t="s">
        <v>639</v>
      </c>
      <c r="C146" t="s">
        <v>613</v>
      </c>
      <c r="D146" t="s">
        <v>480</v>
      </c>
      <c r="E146" s="3">
        <v>0</v>
      </c>
    </row>
    <row r="147" spans="2:5" x14ac:dyDescent="0.25">
      <c r="B147" t="s">
        <v>639</v>
      </c>
      <c r="C147" t="s">
        <v>614</v>
      </c>
      <c r="D147" t="s">
        <v>480</v>
      </c>
      <c r="E147" s="3">
        <v>0</v>
      </c>
    </row>
    <row r="148" spans="2:5" x14ac:dyDescent="0.25">
      <c r="B148" t="s">
        <v>639</v>
      </c>
      <c r="C148" t="s">
        <v>616</v>
      </c>
      <c r="D148" t="s">
        <v>480</v>
      </c>
      <c r="E148" s="3">
        <v>0</v>
      </c>
    </row>
    <row r="149" spans="2:5" x14ac:dyDescent="0.25">
      <c r="B149" s="10" t="s">
        <v>639</v>
      </c>
      <c r="C149" s="10" t="s">
        <v>559</v>
      </c>
      <c r="D149" t="s">
        <v>481</v>
      </c>
      <c r="E149" s="3">
        <v>674603000</v>
      </c>
    </row>
    <row r="150" spans="2:5" x14ac:dyDescent="0.25">
      <c r="B150" s="10" t="s">
        <v>639</v>
      </c>
      <c r="C150" s="10" t="s">
        <v>562</v>
      </c>
      <c r="D150" t="s">
        <v>481</v>
      </c>
      <c r="E150" s="3">
        <v>1345000</v>
      </c>
    </row>
    <row r="151" spans="2:5" x14ac:dyDescent="0.25">
      <c r="B151" s="10" t="s">
        <v>639</v>
      </c>
      <c r="C151" s="10" t="s">
        <v>575</v>
      </c>
      <c r="D151" t="s">
        <v>481</v>
      </c>
      <c r="E151" s="3">
        <v>0</v>
      </c>
    </row>
    <row r="152" spans="2:5" x14ac:dyDescent="0.25">
      <c r="B152" s="10" t="s">
        <v>639</v>
      </c>
      <c r="C152" s="10" t="s">
        <v>582</v>
      </c>
      <c r="D152" t="s">
        <v>481</v>
      </c>
      <c r="E152" s="3">
        <v>0</v>
      </c>
    </row>
    <row r="153" spans="2:5" x14ac:dyDescent="0.25">
      <c r="B153" s="10" t="s">
        <v>639</v>
      </c>
      <c r="C153" s="10" t="s">
        <v>583</v>
      </c>
      <c r="D153" t="s">
        <v>481</v>
      </c>
      <c r="E153" s="3">
        <v>0</v>
      </c>
    </row>
    <row r="154" spans="2:5" x14ac:dyDescent="0.25">
      <c r="B154" s="10" t="s">
        <v>639</v>
      </c>
      <c r="C154" s="10" t="s">
        <v>585</v>
      </c>
      <c r="D154" t="s">
        <v>481</v>
      </c>
      <c r="E154" s="3">
        <v>2113000</v>
      </c>
    </row>
    <row r="155" spans="2:5" x14ac:dyDescent="0.25">
      <c r="B155" s="10" t="s">
        <v>639</v>
      </c>
      <c r="C155" s="10" t="s">
        <v>586</v>
      </c>
      <c r="D155" t="s">
        <v>481</v>
      </c>
      <c r="E155" s="3">
        <v>18309010</v>
      </c>
    </row>
    <row r="156" spans="2:5" x14ac:dyDescent="0.25">
      <c r="B156" t="s">
        <v>638</v>
      </c>
      <c r="C156" t="s">
        <v>617</v>
      </c>
      <c r="D156" t="s">
        <v>479</v>
      </c>
      <c r="E156" s="3">
        <v>2010889</v>
      </c>
    </row>
    <row r="157" spans="2:5" x14ac:dyDescent="0.25">
      <c r="B157" t="s">
        <v>638</v>
      </c>
      <c r="C157" t="s">
        <v>617</v>
      </c>
      <c r="D157" t="s">
        <v>480</v>
      </c>
      <c r="E157" s="3">
        <v>212362340</v>
      </c>
    </row>
    <row r="158" spans="2:5" x14ac:dyDescent="0.25">
      <c r="B158" t="s">
        <v>638</v>
      </c>
      <c r="C158" t="s">
        <v>618</v>
      </c>
      <c r="D158" t="s">
        <v>479</v>
      </c>
      <c r="E158" s="3">
        <v>12381486</v>
      </c>
    </row>
    <row r="159" spans="2:5" x14ac:dyDescent="0.25">
      <c r="B159" t="s">
        <v>638</v>
      </c>
      <c r="C159" t="s">
        <v>618</v>
      </c>
      <c r="D159" t="s">
        <v>480</v>
      </c>
      <c r="E159" s="3">
        <v>22930680</v>
      </c>
    </row>
    <row r="160" spans="2:5" x14ac:dyDescent="0.25">
      <c r="B160" t="s">
        <v>638</v>
      </c>
      <c r="C160" t="s">
        <v>483</v>
      </c>
      <c r="D160" t="s">
        <v>479</v>
      </c>
      <c r="E160" s="3">
        <v>1959785</v>
      </c>
    </row>
    <row r="161" spans="2:5" x14ac:dyDescent="0.25">
      <c r="B161" s="10" t="s">
        <v>638</v>
      </c>
      <c r="C161" s="10" t="s">
        <v>483</v>
      </c>
      <c r="D161" t="s">
        <v>481</v>
      </c>
      <c r="E161" s="3">
        <v>0</v>
      </c>
    </row>
    <row r="162" spans="2:5" x14ac:dyDescent="0.25">
      <c r="B162" t="s">
        <v>638</v>
      </c>
      <c r="C162" t="s">
        <v>619</v>
      </c>
      <c r="D162" t="s">
        <v>479</v>
      </c>
      <c r="E162" s="3">
        <v>1027955</v>
      </c>
    </row>
    <row r="163" spans="2:5" x14ac:dyDescent="0.25">
      <c r="B163" t="s">
        <v>638</v>
      </c>
      <c r="C163" t="s">
        <v>619</v>
      </c>
      <c r="D163" t="s">
        <v>480</v>
      </c>
      <c r="E163" s="3">
        <v>200942</v>
      </c>
    </row>
    <row r="164" spans="2:5" x14ac:dyDescent="0.25">
      <c r="B164" t="s">
        <v>638</v>
      </c>
      <c r="C164" t="s">
        <v>484</v>
      </c>
      <c r="D164" t="s">
        <v>479</v>
      </c>
      <c r="E164" s="3">
        <v>203486626.08266187</v>
      </c>
    </row>
    <row r="165" spans="2:5" x14ac:dyDescent="0.25">
      <c r="B165" t="s">
        <v>638</v>
      </c>
      <c r="C165" t="s">
        <v>484</v>
      </c>
      <c r="D165" t="s">
        <v>480</v>
      </c>
      <c r="E165" s="3">
        <v>5402375419.9173374</v>
      </c>
    </row>
    <row r="166" spans="2:5" x14ac:dyDescent="0.25">
      <c r="B166" s="10" t="s">
        <v>638</v>
      </c>
      <c r="C166" s="10" t="s">
        <v>484</v>
      </c>
      <c r="D166" t="s">
        <v>481</v>
      </c>
      <c r="E166" s="3">
        <v>0</v>
      </c>
    </row>
    <row r="167" spans="2:5" x14ac:dyDescent="0.25">
      <c r="B167" t="s">
        <v>638</v>
      </c>
      <c r="C167" t="s">
        <v>620</v>
      </c>
      <c r="D167" t="s">
        <v>479</v>
      </c>
      <c r="E167" s="3">
        <v>922963778</v>
      </c>
    </row>
    <row r="168" spans="2:5" x14ac:dyDescent="0.25">
      <c r="B168" t="s">
        <v>638</v>
      </c>
      <c r="C168" t="s">
        <v>620</v>
      </c>
      <c r="D168" t="s">
        <v>480</v>
      </c>
      <c r="E168" s="3">
        <v>1069795668</v>
      </c>
    </row>
    <row r="169" spans="2:5" x14ac:dyDescent="0.25">
      <c r="B169" t="s">
        <v>638</v>
      </c>
      <c r="C169" t="s">
        <v>485</v>
      </c>
      <c r="D169" t="s">
        <v>479</v>
      </c>
      <c r="E169" s="3">
        <v>6371875.6889042743</v>
      </c>
    </row>
    <row r="170" spans="2:5" x14ac:dyDescent="0.25">
      <c r="B170" t="s">
        <v>638</v>
      </c>
      <c r="C170" t="s">
        <v>485</v>
      </c>
      <c r="D170" t="s">
        <v>480</v>
      </c>
      <c r="E170" s="3">
        <v>1246511084.3110957</v>
      </c>
    </row>
    <row r="171" spans="2:5" x14ac:dyDescent="0.25">
      <c r="B171" s="10" t="s">
        <v>638</v>
      </c>
      <c r="C171" s="10" t="s">
        <v>485</v>
      </c>
      <c r="D171" t="s">
        <v>481</v>
      </c>
      <c r="E171" s="3">
        <v>0</v>
      </c>
    </row>
    <row r="172" spans="2:5" x14ac:dyDescent="0.25">
      <c r="B172" t="s">
        <v>638</v>
      </c>
      <c r="C172" t="s">
        <v>486</v>
      </c>
      <c r="D172" t="s">
        <v>479</v>
      </c>
      <c r="E172" s="3">
        <v>18619923.867779419</v>
      </c>
    </row>
    <row r="173" spans="2:5" x14ac:dyDescent="0.25">
      <c r="B173" t="s">
        <v>638</v>
      </c>
      <c r="C173" t="s">
        <v>486</v>
      </c>
      <c r="D173" t="s">
        <v>480</v>
      </c>
      <c r="E173" s="3">
        <v>278648224.13222057</v>
      </c>
    </row>
    <row r="174" spans="2:5" x14ac:dyDescent="0.25">
      <c r="B174" s="10" t="s">
        <v>638</v>
      </c>
      <c r="C174" s="10" t="s">
        <v>486</v>
      </c>
      <c r="D174" t="s">
        <v>481</v>
      </c>
      <c r="E174" s="3">
        <v>0</v>
      </c>
    </row>
    <row r="175" spans="2:5" x14ac:dyDescent="0.25">
      <c r="B175" t="s">
        <v>638</v>
      </c>
      <c r="C175" t="s">
        <v>621</v>
      </c>
      <c r="D175" t="s">
        <v>480</v>
      </c>
      <c r="E175" s="3">
        <v>4222684</v>
      </c>
    </row>
    <row r="176" spans="2:5" x14ac:dyDescent="0.25">
      <c r="B176" t="s">
        <v>638</v>
      </c>
      <c r="C176" t="s">
        <v>622</v>
      </c>
      <c r="D176" t="s">
        <v>480</v>
      </c>
      <c r="E176" s="3">
        <v>1537946</v>
      </c>
    </row>
    <row r="177" spans="2:5" x14ac:dyDescent="0.25">
      <c r="B177" t="s">
        <v>638</v>
      </c>
      <c r="C177" t="s">
        <v>623</v>
      </c>
      <c r="D177" t="s">
        <v>479</v>
      </c>
      <c r="E177" s="3">
        <v>20934600</v>
      </c>
    </row>
    <row r="178" spans="2:5" x14ac:dyDescent="0.25">
      <c r="B178" t="s">
        <v>638</v>
      </c>
      <c r="C178" t="s">
        <v>623</v>
      </c>
      <c r="D178" t="s">
        <v>480</v>
      </c>
      <c r="E178" s="3">
        <v>69145330</v>
      </c>
    </row>
    <row r="179" spans="2:5" x14ac:dyDescent="0.25">
      <c r="B179" t="s">
        <v>638</v>
      </c>
      <c r="C179" t="s">
        <v>624</v>
      </c>
      <c r="D179" t="s">
        <v>480</v>
      </c>
      <c r="E179" s="3">
        <v>101304</v>
      </c>
    </row>
    <row r="180" spans="2:5" x14ac:dyDescent="0.25">
      <c r="B180" t="s">
        <v>638</v>
      </c>
      <c r="C180" t="s">
        <v>625</v>
      </c>
      <c r="D180" t="s">
        <v>479</v>
      </c>
      <c r="E180" s="3">
        <v>78072</v>
      </c>
    </row>
    <row r="181" spans="2:5" x14ac:dyDescent="0.25">
      <c r="B181" t="s">
        <v>638</v>
      </c>
      <c r="C181" t="s">
        <v>625</v>
      </c>
      <c r="D181" t="s">
        <v>480</v>
      </c>
      <c r="E181" s="3">
        <v>829592</v>
      </c>
    </row>
    <row r="182" spans="2:5" x14ac:dyDescent="0.25">
      <c r="B182" t="s">
        <v>638</v>
      </c>
      <c r="C182" t="s">
        <v>487</v>
      </c>
      <c r="D182" t="s">
        <v>479</v>
      </c>
      <c r="E182" s="3">
        <v>257916.77062317089</v>
      </c>
    </row>
    <row r="183" spans="2:5" x14ac:dyDescent="0.25">
      <c r="B183" t="s">
        <v>638</v>
      </c>
      <c r="C183" t="s">
        <v>487</v>
      </c>
      <c r="D183" t="s">
        <v>480</v>
      </c>
      <c r="E183" s="3">
        <v>36271377.22937683</v>
      </c>
    </row>
    <row r="184" spans="2:5" x14ac:dyDescent="0.25">
      <c r="B184" s="10" t="s">
        <v>638</v>
      </c>
      <c r="C184" s="10" t="s">
        <v>487</v>
      </c>
      <c r="D184" t="s">
        <v>481</v>
      </c>
      <c r="E184" s="3">
        <v>0</v>
      </c>
    </row>
    <row r="185" spans="2:5" x14ac:dyDescent="0.25">
      <c r="B185" t="s">
        <v>638</v>
      </c>
      <c r="C185" t="s">
        <v>626</v>
      </c>
      <c r="D185" t="s">
        <v>479</v>
      </c>
      <c r="E185" s="3">
        <v>9275008</v>
      </c>
    </row>
    <row r="186" spans="2:5" x14ac:dyDescent="0.25">
      <c r="B186" t="s">
        <v>638</v>
      </c>
      <c r="C186" t="s">
        <v>626</v>
      </c>
      <c r="D186" t="s">
        <v>480</v>
      </c>
      <c r="E186" s="3">
        <v>1939920</v>
      </c>
    </row>
    <row r="187" spans="2:5" x14ac:dyDescent="0.25">
      <c r="B187" t="s">
        <v>638</v>
      </c>
      <c r="C187" t="s">
        <v>627</v>
      </c>
      <c r="D187" t="s">
        <v>480</v>
      </c>
      <c r="E187" s="3">
        <v>281962</v>
      </c>
    </row>
    <row r="188" spans="2:5" x14ac:dyDescent="0.25">
      <c r="B188" t="s">
        <v>638</v>
      </c>
      <c r="C188" t="s">
        <v>488</v>
      </c>
      <c r="D188" t="s">
        <v>479</v>
      </c>
      <c r="E188" s="3">
        <v>2415761.2716692341</v>
      </c>
    </row>
    <row r="189" spans="2:5" x14ac:dyDescent="0.25">
      <c r="B189" t="s">
        <v>638</v>
      </c>
      <c r="C189" t="s">
        <v>488</v>
      </c>
      <c r="D189" t="s">
        <v>480</v>
      </c>
      <c r="E189" s="3">
        <v>60979413.728330769</v>
      </c>
    </row>
    <row r="190" spans="2:5" x14ac:dyDescent="0.25">
      <c r="B190" s="10" t="s">
        <v>638</v>
      </c>
      <c r="C190" s="10" t="s">
        <v>488</v>
      </c>
      <c r="D190" t="s">
        <v>481</v>
      </c>
      <c r="E190" s="3">
        <v>0</v>
      </c>
    </row>
    <row r="191" spans="2:5" x14ac:dyDescent="0.25">
      <c r="B191" t="s">
        <v>638</v>
      </c>
      <c r="C191" t="s">
        <v>628</v>
      </c>
      <c r="D191" t="s">
        <v>479</v>
      </c>
      <c r="E191" s="3">
        <v>51823200</v>
      </c>
    </row>
    <row r="192" spans="2:5" x14ac:dyDescent="0.25">
      <c r="B192" t="s">
        <v>638</v>
      </c>
      <c r="C192" t="s">
        <v>628</v>
      </c>
      <c r="D192" t="s">
        <v>480</v>
      </c>
      <c r="E192" s="3">
        <v>8760901</v>
      </c>
    </row>
    <row r="193" spans="2:5" x14ac:dyDescent="0.25">
      <c r="B193" t="s">
        <v>638</v>
      </c>
      <c r="C193" t="s">
        <v>629</v>
      </c>
      <c r="D193" t="s">
        <v>480</v>
      </c>
      <c r="E193" s="3">
        <v>102798</v>
      </c>
    </row>
    <row r="194" spans="2:5" x14ac:dyDescent="0.25">
      <c r="B194" t="s">
        <v>638</v>
      </c>
      <c r="C194" t="s">
        <v>630</v>
      </c>
      <c r="D194" t="s">
        <v>480</v>
      </c>
      <c r="E194" s="3">
        <v>3475040</v>
      </c>
    </row>
    <row r="195" spans="2:5" x14ac:dyDescent="0.25">
      <c r="B195" t="s">
        <v>638</v>
      </c>
      <c r="C195" t="s">
        <v>631</v>
      </c>
      <c r="D195" t="s">
        <v>479</v>
      </c>
      <c r="E195" s="3">
        <v>1560</v>
      </c>
    </row>
    <row r="196" spans="2:5" x14ac:dyDescent="0.25">
      <c r="B196" t="s">
        <v>638</v>
      </c>
      <c r="C196" t="s">
        <v>631</v>
      </c>
      <c r="D196" t="s">
        <v>480</v>
      </c>
      <c r="E196" s="3">
        <v>4872792</v>
      </c>
    </row>
    <row r="197" spans="2:5" x14ac:dyDescent="0.25">
      <c r="B197" t="s">
        <v>638</v>
      </c>
      <c r="C197" t="s">
        <v>489</v>
      </c>
      <c r="D197" t="s">
        <v>479</v>
      </c>
      <c r="E197" s="3">
        <v>10499825</v>
      </c>
    </row>
    <row r="198" spans="2:5" x14ac:dyDescent="0.25">
      <c r="B198" t="s">
        <v>638</v>
      </c>
      <c r="C198" t="s">
        <v>489</v>
      </c>
      <c r="D198" t="s">
        <v>480</v>
      </c>
      <c r="E198" s="3">
        <v>4575584</v>
      </c>
    </row>
    <row r="199" spans="2:5" x14ac:dyDescent="0.25">
      <c r="B199" s="10" t="s">
        <v>638</v>
      </c>
      <c r="C199" s="10" t="s">
        <v>489</v>
      </c>
      <c r="D199" t="s">
        <v>481</v>
      </c>
      <c r="E199" s="3">
        <v>51541167</v>
      </c>
    </row>
    <row r="200" spans="2:5" x14ac:dyDescent="0.25">
      <c r="B200" t="s">
        <v>638</v>
      </c>
      <c r="C200" t="s">
        <v>632</v>
      </c>
      <c r="D200" t="s">
        <v>480</v>
      </c>
      <c r="E200" s="3">
        <v>84774810</v>
      </c>
    </row>
    <row r="201" spans="2:5" x14ac:dyDescent="0.25">
      <c r="B201" t="s">
        <v>638</v>
      </c>
      <c r="C201" t="s">
        <v>490</v>
      </c>
      <c r="D201" t="s">
        <v>479</v>
      </c>
      <c r="E201" s="3">
        <v>584024.45788861846</v>
      </c>
    </row>
    <row r="202" spans="2:5" x14ac:dyDescent="0.25">
      <c r="B202" t="s">
        <v>638</v>
      </c>
      <c r="C202" t="s">
        <v>490</v>
      </c>
      <c r="D202" t="s">
        <v>480</v>
      </c>
      <c r="E202" s="3">
        <v>91156416.542111382</v>
      </c>
    </row>
    <row r="203" spans="2:5" x14ac:dyDescent="0.25">
      <c r="B203" s="10" t="s">
        <v>638</v>
      </c>
      <c r="C203" s="10" t="s">
        <v>490</v>
      </c>
      <c r="D203" t="s">
        <v>481</v>
      </c>
      <c r="E203" s="3">
        <v>0</v>
      </c>
    </row>
    <row r="204" spans="2:5" x14ac:dyDescent="0.25">
      <c r="B204" t="s">
        <v>638</v>
      </c>
      <c r="C204" t="s">
        <v>633</v>
      </c>
      <c r="D204" t="s">
        <v>480</v>
      </c>
      <c r="E204" s="3">
        <v>15085529</v>
      </c>
    </row>
    <row r="205" spans="2:5" x14ac:dyDescent="0.25">
      <c r="B205" t="s">
        <v>638</v>
      </c>
      <c r="C205" t="s">
        <v>634</v>
      </c>
      <c r="D205" t="s">
        <v>480</v>
      </c>
      <c r="E205" s="3">
        <v>21951</v>
      </c>
    </row>
    <row r="206" spans="2:5" x14ac:dyDescent="0.25">
      <c r="B206" t="s">
        <v>638</v>
      </c>
      <c r="C206" t="s">
        <v>635</v>
      </c>
      <c r="D206" t="s">
        <v>480</v>
      </c>
      <c r="E206" s="3">
        <v>286760</v>
      </c>
    </row>
    <row r="207" spans="2:5" x14ac:dyDescent="0.25">
      <c r="B207" t="s">
        <v>638</v>
      </c>
      <c r="C207" t="s">
        <v>636</v>
      </c>
      <c r="D207" t="s">
        <v>479</v>
      </c>
      <c r="E207" s="3">
        <v>0</v>
      </c>
    </row>
    <row r="208" spans="2:5" x14ac:dyDescent="0.25">
      <c r="B208" t="s">
        <v>638</v>
      </c>
      <c r="C208" t="s">
        <v>636</v>
      </c>
      <c r="D208" t="s">
        <v>480</v>
      </c>
      <c r="E208" s="3">
        <v>234379</v>
      </c>
    </row>
    <row r="209" spans="2:5" x14ac:dyDescent="0.25">
      <c r="B209" t="s">
        <v>641</v>
      </c>
      <c r="C209" t="s">
        <v>517</v>
      </c>
      <c r="D209" t="s">
        <v>479</v>
      </c>
      <c r="E209" s="3">
        <v>13087.649927179726</v>
      </c>
    </row>
    <row r="210" spans="2:5" x14ac:dyDescent="0.25">
      <c r="B210" t="s">
        <v>641</v>
      </c>
      <c r="C210" t="s">
        <v>517</v>
      </c>
      <c r="D210" t="s">
        <v>480</v>
      </c>
      <c r="E210" s="3">
        <v>134069123.35007282</v>
      </c>
    </row>
    <row r="211" spans="2:5" x14ac:dyDescent="0.25">
      <c r="B211" s="10" t="s">
        <v>641</v>
      </c>
      <c r="C211" s="10" t="s">
        <v>517</v>
      </c>
      <c r="D211" t="s">
        <v>481</v>
      </c>
      <c r="E211" s="3">
        <v>0</v>
      </c>
    </row>
    <row r="212" spans="2:5" x14ac:dyDescent="0.25">
      <c r="B212" t="s">
        <v>641</v>
      </c>
      <c r="C212" t="s">
        <v>518</v>
      </c>
      <c r="D212" t="s">
        <v>480</v>
      </c>
      <c r="E212" s="3">
        <v>40862774</v>
      </c>
    </row>
    <row r="213" spans="2:5" x14ac:dyDescent="0.25">
      <c r="B213" t="s">
        <v>641</v>
      </c>
      <c r="C213" t="s">
        <v>519</v>
      </c>
      <c r="D213" t="s">
        <v>479</v>
      </c>
      <c r="E213" s="3">
        <v>16674.085699435698</v>
      </c>
    </row>
    <row r="214" spans="2:5" x14ac:dyDescent="0.25">
      <c r="B214" t="s">
        <v>641</v>
      </c>
      <c r="C214" t="s">
        <v>519</v>
      </c>
      <c r="D214" t="s">
        <v>480</v>
      </c>
      <c r="E214" s="3">
        <v>34373410.914300561</v>
      </c>
    </row>
    <row r="215" spans="2:5" x14ac:dyDescent="0.25">
      <c r="B215" s="10" t="s">
        <v>641</v>
      </c>
      <c r="C215" s="10" t="s">
        <v>519</v>
      </c>
      <c r="D215" t="s">
        <v>481</v>
      </c>
      <c r="E215" s="3">
        <v>0</v>
      </c>
    </row>
    <row r="216" spans="2:5" x14ac:dyDescent="0.25">
      <c r="B216" t="s">
        <v>641</v>
      </c>
      <c r="C216" t="s">
        <v>520</v>
      </c>
      <c r="D216" t="s">
        <v>480</v>
      </c>
      <c r="E216" s="3">
        <v>190980</v>
      </c>
    </row>
    <row r="217" spans="2:5" x14ac:dyDescent="0.25">
      <c r="B217" t="s">
        <v>641</v>
      </c>
      <c r="C217" t="s">
        <v>521</v>
      </c>
      <c r="D217" t="s">
        <v>479</v>
      </c>
      <c r="E217" s="3">
        <v>851045.25002525735</v>
      </c>
    </row>
    <row r="218" spans="2:5" x14ac:dyDescent="0.25">
      <c r="B218" t="s">
        <v>641</v>
      </c>
      <c r="C218" t="s">
        <v>521</v>
      </c>
      <c r="D218" t="s">
        <v>480</v>
      </c>
      <c r="E218" s="3">
        <v>495617198.74997473</v>
      </c>
    </row>
    <row r="219" spans="2:5" x14ac:dyDescent="0.25">
      <c r="B219" s="10" t="s">
        <v>641</v>
      </c>
      <c r="C219" s="10" t="s">
        <v>521</v>
      </c>
      <c r="D219" t="s">
        <v>481</v>
      </c>
      <c r="E219" s="3">
        <v>0</v>
      </c>
    </row>
    <row r="220" spans="2:5" x14ac:dyDescent="0.25">
      <c r="B220" t="s">
        <v>641</v>
      </c>
      <c r="C220" t="s">
        <v>522</v>
      </c>
      <c r="D220" t="s">
        <v>480</v>
      </c>
      <c r="E220" s="3">
        <v>73389378</v>
      </c>
    </row>
    <row r="221" spans="2:5" x14ac:dyDescent="0.25">
      <c r="B221" t="s">
        <v>641</v>
      </c>
      <c r="C221" t="s">
        <v>523</v>
      </c>
      <c r="D221" t="s">
        <v>479</v>
      </c>
      <c r="E221" s="3">
        <v>12811239</v>
      </c>
    </row>
    <row r="222" spans="2:5" x14ac:dyDescent="0.25">
      <c r="B222" t="s">
        <v>641</v>
      </c>
      <c r="C222" t="s">
        <v>523</v>
      </c>
      <c r="D222" t="s">
        <v>480</v>
      </c>
      <c r="E222" s="3">
        <v>833762668</v>
      </c>
    </row>
    <row r="223" spans="2:5" x14ac:dyDescent="0.25">
      <c r="B223" t="s">
        <v>641</v>
      </c>
      <c r="C223" t="s">
        <v>524</v>
      </c>
      <c r="D223" t="s">
        <v>479</v>
      </c>
      <c r="E223" s="3">
        <v>532578800</v>
      </c>
    </row>
    <row r="224" spans="2:5" x14ac:dyDescent="0.25">
      <c r="B224" t="s">
        <v>641</v>
      </c>
      <c r="C224" t="s">
        <v>524</v>
      </c>
      <c r="D224" t="s">
        <v>480</v>
      </c>
      <c r="E224" s="3">
        <v>329983210</v>
      </c>
    </row>
    <row r="225" spans="2:5" x14ac:dyDescent="0.25">
      <c r="B225" t="s">
        <v>641</v>
      </c>
      <c r="C225" t="s">
        <v>525</v>
      </c>
      <c r="D225" t="s">
        <v>480</v>
      </c>
      <c r="E225" s="3">
        <v>1125119</v>
      </c>
    </row>
    <row r="226" spans="2:5" x14ac:dyDescent="0.25">
      <c r="B226" t="s">
        <v>641</v>
      </c>
      <c r="C226" t="s">
        <v>526</v>
      </c>
      <c r="D226" t="s">
        <v>479</v>
      </c>
      <c r="E226" s="3">
        <v>317340</v>
      </c>
    </row>
    <row r="227" spans="2:5" x14ac:dyDescent="0.25">
      <c r="B227" t="s">
        <v>641</v>
      </c>
      <c r="C227" t="s">
        <v>526</v>
      </c>
      <c r="D227" t="s">
        <v>480</v>
      </c>
      <c r="E227" s="3">
        <v>2793260</v>
      </c>
    </row>
    <row r="228" spans="2:5" x14ac:dyDescent="0.25">
      <c r="B228" t="s">
        <v>641</v>
      </c>
      <c r="C228" t="s">
        <v>527</v>
      </c>
      <c r="D228" t="s">
        <v>480</v>
      </c>
      <c r="E228" s="3">
        <v>70157</v>
      </c>
    </row>
    <row r="229" spans="2:5" x14ac:dyDescent="0.25">
      <c r="B229" t="s">
        <v>641</v>
      </c>
      <c r="C229" t="s">
        <v>528</v>
      </c>
      <c r="D229" t="s">
        <v>479</v>
      </c>
      <c r="E229" s="3">
        <v>5138400</v>
      </c>
    </row>
    <row r="230" spans="2:5" x14ac:dyDescent="0.25">
      <c r="B230" t="s">
        <v>641</v>
      </c>
      <c r="C230" t="s">
        <v>529</v>
      </c>
      <c r="D230" t="s">
        <v>480</v>
      </c>
      <c r="E230" s="3">
        <v>1996000</v>
      </c>
    </row>
    <row r="231" spans="2:5" x14ac:dyDescent="0.25">
      <c r="B231" t="s">
        <v>641</v>
      </c>
      <c r="C231" t="s">
        <v>530</v>
      </c>
      <c r="D231" t="s">
        <v>479</v>
      </c>
      <c r="E231" s="3">
        <v>29711.841575804443</v>
      </c>
    </row>
    <row r="232" spans="2:5" x14ac:dyDescent="0.25">
      <c r="B232" t="s">
        <v>641</v>
      </c>
      <c r="C232" t="s">
        <v>530</v>
      </c>
      <c r="D232" t="s">
        <v>480</v>
      </c>
      <c r="E232" s="3">
        <v>19329203.158424195</v>
      </c>
    </row>
    <row r="233" spans="2:5" x14ac:dyDescent="0.25">
      <c r="B233" s="10" t="s">
        <v>641</v>
      </c>
      <c r="C233" s="10" t="s">
        <v>530</v>
      </c>
      <c r="D233" t="s">
        <v>481</v>
      </c>
      <c r="E233" s="3">
        <v>0</v>
      </c>
    </row>
    <row r="234" spans="2:5" x14ac:dyDescent="0.25">
      <c r="B234" t="s">
        <v>643</v>
      </c>
      <c r="C234" t="s">
        <v>491</v>
      </c>
      <c r="D234" t="s">
        <v>479</v>
      </c>
      <c r="E234" s="3">
        <v>518517</v>
      </c>
    </row>
    <row r="235" spans="2:5" x14ac:dyDescent="0.25">
      <c r="B235" t="s">
        <v>643</v>
      </c>
      <c r="C235" t="s">
        <v>491</v>
      </c>
      <c r="D235" t="s">
        <v>480</v>
      </c>
      <c r="E235" s="3">
        <v>17521335</v>
      </c>
    </row>
    <row r="236" spans="2:5" x14ac:dyDescent="0.25">
      <c r="B236" t="s">
        <v>643</v>
      </c>
      <c r="C236" t="s">
        <v>492</v>
      </c>
      <c r="D236" t="s">
        <v>479</v>
      </c>
      <c r="E236" s="3">
        <v>5381467.2466980619</v>
      </c>
    </row>
    <row r="237" spans="2:5" x14ac:dyDescent="0.25">
      <c r="B237" t="s">
        <v>643</v>
      </c>
      <c r="C237" t="s">
        <v>492</v>
      </c>
      <c r="D237" t="s">
        <v>480</v>
      </c>
      <c r="E237" s="3">
        <v>286005533.75330192</v>
      </c>
    </row>
    <row r="238" spans="2:5" x14ac:dyDescent="0.25">
      <c r="B238" t="s">
        <v>643</v>
      </c>
      <c r="C238" t="s">
        <v>493</v>
      </c>
      <c r="D238" t="s">
        <v>479</v>
      </c>
      <c r="E238" s="3">
        <v>154807827.35719019</v>
      </c>
    </row>
    <row r="239" spans="2:5" x14ac:dyDescent="0.25">
      <c r="B239" t="s">
        <v>643</v>
      </c>
      <c r="C239" t="s">
        <v>493</v>
      </c>
      <c r="D239" t="s">
        <v>480</v>
      </c>
      <c r="E239" s="3">
        <v>1168357256.6428099</v>
      </c>
    </row>
    <row r="240" spans="2:5" x14ac:dyDescent="0.25">
      <c r="B240" s="10" t="s">
        <v>643</v>
      </c>
      <c r="C240" s="10" t="s">
        <v>493</v>
      </c>
      <c r="D240" t="s">
        <v>481</v>
      </c>
      <c r="E240" s="3">
        <v>0</v>
      </c>
    </row>
    <row r="241" spans="2:5" x14ac:dyDescent="0.25">
      <c r="B241" t="s">
        <v>643</v>
      </c>
      <c r="C241" t="s">
        <v>494</v>
      </c>
      <c r="D241" t="s">
        <v>479</v>
      </c>
      <c r="E241" s="3">
        <v>3401574</v>
      </c>
    </row>
    <row r="242" spans="2:5" x14ac:dyDescent="0.25">
      <c r="B242" t="s">
        <v>643</v>
      </c>
      <c r="C242" t="s">
        <v>494</v>
      </c>
      <c r="D242" t="s">
        <v>480</v>
      </c>
      <c r="E242" s="3">
        <v>5489</v>
      </c>
    </row>
    <row r="243" spans="2:5" x14ac:dyDescent="0.25">
      <c r="B243" t="s">
        <v>643</v>
      </c>
      <c r="C243" t="s">
        <v>495</v>
      </c>
      <c r="D243" t="s">
        <v>479</v>
      </c>
      <c r="E243" s="3">
        <v>1781932013</v>
      </c>
    </row>
    <row r="244" spans="2:5" x14ac:dyDescent="0.25">
      <c r="B244" t="s">
        <v>643</v>
      </c>
      <c r="C244" t="s">
        <v>495</v>
      </c>
      <c r="D244" t="s">
        <v>480</v>
      </c>
      <c r="E244" s="3">
        <v>181880000</v>
      </c>
    </row>
    <row r="245" spans="2:5" x14ac:dyDescent="0.25">
      <c r="B245" t="s">
        <v>643</v>
      </c>
      <c r="C245" t="s">
        <v>496</v>
      </c>
      <c r="D245" t="s">
        <v>479</v>
      </c>
      <c r="E245" s="3">
        <v>8701000</v>
      </c>
    </row>
    <row r="246" spans="2:5" x14ac:dyDescent="0.25">
      <c r="B246" t="s">
        <v>643</v>
      </c>
      <c r="C246" t="s">
        <v>496</v>
      </c>
      <c r="D246" t="s">
        <v>480</v>
      </c>
      <c r="E246" s="3">
        <v>11007600</v>
      </c>
    </row>
    <row r="247" spans="2:5" x14ac:dyDescent="0.25">
      <c r="B247" t="s">
        <v>643</v>
      </c>
      <c r="C247" t="s">
        <v>497</v>
      </c>
      <c r="D247" t="s">
        <v>480</v>
      </c>
      <c r="E247" s="3">
        <v>260089</v>
      </c>
    </row>
    <row r="248" spans="2:5" x14ac:dyDescent="0.25">
      <c r="B248" t="s">
        <v>643</v>
      </c>
      <c r="C248" t="s">
        <v>498</v>
      </c>
      <c r="D248" t="s">
        <v>480</v>
      </c>
      <c r="E248" s="3">
        <v>7268023</v>
      </c>
    </row>
    <row r="249" spans="2:5" x14ac:dyDescent="0.25">
      <c r="B249" t="s">
        <v>643</v>
      </c>
      <c r="C249" t="s">
        <v>499</v>
      </c>
      <c r="D249" t="s">
        <v>479</v>
      </c>
      <c r="E249" s="3">
        <v>881780200</v>
      </c>
    </row>
    <row r="250" spans="2:5" x14ac:dyDescent="0.25">
      <c r="B250" t="s">
        <v>643</v>
      </c>
      <c r="C250" t="s">
        <v>499</v>
      </c>
      <c r="D250" t="s">
        <v>480</v>
      </c>
      <c r="E250" s="3">
        <v>482400</v>
      </c>
    </row>
    <row r="251" spans="2:5" x14ac:dyDescent="0.25">
      <c r="B251" s="10" t="s">
        <v>643</v>
      </c>
      <c r="C251" s="10" t="s">
        <v>499</v>
      </c>
      <c r="D251" t="s">
        <v>481</v>
      </c>
      <c r="E251" s="3">
        <v>586108000</v>
      </c>
    </row>
    <row r="252" spans="2:5" x14ac:dyDescent="0.25">
      <c r="B252" t="s">
        <v>643</v>
      </c>
      <c r="C252" t="s">
        <v>500</v>
      </c>
      <c r="D252" t="s">
        <v>480</v>
      </c>
      <c r="E252" s="3">
        <v>8691446</v>
      </c>
    </row>
    <row r="253" spans="2:5" x14ac:dyDescent="0.25">
      <c r="B253" t="s">
        <v>643</v>
      </c>
      <c r="C253" t="s">
        <v>501</v>
      </c>
      <c r="D253" t="s">
        <v>479</v>
      </c>
      <c r="E253" s="3">
        <v>269966.81497771066</v>
      </c>
    </row>
    <row r="254" spans="2:5" x14ac:dyDescent="0.25">
      <c r="B254" t="s">
        <v>643</v>
      </c>
      <c r="C254" t="s">
        <v>501</v>
      </c>
      <c r="D254" t="s">
        <v>480</v>
      </c>
      <c r="E254" s="3">
        <v>3973820.1850222894</v>
      </c>
    </row>
    <row r="255" spans="2:5" x14ac:dyDescent="0.25">
      <c r="B255" s="10" t="s">
        <v>643</v>
      </c>
      <c r="C255" s="10" t="s">
        <v>501</v>
      </c>
      <c r="D255" t="s">
        <v>481</v>
      </c>
      <c r="E255" s="3">
        <v>0</v>
      </c>
    </row>
    <row r="256" spans="2:5" s="10" customFormat="1" x14ac:dyDescent="0.25">
      <c r="B256" s="70"/>
      <c r="C256" s="70"/>
      <c r="D256" s="71" t="s">
        <v>476</v>
      </c>
      <c r="E256" s="72">
        <f>SUM(E7:E255)</f>
        <v>26800734304</v>
      </c>
    </row>
    <row r="257" spans="2:5" s="10" customFormat="1" x14ac:dyDescent="0.25">
      <c r="E257" s="67"/>
    </row>
    <row r="258" spans="2:5" s="10" customFormat="1" x14ac:dyDescent="0.25">
      <c r="B258" s="3"/>
      <c r="C258" s="3"/>
      <c r="D258" s="3"/>
      <c r="E258" s="66"/>
    </row>
    <row r="259" spans="2:5" s="10" customFormat="1" x14ac:dyDescent="0.25">
      <c r="B259" s="3"/>
      <c r="C259" s="3"/>
      <c r="D259" s="18"/>
      <c r="E259" s="66"/>
    </row>
    <row r="260" spans="2:5" s="10" customFormat="1" x14ac:dyDescent="0.25">
      <c r="B260" s="3"/>
      <c r="C260" s="3"/>
      <c r="D260" s="18"/>
      <c r="E260" s="66"/>
    </row>
    <row r="261" spans="2:5" s="10" customFormat="1" x14ac:dyDescent="0.25">
      <c r="B261" s="3"/>
      <c r="C261" s="3"/>
      <c r="D261" s="18"/>
      <c r="E261" s="66"/>
    </row>
    <row r="262" spans="2:5" s="10" customFormat="1" x14ac:dyDescent="0.25">
      <c r="B262" s="3"/>
      <c r="C262" s="3"/>
      <c r="D262" s="3"/>
      <c r="E262" s="66"/>
    </row>
    <row r="263" spans="2:5" s="10" customFormat="1" x14ac:dyDescent="0.25">
      <c r="B263" s="3"/>
      <c r="C263" s="3"/>
      <c r="D263" s="18"/>
      <c r="E263" s="66"/>
    </row>
    <row r="264" spans="2:5" s="10" customFormat="1" x14ac:dyDescent="0.25">
      <c r="B264" s="3"/>
      <c r="C264" s="3"/>
      <c r="D264" s="18"/>
      <c r="E264" s="66"/>
    </row>
    <row r="265" spans="2:5" s="10" customFormat="1" x14ac:dyDescent="0.25">
      <c r="B265" s="3"/>
      <c r="C265" s="3"/>
      <c r="D265" s="18"/>
      <c r="E265" s="66"/>
    </row>
    <row r="266" spans="2:5" s="10" customFormat="1" x14ac:dyDescent="0.25">
      <c r="B266" s="3"/>
      <c r="C266" s="3"/>
      <c r="D266" s="3"/>
      <c r="E266" s="66"/>
    </row>
    <row r="267" spans="2:5" s="10" customFormat="1" x14ac:dyDescent="0.25">
      <c r="B267" s="3"/>
      <c r="C267" s="3"/>
      <c r="D267" s="18"/>
      <c r="E267" s="66"/>
    </row>
    <row r="268" spans="2:5" s="10" customFormat="1" x14ac:dyDescent="0.25">
      <c r="B268" s="3"/>
      <c r="C268" s="3"/>
      <c r="D268" s="18"/>
      <c r="E268" s="66"/>
    </row>
    <row r="269" spans="2:5" s="10" customFormat="1" x14ac:dyDescent="0.25">
      <c r="B269" s="3"/>
      <c r="C269" s="3"/>
      <c r="D269" s="18"/>
      <c r="E269" s="66"/>
    </row>
    <row r="270" spans="2:5" s="10" customFormat="1" x14ac:dyDescent="0.25">
      <c r="B270" s="3"/>
      <c r="C270" s="3"/>
      <c r="D270" s="3"/>
      <c r="E270" s="66"/>
    </row>
    <row r="271" spans="2:5" s="10" customFormat="1" x14ac:dyDescent="0.25">
      <c r="B271" s="3"/>
      <c r="C271" s="3"/>
      <c r="D271" s="18"/>
      <c r="E271" s="66"/>
    </row>
    <row r="272" spans="2:5" s="10" customFormat="1" x14ac:dyDescent="0.25">
      <c r="B272" s="3"/>
      <c r="C272" s="3"/>
      <c r="D272" s="18"/>
      <c r="E272" s="66"/>
    </row>
    <row r="273" spans="2:5" s="10" customFormat="1" x14ac:dyDescent="0.25">
      <c r="B273" s="3"/>
      <c r="C273" s="3"/>
      <c r="D273" s="18"/>
      <c r="E273" s="66"/>
    </row>
    <row r="274" spans="2:5" s="10" customFormat="1" x14ac:dyDescent="0.25">
      <c r="B274" s="3"/>
      <c r="C274" s="3"/>
      <c r="D274" s="3"/>
      <c r="E274" s="66"/>
    </row>
    <row r="275" spans="2:5" s="10" customFormat="1" x14ac:dyDescent="0.25">
      <c r="B275" s="3"/>
      <c r="C275" s="3"/>
      <c r="D275" s="18"/>
      <c r="E275" s="66"/>
    </row>
    <row r="276" spans="2:5" s="10" customFormat="1" x14ac:dyDescent="0.25">
      <c r="B276" s="3"/>
      <c r="C276" s="3"/>
      <c r="D276" s="18"/>
      <c r="E276" s="66"/>
    </row>
    <row r="277" spans="2:5" s="10" customFormat="1" x14ac:dyDescent="0.25">
      <c r="B277" s="3"/>
      <c r="C277" s="3"/>
      <c r="D277" s="18"/>
      <c r="E277" s="66"/>
    </row>
    <row r="278" spans="2:5" s="10" customFormat="1" x14ac:dyDescent="0.25">
      <c r="B278" s="3"/>
      <c r="C278" s="3"/>
      <c r="D278" s="3"/>
      <c r="E278" s="66"/>
    </row>
    <row r="279" spans="2:5" s="10" customFormat="1" x14ac:dyDescent="0.25">
      <c r="B279" s="3"/>
      <c r="C279" s="3"/>
      <c r="D279" s="18"/>
      <c r="E279" s="66"/>
    </row>
    <row r="280" spans="2:5" s="10" customFormat="1" x14ac:dyDescent="0.25">
      <c r="B280" s="3"/>
      <c r="C280" s="3"/>
      <c r="D280" s="18"/>
      <c r="E280" s="66"/>
    </row>
    <row r="281" spans="2:5" s="10" customFormat="1" x14ac:dyDescent="0.25">
      <c r="B281" s="3"/>
      <c r="C281" s="3"/>
      <c r="D281" s="18"/>
      <c r="E281" s="66"/>
    </row>
    <row r="282" spans="2:5" s="10" customFormat="1" x14ac:dyDescent="0.25">
      <c r="B282" s="3"/>
      <c r="C282" s="3"/>
      <c r="D282" s="3"/>
      <c r="E282" s="66"/>
    </row>
    <row r="283" spans="2:5" s="10" customFormat="1" x14ac:dyDescent="0.25">
      <c r="B283" s="3"/>
      <c r="C283" s="3"/>
      <c r="D283" s="18"/>
      <c r="E283" s="66"/>
    </row>
    <row r="284" spans="2:5" s="10" customFormat="1" x14ac:dyDescent="0.25">
      <c r="B284" s="3"/>
      <c r="C284" s="3"/>
      <c r="D284" s="18"/>
      <c r="E284" s="66"/>
    </row>
    <row r="285" spans="2:5" s="10" customFormat="1" x14ac:dyDescent="0.25">
      <c r="B285" s="3"/>
      <c r="C285" s="3"/>
      <c r="D285" s="18"/>
      <c r="E285" s="66"/>
    </row>
    <row r="286" spans="2:5" s="10" customFormat="1" x14ac:dyDescent="0.25">
      <c r="B286" s="3"/>
      <c r="C286" s="3"/>
      <c r="D286" s="3"/>
      <c r="E286" s="66"/>
    </row>
    <row r="287" spans="2:5" s="10" customFormat="1" x14ac:dyDescent="0.25">
      <c r="B287" s="3"/>
      <c r="C287" s="3"/>
      <c r="D287" s="18"/>
      <c r="E287" s="66"/>
    </row>
    <row r="288" spans="2:5" s="10" customFormat="1" x14ac:dyDescent="0.25">
      <c r="B288" s="3"/>
      <c r="C288" s="3"/>
      <c r="D288" s="18"/>
      <c r="E288" s="66"/>
    </row>
    <row r="289" spans="2:5" s="10" customFormat="1" x14ac:dyDescent="0.25">
      <c r="B289" s="3"/>
      <c r="C289" s="3"/>
      <c r="D289" s="18"/>
      <c r="E289" s="66"/>
    </row>
    <row r="290" spans="2:5" s="10" customFormat="1" x14ac:dyDescent="0.25">
      <c r="B290" s="3"/>
      <c r="C290" s="3"/>
      <c r="D290" s="3"/>
      <c r="E290" s="66"/>
    </row>
    <row r="291" spans="2:5" s="10" customFormat="1" x14ac:dyDescent="0.25">
      <c r="B291" s="3"/>
      <c r="C291" s="3"/>
      <c r="D291" s="18"/>
      <c r="E291" s="66"/>
    </row>
    <row r="292" spans="2:5" s="10" customFormat="1" x14ac:dyDescent="0.25">
      <c r="B292" s="3"/>
      <c r="C292" s="3"/>
      <c r="D292" s="18"/>
      <c r="E292" s="66"/>
    </row>
    <row r="293" spans="2:5" s="10" customFormat="1" x14ac:dyDescent="0.25">
      <c r="B293" s="3"/>
      <c r="C293" s="3"/>
      <c r="D293" s="18"/>
      <c r="E293" s="66"/>
    </row>
    <row r="294" spans="2:5" s="10" customFormat="1" x14ac:dyDescent="0.25">
      <c r="B294" s="3"/>
      <c r="C294" s="3"/>
      <c r="D294" s="3"/>
      <c r="E294" s="66"/>
    </row>
    <row r="295" spans="2:5" s="10" customFormat="1" x14ac:dyDescent="0.25">
      <c r="B295" s="3"/>
      <c r="C295" s="3"/>
      <c r="D295" s="18"/>
      <c r="E295" s="66"/>
    </row>
    <row r="296" spans="2:5" s="10" customFormat="1" x14ac:dyDescent="0.25">
      <c r="B296" s="3"/>
      <c r="C296" s="3"/>
      <c r="D296" s="18"/>
      <c r="E296" s="66"/>
    </row>
    <row r="297" spans="2:5" s="10" customFormat="1" x14ac:dyDescent="0.25">
      <c r="B297" s="3"/>
      <c r="C297" s="3"/>
      <c r="D297" s="18"/>
      <c r="E297" s="66"/>
    </row>
    <row r="298" spans="2:5" s="10" customFormat="1" x14ac:dyDescent="0.25">
      <c r="B298" s="3"/>
      <c r="C298" s="3"/>
      <c r="D298" s="3"/>
      <c r="E298" s="66"/>
    </row>
    <row r="299" spans="2:5" s="10" customFormat="1" x14ac:dyDescent="0.25">
      <c r="B299" s="3"/>
      <c r="C299" s="3"/>
      <c r="D299" s="18"/>
      <c r="E299" s="66"/>
    </row>
    <row r="300" spans="2:5" s="10" customFormat="1" x14ac:dyDescent="0.25">
      <c r="B300" s="3"/>
      <c r="C300" s="3"/>
      <c r="D300" s="18"/>
      <c r="E300" s="66"/>
    </row>
    <row r="301" spans="2:5" s="10" customFormat="1" x14ac:dyDescent="0.25">
      <c r="B301" s="3"/>
      <c r="C301" s="3"/>
      <c r="D301" s="18"/>
      <c r="E301" s="66"/>
    </row>
    <row r="302" spans="2:5" s="10" customFormat="1" x14ac:dyDescent="0.25">
      <c r="B302" s="3"/>
      <c r="C302" s="3"/>
      <c r="D302" s="3"/>
      <c r="E302" s="66"/>
    </row>
    <row r="303" spans="2:5" s="10" customFormat="1" x14ac:dyDescent="0.25">
      <c r="B303" s="3"/>
      <c r="C303" s="3"/>
      <c r="D303" s="18"/>
      <c r="E303" s="66"/>
    </row>
    <row r="304" spans="2:5" s="10" customFormat="1" x14ac:dyDescent="0.25">
      <c r="B304" s="3"/>
      <c r="C304" s="3"/>
      <c r="D304" s="18"/>
      <c r="E304" s="66"/>
    </row>
    <row r="305" spans="2:5" s="10" customFormat="1" x14ac:dyDescent="0.25">
      <c r="B305" s="3"/>
      <c r="C305" s="3"/>
      <c r="D305" s="18"/>
      <c r="E305" s="66"/>
    </row>
    <row r="306" spans="2:5" s="10" customFormat="1" x14ac:dyDescent="0.25">
      <c r="B306" s="3"/>
      <c r="C306" s="3"/>
      <c r="D306" s="3"/>
      <c r="E306" s="66"/>
    </row>
    <row r="307" spans="2:5" s="10" customFormat="1" x14ac:dyDescent="0.25">
      <c r="B307" s="3"/>
      <c r="C307" s="3"/>
      <c r="D307" s="18"/>
      <c r="E307" s="66"/>
    </row>
    <row r="308" spans="2:5" s="10" customFormat="1" x14ac:dyDescent="0.25">
      <c r="B308" s="3"/>
      <c r="C308" s="3"/>
      <c r="D308" s="18"/>
      <c r="E308" s="66"/>
    </row>
    <row r="309" spans="2:5" s="10" customFormat="1" x14ac:dyDescent="0.25">
      <c r="B309" s="3"/>
      <c r="C309" s="3"/>
      <c r="D309" s="18"/>
      <c r="E309" s="66"/>
    </row>
    <row r="310" spans="2:5" s="10" customFormat="1" x14ac:dyDescent="0.25">
      <c r="B310" s="3"/>
      <c r="C310" s="3"/>
      <c r="D310" s="3"/>
      <c r="E310" s="66"/>
    </row>
    <row r="311" spans="2:5" s="10" customFormat="1" x14ac:dyDescent="0.25">
      <c r="B311" s="3"/>
      <c r="C311" s="3"/>
      <c r="D311" s="18"/>
      <c r="E311" s="66"/>
    </row>
    <row r="312" spans="2:5" s="10" customFormat="1" x14ac:dyDescent="0.25">
      <c r="B312" s="3"/>
      <c r="C312" s="3"/>
      <c r="D312" s="18"/>
      <c r="E312" s="66"/>
    </row>
    <row r="313" spans="2:5" s="10" customFormat="1" x14ac:dyDescent="0.25">
      <c r="B313" s="3"/>
      <c r="C313" s="3"/>
      <c r="D313" s="18"/>
      <c r="E313" s="66"/>
    </row>
    <row r="314" spans="2:5" s="10" customFormat="1" x14ac:dyDescent="0.25">
      <c r="B314" s="3"/>
      <c r="C314" s="3"/>
      <c r="D314" s="3"/>
      <c r="E314" s="66"/>
    </row>
    <row r="315" spans="2:5" s="10" customFormat="1" x14ac:dyDescent="0.25">
      <c r="B315" s="3"/>
      <c r="C315" s="3"/>
      <c r="D315" s="18"/>
      <c r="E315" s="66"/>
    </row>
    <row r="316" spans="2:5" s="10" customFormat="1" x14ac:dyDescent="0.25">
      <c r="B316" s="3"/>
      <c r="C316" s="3"/>
      <c r="D316" s="18"/>
      <c r="E316" s="66"/>
    </row>
    <row r="317" spans="2:5" s="10" customFormat="1" x14ac:dyDescent="0.25">
      <c r="B317" s="3"/>
      <c r="C317" s="3"/>
      <c r="D317" s="18"/>
      <c r="E317" s="66"/>
    </row>
    <row r="318" spans="2:5" s="10" customFormat="1" x14ac:dyDescent="0.25">
      <c r="B318" s="3"/>
      <c r="C318" s="3"/>
      <c r="D318" s="18"/>
      <c r="E318" s="66"/>
    </row>
    <row r="319" spans="2:5" s="10" customFormat="1" x14ac:dyDescent="0.25">
      <c r="B319" s="3"/>
      <c r="C319" s="3"/>
      <c r="D319" s="18"/>
      <c r="E319" s="66"/>
    </row>
    <row r="320" spans="2:5" x14ac:dyDescent="0.25">
      <c r="B320" s="3"/>
      <c r="C320" s="3"/>
      <c r="D320" s="18"/>
    </row>
    <row r="321" spans="2:9" x14ac:dyDescent="0.25">
      <c r="B321" s="10"/>
      <c r="C321" s="10"/>
      <c r="D321" s="10"/>
    </row>
    <row r="322" spans="2:9" x14ac:dyDescent="0.25">
      <c r="B322" s="10"/>
      <c r="C322" s="10"/>
      <c r="D322" s="10"/>
    </row>
    <row r="323" spans="2:9" x14ac:dyDescent="0.25">
      <c r="B323" s="10"/>
      <c r="C323" s="10"/>
      <c r="D323" s="10"/>
    </row>
    <row r="324" spans="2:9" x14ac:dyDescent="0.25">
      <c r="B324" s="10"/>
      <c r="C324" s="10"/>
      <c r="D324" s="10"/>
    </row>
    <row r="325" spans="2:9" s="65" customFormat="1" x14ac:dyDescent="0.25">
      <c r="B325" s="10"/>
      <c r="C325" s="10"/>
      <c r="D325" s="10"/>
      <c r="F325"/>
      <c r="G325"/>
      <c r="H325"/>
      <c r="I325"/>
    </row>
    <row r="326" spans="2:9" s="65" customFormat="1" x14ac:dyDescent="0.25">
      <c r="B326" s="10"/>
      <c r="C326" s="10"/>
      <c r="D326" s="10"/>
      <c r="F326"/>
      <c r="G326"/>
      <c r="H326"/>
      <c r="I326"/>
    </row>
    <row r="327" spans="2:9" s="65" customFormat="1" x14ac:dyDescent="0.25">
      <c r="B327" s="10"/>
      <c r="C327" s="10"/>
      <c r="D327" s="10"/>
      <c r="F327"/>
      <c r="G327"/>
      <c r="H327"/>
      <c r="I327"/>
    </row>
    <row r="328" spans="2:9" s="65" customFormat="1" x14ac:dyDescent="0.25">
      <c r="B328" s="10"/>
      <c r="C328" s="10"/>
      <c r="D328" s="10"/>
      <c r="F328"/>
      <c r="G328"/>
      <c r="H328"/>
      <c r="I328"/>
    </row>
    <row r="329" spans="2:9" s="65" customFormat="1" x14ac:dyDescent="0.25">
      <c r="B329" s="10"/>
      <c r="C329" s="10"/>
      <c r="D329" s="10"/>
      <c r="F329"/>
      <c r="G329"/>
      <c r="H329"/>
      <c r="I329"/>
    </row>
    <row r="330" spans="2:9" s="65" customFormat="1" x14ac:dyDescent="0.25">
      <c r="B330" s="10"/>
      <c r="C330" s="10"/>
      <c r="D330" s="10"/>
      <c r="F330"/>
      <c r="G330"/>
      <c r="H330"/>
      <c r="I330"/>
    </row>
    <row r="331" spans="2:9" s="65" customFormat="1" x14ac:dyDescent="0.25">
      <c r="B331" s="10"/>
      <c r="C331" s="10"/>
      <c r="D331" s="10"/>
      <c r="F331"/>
      <c r="G331"/>
      <c r="H331"/>
      <c r="I331"/>
    </row>
    <row r="332" spans="2:9" s="65" customFormat="1" x14ac:dyDescent="0.25">
      <c r="B332" s="10"/>
      <c r="C332" s="10"/>
      <c r="D332" s="10"/>
      <c r="F332"/>
      <c r="G332"/>
      <c r="H332"/>
      <c r="I332"/>
    </row>
  </sheetData>
  <mergeCells count="1">
    <mergeCell ref="B3:E4"/>
  </mergeCells>
  <conditionalFormatting sqref="B258:D258 B259:B261 E7:E255">
    <cfRule type="cellIs" dxfId="60" priority="32" operator="lessThan">
      <formula>0</formula>
    </cfRule>
  </conditionalFormatting>
  <conditionalFormatting sqref="C259:C261 B277:C277 B281:C281 B285:C285 B289:C289 B293:C293 B297:C297 B301:C301 B305:C305 B309:C309 B313:C313 B317:C320">
    <cfRule type="cellIs" dxfId="59" priority="31" operator="lessThan">
      <formula>0</formula>
    </cfRule>
  </conditionalFormatting>
  <conditionalFormatting sqref="B262:D262 B263:C265">
    <cfRule type="cellIs" dxfId="58" priority="28" operator="lessThan">
      <formula>0</formula>
    </cfRule>
  </conditionalFormatting>
  <conditionalFormatting sqref="B274:D274 B275:C276">
    <cfRule type="cellIs" dxfId="57" priority="22" operator="lessThan">
      <formula>0</formula>
    </cfRule>
  </conditionalFormatting>
  <conditionalFormatting sqref="B266:D266 B267:C269">
    <cfRule type="cellIs" dxfId="56" priority="26" operator="lessThan">
      <formula>0</formula>
    </cfRule>
  </conditionalFormatting>
  <conditionalFormatting sqref="B270:D270 B271:C273">
    <cfRule type="cellIs" dxfId="55" priority="24" operator="lessThan">
      <formula>0</formula>
    </cfRule>
  </conditionalFormatting>
  <conditionalFormatting sqref="B306:D306 B307:C308">
    <cfRule type="cellIs" dxfId="54" priority="6" operator="lessThan">
      <formula>0</formula>
    </cfRule>
  </conditionalFormatting>
  <conditionalFormatting sqref="B278:D278 B279:C280">
    <cfRule type="cellIs" dxfId="53" priority="20" operator="lessThan">
      <formula>0</formula>
    </cfRule>
  </conditionalFormatting>
  <conditionalFormatting sqref="B282:D282 B283:C284">
    <cfRule type="cellIs" dxfId="52" priority="18" operator="lessThan">
      <formula>0</formula>
    </cfRule>
  </conditionalFormatting>
  <conditionalFormatting sqref="B286:D286 B287:C288">
    <cfRule type="cellIs" dxfId="51" priority="16" operator="lessThan">
      <formula>0</formula>
    </cfRule>
  </conditionalFormatting>
  <conditionalFormatting sqref="B290:D290 B291:C292">
    <cfRule type="cellIs" dxfId="50" priority="14" operator="lessThan">
      <formula>0</formula>
    </cfRule>
  </conditionalFormatting>
  <conditionalFormatting sqref="B294:D294 B295:C296">
    <cfRule type="cellIs" dxfId="49" priority="12" operator="lessThan">
      <formula>0</formula>
    </cfRule>
  </conditionalFormatting>
  <conditionalFormatting sqref="B298:D298 B299:C300">
    <cfRule type="cellIs" dxfId="48" priority="10" operator="lessThan">
      <formula>0</formula>
    </cfRule>
  </conditionalFormatting>
  <conditionalFormatting sqref="B302:D302 B303:C304">
    <cfRule type="cellIs" dxfId="47" priority="8" operator="lessThan">
      <formula>0</formula>
    </cfRule>
  </conditionalFormatting>
  <conditionalFormatting sqref="B314:D314 B315:C316">
    <cfRule type="cellIs" dxfId="46" priority="2" operator="lessThan">
      <formula>0</formula>
    </cfRule>
  </conditionalFormatting>
  <conditionalFormatting sqref="B310:D310 B311:C312">
    <cfRule type="cellIs" dxfId="45" priority="4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2"/>
  <sheetViews>
    <sheetView zoomScale="85" zoomScaleNormal="85" workbookViewId="0">
      <selection activeCell="A3" sqref="A3:D4"/>
    </sheetView>
  </sheetViews>
  <sheetFormatPr defaultRowHeight="15" x14ac:dyDescent="0.25"/>
  <cols>
    <col min="1" max="1" width="27.42578125" bestFit="1" customWidth="1"/>
    <col min="2" max="2" width="44" bestFit="1" customWidth="1"/>
    <col min="3" max="3" width="30.7109375" customWidth="1"/>
    <col min="4" max="4" width="30.7109375" style="7" customWidth="1"/>
  </cols>
  <sheetData>
    <row r="1" spans="1:4" ht="15.75" x14ac:dyDescent="0.25">
      <c r="A1" s="73" t="s">
        <v>667</v>
      </c>
    </row>
    <row r="2" spans="1:4" ht="15.75" x14ac:dyDescent="0.25">
      <c r="A2" s="73"/>
    </row>
    <row r="3" spans="1:4" ht="15.75" customHeight="1" x14ac:dyDescent="0.25">
      <c r="A3" s="119" t="s">
        <v>674</v>
      </c>
      <c r="B3" s="119"/>
      <c r="C3" s="119"/>
      <c r="D3" s="119"/>
    </row>
    <row r="4" spans="1:4" x14ac:dyDescent="0.25">
      <c r="A4" s="119"/>
      <c r="B4" s="119"/>
      <c r="C4" s="119"/>
      <c r="D4" s="119"/>
    </row>
    <row r="6" spans="1:4" x14ac:dyDescent="0.25">
      <c r="A6" s="12" t="s">
        <v>351</v>
      </c>
      <c r="B6" s="12" t="s">
        <v>352</v>
      </c>
      <c r="C6" s="12" t="s">
        <v>353</v>
      </c>
      <c r="D6" s="12" t="s">
        <v>478</v>
      </c>
    </row>
    <row r="7" spans="1:4" x14ac:dyDescent="0.25">
      <c r="A7" t="s">
        <v>354</v>
      </c>
      <c r="B7" t="s">
        <v>99</v>
      </c>
      <c r="C7" s="3">
        <v>13727922</v>
      </c>
      <c r="D7" s="7" t="s">
        <v>5</v>
      </c>
    </row>
    <row r="8" spans="1:4" x14ac:dyDescent="0.25">
      <c r="A8" t="s">
        <v>354</v>
      </c>
      <c r="B8" t="s">
        <v>355</v>
      </c>
      <c r="C8" s="3">
        <v>61141685</v>
      </c>
      <c r="D8" s="7" t="s">
        <v>5</v>
      </c>
    </row>
    <row r="9" spans="1:4" x14ac:dyDescent="0.25">
      <c r="A9" t="s">
        <v>354</v>
      </c>
      <c r="B9" t="s">
        <v>84</v>
      </c>
      <c r="C9" s="3">
        <v>54101575</v>
      </c>
      <c r="D9" s="7" t="s">
        <v>5</v>
      </c>
    </row>
    <row r="10" spans="1:4" x14ac:dyDescent="0.25">
      <c r="A10" t="s">
        <v>354</v>
      </c>
      <c r="B10" t="s">
        <v>83</v>
      </c>
      <c r="C10" s="3">
        <v>83157930</v>
      </c>
      <c r="D10" s="7" t="s">
        <v>5</v>
      </c>
    </row>
    <row r="11" spans="1:4" x14ac:dyDescent="0.25">
      <c r="A11" t="s">
        <v>354</v>
      </c>
      <c r="B11" t="s">
        <v>93</v>
      </c>
      <c r="C11" s="3">
        <v>76294961</v>
      </c>
      <c r="D11" s="7" t="s">
        <v>5</v>
      </c>
    </row>
    <row r="12" spans="1:4" x14ac:dyDescent="0.25">
      <c r="A12" t="s">
        <v>354</v>
      </c>
      <c r="B12" t="s">
        <v>86</v>
      </c>
      <c r="C12" s="3">
        <v>73047379</v>
      </c>
      <c r="D12" s="7" t="s">
        <v>5</v>
      </c>
    </row>
    <row r="13" spans="1:4" x14ac:dyDescent="0.25">
      <c r="A13" t="s">
        <v>354</v>
      </c>
      <c r="B13" t="s">
        <v>358</v>
      </c>
      <c r="C13" s="3">
        <v>641326</v>
      </c>
      <c r="D13" s="7" t="s">
        <v>5</v>
      </c>
    </row>
    <row r="14" spans="1:4" x14ac:dyDescent="0.25">
      <c r="A14" t="s">
        <v>354</v>
      </c>
      <c r="B14" t="s">
        <v>359</v>
      </c>
      <c r="C14" s="3">
        <v>4894</v>
      </c>
      <c r="D14" s="7" t="s">
        <v>5</v>
      </c>
    </row>
    <row r="15" spans="1:4" x14ac:dyDescent="0.25">
      <c r="A15" t="s">
        <v>354</v>
      </c>
      <c r="B15" t="s">
        <v>360</v>
      </c>
      <c r="C15" s="3">
        <v>80545</v>
      </c>
      <c r="D15" s="7" t="s">
        <v>5</v>
      </c>
    </row>
    <row r="16" spans="1:4" x14ac:dyDescent="0.25">
      <c r="A16" t="s">
        <v>354</v>
      </c>
      <c r="B16" t="s">
        <v>361</v>
      </c>
      <c r="C16" s="3">
        <v>475464</v>
      </c>
      <c r="D16" s="7" t="s">
        <v>5</v>
      </c>
    </row>
    <row r="17" spans="1:4" x14ac:dyDescent="0.25">
      <c r="A17" t="s">
        <v>354</v>
      </c>
      <c r="B17" t="s">
        <v>96</v>
      </c>
      <c r="C17" s="3">
        <v>2315120</v>
      </c>
      <c r="D17" s="7" t="s">
        <v>5</v>
      </c>
    </row>
    <row r="18" spans="1:4" x14ac:dyDescent="0.25">
      <c r="A18" t="s">
        <v>354</v>
      </c>
      <c r="B18" t="s">
        <v>362</v>
      </c>
      <c r="C18" s="3">
        <v>2691000</v>
      </c>
      <c r="D18" s="7" t="s">
        <v>5</v>
      </c>
    </row>
    <row r="19" spans="1:4" x14ac:dyDescent="0.25">
      <c r="A19" t="s">
        <v>354</v>
      </c>
      <c r="B19" t="s">
        <v>364</v>
      </c>
      <c r="C19" s="3">
        <v>1082345</v>
      </c>
      <c r="D19" s="7" t="s">
        <v>5</v>
      </c>
    </row>
    <row r="20" spans="1:4" x14ac:dyDescent="0.25">
      <c r="A20" t="s">
        <v>354</v>
      </c>
      <c r="B20" t="s">
        <v>101</v>
      </c>
      <c r="C20" s="3">
        <v>4569643</v>
      </c>
      <c r="D20" s="7" t="s">
        <v>5</v>
      </c>
    </row>
    <row r="21" spans="1:4" x14ac:dyDescent="0.25">
      <c r="A21" t="s">
        <v>354</v>
      </c>
      <c r="B21" t="s">
        <v>366</v>
      </c>
      <c r="C21" s="3">
        <v>27159872</v>
      </c>
      <c r="D21" s="7" t="s">
        <v>5</v>
      </c>
    </row>
    <row r="22" spans="1:4" x14ac:dyDescent="0.25">
      <c r="A22" t="s">
        <v>354</v>
      </c>
      <c r="B22" t="s">
        <v>356</v>
      </c>
      <c r="C22" s="3">
        <v>0</v>
      </c>
      <c r="D22" s="7" t="s">
        <v>1</v>
      </c>
    </row>
    <row r="23" spans="1:4" x14ac:dyDescent="0.25">
      <c r="A23" t="s">
        <v>354</v>
      </c>
      <c r="B23" t="s">
        <v>82</v>
      </c>
      <c r="C23" s="3"/>
      <c r="D23" s="7" t="s">
        <v>1</v>
      </c>
    </row>
    <row r="24" spans="1:4" x14ac:dyDescent="0.25">
      <c r="A24" t="s">
        <v>354</v>
      </c>
      <c r="B24" t="s">
        <v>105</v>
      </c>
      <c r="C24" s="3"/>
      <c r="D24" s="7" t="s">
        <v>1</v>
      </c>
    </row>
    <row r="25" spans="1:4" x14ac:dyDescent="0.25">
      <c r="A25" t="s">
        <v>354</v>
      </c>
      <c r="B25" t="s">
        <v>87</v>
      </c>
      <c r="C25" s="3">
        <v>0</v>
      </c>
      <c r="D25" s="7" t="s">
        <v>1</v>
      </c>
    </row>
    <row r="26" spans="1:4" x14ac:dyDescent="0.25">
      <c r="A26" t="s">
        <v>354</v>
      </c>
      <c r="B26" t="s">
        <v>100</v>
      </c>
      <c r="C26" s="3">
        <v>0</v>
      </c>
      <c r="D26" s="7" t="s">
        <v>1</v>
      </c>
    </row>
    <row r="27" spans="1:4" x14ac:dyDescent="0.25">
      <c r="A27" t="s">
        <v>354</v>
      </c>
      <c r="B27" t="s">
        <v>88</v>
      </c>
      <c r="C27" s="3">
        <v>0</v>
      </c>
      <c r="D27" s="7" t="s">
        <v>1</v>
      </c>
    </row>
    <row r="28" spans="1:4" x14ac:dyDescent="0.25">
      <c r="A28" t="s">
        <v>354</v>
      </c>
      <c r="B28" t="s">
        <v>89</v>
      </c>
      <c r="C28" s="3">
        <v>0</v>
      </c>
      <c r="D28" s="7" t="s">
        <v>1</v>
      </c>
    </row>
    <row r="29" spans="1:4" x14ac:dyDescent="0.25">
      <c r="A29" t="s">
        <v>354</v>
      </c>
      <c r="B29" t="s">
        <v>90</v>
      </c>
      <c r="C29" s="3">
        <v>0</v>
      </c>
      <c r="D29" s="7" t="s">
        <v>1</v>
      </c>
    </row>
    <row r="30" spans="1:4" x14ac:dyDescent="0.25">
      <c r="A30" t="s">
        <v>354</v>
      </c>
      <c r="B30" t="s">
        <v>94</v>
      </c>
      <c r="C30" s="3">
        <v>0</v>
      </c>
      <c r="D30" s="7" t="s">
        <v>1</v>
      </c>
    </row>
    <row r="31" spans="1:4" x14ac:dyDescent="0.25">
      <c r="A31" t="s">
        <v>354</v>
      </c>
      <c r="B31" t="s">
        <v>95</v>
      </c>
      <c r="C31" s="3">
        <v>0</v>
      </c>
      <c r="D31" s="7" t="s">
        <v>1</v>
      </c>
    </row>
    <row r="32" spans="1:4" x14ac:dyDescent="0.25">
      <c r="A32" t="s">
        <v>354</v>
      </c>
      <c r="B32" t="s">
        <v>102</v>
      </c>
      <c r="C32" s="3">
        <v>0</v>
      </c>
      <c r="D32" s="7" t="s">
        <v>1</v>
      </c>
    </row>
    <row r="33" spans="1:4" x14ac:dyDescent="0.25">
      <c r="A33" t="s">
        <v>354</v>
      </c>
      <c r="B33" t="s">
        <v>365</v>
      </c>
      <c r="C33" s="3"/>
      <c r="D33" s="7" t="s">
        <v>1</v>
      </c>
    </row>
    <row r="34" spans="1:4" x14ac:dyDescent="0.25">
      <c r="A34" t="s">
        <v>354</v>
      </c>
      <c r="B34" t="s">
        <v>80</v>
      </c>
      <c r="C34" s="3">
        <v>0</v>
      </c>
      <c r="D34" s="7" t="s">
        <v>1</v>
      </c>
    </row>
    <row r="35" spans="1:4" x14ac:dyDescent="0.25">
      <c r="A35" t="s">
        <v>354</v>
      </c>
      <c r="B35" t="s">
        <v>367</v>
      </c>
      <c r="C35" s="3">
        <v>0</v>
      </c>
      <c r="D35" s="7" t="s">
        <v>1</v>
      </c>
    </row>
    <row r="36" spans="1:4" x14ac:dyDescent="0.25">
      <c r="A36" t="s">
        <v>354</v>
      </c>
      <c r="B36" t="s">
        <v>368</v>
      </c>
      <c r="C36" s="3">
        <v>0</v>
      </c>
      <c r="D36" s="7" t="s">
        <v>1</v>
      </c>
    </row>
    <row r="37" spans="1:4" x14ac:dyDescent="0.25">
      <c r="A37" t="s">
        <v>354</v>
      </c>
      <c r="B37" t="s">
        <v>369</v>
      </c>
      <c r="C37" s="3">
        <v>0</v>
      </c>
      <c r="D37" s="7" t="s">
        <v>1</v>
      </c>
    </row>
    <row r="38" spans="1:4" x14ac:dyDescent="0.25">
      <c r="A38" t="s">
        <v>354</v>
      </c>
      <c r="B38" t="s">
        <v>370</v>
      </c>
      <c r="C38" s="3">
        <v>0</v>
      </c>
      <c r="D38" s="7" t="s">
        <v>1</v>
      </c>
    </row>
    <row r="39" spans="1:4" x14ac:dyDescent="0.25">
      <c r="A39" t="s">
        <v>354</v>
      </c>
      <c r="B39" t="s">
        <v>371</v>
      </c>
      <c r="C39" s="3">
        <v>0</v>
      </c>
      <c r="D39" s="7" t="s">
        <v>1</v>
      </c>
    </row>
    <row r="40" spans="1:4" x14ac:dyDescent="0.25">
      <c r="A40" t="s">
        <v>354</v>
      </c>
      <c r="B40" t="s">
        <v>372</v>
      </c>
      <c r="C40" s="3">
        <v>0</v>
      </c>
      <c r="D40" s="7" t="s">
        <v>1</v>
      </c>
    </row>
    <row r="41" spans="1:4" x14ac:dyDescent="0.25">
      <c r="A41" t="s">
        <v>354</v>
      </c>
      <c r="B41" t="s">
        <v>98</v>
      </c>
      <c r="C41" s="3">
        <v>0</v>
      </c>
      <c r="D41" s="7" t="s">
        <v>1</v>
      </c>
    </row>
    <row r="42" spans="1:4" x14ac:dyDescent="0.25">
      <c r="A42" t="s">
        <v>354</v>
      </c>
      <c r="B42" t="s">
        <v>373</v>
      </c>
      <c r="C42" s="3">
        <v>0</v>
      </c>
      <c r="D42" s="7" t="s">
        <v>1</v>
      </c>
    </row>
    <row r="43" spans="1:4" x14ac:dyDescent="0.25">
      <c r="A43" t="s">
        <v>354</v>
      </c>
      <c r="B43" t="s">
        <v>374</v>
      </c>
      <c r="C43" s="3">
        <v>0</v>
      </c>
      <c r="D43" s="7" t="s">
        <v>1</v>
      </c>
    </row>
    <row r="44" spans="1:4" x14ac:dyDescent="0.25">
      <c r="A44" t="s">
        <v>354</v>
      </c>
      <c r="B44" t="s">
        <v>375</v>
      </c>
      <c r="C44" s="3">
        <v>0</v>
      </c>
      <c r="D44" s="7" t="s">
        <v>1</v>
      </c>
    </row>
    <row r="45" spans="1:4" x14ac:dyDescent="0.25">
      <c r="A45" t="s">
        <v>354</v>
      </c>
      <c r="B45" t="s">
        <v>376</v>
      </c>
      <c r="C45" s="3">
        <v>0</v>
      </c>
      <c r="D45" s="7" t="s">
        <v>1</v>
      </c>
    </row>
    <row r="46" spans="1:4" x14ac:dyDescent="0.25">
      <c r="A46" t="s">
        <v>354</v>
      </c>
      <c r="B46" t="s">
        <v>58</v>
      </c>
      <c r="C46" s="3"/>
      <c r="D46" s="7" t="s">
        <v>1</v>
      </c>
    </row>
    <row r="47" spans="1:4" x14ac:dyDescent="0.25">
      <c r="A47" t="s">
        <v>354</v>
      </c>
      <c r="B47" t="s">
        <v>46</v>
      </c>
      <c r="C47" s="3"/>
      <c r="D47" s="7" t="s">
        <v>1</v>
      </c>
    </row>
    <row r="48" spans="1:4" x14ac:dyDescent="0.25">
      <c r="A48" t="s">
        <v>354</v>
      </c>
      <c r="B48" t="s">
        <v>81</v>
      </c>
      <c r="C48" s="3">
        <v>0</v>
      </c>
      <c r="D48" s="7" t="s">
        <v>1</v>
      </c>
    </row>
    <row r="49" spans="1:4" x14ac:dyDescent="0.25">
      <c r="A49" t="s">
        <v>354</v>
      </c>
      <c r="B49" t="s">
        <v>3</v>
      </c>
      <c r="C49" s="3">
        <v>0</v>
      </c>
      <c r="D49" s="7" t="s">
        <v>1</v>
      </c>
    </row>
    <row r="50" spans="1:4" x14ac:dyDescent="0.25">
      <c r="A50" t="s">
        <v>354</v>
      </c>
      <c r="B50" t="s">
        <v>2</v>
      </c>
      <c r="C50" s="3">
        <v>0</v>
      </c>
      <c r="D50" s="7" t="s">
        <v>1</v>
      </c>
    </row>
    <row r="51" spans="1:4" x14ac:dyDescent="0.25">
      <c r="A51" t="s">
        <v>354</v>
      </c>
      <c r="B51" t="s">
        <v>357</v>
      </c>
      <c r="C51" s="3">
        <v>1415190</v>
      </c>
      <c r="D51" s="7" t="s">
        <v>13</v>
      </c>
    </row>
    <row r="52" spans="1:4" x14ac:dyDescent="0.25">
      <c r="A52" t="s">
        <v>354</v>
      </c>
      <c r="B52" t="s">
        <v>103</v>
      </c>
      <c r="C52" s="3">
        <v>236641</v>
      </c>
      <c r="D52" s="7" t="s">
        <v>13</v>
      </c>
    </row>
    <row r="53" spans="1:4" x14ac:dyDescent="0.25">
      <c r="A53" t="s">
        <v>354</v>
      </c>
      <c r="B53" t="s">
        <v>85</v>
      </c>
      <c r="C53" s="3">
        <v>873282</v>
      </c>
      <c r="D53" s="7" t="s">
        <v>13</v>
      </c>
    </row>
    <row r="54" spans="1:4" x14ac:dyDescent="0.25">
      <c r="A54" t="s">
        <v>354</v>
      </c>
      <c r="B54" t="s">
        <v>104</v>
      </c>
      <c r="C54" s="3">
        <v>669520</v>
      </c>
      <c r="D54" s="7" t="s">
        <v>13</v>
      </c>
    </row>
    <row r="55" spans="1:4" x14ac:dyDescent="0.25">
      <c r="A55" t="s">
        <v>354</v>
      </c>
      <c r="B55" t="s">
        <v>109</v>
      </c>
      <c r="C55" s="3">
        <v>788635</v>
      </c>
      <c r="D55" s="7" t="s">
        <v>13</v>
      </c>
    </row>
    <row r="56" spans="1:4" x14ac:dyDescent="0.25">
      <c r="A56" t="s">
        <v>354</v>
      </c>
      <c r="B56" t="s">
        <v>91</v>
      </c>
      <c r="C56" s="3">
        <v>695067</v>
      </c>
      <c r="D56" s="7" t="s">
        <v>13</v>
      </c>
    </row>
    <row r="57" spans="1:4" x14ac:dyDescent="0.25">
      <c r="A57" t="s">
        <v>354</v>
      </c>
      <c r="B57" t="s">
        <v>106</v>
      </c>
      <c r="C57" s="3">
        <v>307567</v>
      </c>
      <c r="D57" s="7" t="s">
        <v>13</v>
      </c>
    </row>
    <row r="58" spans="1:4" x14ac:dyDescent="0.25">
      <c r="A58" t="s">
        <v>354</v>
      </c>
      <c r="B58" t="s">
        <v>92</v>
      </c>
      <c r="C58" s="3">
        <v>175803</v>
      </c>
      <c r="D58" s="7" t="s">
        <v>13</v>
      </c>
    </row>
    <row r="59" spans="1:4" x14ac:dyDescent="0.25">
      <c r="A59" t="s">
        <v>354</v>
      </c>
      <c r="B59" t="s">
        <v>108</v>
      </c>
      <c r="C59" s="3">
        <v>164540175</v>
      </c>
      <c r="D59" s="7" t="s">
        <v>13</v>
      </c>
    </row>
    <row r="60" spans="1:4" x14ac:dyDescent="0.25">
      <c r="A60" t="s">
        <v>354</v>
      </c>
      <c r="B60" t="s">
        <v>110</v>
      </c>
      <c r="C60" s="3">
        <v>77562487</v>
      </c>
      <c r="D60" s="7" t="s">
        <v>13</v>
      </c>
    </row>
    <row r="61" spans="1:4" x14ac:dyDescent="0.25">
      <c r="A61" t="s">
        <v>354</v>
      </c>
      <c r="B61" t="s">
        <v>111</v>
      </c>
      <c r="C61" s="3">
        <v>186053</v>
      </c>
      <c r="D61" s="7" t="s">
        <v>13</v>
      </c>
    </row>
    <row r="62" spans="1:4" x14ac:dyDescent="0.25">
      <c r="A62" t="s">
        <v>354</v>
      </c>
      <c r="B62" t="s">
        <v>363</v>
      </c>
      <c r="C62" s="3">
        <v>1116756</v>
      </c>
      <c r="D62" s="7" t="s">
        <v>13</v>
      </c>
    </row>
    <row r="63" spans="1:4" x14ac:dyDescent="0.25">
      <c r="A63" t="s">
        <v>354</v>
      </c>
      <c r="B63" t="s">
        <v>107</v>
      </c>
      <c r="C63" s="3">
        <v>114929599</v>
      </c>
      <c r="D63" s="7" t="s">
        <v>13</v>
      </c>
    </row>
    <row r="64" spans="1:4" x14ac:dyDescent="0.25">
      <c r="A64" t="s">
        <v>354</v>
      </c>
      <c r="B64" t="s">
        <v>97</v>
      </c>
      <c r="C64" s="3">
        <v>-22000</v>
      </c>
      <c r="D64" s="7" t="s">
        <v>477</v>
      </c>
    </row>
    <row r="65" spans="1:4" x14ac:dyDescent="0.25">
      <c r="A65" t="s">
        <v>354</v>
      </c>
      <c r="B65" t="s">
        <v>0</v>
      </c>
      <c r="C65" s="3">
        <v>-9819000</v>
      </c>
      <c r="D65" s="7" t="s">
        <v>477</v>
      </c>
    </row>
    <row r="66" spans="1:4" x14ac:dyDescent="0.25">
      <c r="A66" t="s">
        <v>377</v>
      </c>
      <c r="B66" t="s">
        <v>143</v>
      </c>
      <c r="C66" s="3">
        <v>392903953</v>
      </c>
      <c r="D66" s="7" t="s">
        <v>5</v>
      </c>
    </row>
    <row r="67" spans="1:4" x14ac:dyDescent="0.25">
      <c r="A67" t="s">
        <v>377</v>
      </c>
      <c r="B67" t="s">
        <v>145</v>
      </c>
      <c r="C67" s="3">
        <v>4476565</v>
      </c>
      <c r="D67" s="7" t="s">
        <v>5</v>
      </c>
    </row>
    <row r="68" spans="1:4" x14ac:dyDescent="0.25">
      <c r="A68" t="s">
        <v>377</v>
      </c>
      <c r="B68" t="s">
        <v>141</v>
      </c>
      <c r="C68" s="3">
        <v>205238539</v>
      </c>
      <c r="D68" s="7" t="s">
        <v>5</v>
      </c>
    </row>
    <row r="69" spans="1:4" x14ac:dyDescent="0.25">
      <c r="A69" t="s">
        <v>377</v>
      </c>
      <c r="B69" t="s">
        <v>142</v>
      </c>
      <c r="C69" s="3">
        <v>3700906</v>
      </c>
      <c r="D69" s="7" t="s">
        <v>5</v>
      </c>
    </row>
    <row r="70" spans="1:4" x14ac:dyDescent="0.25">
      <c r="A70" t="s">
        <v>377</v>
      </c>
      <c r="B70" t="s">
        <v>150</v>
      </c>
      <c r="C70" s="3">
        <v>2272809</v>
      </c>
      <c r="D70" s="7" t="s">
        <v>5</v>
      </c>
    </row>
    <row r="71" spans="1:4" x14ac:dyDescent="0.25">
      <c r="A71" t="s">
        <v>377</v>
      </c>
      <c r="B71" t="s">
        <v>148</v>
      </c>
      <c r="C71" s="3">
        <v>58793</v>
      </c>
      <c r="D71" s="7" t="s">
        <v>5</v>
      </c>
    </row>
    <row r="72" spans="1:4" x14ac:dyDescent="0.25">
      <c r="A72" t="s">
        <v>377</v>
      </c>
      <c r="B72" t="s">
        <v>147</v>
      </c>
      <c r="C72" s="3">
        <v>260814</v>
      </c>
      <c r="D72" s="7" t="s">
        <v>5</v>
      </c>
    </row>
    <row r="73" spans="1:4" x14ac:dyDescent="0.25">
      <c r="A73" t="s">
        <v>377</v>
      </c>
      <c r="B73" t="s">
        <v>379</v>
      </c>
      <c r="C73" s="3">
        <v>0</v>
      </c>
      <c r="D73" s="7" t="s">
        <v>5</v>
      </c>
    </row>
    <row r="74" spans="1:4" x14ac:dyDescent="0.25">
      <c r="A74" t="s">
        <v>377</v>
      </c>
      <c r="B74" t="s">
        <v>381</v>
      </c>
      <c r="C74" s="3">
        <v>4760</v>
      </c>
      <c r="D74" s="7" t="s">
        <v>5</v>
      </c>
    </row>
    <row r="75" spans="1:4" x14ac:dyDescent="0.25">
      <c r="A75" t="s">
        <v>377</v>
      </c>
      <c r="B75" t="s">
        <v>138</v>
      </c>
      <c r="C75" s="3">
        <v>27526525</v>
      </c>
      <c r="D75" s="7" t="s">
        <v>5</v>
      </c>
    </row>
    <row r="76" spans="1:4" x14ac:dyDescent="0.25">
      <c r="A76" t="s">
        <v>377</v>
      </c>
      <c r="B76" t="s">
        <v>139</v>
      </c>
      <c r="C76" s="3">
        <v>365784</v>
      </c>
      <c r="D76" s="7" t="s">
        <v>5</v>
      </c>
    </row>
    <row r="77" spans="1:4" x14ac:dyDescent="0.25">
      <c r="A77" t="s">
        <v>377</v>
      </c>
      <c r="B77" t="s">
        <v>113</v>
      </c>
      <c r="C77" s="3">
        <v>5141762</v>
      </c>
      <c r="D77" s="7" t="s">
        <v>5</v>
      </c>
    </row>
    <row r="78" spans="1:4" x14ac:dyDescent="0.25">
      <c r="A78" t="s">
        <v>377</v>
      </c>
      <c r="B78" t="s">
        <v>114</v>
      </c>
      <c r="C78" s="3">
        <v>302916919</v>
      </c>
      <c r="D78" s="7" t="s">
        <v>5</v>
      </c>
    </row>
    <row r="79" spans="1:4" x14ac:dyDescent="0.25">
      <c r="A79" t="s">
        <v>377</v>
      </c>
      <c r="B79" t="s">
        <v>116</v>
      </c>
      <c r="C79" s="3">
        <v>153198327</v>
      </c>
      <c r="D79" s="7" t="s">
        <v>5</v>
      </c>
    </row>
    <row r="80" spans="1:4" x14ac:dyDescent="0.25">
      <c r="A80" t="s">
        <v>377</v>
      </c>
      <c r="B80" t="s">
        <v>117</v>
      </c>
      <c r="C80" s="3">
        <v>1903446</v>
      </c>
      <c r="D80" s="7" t="s">
        <v>5</v>
      </c>
    </row>
    <row r="81" spans="1:4" x14ac:dyDescent="0.25">
      <c r="A81" t="s">
        <v>377</v>
      </c>
      <c r="B81" t="s">
        <v>118</v>
      </c>
      <c r="C81" s="3">
        <v>30728871</v>
      </c>
      <c r="D81" s="7" t="s">
        <v>5</v>
      </c>
    </row>
    <row r="82" spans="1:4" x14ac:dyDescent="0.25">
      <c r="A82" t="s">
        <v>377</v>
      </c>
      <c r="B82" t="s">
        <v>119</v>
      </c>
      <c r="C82" s="3">
        <v>26949497</v>
      </c>
      <c r="D82" s="7" t="s">
        <v>5</v>
      </c>
    </row>
    <row r="83" spans="1:4" x14ac:dyDescent="0.25">
      <c r="A83" t="s">
        <v>377</v>
      </c>
      <c r="B83" t="s">
        <v>383</v>
      </c>
      <c r="C83" s="3">
        <v>1681013</v>
      </c>
      <c r="D83" s="7" t="s">
        <v>5</v>
      </c>
    </row>
    <row r="84" spans="1:4" x14ac:dyDescent="0.25">
      <c r="A84" t="s">
        <v>377</v>
      </c>
      <c r="B84" t="s">
        <v>130</v>
      </c>
      <c r="C84" s="3">
        <v>716606</v>
      </c>
      <c r="D84" s="7" t="s">
        <v>5</v>
      </c>
    </row>
    <row r="85" spans="1:4" x14ac:dyDescent="0.25">
      <c r="A85" t="s">
        <v>377</v>
      </c>
      <c r="B85" t="s">
        <v>388</v>
      </c>
      <c r="C85" s="3">
        <v>6767127</v>
      </c>
      <c r="D85" s="7" t="s">
        <v>5</v>
      </c>
    </row>
    <row r="86" spans="1:4" x14ac:dyDescent="0.25">
      <c r="A86" t="s">
        <v>377</v>
      </c>
      <c r="B86" t="s">
        <v>144</v>
      </c>
      <c r="C86" s="3">
        <v>0</v>
      </c>
      <c r="D86" s="7" t="s">
        <v>1</v>
      </c>
    </row>
    <row r="87" spans="1:4" x14ac:dyDescent="0.25">
      <c r="A87" t="s">
        <v>377</v>
      </c>
      <c r="B87" t="s">
        <v>146</v>
      </c>
      <c r="C87" s="3">
        <v>0</v>
      </c>
      <c r="D87" s="7" t="s">
        <v>1</v>
      </c>
    </row>
    <row r="88" spans="1:4" x14ac:dyDescent="0.25">
      <c r="A88" t="s">
        <v>377</v>
      </c>
      <c r="B88" t="s">
        <v>151</v>
      </c>
      <c r="C88" s="3">
        <v>0</v>
      </c>
      <c r="D88" s="7" t="s">
        <v>1</v>
      </c>
    </row>
    <row r="89" spans="1:4" x14ac:dyDescent="0.25">
      <c r="A89" t="s">
        <v>377</v>
      </c>
      <c r="B89" t="s">
        <v>149</v>
      </c>
      <c r="C89" s="3">
        <v>0</v>
      </c>
      <c r="D89" s="7" t="s">
        <v>1</v>
      </c>
    </row>
    <row r="90" spans="1:4" x14ac:dyDescent="0.25">
      <c r="A90" t="s">
        <v>377</v>
      </c>
      <c r="B90" t="s">
        <v>378</v>
      </c>
      <c r="C90" s="3">
        <v>0</v>
      </c>
      <c r="D90" s="7" t="s">
        <v>1</v>
      </c>
    </row>
    <row r="91" spans="1:4" x14ac:dyDescent="0.25">
      <c r="A91" t="s">
        <v>377</v>
      </c>
      <c r="B91" t="s">
        <v>380</v>
      </c>
      <c r="C91" s="3">
        <v>0</v>
      </c>
      <c r="D91" s="7" t="s">
        <v>1</v>
      </c>
    </row>
    <row r="92" spans="1:4" x14ac:dyDescent="0.25">
      <c r="A92" t="s">
        <v>377</v>
      </c>
      <c r="B92" t="s">
        <v>382</v>
      </c>
      <c r="C92" s="3">
        <v>0</v>
      </c>
      <c r="D92" s="7" t="s">
        <v>1</v>
      </c>
    </row>
    <row r="93" spans="1:4" x14ac:dyDescent="0.25">
      <c r="A93" t="s">
        <v>377</v>
      </c>
      <c r="B93" t="s">
        <v>140</v>
      </c>
      <c r="C93" s="3">
        <v>0</v>
      </c>
      <c r="D93" s="7" t="s">
        <v>1</v>
      </c>
    </row>
    <row r="94" spans="1:4" x14ac:dyDescent="0.25">
      <c r="A94" t="s">
        <v>377</v>
      </c>
      <c r="B94" t="s">
        <v>132</v>
      </c>
      <c r="C94" s="3">
        <v>0</v>
      </c>
      <c r="D94" s="7" t="s">
        <v>1</v>
      </c>
    </row>
    <row r="95" spans="1:4" x14ac:dyDescent="0.25">
      <c r="A95" t="s">
        <v>377</v>
      </c>
      <c r="B95" t="s">
        <v>124</v>
      </c>
      <c r="C95" s="3">
        <v>0</v>
      </c>
      <c r="D95" s="7" t="s">
        <v>1</v>
      </c>
    </row>
    <row r="96" spans="1:4" x14ac:dyDescent="0.25">
      <c r="A96" t="s">
        <v>377</v>
      </c>
      <c r="B96" t="s">
        <v>126</v>
      </c>
      <c r="C96" s="3">
        <v>0</v>
      </c>
      <c r="D96" s="7" t="s">
        <v>1</v>
      </c>
    </row>
    <row r="97" spans="1:4" x14ac:dyDescent="0.25">
      <c r="A97" t="s">
        <v>377</v>
      </c>
      <c r="B97" t="s">
        <v>123</v>
      </c>
      <c r="C97" s="3">
        <v>0</v>
      </c>
      <c r="D97" s="7" t="s">
        <v>1</v>
      </c>
    </row>
    <row r="98" spans="1:4" x14ac:dyDescent="0.25">
      <c r="A98" t="s">
        <v>377</v>
      </c>
      <c r="B98" t="s">
        <v>125</v>
      </c>
      <c r="C98" s="3">
        <v>0</v>
      </c>
      <c r="D98" s="7" t="s">
        <v>1</v>
      </c>
    </row>
    <row r="99" spans="1:4" x14ac:dyDescent="0.25">
      <c r="A99" t="s">
        <v>377</v>
      </c>
      <c r="B99" t="s">
        <v>135</v>
      </c>
      <c r="C99" s="3">
        <v>0</v>
      </c>
      <c r="D99" s="7" t="s">
        <v>1</v>
      </c>
    </row>
    <row r="100" spans="1:4" x14ac:dyDescent="0.25">
      <c r="A100" t="s">
        <v>377</v>
      </c>
      <c r="B100" t="s">
        <v>128</v>
      </c>
      <c r="C100" s="3">
        <v>0</v>
      </c>
      <c r="D100" s="7" t="s">
        <v>1</v>
      </c>
    </row>
    <row r="101" spans="1:4" x14ac:dyDescent="0.25">
      <c r="A101" t="s">
        <v>377</v>
      </c>
      <c r="B101" t="s">
        <v>152</v>
      </c>
      <c r="C101" s="3">
        <v>0</v>
      </c>
      <c r="D101" s="7" t="s">
        <v>1</v>
      </c>
    </row>
    <row r="102" spans="1:4" x14ac:dyDescent="0.25">
      <c r="A102" t="s">
        <v>377</v>
      </c>
      <c r="B102" t="s">
        <v>127</v>
      </c>
      <c r="C102" s="3">
        <v>0</v>
      </c>
      <c r="D102" s="7" t="s">
        <v>1</v>
      </c>
    </row>
    <row r="103" spans="1:4" x14ac:dyDescent="0.25">
      <c r="A103" t="s">
        <v>377</v>
      </c>
      <c r="B103" t="s">
        <v>129</v>
      </c>
      <c r="C103" s="3">
        <v>0</v>
      </c>
      <c r="D103" s="7" t="s">
        <v>1</v>
      </c>
    </row>
    <row r="104" spans="1:4" x14ac:dyDescent="0.25">
      <c r="A104" t="s">
        <v>377</v>
      </c>
      <c r="B104" t="s">
        <v>164</v>
      </c>
      <c r="C104" s="3">
        <v>0</v>
      </c>
      <c r="D104" s="7" t="s">
        <v>1</v>
      </c>
    </row>
    <row r="105" spans="1:4" x14ac:dyDescent="0.25">
      <c r="A105" t="s">
        <v>377</v>
      </c>
      <c r="B105" t="s">
        <v>384</v>
      </c>
      <c r="C105" s="3">
        <v>0</v>
      </c>
      <c r="D105" s="7" t="s">
        <v>1</v>
      </c>
    </row>
    <row r="106" spans="1:4" x14ac:dyDescent="0.25">
      <c r="A106" t="s">
        <v>377</v>
      </c>
      <c r="B106" t="s">
        <v>385</v>
      </c>
      <c r="C106" s="3">
        <v>0</v>
      </c>
      <c r="D106" s="7" t="s">
        <v>1</v>
      </c>
    </row>
    <row r="107" spans="1:4" x14ac:dyDescent="0.25">
      <c r="A107" t="s">
        <v>377</v>
      </c>
      <c r="B107" t="s">
        <v>386</v>
      </c>
      <c r="C107" s="3">
        <v>0</v>
      </c>
      <c r="D107" s="7" t="s">
        <v>1</v>
      </c>
    </row>
    <row r="108" spans="1:4" x14ac:dyDescent="0.25">
      <c r="A108" t="s">
        <v>377</v>
      </c>
      <c r="B108" t="s">
        <v>387</v>
      </c>
      <c r="C108" s="3">
        <v>0</v>
      </c>
      <c r="D108" s="7" t="s">
        <v>1</v>
      </c>
    </row>
    <row r="109" spans="1:4" x14ac:dyDescent="0.25">
      <c r="A109" t="s">
        <v>377</v>
      </c>
      <c r="B109" t="s">
        <v>389</v>
      </c>
      <c r="C109" s="3">
        <v>0</v>
      </c>
      <c r="D109" s="7" t="s">
        <v>1</v>
      </c>
    </row>
    <row r="110" spans="1:4" x14ac:dyDescent="0.25">
      <c r="A110" t="s">
        <v>377</v>
      </c>
      <c r="B110" t="s">
        <v>161</v>
      </c>
      <c r="C110" s="3">
        <v>0</v>
      </c>
      <c r="D110" s="7" t="s">
        <v>1</v>
      </c>
    </row>
    <row r="111" spans="1:4" x14ac:dyDescent="0.25">
      <c r="A111" t="s">
        <v>377</v>
      </c>
      <c r="B111" t="s">
        <v>80</v>
      </c>
      <c r="C111" s="3">
        <v>0</v>
      </c>
      <c r="D111" s="7" t="s">
        <v>1</v>
      </c>
    </row>
    <row r="112" spans="1:4" x14ac:dyDescent="0.25">
      <c r="A112" t="s">
        <v>377</v>
      </c>
      <c r="B112" t="s">
        <v>367</v>
      </c>
      <c r="C112" s="3">
        <v>0</v>
      </c>
      <c r="D112" s="7" t="s">
        <v>1</v>
      </c>
    </row>
    <row r="113" spans="1:4" x14ac:dyDescent="0.25">
      <c r="A113" t="s">
        <v>377</v>
      </c>
      <c r="B113" t="s">
        <v>368</v>
      </c>
      <c r="C113" s="3">
        <v>0</v>
      </c>
      <c r="D113" s="7" t="s">
        <v>1</v>
      </c>
    </row>
    <row r="114" spans="1:4" x14ac:dyDescent="0.25">
      <c r="A114" t="s">
        <v>377</v>
      </c>
      <c r="B114" t="s">
        <v>369</v>
      </c>
      <c r="C114" s="3">
        <v>0</v>
      </c>
      <c r="D114" s="7" t="s">
        <v>1</v>
      </c>
    </row>
    <row r="115" spans="1:4" x14ac:dyDescent="0.25">
      <c r="A115" t="s">
        <v>377</v>
      </c>
      <c r="B115" t="s">
        <v>370</v>
      </c>
      <c r="C115" s="3">
        <v>0</v>
      </c>
      <c r="D115" s="7" t="s">
        <v>1</v>
      </c>
    </row>
    <row r="116" spans="1:4" x14ac:dyDescent="0.25">
      <c r="A116" t="s">
        <v>377</v>
      </c>
      <c r="B116" t="s">
        <v>371</v>
      </c>
      <c r="C116" s="3">
        <v>0</v>
      </c>
      <c r="D116" s="7" t="s">
        <v>1</v>
      </c>
    </row>
    <row r="117" spans="1:4" x14ac:dyDescent="0.25">
      <c r="A117" t="s">
        <v>377</v>
      </c>
      <c r="B117" t="s">
        <v>373</v>
      </c>
      <c r="C117" s="3">
        <v>0</v>
      </c>
      <c r="D117" s="7" t="s">
        <v>1</v>
      </c>
    </row>
    <row r="118" spans="1:4" x14ac:dyDescent="0.25">
      <c r="A118" t="s">
        <v>377</v>
      </c>
      <c r="B118" t="s">
        <v>374</v>
      </c>
      <c r="C118" s="3">
        <v>0</v>
      </c>
      <c r="D118" s="7" t="s">
        <v>1</v>
      </c>
    </row>
    <row r="119" spans="1:4" x14ac:dyDescent="0.25">
      <c r="A119" t="s">
        <v>377</v>
      </c>
      <c r="B119" t="s">
        <v>375</v>
      </c>
      <c r="C119" s="3">
        <v>0</v>
      </c>
      <c r="D119" s="7" t="s">
        <v>1</v>
      </c>
    </row>
    <row r="120" spans="1:4" x14ac:dyDescent="0.25">
      <c r="A120" t="s">
        <v>377</v>
      </c>
      <c r="B120" t="s">
        <v>390</v>
      </c>
      <c r="C120" s="3">
        <v>0</v>
      </c>
      <c r="D120" s="7" t="s">
        <v>1</v>
      </c>
    </row>
    <row r="121" spans="1:4" x14ac:dyDescent="0.25">
      <c r="A121" t="s">
        <v>377</v>
      </c>
      <c r="B121" t="s">
        <v>391</v>
      </c>
      <c r="C121" s="3">
        <v>0</v>
      </c>
      <c r="D121" s="7" t="s">
        <v>1</v>
      </c>
    </row>
    <row r="122" spans="1:4" x14ac:dyDescent="0.25">
      <c r="A122" t="s">
        <v>377</v>
      </c>
      <c r="B122" t="s">
        <v>392</v>
      </c>
      <c r="C122" s="3">
        <v>0</v>
      </c>
      <c r="D122" s="7" t="s">
        <v>1</v>
      </c>
    </row>
    <row r="123" spans="1:4" x14ac:dyDescent="0.25">
      <c r="A123" t="s">
        <v>377</v>
      </c>
      <c r="B123" t="s">
        <v>393</v>
      </c>
      <c r="C123" s="3">
        <v>0</v>
      </c>
      <c r="D123" s="7" t="s">
        <v>1</v>
      </c>
    </row>
    <row r="124" spans="1:4" x14ac:dyDescent="0.25">
      <c r="A124" t="s">
        <v>377</v>
      </c>
      <c r="B124" t="s">
        <v>112</v>
      </c>
      <c r="C124" s="3">
        <v>0</v>
      </c>
      <c r="D124" s="7" t="s">
        <v>1</v>
      </c>
    </row>
    <row r="125" spans="1:4" x14ac:dyDescent="0.25">
      <c r="A125" t="s">
        <v>377</v>
      </c>
      <c r="B125" t="s">
        <v>153</v>
      </c>
      <c r="C125" s="3">
        <v>0</v>
      </c>
      <c r="D125" s="7" t="s">
        <v>1</v>
      </c>
    </row>
    <row r="126" spans="1:4" x14ac:dyDescent="0.25">
      <c r="A126" t="s">
        <v>377</v>
      </c>
      <c r="B126" t="s">
        <v>58</v>
      </c>
      <c r="C126" s="3"/>
      <c r="D126" s="7" t="s">
        <v>1</v>
      </c>
    </row>
    <row r="127" spans="1:4" x14ac:dyDescent="0.25">
      <c r="A127" t="s">
        <v>377</v>
      </c>
      <c r="B127" t="s">
        <v>131</v>
      </c>
      <c r="C127" s="3">
        <v>0</v>
      </c>
      <c r="D127" s="7" t="s">
        <v>1</v>
      </c>
    </row>
    <row r="128" spans="1:4" x14ac:dyDescent="0.25">
      <c r="A128" t="s">
        <v>377</v>
      </c>
      <c r="B128" t="s">
        <v>46</v>
      </c>
      <c r="C128" s="3"/>
      <c r="D128" s="7" t="s">
        <v>1</v>
      </c>
    </row>
    <row r="129" spans="1:4" x14ac:dyDescent="0.25">
      <c r="A129" t="s">
        <v>377</v>
      </c>
      <c r="B129" t="s">
        <v>137</v>
      </c>
      <c r="C129" s="3">
        <v>0</v>
      </c>
      <c r="D129" s="7" t="s">
        <v>1</v>
      </c>
    </row>
    <row r="130" spans="1:4" x14ac:dyDescent="0.25">
      <c r="A130" t="s">
        <v>377</v>
      </c>
      <c r="B130" t="s">
        <v>2</v>
      </c>
      <c r="C130" s="3">
        <v>0</v>
      </c>
      <c r="D130" s="7" t="s">
        <v>1</v>
      </c>
    </row>
    <row r="131" spans="1:4" x14ac:dyDescent="0.25">
      <c r="A131" t="s">
        <v>377</v>
      </c>
      <c r="B131" t="s">
        <v>120</v>
      </c>
      <c r="C131" s="3">
        <v>6744</v>
      </c>
      <c r="D131" s="7" t="s">
        <v>13</v>
      </c>
    </row>
    <row r="132" spans="1:4" x14ac:dyDescent="0.25">
      <c r="A132" t="s">
        <v>377</v>
      </c>
      <c r="B132" t="s">
        <v>136</v>
      </c>
      <c r="C132" s="3">
        <v>145686</v>
      </c>
      <c r="D132" s="7" t="s">
        <v>13</v>
      </c>
    </row>
    <row r="133" spans="1:4" x14ac:dyDescent="0.25">
      <c r="A133" t="s">
        <v>377</v>
      </c>
      <c r="B133" t="s">
        <v>163</v>
      </c>
      <c r="C133" s="3">
        <v>1545012</v>
      </c>
      <c r="D133" s="7" t="s">
        <v>13</v>
      </c>
    </row>
    <row r="134" spans="1:4" x14ac:dyDescent="0.25">
      <c r="A134" t="s">
        <v>377</v>
      </c>
      <c r="B134" t="s">
        <v>162</v>
      </c>
      <c r="C134" s="3">
        <v>9828</v>
      </c>
      <c r="D134" s="7" t="s">
        <v>13</v>
      </c>
    </row>
    <row r="135" spans="1:4" x14ac:dyDescent="0.25">
      <c r="A135" t="s">
        <v>377</v>
      </c>
      <c r="B135" t="s">
        <v>121</v>
      </c>
      <c r="C135" s="3">
        <v>255619</v>
      </c>
      <c r="D135" s="7" t="s">
        <v>13</v>
      </c>
    </row>
    <row r="136" spans="1:4" x14ac:dyDescent="0.25">
      <c r="A136" t="s">
        <v>377</v>
      </c>
      <c r="B136" t="s">
        <v>122</v>
      </c>
      <c r="C136" s="3">
        <v>11449</v>
      </c>
      <c r="D136" s="7" t="s">
        <v>13</v>
      </c>
    </row>
    <row r="137" spans="1:4" x14ac:dyDescent="0.25">
      <c r="A137" t="s">
        <v>377</v>
      </c>
      <c r="B137" t="s">
        <v>158</v>
      </c>
      <c r="C137" s="3">
        <v>87054</v>
      </c>
      <c r="D137" s="7" t="s">
        <v>13</v>
      </c>
    </row>
    <row r="138" spans="1:4" x14ac:dyDescent="0.25">
      <c r="A138" t="s">
        <v>377</v>
      </c>
      <c r="B138" t="s">
        <v>159</v>
      </c>
      <c r="C138" s="3">
        <v>436719692</v>
      </c>
      <c r="D138" s="7" t="s">
        <v>13</v>
      </c>
    </row>
    <row r="139" spans="1:4" x14ac:dyDescent="0.25">
      <c r="A139" t="s">
        <v>377</v>
      </c>
      <c r="B139" t="s">
        <v>160</v>
      </c>
      <c r="C139" s="3">
        <v>231669222</v>
      </c>
      <c r="D139" s="7" t="s">
        <v>13</v>
      </c>
    </row>
    <row r="140" spans="1:4" x14ac:dyDescent="0.25">
      <c r="A140" t="s">
        <v>377</v>
      </c>
      <c r="B140" t="s">
        <v>154</v>
      </c>
      <c r="C140" s="3">
        <v>88086</v>
      </c>
      <c r="D140" s="7" t="s">
        <v>13</v>
      </c>
    </row>
    <row r="141" spans="1:4" x14ac:dyDescent="0.25">
      <c r="A141" t="s">
        <v>377</v>
      </c>
      <c r="B141" t="s">
        <v>155</v>
      </c>
      <c r="C141" s="3">
        <v>364286</v>
      </c>
      <c r="D141" s="7" t="s">
        <v>13</v>
      </c>
    </row>
    <row r="142" spans="1:4" x14ac:dyDescent="0.25">
      <c r="A142" t="s">
        <v>377</v>
      </c>
      <c r="B142" t="s">
        <v>157</v>
      </c>
      <c r="C142" s="3">
        <v>1891114</v>
      </c>
      <c r="D142" s="7" t="s">
        <v>13</v>
      </c>
    </row>
    <row r="143" spans="1:4" x14ac:dyDescent="0.25">
      <c r="A143" t="s">
        <v>377</v>
      </c>
      <c r="B143" t="s">
        <v>156</v>
      </c>
      <c r="C143" s="3">
        <v>194937</v>
      </c>
      <c r="D143" s="7" t="s">
        <v>13</v>
      </c>
    </row>
    <row r="144" spans="1:4" x14ac:dyDescent="0.25">
      <c r="A144" t="s">
        <v>377</v>
      </c>
      <c r="B144" t="s">
        <v>115</v>
      </c>
      <c r="C144" s="3">
        <v>121727538</v>
      </c>
      <c r="D144" s="7" t="s">
        <v>7</v>
      </c>
    </row>
    <row r="145" spans="1:4" x14ac:dyDescent="0.25">
      <c r="A145" t="s">
        <v>377</v>
      </c>
      <c r="B145" t="s">
        <v>134</v>
      </c>
      <c r="C145" s="3">
        <v>1441000000</v>
      </c>
      <c r="D145" s="7" t="s">
        <v>7</v>
      </c>
    </row>
    <row r="146" spans="1:4" x14ac:dyDescent="0.25">
      <c r="A146" t="s">
        <v>377</v>
      </c>
      <c r="B146" t="s">
        <v>133</v>
      </c>
      <c r="C146" s="3">
        <v>107326800</v>
      </c>
      <c r="D146" s="7" t="s">
        <v>7</v>
      </c>
    </row>
    <row r="147" spans="1:4" x14ac:dyDescent="0.25">
      <c r="A147" t="s">
        <v>377</v>
      </c>
      <c r="B147" t="s">
        <v>54</v>
      </c>
      <c r="C147" s="3">
        <v>23000</v>
      </c>
      <c r="D147" s="7" t="s">
        <v>477</v>
      </c>
    </row>
    <row r="148" spans="1:4" x14ac:dyDescent="0.25">
      <c r="A148" t="s">
        <v>377</v>
      </c>
      <c r="B148" t="s">
        <v>0</v>
      </c>
      <c r="C148" s="3">
        <v>-14705000</v>
      </c>
      <c r="D148" s="7" t="s">
        <v>477</v>
      </c>
    </row>
    <row r="149" spans="1:4" x14ac:dyDescent="0.25">
      <c r="A149" t="s">
        <v>394</v>
      </c>
      <c r="B149" t="s">
        <v>222</v>
      </c>
      <c r="C149" s="3">
        <v>0</v>
      </c>
      <c r="D149" s="7" t="s">
        <v>5</v>
      </c>
    </row>
    <row r="150" spans="1:4" x14ac:dyDescent="0.25">
      <c r="A150" t="s">
        <v>394</v>
      </c>
      <c r="B150" t="s">
        <v>395</v>
      </c>
      <c r="C150" s="3">
        <v>0</v>
      </c>
      <c r="D150" s="7" t="s">
        <v>5</v>
      </c>
    </row>
    <row r="151" spans="1:4" x14ac:dyDescent="0.25">
      <c r="A151" t="s">
        <v>394</v>
      </c>
      <c r="B151" t="s">
        <v>232</v>
      </c>
      <c r="C151" s="3">
        <v>0</v>
      </c>
      <c r="D151" s="7" t="s">
        <v>5</v>
      </c>
    </row>
    <row r="152" spans="1:4" x14ac:dyDescent="0.25">
      <c r="A152" t="s">
        <v>394</v>
      </c>
      <c r="B152" t="s">
        <v>233</v>
      </c>
      <c r="C152" s="3">
        <v>0</v>
      </c>
      <c r="D152" s="7" t="s">
        <v>5</v>
      </c>
    </row>
    <row r="153" spans="1:4" x14ac:dyDescent="0.25">
      <c r="A153" t="s">
        <v>394</v>
      </c>
      <c r="B153" t="s">
        <v>229</v>
      </c>
      <c r="C153" s="3">
        <v>0</v>
      </c>
      <c r="D153" s="7" t="s">
        <v>5</v>
      </c>
    </row>
    <row r="154" spans="1:4" x14ac:dyDescent="0.25">
      <c r="A154" t="s">
        <v>394</v>
      </c>
      <c r="B154" t="s">
        <v>223</v>
      </c>
      <c r="C154" s="3">
        <v>0</v>
      </c>
      <c r="D154" s="7" t="s">
        <v>5</v>
      </c>
    </row>
    <row r="155" spans="1:4" x14ac:dyDescent="0.25">
      <c r="A155" t="s">
        <v>394</v>
      </c>
      <c r="B155" t="s">
        <v>231</v>
      </c>
      <c r="C155" s="3">
        <v>0</v>
      </c>
      <c r="D155" s="7" t="s">
        <v>5</v>
      </c>
    </row>
    <row r="156" spans="1:4" x14ac:dyDescent="0.25">
      <c r="A156" t="s">
        <v>394</v>
      </c>
      <c r="B156" t="s">
        <v>181</v>
      </c>
      <c r="C156" s="3">
        <v>997616947</v>
      </c>
      <c r="D156" s="7" t="s">
        <v>5</v>
      </c>
    </row>
    <row r="157" spans="1:4" x14ac:dyDescent="0.25">
      <c r="A157" t="s">
        <v>394</v>
      </c>
      <c r="B157" t="s">
        <v>225</v>
      </c>
      <c r="C157" s="3">
        <v>137786861</v>
      </c>
      <c r="D157" s="7" t="s">
        <v>5</v>
      </c>
    </row>
    <row r="158" spans="1:4" ht="15" customHeight="1" x14ac:dyDescent="0.25">
      <c r="A158" t="s">
        <v>394</v>
      </c>
      <c r="B158" t="s">
        <v>178</v>
      </c>
      <c r="C158" s="3">
        <v>2712210585</v>
      </c>
      <c r="D158" s="7" t="s">
        <v>5</v>
      </c>
    </row>
    <row r="159" spans="1:4" ht="15" customHeight="1" x14ac:dyDescent="0.25">
      <c r="A159" t="s">
        <v>394</v>
      </c>
      <c r="B159" t="s">
        <v>397</v>
      </c>
      <c r="C159" s="3">
        <v>409500</v>
      </c>
      <c r="D159" s="7" t="s">
        <v>5</v>
      </c>
    </row>
    <row r="160" spans="1:4" ht="15" customHeight="1" x14ac:dyDescent="0.25">
      <c r="A160" t="s">
        <v>394</v>
      </c>
      <c r="B160" t="s">
        <v>205</v>
      </c>
      <c r="C160" s="3">
        <v>38964437</v>
      </c>
      <c r="D160" s="7" t="s">
        <v>5</v>
      </c>
    </row>
    <row r="161" spans="1:4" ht="15" customHeight="1" x14ac:dyDescent="0.25">
      <c r="A161" t="s">
        <v>394</v>
      </c>
      <c r="B161" t="s">
        <v>204</v>
      </c>
      <c r="C161" s="3">
        <v>1328869309</v>
      </c>
      <c r="D161" s="7" t="s">
        <v>5</v>
      </c>
    </row>
    <row r="162" spans="1:4" ht="15" customHeight="1" x14ac:dyDescent="0.25">
      <c r="A162" t="s">
        <v>394</v>
      </c>
      <c r="B162" t="s">
        <v>398</v>
      </c>
      <c r="C162" s="3">
        <v>68401572</v>
      </c>
      <c r="D162" s="7" t="s">
        <v>5</v>
      </c>
    </row>
    <row r="163" spans="1:4" x14ac:dyDescent="0.25">
      <c r="A163" t="s">
        <v>394</v>
      </c>
      <c r="B163" t="s">
        <v>399</v>
      </c>
      <c r="C163" s="3">
        <v>19524321</v>
      </c>
      <c r="D163" s="7" t="s">
        <v>5</v>
      </c>
    </row>
    <row r="164" spans="1:4" x14ac:dyDescent="0.25">
      <c r="A164" t="s">
        <v>394</v>
      </c>
      <c r="B164" t="s">
        <v>182</v>
      </c>
      <c r="C164" s="3">
        <v>2012087456</v>
      </c>
      <c r="D164" s="7" t="s">
        <v>5</v>
      </c>
    </row>
    <row r="165" spans="1:4" x14ac:dyDescent="0.25">
      <c r="A165" t="s">
        <v>394</v>
      </c>
      <c r="B165" t="s">
        <v>400</v>
      </c>
      <c r="C165" s="3">
        <v>94868834</v>
      </c>
      <c r="D165" s="7" t="s">
        <v>5</v>
      </c>
    </row>
    <row r="166" spans="1:4" x14ac:dyDescent="0.25">
      <c r="A166" t="s">
        <v>394</v>
      </c>
      <c r="B166" t="s">
        <v>401</v>
      </c>
      <c r="C166" s="3">
        <v>0</v>
      </c>
      <c r="D166" s="7" t="s">
        <v>5</v>
      </c>
    </row>
    <row r="167" spans="1:4" ht="15" customHeight="1" x14ac:dyDescent="0.25">
      <c r="A167" t="s">
        <v>394</v>
      </c>
      <c r="B167" t="s">
        <v>180</v>
      </c>
      <c r="C167" s="3">
        <v>0</v>
      </c>
      <c r="D167" s="7" t="s">
        <v>5</v>
      </c>
    </row>
    <row r="168" spans="1:4" x14ac:dyDescent="0.25">
      <c r="A168" t="s">
        <v>394</v>
      </c>
      <c r="B168" t="s">
        <v>185</v>
      </c>
      <c r="C168" s="3">
        <v>0</v>
      </c>
      <c r="D168" s="7" t="s">
        <v>5</v>
      </c>
    </row>
    <row r="169" spans="1:4" ht="15" customHeight="1" x14ac:dyDescent="0.25">
      <c r="A169" t="s">
        <v>394</v>
      </c>
      <c r="B169" t="s">
        <v>202</v>
      </c>
      <c r="C169" s="3">
        <v>77600</v>
      </c>
      <c r="D169" s="7" t="s">
        <v>5</v>
      </c>
    </row>
    <row r="170" spans="1:4" x14ac:dyDescent="0.25">
      <c r="A170" t="s">
        <v>394</v>
      </c>
      <c r="B170" t="s">
        <v>186</v>
      </c>
      <c r="C170" s="3">
        <v>0</v>
      </c>
      <c r="D170" s="7" t="s">
        <v>5</v>
      </c>
    </row>
    <row r="171" spans="1:4" x14ac:dyDescent="0.25">
      <c r="A171" t="s">
        <v>394</v>
      </c>
      <c r="B171" t="s">
        <v>209</v>
      </c>
      <c r="C171" s="3">
        <v>144900</v>
      </c>
      <c r="D171" s="7" t="s">
        <v>5</v>
      </c>
    </row>
    <row r="172" spans="1:4" x14ac:dyDescent="0.25">
      <c r="A172" t="s">
        <v>394</v>
      </c>
      <c r="B172" t="s">
        <v>212</v>
      </c>
      <c r="C172" s="3">
        <v>0</v>
      </c>
      <c r="D172" s="7" t="s">
        <v>5</v>
      </c>
    </row>
    <row r="173" spans="1:4" ht="15" customHeight="1" x14ac:dyDescent="0.25">
      <c r="A173" t="s">
        <v>394</v>
      </c>
      <c r="B173" t="s">
        <v>213</v>
      </c>
      <c r="C173" s="3">
        <v>0</v>
      </c>
      <c r="D173" s="7" t="s">
        <v>5</v>
      </c>
    </row>
    <row r="174" spans="1:4" ht="15" customHeight="1" x14ac:dyDescent="0.25">
      <c r="A174" t="s">
        <v>394</v>
      </c>
      <c r="B174" t="s">
        <v>214</v>
      </c>
      <c r="C174" s="3">
        <v>0</v>
      </c>
      <c r="D174" s="7" t="s">
        <v>5</v>
      </c>
    </row>
    <row r="175" spans="1:4" ht="15" customHeight="1" x14ac:dyDescent="0.25">
      <c r="A175" t="s">
        <v>394</v>
      </c>
      <c r="B175" t="s">
        <v>226</v>
      </c>
      <c r="C175" s="3">
        <v>7796</v>
      </c>
      <c r="D175" s="7" t="s">
        <v>5</v>
      </c>
    </row>
    <row r="176" spans="1:4" ht="15" customHeight="1" x14ac:dyDescent="0.25">
      <c r="A176" t="s">
        <v>394</v>
      </c>
      <c r="B176" t="s">
        <v>187</v>
      </c>
      <c r="C176" s="3">
        <v>2500106</v>
      </c>
      <c r="D176" s="7" t="s">
        <v>5</v>
      </c>
    </row>
    <row r="177" spans="1:4" ht="15" customHeight="1" x14ac:dyDescent="0.25">
      <c r="A177" t="s">
        <v>394</v>
      </c>
      <c r="B177" t="s">
        <v>194</v>
      </c>
      <c r="C177" s="3">
        <v>68874</v>
      </c>
      <c r="D177" s="7" t="s">
        <v>5</v>
      </c>
    </row>
    <row r="178" spans="1:4" ht="15" customHeight="1" x14ac:dyDescent="0.25">
      <c r="A178" t="s">
        <v>394</v>
      </c>
      <c r="B178" t="s">
        <v>403</v>
      </c>
      <c r="C178" s="3">
        <v>102427</v>
      </c>
      <c r="D178" s="7" t="s">
        <v>5</v>
      </c>
    </row>
    <row r="179" spans="1:4" ht="15" customHeight="1" x14ac:dyDescent="0.25">
      <c r="A179" t="s">
        <v>394</v>
      </c>
      <c r="B179" t="s">
        <v>206</v>
      </c>
      <c r="C179" s="3">
        <v>0</v>
      </c>
      <c r="D179" s="7" t="s">
        <v>5</v>
      </c>
    </row>
    <row r="180" spans="1:4" ht="15" customHeight="1" x14ac:dyDescent="0.25">
      <c r="A180" t="s">
        <v>394</v>
      </c>
      <c r="B180" t="s">
        <v>215</v>
      </c>
      <c r="C180" s="3">
        <v>0</v>
      </c>
      <c r="D180" s="7" t="s">
        <v>5</v>
      </c>
    </row>
    <row r="181" spans="1:4" ht="15" customHeight="1" x14ac:dyDescent="0.25">
      <c r="A181" t="s">
        <v>394</v>
      </c>
      <c r="B181" t="s">
        <v>203</v>
      </c>
      <c r="C181" s="3">
        <v>0</v>
      </c>
      <c r="D181" s="7" t="s">
        <v>5</v>
      </c>
    </row>
    <row r="182" spans="1:4" ht="15" customHeight="1" x14ac:dyDescent="0.25">
      <c r="A182" t="s">
        <v>394</v>
      </c>
      <c r="B182" t="s">
        <v>177</v>
      </c>
      <c r="C182" s="3">
        <v>0</v>
      </c>
      <c r="D182" s="7" t="s">
        <v>5</v>
      </c>
    </row>
    <row r="183" spans="1:4" ht="15" customHeight="1" x14ac:dyDescent="0.25">
      <c r="A183" t="s">
        <v>394</v>
      </c>
      <c r="B183" t="s">
        <v>218</v>
      </c>
      <c r="C183" s="3">
        <v>466078</v>
      </c>
      <c r="D183" s="7" t="s">
        <v>5</v>
      </c>
    </row>
    <row r="184" spans="1:4" ht="15" customHeight="1" x14ac:dyDescent="0.25">
      <c r="A184" t="s">
        <v>394</v>
      </c>
      <c r="B184" t="s">
        <v>166</v>
      </c>
      <c r="C184" s="3">
        <v>151281600</v>
      </c>
      <c r="D184" s="7" t="s">
        <v>5</v>
      </c>
    </row>
    <row r="185" spans="1:4" ht="15" customHeight="1" x14ac:dyDescent="0.25">
      <c r="A185" t="s">
        <v>394</v>
      </c>
      <c r="B185" t="s">
        <v>173</v>
      </c>
      <c r="C185" s="3">
        <v>66753010</v>
      </c>
      <c r="D185" s="7" t="s">
        <v>5</v>
      </c>
    </row>
    <row r="186" spans="1:4" ht="15" customHeight="1" x14ac:dyDescent="0.25">
      <c r="A186" t="s">
        <v>394</v>
      </c>
      <c r="B186" t="s">
        <v>208</v>
      </c>
      <c r="C186" s="3">
        <v>0</v>
      </c>
      <c r="D186" s="7" t="s">
        <v>5</v>
      </c>
    </row>
    <row r="187" spans="1:4" ht="15" customHeight="1" x14ac:dyDescent="0.25">
      <c r="A187" t="s">
        <v>394</v>
      </c>
      <c r="B187" t="s">
        <v>217</v>
      </c>
      <c r="C187" s="3">
        <v>0</v>
      </c>
      <c r="D187" s="7" t="s">
        <v>5</v>
      </c>
    </row>
    <row r="188" spans="1:4" ht="15" customHeight="1" x14ac:dyDescent="0.25">
      <c r="A188" t="s">
        <v>394</v>
      </c>
      <c r="B188" t="s">
        <v>219</v>
      </c>
      <c r="C188" s="3">
        <v>0</v>
      </c>
      <c r="D188" s="7" t="s">
        <v>5</v>
      </c>
    </row>
    <row r="189" spans="1:4" ht="15" customHeight="1" x14ac:dyDescent="0.25">
      <c r="A189" t="s">
        <v>394</v>
      </c>
      <c r="B189" t="s">
        <v>407</v>
      </c>
      <c r="C189" s="3">
        <v>0</v>
      </c>
      <c r="D189" s="7" t="s">
        <v>5</v>
      </c>
    </row>
    <row r="190" spans="1:4" ht="15" customHeight="1" x14ac:dyDescent="0.25">
      <c r="A190" t="s">
        <v>394</v>
      </c>
      <c r="B190" t="s">
        <v>408</v>
      </c>
      <c r="C190" s="3">
        <v>0</v>
      </c>
      <c r="D190" s="7" t="s">
        <v>5</v>
      </c>
    </row>
    <row r="191" spans="1:4" ht="15" customHeight="1" x14ac:dyDescent="0.25">
      <c r="A191" t="s">
        <v>394</v>
      </c>
      <c r="B191" t="s">
        <v>409</v>
      </c>
      <c r="C191" s="3">
        <v>0</v>
      </c>
      <c r="D191" s="7" t="s">
        <v>5</v>
      </c>
    </row>
    <row r="192" spans="1:4" ht="15" customHeight="1" x14ac:dyDescent="0.25">
      <c r="A192" t="s">
        <v>394</v>
      </c>
      <c r="B192" t="s">
        <v>188</v>
      </c>
      <c r="C192" s="3">
        <v>3080975</v>
      </c>
      <c r="D192" s="7" t="s">
        <v>5</v>
      </c>
    </row>
    <row r="193" spans="1:4" ht="15" customHeight="1" x14ac:dyDescent="0.25">
      <c r="A193" t="s">
        <v>394</v>
      </c>
      <c r="B193" t="s">
        <v>228</v>
      </c>
      <c r="C193" s="3">
        <v>583352</v>
      </c>
      <c r="D193" s="7" t="s">
        <v>5</v>
      </c>
    </row>
    <row r="194" spans="1:4" ht="15" customHeight="1" x14ac:dyDescent="0.25">
      <c r="A194" t="s">
        <v>394</v>
      </c>
      <c r="B194" t="s">
        <v>189</v>
      </c>
      <c r="C194" s="3">
        <v>470169</v>
      </c>
      <c r="D194" s="7" t="s">
        <v>5</v>
      </c>
    </row>
    <row r="195" spans="1:4" ht="15" customHeight="1" x14ac:dyDescent="0.25">
      <c r="A195" t="s">
        <v>394</v>
      </c>
      <c r="B195" t="s">
        <v>227</v>
      </c>
      <c r="C195" s="3">
        <v>148998</v>
      </c>
      <c r="D195" s="7" t="s">
        <v>5</v>
      </c>
    </row>
    <row r="196" spans="1:4" ht="15" customHeight="1" x14ac:dyDescent="0.25">
      <c r="A196" t="s">
        <v>394</v>
      </c>
      <c r="B196" t="s">
        <v>190</v>
      </c>
      <c r="C196" s="3">
        <v>8267028</v>
      </c>
      <c r="D196" s="7" t="s">
        <v>5</v>
      </c>
    </row>
    <row r="197" spans="1:4" ht="15" customHeight="1" x14ac:dyDescent="0.25">
      <c r="A197" t="s">
        <v>394</v>
      </c>
      <c r="B197" t="s">
        <v>195</v>
      </c>
      <c r="C197" s="3">
        <v>198093</v>
      </c>
      <c r="D197" s="7" t="s">
        <v>5</v>
      </c>
    </row>
    <row r="198" spans="1:4" ht="15" customHeight="1" x14ac:dyDescent="0.25">
      <c r="A198" t="s">
        <v>394</v>
      </c>
      <c r="B198" t="s">
        <v>415</v>
      </c>
      <c r="C198" s="3">
        <v>304587</v>
      </c>
      <c r="D198" s="7" t="s">
        <v>5</v>
      </c>
    </row>
    <row r="199" spans="1:4" ht="15" customHeight="1" x14ac:dyDescent="0.25">
      <c r="A199" t="s">
        <v>394</v>
      </c>
      <c r="B199" t="s">
        <v>417</v>
      </c>
      <c r="C199" s="3">
        <v>0</v>
      </c>
      <c r="D199" s="7" t="s">
        <v>5</v>
      </c>
    </row>
    <row r="200" spans="1:4" ht="15" customHeight="1" x14ac:dyDescent="0.25">
      <c r="A200" t="s">
        <v>394</v>
      </c>
      <c r="B200" t="s">
        <v>419</v>
      </c>
      <c r="C200" s="3">
        <v>0</v>
      </c>
      <c r="D200" s="7" t="s">
        <v>5</v>
      </c>
    </row>
    <row r="201" spans="1:4" ht="15" customHeight="1" x14ac:dyDescent="0.25">
      <c r="A201" t="s">
        <v>394</v>
      </c>
      <c r="B201" t="s">
        <v>422</v>
      </c>
      <c r="C201" s="3">
        <v>0</v>
      </c>
      <c r="D201" s="7" t="s">
        <v>5</v>
      </c>
    </row>
    <row r="202" spans="1:4" ht="15" customHeight="1" x14ac:dyDescent="0.25">
      <c r="A202" t="s">
        <v>394</v>
      </c>
      <c r="B202" t="s">
        <v>199</v>
      </c>
      <c r="C202" s="3">
        <v>2849070</v>
      </c>
      <c r="D202" s="7" t="s">
        <v>5</v>
      </c>
    </row>
    <row r="203" spans="1:4" ht="15" customHeight="1" x14ac:dyDescent="0.25">
      <c r="A203" t="s">
        <v>394</v>
      </c>
      <c r="B203" t="s">
        <v>200</v>
      </c>
      <c r="C203" s="3">
        <v>14293503</v>
      </c>
      <c r="D203" s="7" t="s">
        <v>5</v>
      </c>
    </row>
    <row r="204" spans="1:4" ht="15" customHeight="1" x14ac:dyDescent="0.25">
      <c r="A204" t="s">
        <v>394</v>
      </c>
      <c r="B204" t="s">
        <v>201</v>
      </c>
      <c r="C204" s="3">
        <v>5557300</v>
      </c>
      <c r="D204" s="7" t="s">
        <v>5</v>
      </c>
    </row>
    <row r="205" spans="1:4" ht="15" customHeight="1" x14ac:dyDescent="0.25">
      <c r="A205" t="s">
        <v>394</v>
      </c>
      <c r="B205" t="s">
        <v>234</v>
      </c>
      <c r="C205" s="3">
        <v>147700</v>
      </c>
      <c r="D205" s="7" t="s">
        <v>5</v>
      </c>
    </row>
    <row r="206" spans="1:4" ht="15" customHeight="1" x14ac:dyDescent="0.25">
      <c r="A206" t="s">
        <v>394</v>
      </c>
      <c r="B206" t="s">
        <v>424</v>
      </c>
      <c r="C206" s="3">
        <v>0</v>
      </c>
      <c r="D206" s="7" t="s">
        <v>5</v>
      </c>
    </row>
    <row r="207" spans="1:4" ht="15" customHeight="1" x14ac:dyDescent="0.25">
      <c r="A207" t="s">
        <v>394</v>
      </c>
      <c r="B207" t="s">
        <v>425</v>
      </c>
      <c r="C207" s="3">
        <v>0</v>
      </c>
      <c r="D207" s="7" t="s">
        <v>5</v>
      </c>
    </row>
    <row r="208" spans="1:4" ht="15" customHeight="1" x14ac:dyDescent="0.25">
      <c r="A208" t="s">
        <v>394</v>
      </c>
      <c r="B208" t="s">
        <v>427</v>
      </c>
      <c r="C208" s="3">
        <v>0</v>
      </c>
      <c r="D208" s="7" t="s">
        <v>5</v>
      </c>
    </row>
    <row r="209" spans="1:4" ht="15" customHeight="1" x14ac:dyDescent="0.25">
      <c r="A209" t="s">
        <v>394</v>
      </c>
      <c r="B209" t="s">
        <v>429</v>
      </c>
      <c r="C209" s="3">
        <v>0</v>
      </c>
      <c r="D209" s="7" t="s">
        <v>5</v>
      </c>
    </row>
    <row r="210" spans="1:4" ht="15" customHeight="1" x14ac:dyDescent="0.25">
      <c r="A210" t="s">
        <v>394</v>
      </c>
      <c r="B210" t="s">
        <v>220</v>
      </c>
      <c r="C210" s="3">
        <v>0</v>
      </c>
      <c r="D210" s="7" t="s">
        <v>5</v>
      </c>
    </row>
    <row r="211" spans="1:4" ht="15" customHeight="1" x14ac:dyDescent="0.25">
      <c r="A211" t="s">
        <v>394</v>
      </c>
      <c r="B211" t="s">
        <v>221</v>
      </c>
      <c r="C211" s="3">
        <v>0</v>
      </c>
      <c r="D211" s="7" t="s">
        <v>5</v>
      </c>
    </row>
    <row r="212" spans="1:4" ht="15" customHeight="1" x14ac:dyDescent="0.25">
      <c r="A212" t="s">
        <v>394</v>
      </c>
      <c r="B212" t="s">
        <v>432</v>
      </c>
      <c r="C212" s="3">
        <v>0</v>
      </c>
      <c r="D212" s="7" t="s">
        <v>5</v>
      </c>
    </row>
    <row r="213" spans="1:4" ht="15" customHeight="1" x14ac:dyDescent="0.25">
      <c r="A213" t="s">
        <v>394</v>
      </c>
      <c r="B213" t="s">
        <v>433</v>
      </c>
      <c r="C213" s="3">
        <v>0</v>
      </c>
      <c r="D213" s="7" t="s">
        <v>5</v>
      </c>
    </row>
    <row r="214" spans="1:4" ht="15" customHeight="1" x14ac:dyDescent="0.25">
      <c r="A214" t="s">
        <v>394</v>
      </c>
      <c r="B214" t="s">
        <v>434</v>
      </c>
      <c r="C214" s="3">
        <v>0</v>
      </c>
      <c r="D214" s="7" t="s">
        <v>5</v>
      </c>
    </row>
    <row r="215" spans="1:4" ht="15" customHeight="1" x14ac:dyDescent="0.25">
      <c r="A215" t="s">
        <v>394</v>
      </c>
      <c r="B215" t="s">
        <v>435</v>
      </c>
      <c r="C215" s="3">
        <v>0</v>
      </c>
      <c r="D215" s="7" t="s">
        <v>5</v>
      </c>
    </row>
    <row r="216" spans="1:4" ht="15" customHeight="1" x14ac:dyDescent="0.25">
      <c r="A216" t="s">
        <v>394</v>
      </c>
      <c r="B216" t="s">
        <v>436</v>
      </c>
      <c r="C216" s="3">
        <v>0</v>
      </c>
      <c r="D216" s="7" t="s">
        <v>5</v>
      </c>
    </row>
    <row r="217" spans="1:4" ht="15" customHeight="1" x14ac:dyDescent="0.25">
      <c r="A217" t="s">
        <v>394</v>
      </c>
      <c r="B217" t="s">
        <v>396</v>
      </c>
      <c r="C217" s="3">
        <v>0</v>
      </c>
      <c r="D217" s="7" t="s">
        <v>1</v>
      </c>
    </row>
    <row r="218" spans="1:4" ht="15" customHeight="1" x14ac:dyDescent="0.25">
      <c r="A218" t="s">
        <v>394</v>
      </c>
      <c r="B218" t="s">
        <v>230</v>
      </c>
      <c r="C218" s="3">
        <v>0</v>
      </c>
      <c r="D218" s="7" t="s">
        <v>1</v>
      </c>
    </row>
    <row r="219" spans="1:4" ht="15" customHeight="1" x14ac:dyDescent="0.25">
      <c r="A219" t="s">
        <v>394</v>
      </c>
      <c r="B219" t="s">
        <v>224</v>
      </c>
      <c r="C219" s="3">
        <v>0</v>
      </c>
      <c r="D219" s="7" t="s">
        <v>1</v>
      </c>
    </row>
    <row r="220" spans="1:4" ht="15" customHeight="1" x14ac:dyDescent="0.25">
      <c r="A220" t="s">
        <v>394</v>
      </c>
      <c r="B220" t="s">
        <v>245</v>
      </c>
      <c r="C220" s="3"/>
      <c r="D220" s="7" t="s">
        <v>1</v>
      </c>
    </row>
    <row r="221" spans="1:4" ht="15" customHeight="1" x14ac:dyDescent="0.25">
      <c r="A221" t="s">
        <v>394</v>
      </c>
      <c r="B221" t="s">
        <v>252</v>
      </c>
      <c r="C221" s="3">
        <v>0</v>
      </c>
      <c r="D221" s="7" t="s">
        <v>1</v>
      </c>
    </row>
    <row r="222" spans="1:4" ht="15" customHeight="1" x14ac:dyDescent="0.25">
      <c r="A222" t="s">
        <v>394</v>
      </c>
      <c r="B222" t="s">
        <v>196</v>
      </c>
      <c r="C222" s="3">
        <v>0</v>
      </c>
      <c r="D222" s="7" t="s">
        <v>1</v>
      </c>
    </row>
    <row r="223" spans="1:4" ht="15" customHeight="1" x14ac:dyDescent="0.25">
      <c r="A223" t="s">
        <v>394</v>
      </c>
      <c r="B223" t="s">
        <v>183</v>
      </c>
      <c r="C223" s="3">
        <v>0</v>
      </c>
      <c r="D223" s="7" t="s">
        <v>1</v>
      </c>
    </row>
    <row r="224" spans="1:4" ht="15" customHeight="1" x14ac:dyDescent="0.25">
      <c r="A224" t="s">
        <v>394</v>
      </c>
      <c r="B224" t="s">
        <v>198</v>
      </c>
      <c r="C224" s="3">
        <v>0</v>
      </c>
      <c r="D224" s="7" t="s">
        <v>1</v>
      </c>
    </row>
    <row r="225" spans="1:4" ht="15" customHeight="1" x14ac:dyDescent="0.25">
      <c r="A225" t="s">
        <v>394</v>
      </c>
      <c r="B225" t="s">
        <v>184</v>
      </c>
      <c r="C225" s="3">
        <v>0</v>
      </c>
      <c r="D225" s="7" t="s">
        <v>1</v>
      </c>
    </row>
    <row r="226" spans="1:4" ht="15" customHeight="1" x14ac:dyDescent="0.25">
      <c r="A226" t="s">
        <v>394</v>
      </c>
      <c r="B226" t="s">
        <v>402</v>
      </c>
      <c r="C226" s="3">
        <v>0</v>
      </c>
      <c r="D226" s="7" t="s">
        <v>1</v>
      </c>
    </row>
    <row r="227" spans="1:4" ht="15" customHeight="1" x14ac:dyDescent="0.25">
      <c r="A227" t="s">
        <v>394</v>
      </c>
      <c r="B227" t="s">
        <v>193</v>
      </c>
      <c r="C227" s="3">
        <v>0</v>
      </c>
      <c r="D227" s="7" t="s">
        <v>1</v>
      </c>
    </row>
    <row r="228" spans="1:4" ht="15" customHeight="1" x14ac:dyDescent="0.25">
      <c r="A228" t="s">
        <v>394</v>
      </c>
      <c r="B228" t="s">
        <v>197</v>
      </c>
      <c r="C228" s="3">
        <v>0</v>
      </c>
      <c r="D228" s="7" t="s">
        <v>1</v>
      </c>
    </row>
    <row r="229" spans="1:4" ht="15" customHeight="1" x14ac:dyDescent="0.25">
      <c r="A229" t="s">
        <v>394</v>
      </c>
      <c r="B229" t="s">
        <v>207</v>
      </c>
      <c r="C229" s="3">
        <v>0</v>
      </c>
      <c r="D229" s="7" t="s">
        <v>1</v>
      </c>
    </row>
    <row r="230" spans="1:4" ht="15" customHeight="1" x14ac:dyDescent="0.25">
      <c r="A230" t="s">
        <v>394</v>
      </c>
      <c r="B230" t="s">
        <v>216</v>
      </c>
      <c r="C230" s="3">
        <v>0</v>
      </c>
      <c r="D230" s="7" t="s">
        <v>1</v>
      </c>
    </row>
    <row r="231" spans="1:4" ht="15" customHeight="1" x14ac:dyDescent="0.25">
      <c r="A231" t="s">
        <v>394</v>
      </c>
      <c r="B231" t="s">
        <v>167</v>
      </c>
      <c r="C231" s="3">
        <v>0</v>
      </c>
      <c r="D231" s="7" t="s">
        <v>1</v>
      </c>
    </row>
    <row r="232" spans="1:4" ht="15" customHeight="1" x14ac:dyDescent="0.25">
      <c r="A232" t="s">
        <v>394</v>
      </c>
      <c r="B232" t="s">
        <v>168</v>
      </c>
      <c r="C232" s="3">
        <v>0</v>
      </c>
      <c r="D232" s="7" t="s">
        <v>1</v>
      </c>
    </row>
    <row r="233" spans="1:4" ht="15" customHeight="1" x14ac:dyDescent="0.25">
      <c r="A233" t="s">
        <v>394</v>
      </c>
      <c r="B233" t="s">
        <v>169</v>
      </c>
      <c r="C233" s="3">
        <v>0</v>
      </c>
      <c r="D233" s="7" t="s">
        <v>1</v>
      </c>
    </row>
    <row r="234" spans="1:4" ht="15" customHeight="1" x14ac:dyDescent="0.25">
      <c r="A234" t="s">
        <v>394</v>
      </c>
      <c r="B234" t="s">
        <v>170</v>
      </c>
      <c r="C234" s="3">
        <v>0</v>
      </c>
      <c r="D234" s="7" t="s">
        <v>1</v>
      </c>
    </row>
    <row r="235" spans="1:4" ht="15" customHeight="1" x14ac:dyDescent="0.25">
      <c r="A235" t="s">
        <v>394</v>
      </c>
      <c r="B235" t="s">
        <v>171</v>
      </c>
      <c r="C235" s="3">
        <v>0</v>
      </c>
      <c r="D235" s="7" t="s">
        <v>1</v>
      </c>
    </row>
    <row r="236" spans="1:4" ht="15" customHeight="1" x14ac:dyDescent="0.25">
      <c r="A236" t="s">
        <v>394</v>
      </c>
      <c r="B236" t="s">
        <v>172</v>
      </c>
      <c r="C236" s="3">
        <v>0</v>
      </c>
      <c r="D236" s="7" t="s">
        <v>1</v>
      </c>
    </row>
    <row r="237" spans="1:4" ht="15" customHeight="1" x14ac:dyDescent="0.25">
      <c r="A237" t="s">
        <v>394</v>
      </c>
      <c r="B237" t="s">
        <v>179</v>
      </c>
      <c r="C237" s="3">
        <v>0</v>
      </c>
      <c r="D237" s="7" t="s">
        <v>1</v>
      </c>
    </row>
    <row r="238" spans="1:4" ht="15" customHeight="1" x14ac:dyDescent="0.25">
      <c r="A238" t="s">
        <v>394</v>
      </c>
      <c r="B238" t="s">
        <v>211</v>
      </c>
      <c r="C238" s="3">
        <v>0</v>
      </c>
      <c r="D238" s="7" t="s">
        <v>1</v>
      </c>
    </row>
    <row r="239" spans="1:4" ht="15" customHeight="1" x14ac:dyDescent="0.25">
      <c r="A239" t="s">
        <v>394</v>
      </c>
      <c r="B239" t="s">
        <v>238</v>
      </c>
      <c r="C239" s="3">
        <v>0</v>
      </c>
      <c r="D239" s="7" t="s">
        <v>1</v>
      </c>
    </row>
    <row r="240" spans="1:4" ht="15" customHeight="1" x14ac:dyDescent="0.25">
      <c r="A240" t="s">
        <v>394</v>
      </c>
      <c r="B240" t="s">
        <v>210</v>
      </c>
      <c r="C240" s="3">
        <v>0</v>
      </c>
      <c r="D240" s="7" t="s">
        <v>1</v>
      </c>
    </row>
    <row r="241" spans="1:4" ht="15" customHeight="1" x14ac:dyDescent="0.25">
      <c r="A241" t="s">
        <v>394</v>
      </c>
      <c r="B241" t="s">
        <v>237</v>
      </c>
      <c r="C241" s="3">
        <v>0</v>
      </c>
      <c r="D241" s="7" t="s">
        <v>1</v>
      </c>
    </row>
    <row r="242" spans="1:4" ht="15" customHeight="1" x14ac:dyDescent="0.25">
      <c r="A242" t="s">
        <v>394</v>
      </c>
      <c r="B242" t="s">
        <v>406</v>
      </c>
      <c r="C242" s="3">
        <v>0</v>
      </c>
      <c r="D242" s="7" t="s">
        <v>1</v>
      </c>
    </row>
    <row r="243" spans="1:4" ht="15" customHeight="1" x14ac:dyDescent="0.25">
      <c r="A243" t="s">
        <v>394</v>
      </c>
      <c r="B243" t="s">
        <v>236</v>
      </c>
      <c r="C243" s="3">
        <v>0</v>
      </c>
      <c r="D243" s="7" t="s">
        <v>1</v>
      </c>
    </row>
    <row r="244" spans="1:4" ht="15" customHeight="1" x14ac:dyDescent="0.25">
      <c r="A244" t="s">
        <v>394</v>
      </c>
      <c r="B244" t="s">
        <v>410</v>
      </c>
      <c r="C244" s="3">
        <v>0</v>
      </c>
      <c r="D244" s="7" t="s">
        <v>1</v>
      </c>
    </row>
    <row r="245" spans="1:4" ht="15" customHeight="1" x14ac:dyDescent="0.25">
      <c r="A245" t="s">
        <v>394</v>
      </c>
      <c r="B245" t="s">
        <v>418</v>
      </c>
      <c r="C245" s="3">
        <v>0</v>
      </c>
      <c r="D245" s="7" t="s">
        <v>1</v>
      </c>
    </row>
    <row r="246" spans="1:4" ht="15" customHeight="1" x14ac:dyDescent="0.25">
      <c r="A246" t="s">
        <v>394</v>
      </c>
      <c r="B246" t="s">
        <v>420</v>
      </c>
      <c r="C246" s="3">
        <v>0</v>
      </c>
      <c r="D246" s="7" t="s">
        <v>1</v>
      </c>
    </row>
    <row r="247" spans="1:4" ht="15" customHeight="1" x14ac:dyDescent="0.25">
      <c r="A247" t="s">
        <v>394</v>
      </c>
      <c r="B247" t="s">
        <v>421</v>
      </c>
      <c r="C247" s="3">
        <v>0</v>
      </c>
      <c r="D247" s="7" t="s">
        <v>1</v>
      </c>
    </row>
    <row r="248" spans="1:4" ht="15" customHeight="1" x14ac:dyDescent="0.25">
      <c r="A248" t="s">
        <v>394</v>
      </c>
      <c r="B248" t="s">
        <v>247</v>
      </c>
      <c r="C248" s="3"/>
      <c r="D248" s="7" t="s">
        <v>1</v>
      </c>
    </row>
    <row r="249" spans="1:4" ht="15" customHeight="1" x14ac:dyDescent="0.25">
      <c r="A249" t="s">
        <v>394</v>
      </c>
      <c r="B249" t="s">
        <v>423</v>
      </c>
      <c r="C249" s="3">
        <v>0</v>
      </c>
      <c r="D249" s="7" t="s">
        <v>1</v>
      </c>
    </row>
    <row r="250" spans="1:4" ht="15" customHeight="1" x14ac:dyDescent="0.25">
      <c r="A250" t="s">
        <v>394</v>
      </c>
      <c r="B250" t="s">
        <v>426</v>
      </c>
      <c r="C250" s="3">
        <v>0</v>
      </c>
      <c r="D250" s="7" t="s">
        <v>1</v>
      </c>
    </row>
    <row r="251" spans="1:4" ht="15" customHeight="1" x14ac:dyDescent="0.25">
      <c r="A251" t="s">
        <v>394</v>
      </c>
      <c r="B251" t="s">
        <v>428</v>
      </c>
      <c r="C251" s="3">
        <v>0</v>
      </c>
      <c r="D251" s="7" t="s">
        <v>1</v>
      </c>
    </row>
    <row r="252" spans="1:4" ht="15" customHeight="1" x14ac:dyDescent="0.25">
      <c r="A252" t="s">
        <v>394</v>
      </c>
      <c r="B252" t="s">
        <v>430</v>
      </c>
      <c r="C252" s="3">
        <v>0</v>
      </c>
      <c r="D252" s="7" t="s">
        <v>1</v>
      </c>
    </row>
    <row r="253" spans="1:4" ht="15" customHeight="1" x14ac:dyDescent="0.25">
      <c r="A253" t="s">
        <v>394</v>
      </c>
      <c r="B253" t="s">
        <v>176</v>
      </c>
      <c r="C253" s="3">
        <v>0</v>
      </c>
      <c r="D253" s="7" t="s">
        <v>1</v>
      </c>
    </row>
    <row r="254" spans="1:4" ht="15" customHeight="1" x14ac:dyDescent="0.25">
      <c r="A254" t="s">
        <v>394</v>
      </c>
      <c r="B254" t="s">
        <v>80</v>
      </c>
      <c r="C254" s="3">
        <v>0</v>
      </c>
      <c r="D254" s="7" t="s">
        <v>1</v>
      </c>
    </row>
    <row r="255" spans="1:4" ht="15" customHeight="1" x14ac:dyDescent="0.25">
      <c r="A255" t="s">
        <v>394</v>
      </c>
      <c r="B255" t="s">
        <v>367</v>
      </c>
      <c r="C255" s="3">
        <v>0</v>
      </c>
      <c r="D255" s="7" t="s">
        <v>1</v>
      </c>
    </row>
    <row r="256" spans="1:4" ht="15" customHeight="1" x14ac:dyDescent="0.25">
      <c r="A256" t="s">
        <v>394</v>
      </c>
      <c r="B256" t="s">
        <v>368</v>
      </c>
      <c r="C256" s="3">
        <v>0</v>
      </c>
      <c r="D256" s="7" t="s">
        <v>1</v>
      </c>
    </row>
    <row r="257" spans="1:4" ht="15" customHeight="1" x14ac:dyDescent="0.25">
      <c r="A257" t="s">
        <v>394</v>
      </c>
      <c r="B257" t="s">
        <v>369</v>
      </c>
      <c r="C257" s="3">
        <v>0</v>
      </c>
      <c r="D257" s="7" t="s">
        <v>1</v>
      </c>
    </row>
    <row r="258" spans="1:4" ht="15" customHeight="1" x14ac:dyDescent="0.25">
      <c r="A258" t="s">
        <v>394</v>
      </c>
      <c r="B258" t="s">
        <v>370</v>
      </c>
      <c r="C258" s="3">
        <v>0</v>
      </c>
      <c r="D258" s="7" t="s">
        <v>1</v>
      </c>
    </row>
    <row r="259" spans="1:4" ht="15" customHeight="1" x14ac:dyDescent="0.25">
      <c r="A259" t="s">
        <v>394</v>
      </c>
      <c r="B259" t="s">
        <v>371</v>
      </c>
      <c r="C259" s="3">
        <v>0</v>
      </c>
      <c r="D259" s="7" t="s">
        <v>1</v>
      </c>
    </row>
    <row r="260" spans="1:4" ht="15" customHeight="1" x14ac:dyDescent="0.25">
      <c r="A260" t="s">
        <v>394</v>
      </c>
      <c r="B260" t="s">
        <v>372</v>
      </c>
      <c r="C260" s="3">
        <v>0</v>
      </c>
      <c r="D260" s="7" t="s">
        <v>1</v>
      </c>
    </row>
    <row r="261" spans="1:4" ht="15" customHeight="1" x14ac:dyDescent="0.25">
      <c r="A261" t="s">
        <v>394</v>
      </c>
      <c r="B261" t="s">
        <v>98</v>
      </c>
      <c r="C261" s="3">
        <v>0</v>
      </c>
      <c r="D261" s="7" t="s">
        <v>1</v>
      </c>
    </row>
    <row r="262" spans="1:4" ht="15" customHeight="1" x14ac:dyDescent="0.25">
      <c r="A262" t="s">
        <v>394</v>
      </c>
      <c r="B262" t="s">
        <v>373</v>
      </c>
      <c r="C262" s="3">
        <v>0</v>
      </c>
      <c r="D262" s="7" t="s">
        <v>1</v>
      </c>
    </row>
    <row r="263" spans="1:4" ht="15" customHeight="1" x14ac:dyDescent="0.25">
      <c r="A263" t="s">
        <v>394</v>
      </c>
      <c r="B263" t="s">
        <v>374</v>
      </c>
      <c r="C263" s="3">
        <v>0</v>
      </c>
      <c r="D263" s="7" t="s">
        <v>1</v>
      </c>
    </row>
    <row r="264" spans="1:4" ht="15" customHeight="1" x14ac:dyDescent="0.25">
      <c r="A264" t="s">
        <v>394</v>
      </c>
      <c r="B264" t="s">
        <v>375</v>
      </c>
      <c r="C264" s="3">
        <v>0</v>
      </c>
      <c r="D264" s="7" t="s">
        <v>1</v>
      </c>
    </row>
    <row r="265" spans="1:4" ht="15" customHeight="1" x14ac:dyDescent="0.25">
      <c r="A265" t="s">
        <v>394</v>
      </c>
      <c r="B265" t="s">
        <v>376</v>
      </c>
      <c r="C265" s="3">
        <v>0</v>
      </c>
      <c r="D265" s="7" t="s">
        <v>1</v>
      </c>
    </row>
    <row r="266" spans="1:4" ht="15" customHeight="1" x14ac:dyDescent="0.25">
      <c r="A266" t="s">
        <v>394</v>
      </c>
      <c r="B266" t="s">
        <v>437</v>
      </c>
      <c r="C266" s="3">
        <v>0</v>
      </c>
      <c r="D266" s="7" t="s">
        <v>1</v>
      </c>
    </row>
    <row r="267" spans="1:4" ht="15" customHeight="1" x14ac:dyDescent="0.25">
      <c r="A267" t="s">
        <v>394</v>
      </c>
      <c r="B267" t="s">
        <v>390</v>
      </c>
      <c r="C267" s="3">
        <v>0</v>
      </c>
      <c r="D267" s="7" t="s">
        <v>1</v>
      </c>
    </row>
    <row r="268" spans="1:4" ht="15" customHeight="1" x14ac:dyDescent="0.25">
      <c r="A268" t="s">
        <v>394</v>
      </c>
      <c r="B268" t="s">
        <v>438</v>
      </c>
      <c r="C268" s="3">
        <v>0</v>
      </c>
      <c r="D268" s="7" t="s">
        <v>1</v>
      </c>
    </row>
    <row r="269" spans="1:4" ht="15" customHeight="1" x14ac:dyDescent="0.25">
      <c r="A269" t="s">
        <v>394</v>
      </c>
      <c r="B269" t="s">
        <v>391</v>
      </c>
      <c r="C269" s="3">
        <v>0</v>
      </c>
      <c r="D269" s="7" t="s">
        <v>1</v>
      </c>
    </row>
    <row r="270" spans="1:4" ht="15" customHeight="1" x14ac:dyDescent="0.25">
      <c r="A270" t="s">
        <v>394</v>
      </c>
      <c r="B270" t="s">
        <v>439</v>
      </c>
      <c r="C270" s="3">
        <v>0</v>
      </c>
      <c r="D270" s="7" t="s">
        <v>1</v>
      </c>
    </row>
    <row r="271" spans="1:4" ht="15" customHeight="1" x14ac:dyDescent="0.25">
      <c r="A271" t="s">
        <v>394</v>
      </c>
      <c r="B271" t="s">
        <v>392</v>
      </c>
      <c r="C271" s="3">
        <v>0</v>
      </c>
      <c r="D271" s="7" t="s">
        <v>1</v>
      </c>
    </row>
    <row r="272" spans="1:4" ht="15" customHeight="1" x14ac:dyDescent="0.25">
      <c r="A272" t="s">
        <v>394</v>
      </c>
      <c r="B272" t="s">
        <v>440</v>
      </c>
      <c r="C272" s="3">
        <v>0</v>
      </c>
      <c r="D272" s="7" t="s">
        <v>1</v>
      </c>
    </row>
    <row r="273" spans="1:4" ht="15" customHeight="1" x14ac:dyDescent="0.25">
      <c r="A273" t="s">
        <v>394</v>
      </c>
      <c r="B273" t="s">
        <v>112</v>
      </c>
      <c r="C273" s="3">
        <v>0</v>
      </c>
      <c r="D273" s="7" t="s">
        <v>1</v>
      </c>
    </row>
    <row r="274" spans="1:4" ht="15" customHeight="1" x14ac:dyDescent="0.25">
      <c r="A274" t="s">
        <v>394</v>
      </c>
      <c r="B274" t="s">
        <v>153</v>
      </c>
      <c r="C274" s="3">
        <v>0</v>
      </c>
      <c r="D274" s="7" t="s">
        <v>1</v>
      </c>
    </row>
    <row r="275" spans="1:4" ht="15" customHeight="1" x14ac:dyDescent="0.25">
      <c r="A275" t="s">
        <v>394</v>
      </c>
      <c r="B275" t="s">
        <v>58</v>
      </c>
      <c r="C275" s="3"/>
      <c r="D275" s="7" t="s">
        <v>1</v>
      </c>
    </row>
    <row r="276" spans="1:4" ht="15" customHeight="1" x14ac:dyDescent="0.25">
      <c r="A276" t="s">
        <v>394</v>
      </c>
      <c r="B276" t="s">
        <v>131</v>
      </c>
      <c r="C276" s="3">
        <v>0</v>
      </c>
      <c r="D276" s="7" t="s">
        <v>1</v>
      </c>
    </row>
    <row r="277" spans="1:4" ht="15" customHeight="1" x14ac:dyDescent="0.25">
      <c r="A277" t="s">
        <v>394</v>
      </c>
      <c r="B277" t="s">
        <v>46</v>
      </c>
      <c r="C277" s="3"/>
      <c r="D277" s="7" t="s">
        <v>1</v>
      </c>
    </row>
    <row r="278" spans="1:4" ht="15" customHeight="1" x14ac:dyDescent="0.25">
      <c r="A278" t="s">
        <v>394</v>
      </c>
      <c r="B278" t="s">
        <v>137</v>
      </c>
      <c r="C278" s="3">
        <v>0</v>
      </c>
      <c r="D278" s="7" t="s">
        <v>1</v>
      </c>
    </row>
    <row r="279" spans="1:4" ht="15" customHeight="1" x14ac:dyDescent="0.25">
      <c r="A279" t="s">
        <v>394</v>
      </c>
      <c r="B279" t="s">
        <v>165</v>
      </c>
      <c r="C279" s="3">
        <v>0</v>
      </c>
      <c r="D279" s="7" t="s">
        <v>1</v>
      </c>
    </row>
    <row r="280" spans="1:4" ht="15" customHeight="1" x14ac:dyDescent="0.25">
      <c r="A280" t="s">
        <v>394</v>
      </c>
      <c r="B280" t="s">
        <v>235</v>
      </c>
      <c r="C280" s="3">
        <v>0</v>
      </c>
      <c r="D280" s="7" t="s">
        <v>1</v>
      </c>
    </row>
    <row r="281" spans="1:4" ht="15" customHeight="1" x14ac:dyDescent="0.25">
      <c r="A281" t="s">
        <v>394</v>
      </c>
      <c r="B281" t="s">
        <v>81</v>
      </c>
      <c r="C281" s="3">
        <v>0</v>
      </c>
      <c r="D281" s="7" t="s">
        <v>1</v>
      </c>
    </row>
    <row r="282" spans="1:4" ht="15" customHeight="1" x14ac:dyDescent="0.25">
      <c r="A282" t="s">
        <v>394</v>
      </c>
      <c r="B282" t="s">
        <v>3</v>
      </c>
      <c r="C282" s="3">
        <v>0</v>
      </c>
      <c r="D282" s="7" t="s">
        <v>1</v>
      </c>
    </row>
    <row r="283" spans="1:4" ht="15" customHeight="1" x14ac:dyDescent="0.25">
      <c r="A283" t="s">
        <v>394</v>
      </c>
      <c r="B283" t="s">
        <v>2</v>
      </c>
      <c r="C283" s="3">
        <v>0</v>
      </c>
      <c r="D283" s="7" t="s">
        <v>1</v>
      </c>
    </row>
    <row r="284" spans="1:4" ht="15" customHeight="1" x14ac:dyDescent="0.25">
      <c r="A284" t="s">
        <v>394</v>
      </c>
      <c r="B284" t="s">
        <v>239</v>
      </c>
      <c r="C284" s="3">
        <v>411111</v>
      </c>
      <c r="D284" s="7" t="s">
        <v>13</v>
      </c>
    </row>
    <row r="285" spans="1:4" ht="15" customHeight="1" x14ac:dyDescent="0.25">
      <c r="A285" t="s">
        <v>394</v>
      </c>
      <c r="B285" t="s">
        <v>249</v>
      </c>
      <c r="C285" s="3">
        <v>4950083939</v>
      </c>
      <c r="D285" s="7" t="s">
        <v>13</v>
      </c>
    </row>
    <row r="286" spans="1:4" ht="15" customHeight="1" x14ac:dyDescent="0.25">
      <c r="A286" t="s">
        <v>394</v>
      </c>
      <c r="B286" t="s">
        <v>192</v>
      </c>
      <c r="C286" s="3">
        <v>3034814</v>
      </c>
      <c r="D286" s="7" t="s">
        <v>13</v>
      </c>
    </row>
    <row r="287" spans="1:4" ht="15" customHeight="1" x14ac:dyDescent="0.25">
      <c r="A287" t="s">
        <v>394</v>
      </c>
      <c r="B287" t="s">
        <v>243</v>
      </c>
      <c r="C287" s="3">
        <v>761648</v>
      </c>
      <c r="D287" s="7" t="s">
        <v>13</v>
      </c>
    </row>
    <row r="288" spans="1:4" ht="15" customHeight="1" x14ac:dyDescent="0.25">
      <c r="A288" t="s">
        <v>394</v>
      </c>
      <c r="B288" t="s">
        <v>244</v>
      </c>
      <c r="C288" s="3">
        <v>8926898</v>
      </c>
      <c r="D288" s="7" t="s">
        <v>13</v>
      </c>
    </row>
    <row r="289" spans="1:4" ht="15" customHeight="1" x14ac:dyDescent="0.25">
      <c r="A289" t="s">
        <v>394</v>
      </c>
      <c r="B289" t="s">
        <v>240</v>
      </c>
      <c r="C289" s="3">
        <v>122807</v>
      </c>
      <c r="D289" s="7" t="s">
        <v>13</v>
      </c>
    </row>
    <row r="290" spans="1:4" ht="15" customHeight="1" x14ac:dyDescent="0.25">
      <c r="A290" t="s">
        <v>394</v>
      </c>
      <c r="B290" t="s">
        <v>191</v>
      </c>
      <c r="C290" s="3">
        <v>10221255</v>
      </c>
      <c r="D290" s="7" t="s">
        <v>13</v>
      </c>
    </row>
    <row r="291" spans="1:4" ht="15" customHeight="1" x14ac:dyDescent="0.25">
      <c r="A291" t="s">
        <v>394</v>
      </c>
      <c r="B291" t="s">
        <v>250</v>
      </c>
      <c r="C291" s="3">
        <v>38255102</v>
      </c>
      <c r="D291" s="7" t="s">
        <v>13</v>
      </c>
    </row>
    <row r="292" spans="1:4" ht="15" customHeight="1" x14ac:dyDescent="0.25">
      <c r="A292" t="s">
        <v>394</v>
      </c>
      <c r="B292" t="s">
        <v>241</v>
      </c>
      <c r="C292" s="3">
        <v>19716512</v>
      </c>
      <c r="D292" s="7" t="s">
        <v>13</v>
      </c>
    </row>
    <row r="293" spans="1:4" ht="15" customHeight="1" x14ac:dyDescent="0.25">
      <c r="A293" t="s">
        <v>394</v>
      </c>
      <c r="B293" t="s">
        <v>404</v>
      </c>
      <c r="C293" s="3">
        <v>45203</v>
      </c>
      <c r="D293" s="7" t="s">
        <v>13</v>
      </c>
    </row>
    <row r="294" spans="1:4" ht="15" customHeight="1" x14ac:dyDescent="0.25">
      <c r="A294" t="s">
        <v>394</v>
      </c>
      <c r="B294" t="s">
        <v>242</v>
      </c>
      <c r="C294" s="3">
        <v>7968978</v>
      </c>
      <c r="D294" s="7" t="s">
        <v>13</v>
      </c>
    </row>
    <row r="295" spans="1:4" ht="15" customHeight="1" x14ac:dyDescent="0.25">
      <c r="A295" t="s">
        <v>394</v>
      </c>
      <c r="B295" t="s">
        <v>248</v>
      </c>
      <c r="C295" s="3">
        <v>0</v>
      </c>
      <c r="D295" s="7" t="s">
        <v>13</v>
      </c>
    </row>
    <row r="296" spans="1:4" ht="15" customHeight="1" x14ac:dyDescent="0.25">
      <c r="A296" t="s">
        <v>394</v>
      </c>
      <c r="B296" t="s">
        <v>405</v>
      </c>
      <c r="C296" s="3">
        <v>0</v>
      </c>
      <c r="D296" s="7" t="s">
        <v>13</v>
      </c>
    </row>
    <row r="297" spans="1:4" ht="15" customHeight="1" x14ac:dyDescent="0.25">
      <c r="A297" t="s">
        <v>394</v>
      </c>
      <c r="B297" t="s">
        <v>256</v>
      </c>
      <c r="C297" s="3">
        <v>0</v>
      </c>
      <c r="D297" s="7" t="s">
        <v>13</v>
      </c>
    </row>
    <row r="298" spans="1:4" ht="15" customHeight="1" x14ac:dyDescent="0.25">
      <c r="A298" t="s">
        <v>394</v>
      </c>
      <c r="B298" t="s">
        <v>257</v>
      </c>
      <c r="C298" s="3">
        <v>0</v>
      </c>
      <c r="D298" s="7" t="s">
        <v>13</v>
      </c>
    </row>
    <row r="299" spans="1:4" ht="15" customHeight="1" x14ac:dyDescent="0.25">
      <c r="A299" t="s">
        <v>394</v>
      </c>
      <c r="B299" t="s">
        <v>174</v>
      </c>
      <c r="C299" s="3">
        <v>5907040</v>
      </c>
      <c r="D299" s="7" t="s">
        <v>13</v>
      </c>
    </row>
    <row r="300" spans="1:4" ht="15" customHeight="1" x14ac:dyDescent="0.25">
      <c r="A300" t="s">
        <v>394</v>
      </c>
      <c r="B300" t="s">
        <v>411</v>
      </c>
      <c r="C300" s="3">
        <v>1499851</v>
      </c>
      <c r="D300" s="7" t="s">
        <v>13</v>
      </c>
    </row>
    <row r="301" spans="1:4" ht="15" customHeight="1" x14ac:dyDescent="0.25">
      <c r="A301" t="s">
        <v>394</v>
      </c>
      <c r="B301" t="s">
        <v>412</v>
      </c>
      <c r="C301" s="3">
        <v>0</v>
      </c>
      <c r="D301" s="7" t="s">
        <v>13</v>
      </c>
    </row>
    <row r="302" spans="1:4" ht="15" customHeight="1" x14ac:dyDescent="0.25">
      <c r="A302" t="s">
        <v>394</v>
      </c>
      <c r="B302" t="s">
        <v>413</v>
      </c>
      <c r="C302" s="3">
        <v>2316535</v>
      </c>
      <c r="D302" s="7" t="s">
        <v>13</v>
      </c>
    </row>
    <row r="303" spans="1:4" ht="15" customHeight="1" x14ac:dyDescent="0.25">
      <c r="A303" t="s">
        <v>394</v>
      </c>
      <c r="B303" t="s">
        <v>414</v>
      </c>
      <c r="C303" s="3">
        <v>0</v>
      </c>
      <c r="D303" s="7" t="s">
        <v>13</v>
      </c>
    </row>
    <row r="304" spans="1:4" ht="15" customHeight="1" x14ac:dyDescent="0.25">
      <c r="A304" t="s">
        <v>394</v>
      </c>
      <c r="B304" t="s">
        <v>253</v>
      </c>
      <c r="C304" s="3">
        <v>16887046</v>
      </c>
      <c r="D304" s="7" t="s">
        <v>13</v>
      </c>
    </row>
    <row r="305" spans="1:4" ht="15" customHeight="1" x14ac:dyDescent="0.25">
      <c r="A305" t="s">
        <v>394</v>
      </c>
      <c r="B305" t="s">
        <v>175</v>
      </c>
      <c r="C305" s="3">
        <v>1405126</v>
      </c>
      <c r="D305" s="7" t="s">
        <v>13</v>
      </c>
    </row>
    <row r="306" spans="1:4" ht="15" customHeight="1" x14ac:dyDescent="0.25">
      <c r="A306" t="s">
        <v>394</v>
      </c>
      <c r="B306" t="s">
        <v>251</v>
      </c>
      <c r="C306" s="3">
        <v>276938794</v>
      </c>
      <c r="D306" s="7" t="s">
        <v>13</v>
      </c>
    </row>
    <row r="307" spans="1:4" ht="15" customHeight="1" x14ac:dyDescent="0.25">
      <c r="A307" t="s">
        <v>394</v>
      </c>
      <c r="B307" t="s">
        <v>246</v>
      </c>
      <c r="C307" s="3">
        <v>0</v>
      </c>
      <c r="D307" s="7" t="s">
        <v>13</v>
      </c>
    </row>
    <row r="308" spans="1:4" ht="15" customHeight="1" x14ac:dyDescent="0.25">
      <c r="A308" t="s">
        <v>394</v>
      </c>
      <c r="B308" t="s">
        <v>416</v>
      </c>
      <c r="C308" s="3">
        <v>0</v>
      </c>
      <c r="D308" s="7" t="s">
        <v>13</v>
      </c>
    </row>
    <row r="309" spans="1:4" ht="15" customHeight="1" x14ac:dyDescent="0.25">
      <c r="A309" t="s">
        <v>394</v>
      </c>
      <c r="B309" t="s">
        <v>254</v>
      </c>
      <c r="C309" s="3">
        <v>0</v>
      </c>
      <c r="D309" s="7" t="s">
        <v>13</v>
      </c>
    </row>
    <row r="310" spans="1:4" ht="15" customHeight="1" x14ac:dyDescent="0.25">
      <c r="A310" t="s">
        <v>394</v>
      </c>
      <c r="B310" t="s">
        <v>255</v>
      </c>
      <c r="C310" s="3">
        <v>0</v>
      </c>
      <c r="D310" s="7" t="s">
        <v>13</v>
      </c>
    </row>
    <row r="311" spans="1:4" ht="15" customHeight="1" x14ac:dyDescent="0.25">
      <c r="A311" t="s">
        <v>394</v>
      </c>
      <c r="B311" t="s">
        <v>258</v>
      </c>
      <c r="C311" s="3">
        <v>0</v>
      </c>
      <c r="D311" s="7" t="s">
        <v>13</v>
      </c>
    </row>
    <row r="312" spans="1:4" ht="15" customHeight="1" x14ac:dyDescent="0.25">
      <c r="A312" t="s">
        <v>394</v>
      </c>
      <c r="B312" t="s">
        <v>431</v>
      </c>
      <c r="C312" s="3">
        <v>0</v>
      </c>
      <c r="D312" s="7" t="s">
        <v>13</v>
      </c>
    </row>
    <row r="313" spans="1:4" ht="15" customHeight="1" x14ac:dyDescent="0.25">
      <c r="A313" t="s">
        <v>394</v>
      </c>
      <c r="B313" t="s">
        <v>97</v>
      </c>
      <c r="C313" s="3">
        <v>-160000</v>
      </c>
      <c r="D313" s="7" t="s">
        <v>477</v>
      </c>
    </row>
    <row r="314" spans="1:4" ht="15" customHeight="1" x14ac:dyDescent="0.25">
      <c r="A314" t="s">
        <v>394</v>
      </c>
      <c r="B314" t="s">
        <v>0</v>
      </c>
      <c r="C314" s="3">
        <v>-53650000</v>
      </c>
      <c r="D314" s="7" t="s">
        <v>477</v>
      </c>
    </row>
    <row r="315" spans="1:4" ht="15" customHeight="1" x14ac:dyDescent="0.25">
      <c r="A315" t="s">
        <v>441</v>
      </c>
      <c r="B315" t="s">
        <v>55</v>
      </c>
      <c r="C315" s="3">
        <v>214373229</v>
      </c>
      <c r="D315" s="7" t="s">
        <v>5</v>
      </c>
    </row>
    <row r="316" spans="1:4" ht="15" customHeight="1" x14ac:dyDescent="0.25">
      <c r="A316" t="s">
        <v>441</v>
      </c>
      <c r="B316" t="s">
        <v>56</v>
      </c>
      <c r="C316" s="3">
        <v>35312166</v>
      </c>
      <c r="D316" s="7" t="s">
        <v>5</v>
      </c>
    </row>
    <row r="317" spans="1:4" ht="15" customHeight="1" x14ac:dyDescent="0.25">
      <c r="A317" t="s">
        <v>441</v>
      </c>
      <c r="B317" t="s">
        <v>47</v>
      </c>
      <c r="C317" s="3">
        <v>1959785</v>
      </c>
      <c r="D317" s="7" t="s">
        <v>5</v>
      </c>
    </row>
    <row r="318" spans="1:4" ht="15" customHeight="1" x14ac:dyDescent="0.25">
      <c r="A318" t="s">
        <v>441</v>
      </c>
      <c r="B318" t="s">
        <v>53</v>
      </c>
      <c r="C318" s="3">
        <v>1228897</v>
      </c>
      <c r="D318" s="7" t="s">
        <v>5</v>
      </c>
    </row>
    <row r="319" spans="1:4" ht="15" customHeight="1" x14ac:dyDescent="0.25">
      <c r="A319" t="s">
        <v>441</v>
      </c>
      <c r="B319" t="s">
        <v>4</v>
      </c>
      <c r="C319" s="3">
        <v>5605862046</v>
      </c>
      <c r="D319" s="7" t="s">
        <v>5</v>
      </c>
    </row>
    <row r="320" spans="1:4" ht="15" customHeight="1" x14ac:dyDescent="0.25">
      <c r="A320" t="s">
        <v>441</v>
      </c>
      <c r="B320" t="s">
        <v>38</v>
      </c>
      <c r="C320" s="3">
        <v>1992759446</v>
      </c>
      <c r="D320" s="7" t="s">
        <v>5</v>
      </c>
    </row>
    <row r="321" spans="1:4" ht="15" customHeight="1" x14ac:dyDescent="0.25">
      <c r="A321" t="s">
        <v>441</v>
      </c>
      <c r="B321" t="s">
        <v>8</v>
      </c>
      <c r="C321" s="3">
        <v>1252882960</v>
      </c>
      <c r="D321" s="7" t="s">
        <v>5</v>
      </c>
    </row>
    <row r="322" spans="1:4" ht="15" customHeight="1" x14ac:dyDescent="0.25">
      <c r="A322" t="s">
        <v>441</v>
      </c>
      <c r="B322" t="s">
        <v>9</v>
      </c>
      <c r="C322" s="3">
        <v>297268148</v>
      </c>
      <c r="D322" s="7" t="s">
        <v>5</v>
      </c>
    </row>
    <row r="323" spans="1:4" ht="15" customHeight="1" x14ac:dyDescent="0.25">
      <c r="A323" t="s">
        <v>441</v>
      </c>
      <c r="B323" t="s">
        <v>10</v>
      </c>
      <c r="C323" s="3">
        <v>4222684</v>
      </c>
      <c r="D323" s="7" t="s">
        <v>5</v>
      </c>
    </row>
    <row r="324" spans="1:4" ht="15" customHeight="1" x14ac:dyDescent="0.25">
      <c r="A324" t="s">
        <v>441</v>
      </c>
      <c r="B324" t="s">
        <v>20</v>
      </c>
      <c r="C324" s="3">
        <v>1537946</v>
      </c>
      <c r="D324" s="7" t="s">
        <v>5</v>
      </c>
    </row>
    <row r="325" spans="1:4" ht="15" customHeight="1" x14ac:dyDescent="0.25">
      <c r="A325" t="s">
        <v>441</v>
      </c>
      <c r="B325" t="s">
        <v>39</v>
      </c>
      <c r="C325" s="3">
        <v>90079930</v>
      </c>
      <c r="D325" s="7" t="s">
        <v>5</v>
      </c>
    </row>
    <row r="326" spans="1:4" ht="15" customHeight="1" x14ac:dyDescent="0.25">
      <c r="A326" t="s">
        <v>441</v>
      </c>
      <c r="B326" t="s">
        <v>24</v>
      </c>
      <c r="C326" s="3">
        <v>101304</v>
      </c>
      <c r="D326" s="7" t="s">
        <v>5</v>
      </c>
    </row>
    <row r="327" spans="1:4" ht="15" customHeight="1" x14ac:dyDescent="0.25">
      <c r="A327" t="s">
        <v>441</v>
      </c>
      <c r="B327" t="s">
        <v>22</v>
      </c>
      <c r="C327" s="3">
        <v>907664</v>
      </c>
      <c r="D327" s="7" t="s">
        <v>5</v>
      </c>
    </row>
    <row r="328" spans="1:4" ht="15" customHeight="1" x14ac:dyDescent="0.25">
      <c r="A328" t="s">
        <v>441</v>
      </c>
      <c r="B328" t="s">
        <v>28</v>
      </c>
      <c r="C328" s="3">
        <v>36529294</v>
      </c>
      <c r="D328" s="7" t="s">
        <v>5</v>
      </c>
    </row>
    <row r="329" spans="1:4" ht="15" customHeight="1" x14ac:dyDescent="0.25">
      <c r="A329" t="s">
        <v>441</v>
      </c>
      <c r="B329" t="s">
        <v>445</v>
      </c>
      <c r="C329" s="3">
        <v>11214928</v>
      </c>
      <c r="D329" s="7" t="s">
        <v>5</v>
      </c>
    </row>
    <row r="330" spans="1:4" ht="15" customHeight="1" x14ac:dyDescent="0.25">
      <c r="A330" t="s">
        <v>441</v>
      </c>
      <c r="B330" t="s">
        <v>446</v>
      </c>
      <c r="C330" s="3">
        <v>281962</v>
      </c>
      <c r="D330" s="7" t="s">
        <v>5</v>
      </c>
    </row>
    <row r="331" spans="1:4" ht="15" customHeight="1" x14ac:dyDescent="0.25">
      <c r="A331" t="s">
        <v>441</v>
      </c>
      <c r="B331" t="s">
        <v>43</v>
      </c>
      <c r="C331" s="3">
        <v>63395175</v>
      </c>
      <c r="D331" s="7" t="s">
        <v>5</v>
      </c>
    </row>
    <row r="332" spans="1:4" ht="15" customHeight="1" x14ac:dyDescent="0.25">
      <c r="A332" t="s">
        <v>441</v>
      </c>
      <c r="B332" t="s">
        <v>44</v>
      </c>
      <c r="C332" s="3">
        <v>60584101</v>
      </c>
      <c r="D332" s="7" t="s">
        <v>5</v>
      </c>
    </row>
    <row r="333" spans="1:4" ht="15" customHeight="1" x14ac:dyDescent="0.25">
      <c r="A333" t="s">
        <v>441</v>
      </c>
      <c r="B333" t="s">
        <v>57</v>
      </c>
      <c r="C333" s="3">
        <v>102798</v>
      </c>
      <c r="D333" s="7" t="s">
        <v>5</v>
      </c>
    </row>
    <row r="334" spans="1:4" ht="15" customHeight="1" x14ac:dyDescent="0.25">
      <c r="A334" t="s">
        <v>441</v>
      </c>
      <c r="B334" t="s">
        <v>37</v>
      </c>
      <c r="C334" s="3">
        <v>3475040</v>
      </c>
      <c r="D334" s="7" t="s">
        <v>5</v>
      </c>
    </row>
    <row r="335" spans="1:4" ht="15" customHeight="1" x14ac:dyDescent="0.25">
      <c r="A335" t="s">
        <v>441</v>
      </c>
      <c r="B335" t="s">
        <v>45</v>
      </c>
      <c r="C335" s="3">
        <v>4874352</v>
      </c>
      <c r="D335" s="7" t="s">
        <v>5</v>
      </c>
    </row>
    <row r="336" spans="1:4" ht="15" customHeight="1" x14ac:dyDescent="0.25">
      <c r="A336" t="s">
        <v>441</v>
      </c>
      <c r="B336" t="s">
        <v>23</v>
      </c>
      <c r="C336" s="3">
        <v>66616576</v>
      </c>
      <c r="D336" s="7" t="s">
        <v>5</v>
      </c>
    </row>
    <row r="337" spans="1:4" ht="15" customHeight="1" x14ac:dyDescent="0.25">
      <c r="A337" t="s">
        <v>441</v>
      </c>
      <c r="B337" t="s">
        <v>448</v>
      </c>
      <c r="C337" s="3">
        <v>84774810</v>
      </c>
      <c r="D337" s="7" t="s">
        <v>5</v>
      </c>
    </row>
    <row r="338" spans="1:4" ht="15" customHeight="1" x14ac:dyDescent="0.25">
      <c r="A338" t="s">
        <v>441</v>
      </c>
      <c r="B338" t="s">
        <v>449</v>
      </c>
      <c r="C338" s="3">
        <v>91740441</v>
      </c>
      <c r="D338" s="7" t="s">
        <v>5</v>
      </c>
    </row>
    <row r="339" spans="1:4" ht="15" customHeight="1" x14ac:dyDescent="0.25">
      <c r="A339" t="s">
        <v>441</v>
      </c>
      <c r="B339" t="s">
        <v>450</v>
      </c>
      <c r="C339" s="3">
        <v>15085529</v>
      </c>
      <c r="D339" s="7" t="s">
        <v>5</v>
      </c>
    </row>
    <row r="340" spans="1:4" ht="15" customHeight="1" x14ac:dyDescent="0.25">
      <c r="A340" t="s">
        <v>441</v>
      </c>
      <c r="B340" t="s">
        <v>451</v>
      </c>
      <c r="C340" s="3">
        <v>21951</v>
      </c>
      <c r="D340" s="7" t="s">
        <v>5</v>
      </c>
    </row>
    <row r="341" spans="1:4" ht="15" customHeight="1" x14ac:dyDescent="0.25">
      <c r="A341" t="s">
        <v>441</v>
      </c>
      <c r="B341" t="s">
        <v>452</v>
      </c>
      <c r="C341" s="3">
        <v>286760</v>
      </c>
      <c r="D341" s="7" t="s">
        <v>5</v>
      </c>
    </row>
    <row r="342" spans="1:4" ht="15" customHeight="1" x14ac:dyDescent="0.25">
      <c r="A342" t="s">
        <v>441</v>
      </c>
      <c r="B342" t="s">
        <v>453</v>
      </c>
      <c r="C342" s="3">
        <v>234379</v>
      </c>
      <c r="D342" s="7" t="s">
        <v>5</v>
      </c>
    </row>
    <row r="343" spans="1:4" ht="15" customHeight="1" x14ac:dyDescent="0.25">
      <c r="A343" t="s">
        <v>441</v>
      </c>
      <c r="B343" t="s">
        <v>442</v>
      </c>
      <c r="C343" s="3">
        <v>0</v>
      </c>
      <c r="D343" s="7" t="s">
        <v>1</v>
      </c>
    </row>
    <row r="344" spans="1:4" ht="15" customHeight="1" x14ac:dyDescent="0.25">
      <c r="A344" t="s">
        <v>441</v>
      </c>
      <c r="B344" t="s">
        <v>443</v>
      </c>
      <c r="C344" s="3"/>
      <c r="D344" s="7" t="s">
        <v>1</v>
      </c>
    </row>
    <row r="345" spans="1:4" ht="15" customHeight="1" x14ac:dyDescent="0.25">
      <c r="A345" t="s">
        <v>441</v>
      </c>
      <c r="B345" t="s">
        <v>444</v>
      </c>
      <c r="C345" s="3">
        <v>0</v>
      </c>
      <c r="D345" s="7" t="s">
        <v>1</v>
      </c>
    </row>
    <row r="346" spans="1:4" ht="15" customHeight="1" x14ac:dyDescent="0.25">
      <c r="A346" t="s">
        <v>441</v>
      </c>
      <c r="B346" t="s">
        <v>73</v>
      </c>
      <c r="C346" s="3">
        <v>0</v>
      </c>
      <c r="D346" s="7" t="s">
        <v>1</v>
      </c>
    </row>
    <row r="347" spans="1:4" ht="15" customHeight="1" x14ac:dyDescent="0.25">
      <c r="A347" t="s">
        <v>441</v>
      </c>
      <c r="B347" t="s">
        <v>65</v>
      </c>
      <c r="C347" s="3">
        <v>0</v>
      </c>
      <c r="D347" s="7" t="s">
        <v>1</v>
      </c>
    </row>
    <row r="348" spans="1:4" ht="15" customHeight="1" x14ac:dyDescent="0.25">
      <c r="A348" t="s">
        <v>441</v>
      </c>
      <c r="B348" t="s">
        <v>59</v>
      </c>
      <c r="C348" s="3">
        <v>0</v>
      </c>
      <c r="D348" s="7" t="s">
        <v>1</v>
      </c>
    </row>
    <row r="349" spans="1:4" ht="15" customHeight="1" x14ac:dyDescent="0.25">
      <c r="A349" t="s">
        <v>441</v>
      </c>
      <c r="B349" t="s">
        <v>63</v>
      </c>
      <c r="C349" s="3">
        <v>0</v>
      </c>
      <c r="D349" s="7" t="s">
        <v>1</v>
      </c>
    </row>
    <row r="350" spans="1:4" ht="15" customHeight="1" x14ac:dyDescent="0.25">
      <c r="A350" t="s">
        <v>441</v>
      </c>
      <c r="B350" t="s">
        <v>66</v>
      </c>
      <c r="C350" s="3"/>
      <c r="D350" s="7" t="s">
        <v>1</v>
      </c>
    </row>
    <row r="351" spans="1:4" ht="15" customHeight="1" x14ac:dyDescent="0.25">
      <c r="A351" t="s">
        <v>441</v>
      </c>
      <c r="B351" t="s">
        <v>36</v>
      </c>
      <c r="C351" s="3"/>
      <c r="D351" s="7" t="s">
        <v>1</v>
      </c>
    </row>
    <row r="352" spans="1:4" ht="15" customHeight="1" x14ac:dyDescent="0.25">
      <c r="A352" t="s">
        <v>441</v>
      </c>
      <c r="B352" t="s">
        <v>79</v>
      </c>
      <c r="C352" s="3"/>
      <c r="D352" s="7" t="s">
        <v>1</v>
      </c>
    </row>
    <row r="353" spans="1:4" ht="15" customHeight="1" x14ac:dyDescent="0.25">
      <c r="A353" t="s">
        <v>441</v>
      </c>
      <c r="B353" t="s">
        <v>77</v>
      </c>
      <c r="C353" s="3">
        <v>0</v>
      </c>
      <c r="D353" s="7" t="s">
        <v>1</v>
      </c>
    </row>
    <row r="354" spans="1:4" ht="15" customHeight="1" x14ac:dyDescent="0.25">
      <c r="A354" t="s">
        <v>441</v>
      </c>
      <c r="B354" t="s">
        <v>30</v>
      </c>
      <c r="C354" s="3">
        <v>0</v>
      </c>
      <c r="D354" s="7" t="s">
        <v>1</v>
      </c>
    </row>
    <row r="355" spans="1:4" ht="15" customHeight="1" x14ac:dyDescent="0.25">
      <c r="A355" t="s">
        <v>441</v>
      </c>
      <c r="B355" t="s">
        <v>33</v>
      </c>
      <c r="C355" s="3">
        <v>0</v>
      </c>
      <c r="D355" s="7" t="s">
        <v>1</v>
      </c>
    </row>
    <row r="356" spans="1:4" ht="15" customHeight="1" x14ac:dyDescent="0.25">
      <c r="A356" t="s">
        <v>441</v>
      </c>
      <c r="B356" t="s">
        <v>75</v>
      </c>
      <c r="C356" s="3">
        <v>0</v>
      </c>
      <c r="D356" s="7" t="s">
        <v>1</v>
      </c>
    </row>
    <row r="357" spans="1:4" ht="15" customHeight="1" x14ac:dyDescent="0.25">
      <c r="A357" t="s">
        <v>441</v>
      </c>
      <c r="B357" t="s">
        <v>32</v>
      </c>
      <c r="C357" s="3">
        <v>0</v>
      </c>
      <c r="D357" s="7" t="s">
        <v>1</v>
      </c>
    </row>
    <row r="358" spans="1:4" ht="15" customHeight="1" x14ac:dyDescent="0.25">
      <c r="A358" t="s">
        <v>441</v>
      </c>
      <c r="B358" t="s">
        <v>34</v>
      </c>
      <c r="C358" s="3">
        <v>0</v>
      </c>
      <c r="D358" s="7" t="s">
        <v>1</v>
      </c>
    </row>
    <row r="359" spans="1:4" ht="15" customHeight="1" x14ac:dyDescent="0.25">
      <c r="A359" t="s">
        <v>441</v>
      </c>
      <c r="B359" t="s">
        <v>76</v>
      </c>
      <c r="C359" s="3">
        <v>0</v>
      </c>
      <c r="D359" s="7" t="s">
        <v>1</v>
      </c>
    </row>
    <row r="360" spans="1:4" ht="15" customHeight="1" x14ac:dyDescent="0.25">
      <c r="A360" t="s">
        <v>441</v>
      </c>
      <c r="B360" t="s">
        <v>29</v>
      </c>
      <c r="C360" s="3">
        <v>0</v>
      </c>
      <c r="D360" s="7" t="s">
        <v>1</v>
      </c>
    </row>
    <row r="361" spans="1:4" ht="15" customHeight="1" x14ac:dyDescent="0.25">
      <c r="A361" t="s">
        <v>441</v>
      </c>
      <c r="B361" t="s">
        <v>31</v>
      </c>
      <c r="C361" s="3">
        <v>0</v>
      </c>
      <c r="D361" s="7" t="s">
        <v>1</v>
      </c>
    </row>
    <row r="362" spans="1:4" ht="15" customHeight="1" x14ac:dyDescent="0.25">
      <c r="A362" t="s">
        <v>441</v>
      </c>
      <c r="B362" t="s">
        <v>72</v>
      </c>
      <c r="C362" s="3">
        <v>0</v>
      </c>
      <c r="D362" s="7" t="s">
        <v>1</v>
      </c>
    </row>
    <row r="363" spans="1:4" ht="15" customHeight="1" x14ac:dyDescent="0.25">
      <c r="A363" t="s">
        <v>441</v>
      </c>
      <c r="B363" t="s">
        <v>26</v>
      </c>
      <c r="C363" s="3">
        <v>0</v>
      </c>
      <c r="D363" s="7" t="s">
        <v>1</v>
      </c>
    </row>
    <row r="364" spans="1:4" ht="15" customHeight="1" x14ac:dyDescent="0.25">
      <c r="A364" t="s">
        <v>441</v>
      </c>
      <c r="B364" t="s">
        <v>35</v>
      </c>
      <c r="C364" s="3">
        <v>0</v>
      </c>
      <c r="D364" s="7" t="s">
        <v>1</v>
      </c>
    </row>
    <row r="365" spans="1:4" ht="15" customHeight="1" x14ac:dyDescent="0.25">
      <c r="A365" t="s">
        <v>441</v>
      </c>
      <c r="B365" t="s">
        <v>41</v>
      </c>
      <c r="C365" s="3">
        <v>0</v>
      </c>
      <c r="D365" s="7" t="s">
        <v>1</v>
      </c>
    </row>
    <row r="366" spans="1:4" ht="15" customHeight="1" x14ac:dyDescent="0.25">
      <c r="A366" t="s">
        <v>441</v>
      </c>
      <c r="B366" t="s">
        <v>40</v>
      </c>
      <c r="C366" s="3">
        <v>0</v>
      </c>
      <c r="D366" s="7" t="s">
        <v>1</v>
      </c>
    </row>
    <row r="367" spans="1:4" ht="15" customHeight="1" x14ac:dyDescent="0.25">
      <c r="A367" t="s">
        <v>441</v>
      </c>
      <c r="B367" t="s">
        <v>42</v>
      </c>
      <c r="C367" s="3">
        <v>0</v>
      </c>
      <c r="D367" s="7" t="s">
        <v>1</v>
      </c>
    </row>
    <row r="368" spans="1:4" ht="15" customHeight="1" x14ac:dyDescent="0.25">
      <c r="A368" t="s">
        <v>441</v>
      </c>
      <c r="B368" t="s">
        <v>21</v>
      </c>
      <c r="C368" s="3">
        <v>0</v>
      </c>
      <c r="D368" s="7" t="s">
        <v>1</v>
      </c>
    </row>
    <row r="369" spans="1:4" ht="15" customHeight="1" x14ac:dyDescent="0.25">
      <c r="A369" t="s">
        <v>441</v>
      </c>
      <c r="B369" t="s">
        <v>447</v>
      </c>
      <c r="C369" s="3">
        <v>0</v>
      </c>
      <c r="D369" s="7" t="s">
        <v>1</v>
      </c>
    </row>
    <row r="370" spans="1:4" ht="15" customHeight="1" x14ac:dyDescent="0.25">
      <c r="A370" t="s">
        <v>441</v>
      </c>
      <c r="B370" t="s">
        <v>70</v>
      </c>
      <c r="C370" s="3"/>
      <c r="D370" s="7" t="s">
        <v>1</v>
      </c>
    </row>
    <row r="371" spans="1:4" ht="15" customHeight="1" x14ac:dyDescent="0.25">
      <c r="A371" t="s">
        <v>441</v>
      </c>
      <c r="B371" t="s">
        <v>27</v>
      </c>
      <c r="C371" s="3">
        <v>0</v>
      </c>
      <c r="D371" s="7" t="s">
        <v>1</v>
      </c>
    </row>
    <row r="372" spans="1:4" ht="15" customHeight="1" x14ac:dyDescent="0.25">
      <c r="A372" t="s">
        <v>441</v>
      </c>
      <c r="B372" t="s">
        <v>80</v>
      </c>
      <c r="C372" s="3">
        <v>0</v>
      </c>
      <c r="D372" s="7" t="s">
        <v>1</v>
      </c>
    </row>
    <row r="373" spans="1:4" ht="15" customHeight="1" x14ac:dyDescent="0.25">
      <c r="A373" t="s">
        <v>441</v>
      </c>
      <c r="B373" t="s">
        <v>367</v>
      </c>
      <c r="C373" s="3">
        <v>0</v>
      </c>
      <c r="D373" s="7" t="s">
        <v>1</v>
      </c>
    </row>
    <row r="374" spans="1:4" ht="15" customHeight="1" x14ac:dyDescent="0.25">
      <c r="A374" t="s">
        <v>441</v>
      </c>
      <c r="B374" t="s">
        <v>368</v>
      </c>
      <c r="C374" s="3">
        <v>0</v>
      </c>
      <c r="D374" s="7" t="s">
        <v>1</v>
      </c>
    </row>
    <row r="375" spans="1:4" ht="15" customHeight="1" x14ac:dyDescent="0.25">
      <c r="A375" t="s">
        <v>441</v>
      </c>
      <c r="B375" t="s">
        <v>369</v>
      </c>
      <c r="C375" s="3">
        <v>0</v>
      </c>
      <c r="D375" s="7" t="s">
        <v>1</v>
      </c>
    </row>
    <row r="376" spans="1:4" ht="15" customHeight="1" x14ac:dyDescent="0.25">
      <c r="A376" t="s">
        <v>441</v>
      </c>
      <c r="B376" t="s">
        <v>370</v>
      </c>
      <c r="C376" s="3">
        <v>0</v>
      </c>
      <c r="D376" s="7" t="s">
        <v>1</v>
      </c>
    </row>
    <row r="377" spans="1:4" ht="15" customHeight="1" x14ac:dyDescent="0.25">
      <c r="A377" t="s">
        <v>441</v>
      </c>
      <c r="B377" t="s">
        <v>371</v>
      </c>
      <c r="C377" s="3">
        <v>0</v>
      </c>
      <c r="D377" s="7" t="s">
        <v>1</v>
      </c>
    </row>
    <row r="378" spans="1:4" ht="15" customHeight="1" x14ac:dyDescent="0.25">
      <c r="A378" t="s">
        <v>441</v>
      </c>
      <c r="B378" t="s">
        <v>372</v>
      </c>
      <c r="C378" s="3">
        <v>0</v>
      </c>
      <c r="D378" s="7" t="s">
        <v>1</v>
      </c>
    </row>
    <row r="379" spans="1:4" ht="15" customHeight="1" x14ac:dyDescent="0.25">
      <c r="A379" t="s">
        <v>441</v>
      </c>
      <c r="B379" t="s">
        <v>373</v>
      </c>
      <c r="C379" s="3">
        <v>0</v>
      </c>
      <c r="D379" s="7" t="s">
        <v>1</v>
      </c>
    </row>
    <row r="380" spans="1:4" ht="15" customHeight="1" x14ac:dyDescent="0.25">
      <c r="A380" t="s">
        <v>441</v>
      </c>
      <c r="B380" t="s">
        <v>374</v>
      </c>
      <c r="C380" s="3">
        <v>0</v>
      </c>
      <c r="D380" s="7" t="s">
        <v>1</v>
      </c>
    </row>
    <row r="381" spans="1:4" ht="15" customHeight="1" x14ac:dyDescent="0.25">
      <c r="A381" t="s">
        <v>441</v>
      </c>
      <c r="B381" t="s">
        <v>375</v>
      </c>
      <c r="C381" s="3">
        <v>0</v>
      </c>
      <c r="D381" s="7" t="s">
        <v>1</v>
      </c>
    </row>
    <row r="382" spans="1:4" ht="15" customHeight="1" x14ac:dyDescent="0.25">
      <c r="A382" t="s">
        <v>441</v>
      </c>
      <c r="B382" t="s">
        <v>454</v>
      </c>
      <c r="C382" s="3">
        <v>0</v>
      </c>
      <c r="D382" s="7" t="s">
        <v>1</v>
      </c>
    </row>
    <row r="383" spans="1:4" ht="15" customHeight="1" x14ac:dyDescent="0.25">
      <c r="A383" t="s">
        <v>441</v>
      </c>
      <c r="B383" t="s">
        <v>376</v>
      </c>
      <c r="C383" s="3">
        <v>0</v>
      </c>
      <c r="D383" s="7" t="s">
        <v>1</v>
      </c>
    </row>
    <row r="384" spans="1:4" ht="15" customHeight="1" x14ac:dyDescent="0.25">
      <c r="A384" t="s">
        <v>441</v>
      </c>
      <c r="B384" t="s">
        <v>390</v>
      </c>
      <c r="C384" s="3">
        <v>0</v>
      </c>
      <c r="D384" s="7" t="s">
        <v>1</v>
      </c>
    </row>
    <row r="385" spans="1:4" ht="15" customHeight="1" x14ac:dyDescent="0.25">
      <c r="A385" t="s">
        <v>441</v>
      </c>
      <c r="B385" t="s">
        <v>391</v>
      </c>
      <c r="C385" s="3">
        <v>0</v>
      </c>
      <c r="D385" s="7" t="s">
        <v>1</v>
      </c>
    </row>
    <row r="386" spans="1:4" ht="15" customHeight="1" x14ac:dyDescent="0.25">
      <c r="A386" t="s">
        <v>441</v>
      </c>
      <c r="B386" t="s">
        <v>392</v>
      </c>
      <c r="C386" s="3">
        <v>0</v>
      </c>
      <c r="D386" s="7" t="s">
        <v>1</v>
      </c>
    </row>
    <row r="387" spans="1:4" ht="15" customHeight="1" x14ac:dyDescent="0.25">
      <c r="A387" t="s">
        <v>441</v>
      </c>
      <c r="B387" t="s">
        <v>393</v>
      </c>
      <c r="C387" s="3">
        <v>0</v>
      </c>
      <c r="D387" s="7" t="s">
        <v>1</v>
      </c>
    </row>
    <row r="388" spans="1:4" ht="15" customHeight="1" x14ac:dyDescent="0.25">
      <c r="A388" t="s">
        <v>441</v>
      </c>
      <c r="B388" t="s">
        <v>58</v>
      </c>
      <c r="C388" s="3"/>
      <c r="D388" s="7" t="s">
        <v>1</v>
      </c>
    </row>
    <row r="389" spans="1:4" ht="15" customHeight="1" x14ac:dyDescent="0.25">
      <c r="A389" t="s">
        <v>441</v>
      </c>
      <c r="B389" t="s">
        <v>46</v>
      </c>
      <c r="C389" s="3"/>
      <c r="D389" s="7" t="s">
        <v>1</v>
      </c>
    </row>
    <row r="390" spans="1:4" ht="15" customHeight="1" x14ac:dyDescent="0.25">
      <c r="A390" t="s">
        <v>441</v>
      </c>
      <c r="B390" t="s">
        <v>81</v>
      </c>
      <c r="C390" s="3">
        <v>0</v>
      </c>
      <c r="D390" s="7" t="s">
        <v>1</v>
      </c>
    </row>
    <row r="391" spans="1:4" ht="15" customHeight="1" x14ac:dyDescent="0.25">
      <c r="A391" t="s">
        <v>441</v>
      </c>
      <c r="B391" t="s">
        <v>3</v>
      </c>
      <c r="C391" s="3">
        <v>0</v>
      </c>
      <c r="D391" s="7" t="s">
        <v>1</v>
      </c>
    </row>
    <row r="392" spans="1:4" ht="15" customHeight="1" x14ac:dyDescent="0.25">
      <c r="A392" t="s">
        <v>441</v>
      </c>
      <c r="B392" t="s">
        <v>19</v>
      </c>
      <c r="C392" s="3">
        <v>0</v>
      </c>
      <c r="D392" s="7" t="s">
        <v>13</v>
      </c>
    </row>
    <row r="393" spans="1:4" ht="15" customHeight="1" x14ac:dyDescent="0.25">
      <c r="A393" t="s">
        <v>441</v>
      </c>
      <c r="B393" t="s">
        <v>25</v>
      </c>
      <c r="C393" s="3">
        <v>0</v>
      </c>
      <c r="D393" s="7" t="s">
        <v>13</v>
      </c>
    </row>
    <row r="394" spans="1:4" ht="15" customHeight="1" x14ac:dyDescent="0.25">
      <c r="A394" t="s">
        <v>441</v>
      </c>
      <c r="B394" t="s">
        <v>12</v>
      </c>
      <c r="C394" s="3">
        <v>1310320</v>
      </c>
      <c r="D394" s="7" t="s">
        <v>13</v>
      </c>
    </row>
    <row r="395" spans="1:4" ht="15" customHeight="1" x14ac:dyDescent="0.25">
      <c r="A395" t="s">
        <v>441</v>
      </c>
      <c r="B395" t="s">
        <v>16</v>
      </c>
      <c r="C395" s="3">
        <v>18517324</v>
      </c>
      <c r="D395" s="7" t="s">
        <v>13</v>
      </c>
    </row>
    <row r="396" spans="1:4" ht="15" customHeight="1" x14ac:dyDescent="0.25">
      <c r="A396" t="s">
        <v>441</v>
      </c>
      <c r="B396" t="s">
        <v>78</v>
      </c>
      <c r="C396" s="3">
        <v>15116821</v>
      </c>
      <c r="D396" s="7" t="s">
        <v>13</v>
      </c>
    </row>
    <row r="397" spans="1:4" ht="15" customHeight="1" x14ac:dyDescent="0.25">
      <c r="A397" t="s">
        <v>441</v>
      </c>
      <c r="B397" t="s">
        <v>14</v>
      </c>
      <c r="C397" s="3">
        <v>9356168</v>
      </c>
      <c r="D397" s="7" t="s">
        <v>13</v>
      </c>
    </row>
    <row r="398" spans="1:4" ht="15" customHeight="1" x14ac:dyDescent="0.25">
      <c r="A398" t="s">
        <v>441</v>
      </c>
      <c r="B398" t="s">
        <v>67</v>
      </c>
      <c r="C398" s="3">
        <v>2686287</v>
      </c>
      <c r="D398" s="7" t="s">
        <v>13</v>
      </c>
    </row>
    <row r="399" spans="1:4" ht="15" customHeight="1" x14ac:dyDescent="0.25">
      <c r="A399" t="s">
        <v>441</v>
      </c>
      <c r="B399" t="s">
        <v>17</v>
      </c>
      <c r="C399" s="3">
        <v>5997</v>
      </c>
      <c r="D399" s="7" t="s">
        <v>13</v>
      </c>
    </row>
    <row r="400" spans="1:4" ht="15" customHeight="1" x14ac:dyDescent="0.25">
      <c r="A400" t="s">
        <v>441</v>
      </c>
      <c r="B400" t="s">
        <v>71</v>
      </c>
      <c r="C400" s="3">
        <v>1745</v>
      </c>
      <c r="D400" s="7" t="s">
        <v>13</v>
      </c>
    </row>
    <row r="401" spans="1:4" ht="15" customHeight="1" x14ac:dyDescent="0.25">
      <c r="A401" t="s">
        <v>441</v>
      </c>
      <c r="B401" t="s">
        <v>68</v>
      </c>
      <c r="C401" s="3">
        <v>6241612148</v>
      </c>
      <c r="D401" s="7" t="s">
        <v>13</v>
      </c>
    </row>
    <row r="402" spans="1:4" ht="15" customHeight="1" x14ac:dyDescent="0.25">
      <c r="A402" t="s">
        <v>441</v>
      </c>
      <c r="B402" t="s">
        <v>69</v>
      </c>
      <c r="C402" s="3">
        <v>3089921</v>
      </c>
      <c r="D402" s="7" t="s">
        <v>13</v>
      </c>
    </row>
    <row r="403" spans="1:4" ht="15" customHeight="1" x14ac:dyDescent="0.25">
      <c r="A403" t="s">
        <v>441</v>
      </c>
      <c r="B403" t="s">
        <v>74</v>
      </c>
      <c r="C403" s="3">
        <v>201029596</v>
      </c>
      <c r="D403" s="7" t="s">
        <v>13</v>
      </c>
    </row>
    <row r="404" spans="1:4" ht="15" customHeight="1" x14ac:dyDescent="0.25">
      <c r="A404" t="s">
        <v>441</v>
      </c>
      <c r="B404" t="s">
        <v>60</v>
      </c>
      <c r="C404" s="3">
        <v>15377480</v>
      </c>
      <c r="D404" s="7" t="s">
        <v>13</v>
      </c>
    </row>
    <row r="405" spans="1:4" ht="15" customHeight="1" x14ac:dyDescent="0.25">
      <c r="A405" t="s">
        <v>441</v>
      </c>
      <c r="B405" t="s">
        <v>64</v>
      </c>
      <c r="C405" s="3">
        <v>50741749</v>
      </c>
      <c r="D405" s="7" t="s">
        <v>13</v>
      </c>
    </row>
    <row r="406" spans="1:4" ht="15" customHeight="1" x14ac:dyDescent="0.25">
      <c r="A406" t="s">
        <v>441</v>
      </c>
      <c r="B406" t="s">
        <v>62</v>
      </c>
      <c r="C406" s="3">
        <v>1069608</v>
      </c>
      <c r="D406" s="7" t="s">
        <v>13</v>
      </c>
    </row>
    <row r="407" spans="1:4" ht="15" customHeight="1" x14ac:dyDescent="0.25">
      <c r="A407" t="s">
        <v>441</v>
      </c>
      <c r="B407" t="s">
        <v>61</v>
      </c>
      <c r="C407" s="3">
        <v>4926790</v>
      </c>
      <c r="D407" s="7" t="s">
        <v>13</v>
      </c>
    </row>
    <row r="408" spans="1:4" ht="15" customHeight="1" x14ac:dyDescent="0.25">
      <c r="A408" t="s">
        <v>441</v>
      </c>
      <c r="B408" t="s">
        <v>15</v>
      </c>
      <c r="C408" s="3">
        <v>5274261</v>
      </c>
      <c r="D408" s="7" t="s">
        <v>13</v>
      </c>
    </row>
    <row r="409" spans="1:4" ht="15" customHeight="1" x14ac:dyDescent="0.25">
      <c r="A409" t="s">
        <v>441</v>
      </c>
      <c r="B409" t="s">
        <v>18</v>
      </c>
      <c r="C409" s="3">
        <v>1308380</v>
      </c>
      <c r="D409" s="7" t="s">
        <v>13</v>
      </c>
    </row>
    <row r="410" spans="1:4" ht="15" customHeight="1" x14ac:dyDescent="0.25">
      <c r="A410" t="s">
        <v>441</v>
      </c>
      <c r="B410" t="s">
        <v>6</v>
      </c>
      <c r="C410" s="3">
        <v>4263833657</v>
      </c>
      <c r="D410" s="7" t="s">
        <v>7</v>
      </c>
    </row>
    <row r="411" spans="1:4" ht="15" customHeight="1" x14ac:dyDescent="0.25">
      <c r="A411" t="s">
        <v>441</v>
      </c>
      <c r="B411" t="s">
        <v>11</v>
      </c>
      <c r="C411" s="3">
        <v>40172722</v>
      </c>
      <c r="D411" s="7" t="s">
        <v>7</v>
      </c>
    </row>
    <row r="412" spans="1:4" ht="15" customHeight="1" x14ac:dyDescent="0.25">
      <c r="A412" t="s">
        <v>441</v>
      </c>
      <c r="B412" t="s">
        <v>48</v>
      </c>
      <c r="C412" s="3">
        <v>744001020</v>
      </c>
      <c r="D412" s="7" t="s">
        <v>7</v>
      </c>
    </row>
    <row r="413" spans="1:4" ht="15" customHeight="1" x14ac:dyDescent="0.25">
      <c r="A413" t="s">
        <v>441</v>
      </c>
      <c r="B413" t="s">
        <v>52</v>
      </c>
      <c r="C413" s="3">
        <v>1087000</v>
      </c>
      <c r="D413" s="7" t="s">
        <v>7</v>
      </c>
    </row>
    <row r="414" spans="1:4" ht="15" customHeight="1" x14ac:dyDescent="0.25">
      <c r="A414" t="s">
        <v>441</v>
      </c>
      <c r="B414" t="s">
        <v>49</v>
      </c>
      <c r="C414" s="3">
        <v>605018860</v>
      </c>
      <c r="D414" s="7" t="s">
        <v>7</v>
      </c>
    </row>
    <row r="415" spans="1:4" ht="15" customHeight="1" x14ac:dyDescent="0.25">
      <c r="A415" t="s">
        <v>441</v>
      </c>
      <c r="B415" t="s">
        <v>50</v>
      </c>
      <c r="C415" s="3">
        <v>911561820</v>
      </c>
      <c r="D415" s="7" t="s">
        <v>7</v>
      </c>
    </row>
    <row r="416" spans="1:4" ht="15" customHeight="1" x14ac:dyDescent="0.25">
      <c r="A416" t="s">
        <v>441</v>
      </c>
      <c r="B416" t="s">
        <v>51</v>
      </c>
      <c r="C416" s="3">
        <v>1176611906</v>
      </c>
      <c r="D416" s="7" t="s">
        <v>7</v>
      </c>
    </row>
    <row r="417" spans="1:4" ht="15" customHeight="1" x14ac:dyDescent="0.25">
      <c r="A417" t="s">
        <v>441</v>
      </c>
      <c r="B417" t="s">
        <v>54</v>
      </c>
      <c r="C417" s="3">
        <v>160000</v>
      </c>
      <c r="D417" s="7" t="s">
        <v>477</v>
      </c>
    </row>
    <row r="418" spans="1:4" ht="15" customHeight="1" x14ac:dyDescent="0.25">
      <c r="A418" t="s">
        <v>441</v>
      </c>
      <c r="B418" t="s">
        <v>0</v>
      </c>
      <c r="C418" s="3">
        <v>-146284000</v>
      </c>
      <c r="D418" s="7" t="s">
        <v>477</v>
      </c>
    </row>
    <row r="419" spans="1:4" ht="15" customHeight="1" x14ac:dyDescent="0.25">
      <c r="A419" t="s">
        <v>455</v>
      </c>
      <c r="B419" t="s">
        <v>289</v>
      </c>
      <c r="C419" s="3">
        <v>134082211</v>
      </c>
      <c r="D419" s="7" t="s">
        <v>5</v>
      </c>
    </row>
    <row r="420" spans="1:4" ht="15" customHeight="1" x14ac:dyDescent="0.25">
      <c r="A420" t="s">
        <v>455</v>
      </c>
      <c r="B420" t="s">
        <v>290</v>
      </c>
      <c r="C420" s="3">
        <v>40862774</v>
      </c>
      <c r="D420" s="7" t="s">
        <v>5</v>
      </c>
    </row>
    <row r="421" spans="1:4" ht="15" customHeight="1" x14ac:dyDescent="0.25">
      <c r="A421" t="s">
        <v>455</v>
      </c>
      <c r="B421" t="s">
        <v>274</v>
      </c>
      <c r="C421" s="3">
        <v>34390085</v>
      </c>
      <c r="D421" s="7" t="s">
        <v>5</v>
      </c>
    </row>
    <row r="422" spans="1:4" ht="15" customHeight="1" x14ac:dyDescent="0.25">
      <c r="A422" t="s">
        <v>455</v>
      </c>
      <c r="B422" t="s">
        <v>275</v>
      </c>
      <c r="C422" s="3">
        <v>0</v>
      </c>
      <c r="D422" s="7" t="s">
        <v>5</v>
      </c>
    </row>
    <row r="423" spans="1:4" ht="15" customHeight="1" x14ac:dyDescent="0.25">
      <c r="A423" t="s">
        <v>455</v>
      </c>
      <c r="B423" t="s">
        <v>276</v>
      </c>
      <c r="C423" s="3">
        <v>190980</v>
      </c>
      <c r="D423" s="7" t="s">
        <v>5</v>
      </c>
    </row>
    <row r="424" spans="1:4" ht="15" customHeight="1" x14ac:dyDescent="0.25">
      <c r="A424" t="s">
        <v>455</v>
      </c>
      <c r="B424" t="s">
        <v>277</v>
      </c>
      <c r="C424" s="3">
        <v>0</v>
      </c>
      <c r="D424" s="7" t="s">
        <v>5</v>
      </c>
    </row>
    <row r="425" spans="1:4" ht="15" customHeight="1" x14ac:dyDescent="0.25">
      <c r="A425" t="s">
        <v>455</v>
      </c>
      <c r="B425" t="s">
        <v>260</v>
      </c>
      <c r="C425" s="3">
        <v>496468244</v>
      </c>
      <c r="D425" s="7" t="s">
        <v>5</v>
      </c>
    </row>
    <row r="426" spans="1:4" ht="15" customHeight="1" x14ac:dyDescent="0.25">
      <c r="A426" t="s">
        <v>455</v>
      </c>
      <c r="B426" t="s">
        <v>278</v>
      </c>
      <c r="C426" s="3">
        <v>73389378</v>
      </c>
      <c r="D426" s="7" t="s">
        <v>5</v>
      </c>
    </row>
    <row r="427" spans="1:4" ht="15" customHeight="1" x14ac:dyDescent="0.25">
      <c r="A427" t="s">
        <v>455</v>
      </c>
      <c r="B427" t="s">
        <v>279</v>
      </c>
      <c r="C427" s="3">
        <v>0</v>
      </c>
      <c r="D427" s="7" t="s">
        <v>5</v>
      </c>
    </row>
    <row r="428" spans="1:4" ht="15" customHeight="1" x14ac:dyDescent="0.25">
      <c r="A428" t="s">
        <v>455</v>
      </c>
      <c r="B428" t="s">
        <v>262</v>
      </c>
      <c r="C428" s="3">
        <v>846573907</v>
      </c>
      <c r="D428" s="7" t="s">
        <v>5</v>
      </c>
    </row>
    <row r="429" spans="1:4" ht="15" customHeight="1" x14ac:dyDescent="0.25">
      <c r="A429" t="s">
        <v>455</v>
      </c>
      <c r="B429" t="s">
        <v>263</v>
      </c>
      <c r="C429" s="3">
        <v>862562010</v>
      </c>
      <c r="D429" s="7" t="s">
        <v>5</v>
      </c>
    </row>
    <row r="430" spans="1:4" ht="15" customHeight="1" x14ac:dyDescent="0.25">
      <c r="A430" t="s">
        <v>455</v>
      </c>
      <c r="B430" t="s">
        <v>273</v>
      </c>
      <c r="C430" s="3">
        <v>1125119</v>
      </c>
      <c r="D430" s="7" t="s">
        <v>5</v>
      </c>
    </row>
    <row r="431" spans="1:4" ht="15" customHeight="1" x14ac:dyDescent="0.25">
      <c r="A431" t="s">
        <v>455</v>
      </c>
      <c r="B431" t="s">
        <v>457</v>
      </c>
      <c r="C431" s="3">
        <v>0</v>
      </c>
      <c r="D431" s="7" t="s">
        <v>5</v>
      </c>
    </row>
    <row r="432" spans="1:4" ht="15" customHeight="1" x14ac:dyDescent="0.25">
      <c r="A432" t="s">
        <v>455</v>
      </c>
      <c r="B432" t="s">
        <v>287</v>
      </c>
      <c r="C432" s="3">
        <v>3110600</v>
      </c>
      <c r="D432" s="7" t="s">
        <v>5</v>
      </c>
    </row>
    <row r="433" spans="1:4" ht="15" customHeight="1" x14ac:dyDescent="0.25">
      <c r="A433" t="s">
        <v>455</v>
      </c>
      <c r="B433" t="s">
        <v>458</v>
      </c>
      <c r="C433" s="3">
        <v>0</v>
      </c>
      <c r="D433" s="7" t="s">
        <v>5</v>
      </c>
    </row>
    <row r="434" spans="1:4" ht="15" customHeight="1" x14ac:dyDescent="0.25">
      <c r="A434" t="s">
        <v>455</v>
      </c>
      <c r="B434" t="s">
        <v>459</v>
      </c>
      <c r="C434" s="3">
        <v>70157</v>
      </c>
      <c r="D434" s="7" t="s">
        <v>5</v>
      </c>
    </row>
    <row r="435" spans="1:4" ht="15" customHeight="1" x14ac:dyDescent="0.25">
      <c r="A435" t="s">
        <v>455</v>
      </c>
      <c r="B435" t="s">
        <v>460</v>
      </c>
      <c r="C435" s="3">
        <v>5138400</v>
      </c>
      <c r="D435" s="7" t="s">
        <v>5</v>
      </c>
    </row>
    <row r="436" spans="1:4" ht="15" customHeight="1" x14ac:dyDescent="0.25">
      <c r="A436" t="s">
        <v>455</v>
      </c>
      <c r="B436" t="s">
        <v>288</v>
      </c>
      <c r="C436" s="3">
        <v>1996000</v>
      </c>
      <c r="D436" s="7" t="s">
        <v>5</v>
      </c>
    </row>
    <row r="437" spans="1:4" ht="15" customHeight="1" x14ac:dyDescent="0.25">
      <c r="A437" t="s">
        <v>455</v>
      </c>
      <c r="B437" t="s">
        <v>464</v>
      </c>
      <c r="C437" s="3">
        <v>19358915</v>
      </c>
      <c r="D437" s="7" t="s">
        <v>5</v>
      </c>
    </row>
    <row r="438" spans="1:4" ht="15" customHeight="1" x14ac:dyDescent="0.25">
      <c r="A438" t="s">
        <v>455</v>
      </c>
      <c r="B438" t="s">
        <v>456</v>
      </c>
      <c r="C438" s="3">
        <v>0</v>
      </c>
      <c r="D438" s="7" t="s">
        <v>1</v>
      </c>
    </row>
    <row r="439" spans="1:4" ht="15" customHeight="1" x14ac:dyDescent="0.25">
      <c r="A439" t="s">
        <v>455</v>
      </c>
      <c r="B439" t="s">
        <v>291</v>
      </c>
      <c r="C439" s="3">
        <v>0</v>
      </c>
      <c r="D439" s="7" t="s">
        <v>1</v>
      </c>
    </row>
    <row r="440" spans="1:4" ht="15" customHeight="1" x14ac:dyDescent="0.25">
      <c r="A440" t="s">
        <v>455</v>
      </c>
      <c r="B440" t="s">
        <v>292</v>
      </c>
      <c r="C440" s="3">
        <v>0</v>
      </c>
      <c r="D440" s="7" t="s">
        <v>1</v>
      </c>
    </row>
    <row r="441" spans="1:4" ht="15" customHeight="1" x14ac:dyDescent="0.25">
      <c r="A441" t="s">
        <v>455</v>
      </c>
      <c r="B441" t="s">
        <v>283</v>
      </c>
      <c r="C441" s="3">
        <v>0</v>
      </c>
      <c r="D441" s="7" t="s">
        <v>1</v>
      </c>
    </row>
    <row r="442" spans="1:4" ht="15" customHeight="1" x14ac:dyDescent="0.25">
      <c r="A442" t="s">
        <v>455</v>
      </c>
      <c r="B442" t="s">
        <v>264</v>
      </c>
      <c r="C442" s="3">
        <v>0</v>
      </c>
      <c r="D442" s="7" t="s">
        <v>1</v>
      </c>
    </row>
    <row r="443" spans="1:4" ht="15" customHeight="1" x14ac:dyDescent="0.25">
      <c r="A443" t="s">
        <v>455</v>
      </c>
      <c r="B443" t="s">
        <v>265</v>
      </c>
      <c r="C443" s="3">
        <v>0</v>
      </c>
      <c r="D443" s="7" t="s">
        <v>1</v>
      </c>
    </row>
    <row r="444" spans="1:4" ht="15" customHeight="1" x14ac:dyDescent="0.25">
      <c r="A444" t="s">
        <v>455</v>
      </c>
      <c r="B444" t="s">
        <v>266</v>
      </c>
      <c r="C444" s="3">
        <v>0</v>
      </c>
      <c r="D444" s="7" t="s">
        <v>1</v>
      </c>
    </row>
    <row r="445" spans="1:4" ht="15" customHeight="1" x14ac:dyDescent="0.25">
      <c r="A445" t="s">
        <v>455</v>
      </c>
      <c r="B445" t="s">
        <v>267</v>
      </c>
      <c r="C445" s="3">
        <v>0</v>
      </c>
      <c r="D445" s="7" t="s">
        <v>1</v>
      </c>
    </row>
    <row r="446" spans="1:4" ht="15" customHeight="1" x14ac:dyDescent="0.25">
      <c r="A446" t="s">
        <v>455</v>
      </c>
      <c r="B446" t="s">
        <v>268</v>
      </c>
      <c r="C446" s="3">
        <v>0</v>
      </c>
      <c r="D446" s="7" t="s">
        <v>1</v>
      </c>
    </row>
    <row r="447" spans="1:4" ht="15" customHeight="1" x14ac:dyDescent="0.25">
      <c r="A447" t="s">
        <v>455</v>
      </c>
      <c r="B447" t="s">
        <v>269</v>
      </c>
      <c r="C447" s="3">
        <v>0</v>
      </c>
      <c r="D447" s="7" t="s">
        <v>1</v>
      </c>
    </row>
    <row r="448" spans="1:4" ht="15" customHeight="1" x14ac:dyDescent="0.25">
      <c r="A448" t="s">
        <v>455</v>
      </c>
      <c r="B448" t="s">
        <v>272</v>
      </c>
      <c r="C448" s="3">
        <v>0</v>
      </c>
      <c r="D448" s="7" t="s">
        <v>1</v>
      </c>
    </row>
    <row r="449" spans="1:4" ht="15" customHeight="1" x14ac:dyDescent="0.25">
      <c r="A449" t="s">
        <v>455</v>
      </c>
      <c r="B449" t="s">
        <v>285</v>
      </c>
      <c r="C449" s="3">
        <v>0</v>
      </c>
      <c r="D449" s="7" t="s">
        <v>1</v>
      </c>
    </row>
    <row r="450" spans="1:4" ht="15" customHeight="1" x14ac:dyDescent="0.25">
      <c r="A450" t="s">
        <v>455</v>
      </c>
      <c r="B450" t="s">
        <v>284</v>
      </c>
      <c r="C450" s="3">
        <v>0</v>
      </c>
      <c r="D450" s="7" t="s">
        <v>1</v>
      </c>
    </row>
    <row r="451" spans="1:4" ht="15" customHeight="1" x14ac:dyDescent="0.25">
      <c r="A451" t="s">
        <v>455</v>
      </c>
      <c r="B451" t="s">
        <v>286</v>
      </c>
      <c r="C451" s="3">
        <v>0</v>
      </c>
      <c r="D451" s="7" t="s">
        <v>1</v>
      </c>
    </row>
    <row r="452" spans="1:4" ht="15" customHeight="1" x14ac:dyDescent="0.25">
      <c r="A452" t="s">
        <v>455</v>
      </c>
      <c r="B452" t="s">
        <v>305</v>
      </c>
      <c r="C452" s="3">
        <v>0</v>
      </c>
      <c r="D452" s="7" t="s">
        <v>1</v>
      </c>
    </row>
    <row r="453" spans="1:4" ht="15" customHeight="1" x14ac:dyDescent="0.25">
      <c r="A453" t="s">
        <v>455</v>
      </c>
      <c r="B453" t="s">
        <v>281</v>
      </c>
      <c r="C453" s="3">
        <v>0</v>
      </c>
      <c r="D453" s="7" t="s">
        <v>1</v>
      </c>
    </row>
    <row r="454" spans="1:4" ht="15" customHeight="1" x14ac:dyDescent="0.25">
      <c r="A454" t="s">
        <v>455</v>
      </c>
      <c r="B454" t="s">
        <v>303</v>
      </c>
      <c r="C454" s="3">
        <v>0</v>
      </c>
      <c r="D454" s="7" t="s">
        <v>1</v>
      </c>
    </row>
    <row r="455" spans="1:4" ht="15" customHeight="1" x14ac:dyDescent="0.25">
      <c r="A455" t="s">
        <v>455</v>
      </c>
      <c r="B455" t="s">
        <v>461</v>
      </c>
      <c r="C455" s="3">
        <v>0</v>
      </c>
      <c r="D455" s="7" t="s">
        <v>1</v>
      </c>
    </row>
    <row r="456" spans="1:4" ht="15" customHeight="1" x14ac:dyDescent="0.25">
      <c r="A456" t="s">
        <v>455</v>
      </c>
      <c r="B456" t="s">
        <v>301</v>
      </c>
      <c r="C456" s="3">
        <v>0</v>
      </c>
      <c r="D456" s="7" t="s">
        <v>1</v>
      </c>
    </row>
    <row r="457" spans="1:4" ht="15" customHeight="1" x14ac:dyDescent="0.25">
      <c r="A457" t="s">
        <v>455</v>
      </c>
      <c r="B457" t="s">
        <v>462</v>
      </c>
      <c r="C457" s="3">
        <v>0</v>
      </c>
      <c r="D457" s="7" t="s">
        <v>1</v>
      </c>
    </row>
    <row r="458" spans="1:4" ht="15" customHeight="1" x14ac:dyDescent="0.25">
      <c r="A458" t="s">
        <v>455</v>
      </c>
      <c r="B458" t="s">
        <v>463</v>
      </c>
      <c r="C458" s="3">
        <v>0</v>
      </c>
      <c r="D458" s="7" t="s">
        <v>1</v>
      </c>
    </row>
    <row r="459" spans="1:4" ht="15" customHeight="1" x14ac:dyDescent="0.25">
      <c r="A459" t="s">
        <v>455</v>
      </c>
      <c r="B459" t="s">
        <v>465</v>
      </c>
      <c r="C459" s="3">
        <v>0</v>
      </c>
      <c r="D459" s="7" t="s">
        <v>1</v>
      </c>
    </row>
    <row r="460" spans="1:4" ht="15" customHeight="1" x14ac:dyDescent="0.25">
      <c r="A460" t="s">
        <v>455</v>
      </c>
      <c r="B460" t="s">
        <v>467</v>
      </c>
      <c r="C460" s="3"/>
      <c r="D460" s="7" t="s">
        <v>1</v>
      </c>
    </row>
    <row r="461" spans="1:4" ht="15" customHeight="1" x14ac:dyDescent="0.25">
      <c r="A461" t="s">
        <v>455</v>
      </c>
      <c r="B461" t="s">
        <v>80</v>
      </c>
      <c r="C461" s="3">
        <v>0</v>
      </c>
      <c r="D461" s="7" t="s">
        <v>1</v>
      </c>
    </row>
    <row r="462" spans="1:4" ht="15" customHeight="1" x14ac:dyDescent="0.25">
      <c r="A462" t="s">
        <v>455</v>
      </c>
      <c r="B462" t="s">
        <v>367</v>
      </c>
      <c r="C462" s="3">
        <v>0</v>
      </c>
      <c r="D462" s="7" t="s">
        <v>1</v>
      </c>
    </row>
    <row r="463" spans="1:4" ht="15" customHeight="1" x14ac:dyDescent="0.25">
      <c r="A463" t="s">
        <v>455</v>
      </c>
      <c r="B463" t="s">
        <v>368</v>
      </c>
      <c r="C463" s="3">
        <v>0</v>
      </c>
      <c r="D463" s="7" t="s">
        <v>1</v>
      </c>
    </row>
    <row r="464" spans="1:4" ht="15" customHeight="1" x14ac:dyDescent="0.25">
      <c r="A464" t="s">
        <v>455</v>
      </c>
      <c r="B464" t="s">
        <v>369</v>
      </c>
      <c r="C464" s="3">
        <v>0</v>
      </c>
      <c r="D464" s="7" t="s">
        <v>1</v>
      </c>
    </row>
    <row r="465" spans="1:4" ht="15" customHeight="1" x14ac:dyDescent="0.25">
      <c r="A465" t="s">
        <v>455</v>
      </c>
      <c r="B465" t="s">
        <v>370</v>
      </c>
      <c r="C465" s="3">
        <v>0</v>
      </c>
      <c r="D465" s="7" t="s">
        <v>1</v>
      </c>
    </row>
    <row r="466" spans="1:4" ht="15" customHeight="1" x14ac:dyDescent="0.25">
      <c r="A466" t="s">
        <v>455</v>
      </c>
      <c r="B466" t="s">
        <v>371</v>
      </c>
      <c r="C466" s="3">
        <v>0</v>
      </c>
      <c r="D466" s="7" t="s">
        <v>1</v>
      </c>
    </row>
    <row r="467" spans="1:4" ht="15" customHeight="1" x14ac:dyDescent="0.25">
      <c r="A467" t="s">
        <v>455</v>
      </c>
      <c r="B467" t="s">
        <v>98</v>
      </c>
      <c r="C467" s="3">
        <v>0</v>
      </c>
      <c r="D467" s="7" t="s">
        <v>1</v>
      </c>
    </row>
    <row r="468" spans="1:4" ht="15" customHeight="1" x14ac:dyDescent="0.25">
      <c r="A468" t="s">
        <v>455</v>
      </c>
      <c r="B468" t="s">
        <v>373</v>
      </c>
      <c r="C468" s="3">
        <v>0</v>
      </c>
      <c r="D468" s="7" t="s">
        <v>1</v>
      </c>
    </row>
    <row r="469" spans="1:4" ht="15" customHeight="1" x14ac:dyDescent="0.25">
      <c r="A469" t="s">
        <v>455</v>
      </c>
      <c r="B469" t="s">
        <v>374</v>
      </c>
      <c r="C469" s="3">
        <v>0</v>
      </c>
      <c r="D469" s="7" t="s">
        <v>1</v>
      </c>
    </row>
    <row r="470" spans="1:4" ht="15" customHeight="1" x14ac:dyDescent="0.25">
      <c r="A470" t="s">
        <v>455</v>
      </c>
      <c r="B470" t="s">
        <v>375</v>
      </c>
      <c r="C470" s="3">
        <v>0</v>
      </c>
      <c r="D470" s="7" t="s">
        <v>1</v>
      </c>
    </row>
    <row r="471" spans="1:4" ht="15" customHeight="1" x14ac:dyDescent="0.25">
      <c r="A471" t="s">
        <v>455</v>
      </c>
      <c r="B471" t="s">
        <v>112</v>
      </c>
      <c r="C471" s="3">
        <v>0</v>
      </c>
      <c r="D471" s="7" t="s">
        <v>1</v>
      </c>
    </row>
    <row r="472" spans="1:4" ht="15" customHeight="1" x14ac:dyDescent="0.25">
      <c r="A472" t="s">
        <v>455</v>
      </c>
      <c r="B472" t="s">
        <v>153</v>
      </c>
      <c r="C472" s="3">
        <v>0</v>
      </c>
      <c r="D472" s="7" t="s">
        <v>1</v>
      </c>
    </row>
    <row r="473" spans="1:4" ht="15" customHeight="1" x14ac:dyDescent="0.25">
      <c r="A473" t="s">
        <v>455</v>
      </c>
      <c r="B473" t="s">
        <v>58</v>
      </c>
      <c r="C473" s="3"/>
      <c r="D473" s="7" t="s">
        <v>1</v>
      </c>
    </row>
    <row r="474" spans="1:4" ht="15" customHeight="1" x14ac:dyDescent="0.25">
      <c r="A474" t="s">
        <v>455</v>
      </c>
      <c r="B474" t="s">
        <v>131</v>
      </c>
      <c r="C474" s="3">
        <v>0</v>
      </c>
      <c r="D474" s="7" t="s">
        <v>1</v>
      </c>
    </row>
    <row r="475" spans="1:4" ht="15" customHeight="1" x14ac:dyDescent="0.25">
      <c r="A475" t="s">
        <v>455</v>
      </c>
      <c r="B475" t="s">
        <v>46</v>
      </c>
      <c r="C475" s="3"/>
      <c r="D475" s="7" t="s">
        <v>1</v>
      </c>
    </row>
    <row r="476" spans="1:4" ht="15" customHeight="1" x14ac:dyDescent="0.25">
      <c r="A476" t="s">
        <v>455</v>
      </c>
      <c r="B476" t="s">
        <v>137</v>
      </c>
      <c r="C476" s="3">
        <v>0</v>
      </c>
      <c r="D476" s="7" t="s">
        <v>1</v>
      </c>
    </row>
    <row r="477" spans="1:4" ht="15" customHeight="1" x14ac:dyDescent="0.25">
      <c r="A477" t="s">
        <v>455</v>
      </c>
      <c r="B477" t="s">
        <v>81</v>
      </c>
      <c r="C477" s="3">
        <v>0</v>
      </c>
      <c r="D477" s="7" t="s">
        <v>1</v>
      </c>
    </row>
    <row r="478" spans="1:4" ht="15" customHeight="1" x14ac:dyDescent="0.25">
      <c r="A478" t="s">
        <v>455</v>
      </c>
      <c r="B478" t="s">
        <v>3</v>
      </c>
      <c r="C478" s="3">
        <v>0</v>
      </c>
      <c r="D478" s="7" t="s">
        <v>1</v>
      </c>
    </row>
    <row r="479" spans="1:4" ht="15" customHeight="1" x14ac:dyDescent="0.25">
      <c r="A479" t="s">
        <v>455</v>
      </c>
      <c r="B479" t="s">
        <v>2</v>
      </c>
      <c r="C479" s="3">
        <v>0</v>
      </c>
      <c r="D479" s="7" t="s">
        <v>1</v>
      </c>
    </row>
    <row r="480" spans="1:4" ht="15" customHeight="1" x14ac:dyDescent="0.25">
      <c r="A480" t="s">
        <v>455</v>
      </c>
      <c r="B480" t="s">
        <v>259</v>
      </c>
      <c r="C480" s="3">
        <v>0</v>
      </c>
      <c r="D480" s="7" t="s">
        <v>1</v>
      </c>
    </row>
    <row r="481" spans="1:4" ht="15" customHeight="1" x14ac:dyDescent="0.25">
      <c r="A481" t="s">
        <v>455</v>
      </c>
      <c r="B481" t="s">
        <v>293</v>
      </c>
      <c r="C481" s="3">
        <v>206787</v>
      </c>
      <c r="D481" s="7" t="s">
        <v>13</v>
      </c>
    </row>
    <row r="482" spans="1:4" ht="15" customHeight="1" x14ac:dyDescent="0.25">
      <c r="A482" t="s">
        <v>455</v>
      </c>
      <c r="B482" t="s">
        <v>294</v>
      </c>
      <c r="C482" s="3">
        <v>3671853</v>
      </c>
      <c r="D482" s="7" t="s">
        <v>13</v>
      </c>
    </row>
    <row r="483" spans="1:4" ht="15" customHeight="1" x14ac:dyDescent="0.25">
      <c r="A483" t="s">
        <v>455</v>
      </c>
      <c r="B483" t="s">
        <v>295</v>
      </c>
      <c r="C483" s="3">
        <v>1148710</v>
      </c>
      <c r="D483" s="7" t="s">
        <v>13</v>
      </c>
    </row>
    <row r="484" spans="1:4" ht="15" customHeight="1" x14ac:dyDescent="0.25">
      <c r="A484" t="s">
        <v>455</v>
      </c>
      <c r="B484" t="s">
        <v>282</v>
      </c>
      <c r="C484" s="3">
        <v>154284</v>
      </c>
      <c r="D484" s="7" t="s">
        <v>13</v>
      </c>
    </row>
    <row r="485" spans="1:4" ht="15" customHeight="1" x14ac:dyDescent="0.25">
      <c r="A485" t="s">
        <v>455</v>
      </c>
      <c r="B485" t="s">
        <v>261</v>
      </c>
      <c r="C485" s="3">
        <v>1149455</v>
      </c>
      <c r="D485" s="7" t="s">
        <v>13</v>
      </c>
    </row>
    <row r="486" spans="1:4" ht="15" customHeight="1" x14ac:dyDescent="0.25">
      <c r="A486" t="s">
        <v>455</v>
      </c>
      <c r="B486" t="s">
        <v>296</v>
      </c>
      <c r="C486" s="3">
        <v>1742383</v>
      </c>
      <c r="D486" s="7" t="s">
        <v>13</v>
      </c>
    </row>
    <row r="487" spans="1:4" ht="15" customHeight="1" x14ac:dyDescent="0.25">
      <c r="A487" t="s">
        <v>455</v>
      </c>
      <c r="B487" t="s">
        <v>304</v>
      </c>
      <c r="C487" s="3">
        <v>2410785</v>
      </c>
      <c r="D487" s="7" t="s">
        <v>13</v>
      </c>
    </row>
    <row r="488" spans="1:4" ht="15" customHeight="1" x14ac:dyDescent="0.25">
      <c r="A488" t="s">
        <v>455</v>
      </c>
      <c r="B488" t="s">
        <v>270</v>
      </c>
      <c r="C488" s="3">
        <v>1652893</v>
      </c>
      <c r="D488" s="7" t="s">
        <v>13</v>
      </c>
    </row>
    <row r="489" spans="1:4" ht="15" customHeight="1" x14ac:dyDescent="0.25">
      <c r="A489" t="s">
        <v>455</v>
      </c>
      <c r="B489" t="s">
        <v>280</v>
      </c>
      <c r="C489" s="3">
        <v>585450</v>
      </c>
      <c r="D489" s="7" t="s">
        <v>13</v>
      </c>
    </row>
    <row r="490" spans="1:4" ht="15" customHeight="1" x14ac:dyDescent="0.25">
      <c r="A490" t="s">
        <v>455</v>
      </c>
      <c r="B490" t="s">
        <v>302</v>
      </c>
      <c r="C490" s="3">
        <v>1032714</v>
      </c>
      <c r="D490" s="7" t="s">
        <v>13</v>
      </c>
    </row>
    <row r="491" spans="1:4" ht="15" customHeight="1" x14ac:dyDescent="0.25">
      <c r="A491" t="s">
        <v>455</v>
      </c>
      <c r="B491" t="s">
        <v>271</v>
      </c>
      <c r="C491" s="3">
        <v>266876</v>
      </c>
      <c r="D491" s="7" t="s">
        <v>13</v>
      </c>
    </row>
    <row r="492" spans="1:4" ht="15" customHeight="1" x14ac:dyDescent="0.25">
      <c r="A492" t="s">
        <v>455</v>
      </c>
      <c r="B492" t="s">
        <v>297</v>
      </c>
      <c r="C492" s="3">
        <v>1500324105</v>
      </c>
      <c r="D492" s="7" t="s">
        <v>13</v>
      </c>
    </row>
    <row r="493" spans="1:4" ht="15" customHeight="1" x14ac:dyDescent="0.25">
      <c r="A493" t="s">
        <v>455</v>
      </c>
      <c r="B493" t="s">
        <v>300</v>
      </c>
      <c r="C493" s="3">
        <v>80813995</v>
      </c>
      <c r="D493" s="7" t="s">
        <v>13</v>
      </c>
    </row>
    <row r="494" spans="1:4" ht="15" customHeight="1" x14ac:dyDescent="0.25">
      <c r="A494" t="s">
        <v>455</v>
      </c>
      <c r="B494" t="s">
        <v>298</v>
      </c>
      <c r="C494" s="3">
        <v>2258529</v>
      </c>
      <c r="D494" s="7" t="s">
        <v>13</v>
      </c>
    </row>
    <row r="495" spans="1:4" ht="15" customHeight="1" x14ac:dyDescent="0.25">
      <c r="A495" t="s">
        <v>455</v>
      </c>
      <c r="B495" t="s">
        <v>299</v>
      </c>
      <c r="C495" s="3">
        <v>427606</v>
      </c>
      <c r="D495" s="7" t="s">
        <v>13</v>
      </c>
    </row>
    <row r="496" spans="1:4" ht="15" customHeight="1" x14ac:dyDescent="0.25">
      <c r="A496" t="s">
        <v>455</v>
      </c>
      <c r="B496" t="s">
        <v>466</v>
      </c>
      <c r="C496" s="3">
        <v>3870918</v>
      </c>
      <c r="D496" s="7" t="s">
        <v>13</v>
      </c>
    </row>
    <row r="497" spans="1:4" ht="15" customHeight="1" x14ac:dyDescent="0.25">
      <c r="A497" t="s">
        <v>455</v>
      </c>
      <c r="B497" t="s">
        <v>97</v>
      </c>
      <c r="C497" s="3">
        <v>-38000</v>
      </c>
      <c r="D497" s="7" t="s">
        <v>477</v>
      </c>
    </row>
    <row r="498" spans="1:4" ht="15" customHeight="1" x14ac:dyDescent="0.25">
      <c r="A498" t="s">
        <v>455</v>
      </c>
      <c r="B498" t="s">
        <v>0</v>
      </c>
      <c r="C498" s="3">
        <v>-3352000</v>
      </c>
      <c r="D498" s="7" t="s">
        <v>477</v>
      </c>
    </row>
    <row r="499" spans="1:4" ht="15" customHeight="1" x14ac:dyDescent="0.25">
      <c r="A499" t="s">
        <v>468</v>
      </c>
      <c r="B499" t="s">
        <v>328</v>
      </c>
      <c r="C499" s="3">
        <v>18039852</v>
      </c>
      <c r="D499" s="7" t="s">
        <v>5</v>
      </c>
    </row>
    <row r="500" spans="1:4" ht="15" customHeight="1" x14ac:dyDescent="0.25">
      <c r="A500" t="s">
        <v>468</v>
      </c>
      <c r="B500" t="s">
        <v>307</v>
      </c>
      <c r="C500" s="3">
        <v>256540434</v>
      </c>
      <c r="D500" s="7" t="s">
        <v>5</v>
      </c>
    </row>
    <row r="501" spans="1:4" ht="15" customHeight="1" x14ac:dyDescent="0.25">
      <c r="A501" t="s">
        <v>468</v>
      </c>
      <c r="B501" t="s">
        <v>324</v>
      </c>
      <c r="C501" s="3">
        <v>1170154507</v>
      </c>
      <c r="D501" s="7" t="s">
        <v>5</v>
      </c>
    </row>
    <row r="502" spans="1:4" ht="15" customHeight="1" x14ac:dyDescent="0.25">
      <c r="A502" t="s">
        <v>468</v>
      </c>
      <c r="B502" t="s">
        <v>309</v>
      </c>
      <c r="C502" s="3">
        <v>1917812873</v>
      </c>
      <c r="D502" s="7" t="s">
        <v>5</v>
      </c>
    </row>
    <row r="503" spans="1:4" ht="15" customHeight="1" x14ac:dyDescent="0.25">
      <c r="A503" t="s">
        <v>468</v>
      </c>
      <c r="B503" t="s">
        <v>310</v>
      </c>
      <c r="C503" s="3">
        <v>19708600</v>
      </c>
      <c r="D503" s="7" t="s">
        <v>5</v>
      </c>
    </row>
    <row r="504" spans="1:4" ht="15" customHeight="1" x14ac:dyDescent="0.25">
      <c r="A504" t="s">
        <v>468</v>
      </c>
      <c r="B504" t="s">
        <v>321</v>
      </c>
      <c r="C504" s="3">
        <v>254911</v>
      </c>
      <c r="D504" s="13" t="s">
        <v>5</v>
      </c>
    </row>
    <row r="505" spans="1:4" ht="15" customHeight="1" x14ac:dyDescent="0.25">
      <c r="A505" t="s">
        <v>468</v>
      </c>
      <c r="B505" t="s">
        <v>325</v>
      </c>
      <c r="C505" s="3">
        <v>6747383</v>
      </c>
      <c r="D505" s="13" t="s">
        <v>5</v>
      </c>
    </row>
    <row r="506" spans="1:4" ht="15" customHeight="1" x14ac:dyDescent="0.25">
      <c r="A506" t="s">
        <v>468</v>
      </c>
      <c r="B506" t="s">
        <v>326</v>
      </c>
      <c r="C506" s="3">
        <v>1371275600</v>
      </c>
      <c r="D506" s="13" t="s">
        <v>5</v>
      </c>
    </row>
    <row r="507" spans="1:4" ht="15" customHeight="1" x14ac:dyDescent="0.25">
      <c r="A507" t="s">
        <v>468</v>
      </c>
      <c r="B507" t="s">
        <v>469</v>
      </c>
      <c r="C507" s="3">
        <v>8293558</v>
      </c>
      <c r="D507" s="13" t="s">
        <v>5</v>
      </c>
    </row>
    <row r="508" spans="1:4" ht="15" customHeight="1" x14ac:dyDescent="0.25">
      <c r="A508" t="s">
        <v>468</v>
      </c>
      <c r="B508" t="s">
        <v>306</v>
      </c>
      <c r="C508" s="3"/>
      <c r="D508" s="7" t="s">
        <v>1</v>
      </c>
    </row>
    <row r="509" spans="1:4" ht="15" customHeight="1" x14ac:dyDescent="0.25">
      <c r="A509" t="s">
        <v>468</v>
      </c>
      <c r="B509" t="s">
        <v>311</v>
      </c>
      <c r="C509" s="3">
        <v>0</v>
      </c>
      <c r="D509" s="7" t="s">
        <v>1</v>
      </c>
    </row>
    <row r="510" spans="1:4" ht="15" customHeight="1" x14ac:dyDescent="0.25">
      <c r="A510" t="s">
        <v>468</v>
      </c>
      <c r="B510" t="s">
        <v>312</v>
      </c>
      <c r="C510" s="3">
        <v>0</v>
      </c>
      <c r="D510" s="7" t="s">
        <v>1</v>
      </c>
    </row>
    <row r="511" spans="1:4" ht="15" customHeight="1" x14ac:dyDescent="0.25">
      <c r="A511" t="s">
        <v>468</v>
      </c>
      <c r="B511" t="s">
        <v>313</v>
      </c>
      <c r="C511" s="3">
        <v>0</v>
      </c>
      <c r="D511" s="7" t="s">
        <v>1</v>
      </c>
    </row>
    <row r="512" spans="1:4" ht="15" customHeight="1" x14ac:dyDescent="0.25">
      <c r="A512" t="s">
        <v>468</v>
      </c>
      <c r="B512" t="s">
        <v>314</v>
      </c>
      <c r="C512" s="3">
        <v>0</v>
      </c>
      <c r="D512" s="7" t="s">
        <v>1</v>
      </c>
    </row>
    <row r="513" spans="1:4" ht="15" customHeight="1" x14ac:dyDescent="0.25">
      <c r="A513" t="s">
        <v>468</v>
      </c>
      <c r="B513" t="s">
        <v>315</v>
      </c>
      <c r="C513" s="3">
        <v>0</v>
      </c>
      <c r="D513" s="7" t="s">
        <v>1</v>
      </c>
    </row>
    <row r="514" spans="1:4" ht="15" customHeight="1" x14ac:dyDescent="0.25">
      <c r="A514" t="s">
        <v>468</v>
      </c>
      <c r="B514" t="s">
        <v>316</v>
      </c>
      <c r="C514" s="3">
        <v>0</v>
      </c>
      <c r="D514" s="7" t="s">
        <v>1</v>
      </c>
    </row>
    <row r="515" spans="1:4" ht="15" customHeight="1" x14ac:dyDescent="0.25">
      <c r="A515" t="s">
        <v>468</v>
      </c>
      <c r="B515" t="s">
        <v>320</v>
      </c>
      <c r="C515" s="3">
        <v>0</v>
      </c>
      <c r="D515" s="7" t="s">
        <v>1</v>
      </c>
    </row>
    <row r="516" spans="1:4" ht="15" customHeight="1" x14ac:dyDescent="0.25">
      <c r="A516" t="s">
        <v>468</v>
      </c>
      <c r="B516" t="s">
        <v>322</v>
      </c>
      <c r="C516" s="3">
        <v>0</v>
      </c>
      <c r="D516" s="13" t="s">
        <v>1</v>
      </c>
    </row>
    <row r="517" spans="1:4" ht="15" customHeight="1" x14ac:dyDescent="0.25">
      <c r="A517" t="s">
        <v>468</v>
      </c>
      <c r="B517" t="s">
        <v>329</v>
      </c>
      <c r="C517" s="3">
        <v>0</v>
      </c>
      <c r="D517" s="13" t="s">
        <v>1</v>
      </c>
    </row>
    <row r="518" spans="1:4" ht="15" customHeight="1" x14ac:dyDescent="0.25">
      <c r="A518" t="s">
        <v>468</v>
      </c>
      <c r="B518" t="s">
        <v>323</v>
      </c>
      <c r="C518" s="3">
        <v>0</v>
      </c>
      <c r="D518" s="13" t="s">
        <v>1</v>
      </c>
    </row>
    <row r="519" spans="1:4" ht="15" customHeight="1" x14ac:dyDescent="0.25">
      <c r="A519" t="s">
        <v>468</v>
      </c>
      <c r="B519" t="s">
        <v>330</v>
      </c>
      <c r="C519" s="3">
        <v>0</v>
      </c>
      <c r="D519" s="13" t="s">
        <v>1</v>
      </c>
    </row>
    <row r="520" spans="1:4" ht="15" customHeight="1" x14ac:dyDescent="0.25">
      <c r="A520" t="s">
        <v>468</v>
      </c>
      <c r="B520" t="s">
        <v>339</v>
      </c>
      <c r="C520" s="3">
        <v>0</v>
      </c>
      <c r="D520" s="13" t="s">
        <v>1</v>
      </c>
    </row>
    <row r="521" spans="1:4" ht="15" customHeight="1" x14ac:dyDescent="0.25">
      <c r="A521" t="s">
        <v>468</v>
      </c>
      <c r="B521" t="s">
        <v>80</v>
      </c>
      <c r="C521" s="3">
        <v>0</v>
      </c>
      <c r="D521" s="13" t="s">
        <v>1</v>
      </c>
    </row>
    <row r="522" spans="1:4" ht="15" customHeight="1" x14ac:dyDescent="0.25">
      <c r="A522" t="s">
        <v>468</v>
      </c>
      <c r="B522" t="s">
        <v>367</v>
      </c>
      <c r="C522" s="3">
        <v>0</v>
      </c>
      <c r="D522" s="13" t="s">
        <v>1</v>
      </c>
    </row>
    <row r="523" spans="1:4" ht="15" customHeight="1" x14ac:dyDescent="0.25">
      <c r="A523" t="s">
        <v>468</v>
      </c>
      <c r="B523" t="s">
        <v>470</v>
      </c>
      <c r="C523" s="3">
        <v>0</v>
      </c>
      <c r="D523" s="13" t="s">
        <v>1</v>
      </c>
    </row>
    <row r="524" spans="1:4" ht="15" customHeight="1" x14ac:dyDescent="0.25">
      <c r="A524" t="s">
        <v>468</v>
      </c>
      <c r="B524" t="s">
        <v>368</v>
      </c>
      <c r="C524" s="3">
        <v>0</v>
      </c>
      <c r="D524" s="13" t="s">
        <v>1</v>
      </c>
    </row>
    <row r="525" spans="1:4" ht="15" customHeight="1" x14ac:dyDescent="0.25">
      <c r="A525" t="s">
        <v>468</v>
      </c>
      <c r="B525" t="s">
        <v>471</v>
      </c>
      <c r="C525" s="3">
        <v>0</v>
      </c>
      <c r="D525" s="13" t="s">
        <v>1</v>
      </c>
    </row>
    <row r="526" spans="1:4" ht="15" customHeight="1" x14ac:dyDescent="0.25">
      <c r="A526" t="s">
        <v>468</v>
      </c>
      <c r="B526" t="s">
        <v>472</v>
      </c>
      <c r="C526" s="3">
        <v>0</v>
      </c>
      <c r="D526" s="13" t="s">
        <v>1</v>
      </c>
    </row>
    <row r="527" spans="1:4" ht="15" customHeight="1" x14ac:dyDescent="0.25">
      <c r="A527" t="s">
        <v>468</v>
      </c>
      <c r="B527" t="s">
        <v>370</v>
      </c>
      <c r="C527" s="3">
        <v>0</v>
      </c>
      <c r="D527" s="13" t="s">
        <v>1</v>
      </c>
    </row>
    <row r="528" spans="1:4" ht="15" customHeight="1" x14ac:dyDescent="0.25">
      <c r="A528" t="s">
        <v>468</v>
      </c>
      <c r="B528" t="s">
        <v>371</v>
      </c>
      <c r="C528" s="3">
        <v>0</v>
      </c>
      <c r="D528" s="13" t="s">
        <v>1</v>
      </c>
    </row>
    <row r="529" spans="1:4" ht="15" customHeight="1" x14ac:dyDescent="0.25">
      <c r="A529" t="s">
        <v>468</v>
      </c>
      <c r="B529" t="s">
        <v>473</v>
      </c>
      <c r="C529" s="3">
        <v>0</v>
      </c>
      <c r="D529" s="13" t="s">
        <v>1</v>
      </c>
    </row>
    <row r="530" spans="1:4" ht="15" customHeight="1" x14ac:dyDescent="0.25">
      <c r="A530" t="s">
        <v>468</v>
      </c>
      <c r="B530" t="s">
        <v>474</v>
      </c>
      <c r="C530" s="3">
        <v>0</v>
      </c>
      <c r="D530" s="13" t="s">
        <v>1</v>
      </c>
    </row>
    <row r="531" spans="1:4" ht="15" customHeight="1" x14ac:dyDescent="0.25">
      <c r="A531" t="s">
        <v>468</v>
      </c>
      <c r="B531" t="s">
        <v>372</v>
      </c>
      <c r="C531" s="3">
        <v>0</v>
      </c>
      <c r="D531" s="13" t="s">
        <v>1</v>
      </c>
    </row>
    <row r="532" spans="1:4" ht="15" customHeight="1" x14ac:dyDescent="0.25">
      <c r="A532" t="s">
        <v>468</v>
      </c>
      <c r="B532" t="s">
        <v>373</v>
      </c>
      <c r="C532" s="3">
        <v>0</v>
      </c>
      <c r="D532" s="13" t="s">
        <v>1</v>
      </c>
    </row>
    <row r="533" spans="1:4" ht="15" customHeight="1" x14ac:dyDescent="0.25">
      <c r="A533" t="s">
        <v>468</v>
      </c>
      <c r="B533" t="s">
        <v>375</v>
      </c>
      <c r="C533" s="3">
        <v>0</v>
      </c>
      <c r="D533" s="13" t="s">
        <v>1</v>
      </c>
    </row>
    <row r="534" spans="1:4" ht="15" customHeight="1" x14ac:dyDescent="0.25">
      <c r="A534" t="s">
        <v>468</v>
      </c>
      <c r="B534" t="s">
        <v>58</v>
      </c>
      <c r="C534" s="3"/>
      <c r="D534" s="13" t="s">
        <v>1</v>
      </c>
    </row>
    <row r="535" spans="1:4" ht="15" customHeight="1" x14ac:dyDescent="0.25">
      <c r="A535" t="s">
        <v>468</v>
      </c>
      <c r="B535" t="s">
        <v>46</v>
      </c>
      <c r="C535" s="3"/>
      <c r="D535" s="13" t="s">
        <v>1</v>
      </c>
    </row>
    <row r="536" spans="1:4" ht="15" customHeight="1" x14ac:dyDescent="0.25">
      <c r="A536" t="s">
        <v>468</v>
      </c>
      <c r="B536" t="s">
        <v>81</v>
      </c>
      <c r="C536" s="3">
        <v>0</v>
      </c>
      <c r="D536" s="13" t="s">
        <v>1</v>
      </c>
    </row>
    <row r="537" spans="1:4" ht="15" customHeight="1" x14ac:dyDescent="0.25">
      <c r="A537" t="s">
        <v>468</v>
      </c>
      <c r="B537" t="s">
        <v>3</v>
      </c>
      <c r="C537" s="3">
        <v>0</v>
      </c>
      <c r="D537" s="13" t="s">
        <v>1</v>
      </c>
    </row>
    <row r="538" spans="1:4" ht="15" customHeight="1" x14ac:dyDescent="0.25">
      <c r="A538" t="s">
        <v>468</v>
      </c>
      <c r="B538" t="s">
        <v>2</v>
      </c>
      <c r="C538" s="3">
        <v>0</v>
      </c>
      <c r="D538" s="13" t="s">
        <v>1</v>
      </c>
    </row>
    <row r="539" spans="1:4" ht="15" customHeight="1" x14ac:dyDescent="0.25">
      <c r="A539" t="s">
        <v>468</v>
      </c>
      <c r="B539" t="s">
        <v>331</v>
      </c>
      <c r="C539" s="3">
        <v>273041</v>
      </c>
      <c r="D539" s="7" t="s">
        <v>13</v>
      </c>
    </row>
    <row r="540" spans="1:4" ht="15" customHeight="1" x14ac:dyDescent="0.25">
      <c r="A540" t="s">
        <v>468</v>
      </c>
      <c r="B540" t="s">
        <v>332</v>
      </c>
      <c r="C540" s="3">
        <v>83848</v>
      </c>
      <c r="D540" s="7" t="s">
        <v>13</v>
      </c>
    </row>
    <row r="541" spans="1:4" ht="15" customHeight="1" x14ac:dyDescent="0.25">
      <c r="A541" t="s">
        <v>468</v>
      </c>
      <c r="B541" t="s">
        <v>335</v>
      </c>
      <c r="C541" s="3">
        <v>1098516</v>
      </c>
      <c r="D541" s="7" t="s">
        <v>13</v>
      </c>
    </row>
    <row r="542" spans="1:4" ht="15" customHeight="1" x14ac:dyDescent="0.25">
      <c r="A542" t="s">
        <v>468</v>
      </c>
      <c r="B542" t="s">
        <v>336</v>
      </c>
      <c r="C542" s="3">
        <v>43992</v>
      </c>
      <c r="D542" s="7" t="s">
        <v>13</v>
      </c>
    </row>
    <row r="543" spans="1:4" ht="15" customHeight="1" x14ac:dyDescent="0.25">
      <c r="A543" t="s">
        <v>468</v>
      </c>
      <c r="B543" t="s">
        <v>308</v>
      </c>
      <c r="C543" s="3">
        <v>1038959</v>
      </c>
      <c r="D543" s="7" t="s">
        <v>13</v>
      </c>
    </row>
    <row r="544" spans="1:4" ht="15" customHeight="1" x14ac:dyDescent="0.25">
      <c r="A544" t="s">
        <v>468</v>
      </c>
      <c r="B544" t="s">
        <v>333</v>
      </c>
      <c r="C544" s="3">
        <v>5453137</v>
      </c>
      <c r="D544" s="7" t="s">
        <v>13</v>
      </c>
    </row>
    <row r="545" spans="1:4" ht="15" customHeight="1" x14ac:dyDescent="0.25">
      <c r="A545" t="s">
        <v>468</v>
      </c>
      <c r="B545" t="s">
        <v>334</v>
      </c>
      <c r="C545" s="3">
        <v>3853809</v>
      </c>
      <c r="D545" s="13" t="s">
        <v>13</v>
      </c>
    </row>
    <row r="546" spans="1:4" ht="15" customHeight="1" x14ac:dyDescent="0.25">
      <c r="A546" t="s">
        <v>468</v>
      </c>
      <c r="B546" t="s">
        <v>340</v>
      </c>
      <c r="C546" s="3">
        <v>1421268</v>
      </c>
      <c r="D546" s="13" t="s">
        <v>13</v>
      </c>
    </row>
    <row r="547" spans="1:4" ht="15" customHeight="1" x14ac:dyDescent="0.25">
      <c r="A547" t="s">
        <v>468</v>
      </c>
      <c r="B547" t="s">
        <v>317</v>
      </c>
      <c r="C547" s="3">
        <v>2871343</v>
      </c>
      <c r="D547" s="13" t="s">
        <v>13</v>
      </c>
    </row>
    <row r="548" spans="1:4" x14ac:dyDescent="0.25">
      <c r="A548" t="s">
        <v>468</v>
      </c>
      <c r="B548" t="s">
        <v>337</v>
      </c>
      <c r="C548" s="3">
        <v>890387</v>
      </c>
      <c r="D548" s="13" t="s">
        <v>13</v>
      </c>
    </row>
    <row r="549" spans="1:4" x14ac:dyDescent="0.25">
      <c r="A549" t="s">
        <v>468</v>
      </c>
      <c r="B549" t="s">
        <v>318</v>
      </c>
      <c r="C549" s="3">
        <v>765318</v>
      </c>
      <c r="D549" s="13" t="s">
        <v>13</v>
      </c>
    </row>
    <row r="550" spans="1:4" x14ac:dyDescent="0.25">
      <c r="A550" t="s">
        <v>468</v>
      </c>
      <c r="B550" t="s">
        <v>338</v>
      </c>
      <c r="C550" s="3">
        <v>919329769</v>
      </c>
      <c r="D550" s="13" t="s">
        <v>13</v>
      </c>
    </row>
    <row r="551" spans="1:4" x14ac:dyDescent="0.25">
      <c r="A551" t="s">
        <v>468</v>
      </c>
      <c r="B551" t="s">
        <v>341</v>
      </c>
      <c r="C551" s="3">
        <v>272</v>
      </c>
      <c r="D551" s="13" t="s">
        <v>13</v>
      </c>
    </row>
    <row r="552" spans="1:4" x14ac:dyDescent="0.25">
      <c r="A552" t="s">
        <v>468</v>
      </c>
      <c r="B552" t="s">
        <v>327</v>
      </c>
      <c r="C552" s="3">
        <v>287448000</v>
      </c>
      <c r="D552" s="7" t="s">
        <v>7</v>
      </c>
    </row>
    <row r="553" spans="1:4" x14ac:dyDescent="0.25">
      <c r="A553" t="s">
        <v>468</v>
      </c>
      <c r="B553" t="s">
        <v>319</v>
      </c>
      <c r="C553" s="3">
        <v>1586216040</v>
      </c>
      <c r="D553" s="7" t="s">
        <v>7</v>
      </c>
    </row>
    <row r="554" spans="1:4" ht="15" customHeight="1" x14ac:dyDescent="0.25">
      <c r="A554" t="s">
        <v>468</v>
      </c>
      <c r="B554" t="s">
        <v>97</v>
      </c>
      <c r="C554" s="3">
        <v>-10000</v>
      </c>
      <c r="D554" s="13" t="s">
        <v>477</v>
      </c>
    </row>
    <row r="555" spans="1:4" x14ac:dyDescent="0.25">
      <c r="A555" t="s">
        <v>468</v>
      </c>
      <c r="B555" t="s">
        <v>0</v>
      </c>
      <c r="C555" s="3">
        <v>-16848000</v>
      </c>
      <c r="D555" s="13" t="s">
        <v>477</v>
      </c>
    </row>
    <row r="556" spans="1:4" x14ac:dyDescent="0.25">
      <c r="A556" t="s">
        <v>475</v>
      </c>
      <c r="B556" t="s">
        <v>307</v>
      </c>
      <c r="C556" s="3">
        <v>34846567</v>
      </c>
      <c r="D556" s="13" t="s">
        <v>5</v>
      </c>
    </row>
    <row r="557" spans="1:4" x14ac:dyDescent="0.25">
      <c r="A557" t="s">
        <v>475</v>
      </c>
      <c r="B557" t="s">
        <v>324</v>
      </c>
      <c r="C557" s="3">
        <v>153010577</v>
      </c>
      <c r="D557" s="13" t="s">
        <v>5</v>
      </c>
    </row>
    <row r="558" spans="1:4" ht="15" customHeight="1" x14ac:dyDescent="0.25">
      <c r="A558" t="s">
        <v>475</v>
      </c>
      <c r="B558" t="s">
        <v>343</v>
      </c>
      <c r="C558" s="3">
        <v>3407063</v>
      </c>
      <c r="D558" s="13" t="s">
        <v>5</v>
      </c>
    </row>
    <row r="559" spans="1:4" ht="15" customHeight="1" x14ac:dyDescent="0.25">
      <c r="A559" t="s">
        <v>475</v>
      </c>
      <c r="B559" t="s">
        <v>309</v>
      </c>
      <c r="C559" s="3">
        <v>45999140</v>
      </c>
      <c r="D559" s="13" t="s">
        <v>5</v>
      </c>
    </row>
    <row r="560" spans="1:4" ht="15" customHeight="1" x14ac:dyDescent="0.25">
      <c r="A560" t="s">
        <v>475</v>
      </c>
      <c r="B560" t="s">
        <v>321</v>
      </c>
      <c r="C560" s="3">
        <v>5178</v>
      </c>
      <c r="D560" s="13" t="s">
        <v>5</v>
      </c>
    </row>
    <row r="561" spans="1:4" ht="15" customHeight="1" x14ac:dyDescent="0.25">
      <c r="A561" t="s">
        <v>475</v>
      </c>
      <c r="B561" t="s">
        <v>325</v>
      </c>
      <c r="C561" s="3">
        <v>520640</v>
      </c>
      <c r="D561" s="13" t="s">
        <v>5</v>
      </c>
    </row>
    <row r="562" spans="1:4" ht="15" customHeight="1" x14ac:dyDescent="0.25">
      <c r="A562" t="s">
        <v>475</v>
      </c>
      <c r="B562" t="s">
        <v>326</v>
      </c>
      <c r="C562" s="3">
        <v>97095000</v>
      </c>
      <c r="D562" s="13" t="s">
        <v>5</v>
      </c>
    </row>
    <row r="563" spans="1:4" ht="15" customHeight="1" x14ac:dyDescent="0.25">
      <c r="A563" t="s">
        <v>475</v>
      </c>
      <c r="B563" t="s">
        <v>469</v>
      </c>
      <c r="C563" s="3">
        <v>397888</v>
      </c>
      <c r="D563" s="13" t="s">
        <v>5</v>
      </c>
    </row>
    <row r="564" spans="1:4" ht="15" customHeight="1" x14ac:dyDescent="0.25">
      <c r="A564" t="s">
        <v>475</v>
      </c>
      <c r="B564" t="s">
        <v>344</v>
      </c>
      <c r="C564" s="3">
        <v>4243787</v>
      </c>
      <c r="D564" s="13" t="s">
        <v>5</v>
      </c>
    </row>
    <row r="565" spans="1:4" ht="15" customHeight="1" x14ac:dyDescent="0.25">
      <c r="A565" t="s">
        <v>475</v>
      </c>
      <c r="B565" t="s">
        <v>312</v>
      </c>
      <c r="C565" s="3">
        <v>0</v>
      </c>
      <c r="D565" s="13" t="s">
        <v>1</v>
      </c>
    </row>
    <row r="566" spans="1:4" ht="15" customHeight="1" x14ac:dyDescent="0.25">
      <c r="A566" t="s">
        <v>475</v>
      </c>
      <c r="B566" t="s">
        <v>313</v>
      </c>
      <c r="C566" s="3">
        <v>0</v>
      </c>
      <c r="D566" s="13" t="s">
        <v>1</v>
      </c>
    </row>
    <row r="567" spans="1:4" ht="15" customHeight="1" x14ac:dyDescent="0.25">
      <c r="A567" t="s">
        <v>475</v>
      </c>
      <c r="B567" t="s">
        <v>315</v>
      </c>
      <c r="C567" s="3">
        <v>0</v>
      </c>
      <c r="D567" s="13" t="s">
        <v>1</v>
      </c>
    </row>
    <row r="568" spans="1:4" ht="15" customHeight="1" x14ac:dyDescent="0.25">
      <c r="A568" t="s">
        <v>475</v>
      </c>
      <c r="B568" t="s">
        <v>316</v>
      </c>
      <c r="C568" s="3">
        <v>0</v>
      </c>
      <c r="D568" s="13" t="s">
        <v>1</v>
      </c>
    </row>
    <row r="569" spans="1:4" ht="15" customHeight="1" x14ac:dyDescent="0.25">
      <c r="A569" t="s">
        <v>475</v>
      </c>
      <c r="B569" t="s">
        <v>320</v>
      </c>
      <c r="C569" s="3">
        <v>0</v>
      </c>
      <c r="D569" s="13" t="s">
        <v>1</v>
      </c>
    </row>
    <row r="570" spans="1:4" ht="15" customHeight="1" x14ac:dyDescent="0.25">
      <c r="A570" t="s">
        <v>475</v>
      </c>
      <c r="B570" t="s">
        <v>322</v>
      </c>
      <c r="C570" s="3">
        <v>0</v>
      </c>
      <c r="D570" s="13" t="s">
        <v>1</v>
      </c>
    </row>
    <row r="571" spans="1:4" ht="15" customHeight="1" x14ac:dyDescent="0.25">
      <c r="A571" t="s">
        <v>475</v>
      </c>
      <c r="B571" t="s">
        <v>323</v>
      </c>
      <c r="C571" s="3">
        <v>0</v>
      </c>
      <c r="D571" s="13" t="s">
        <v>1</v>
      </c>
    </row>
    <row r="572" spans="1:4" ht="15" customHeight="1" x14ac:dyDescent="0.25">
      <c r="A572" t="s">
        <v>475</v>
      </c>
      <c r="B572" t="s">
        <v>330</v>
      </c>
      <c r="C572" s="3">
        <v>0</v>
      </c>
      <c r="D572" s="13" t="s">
        <v>1</v>
      </c>
    </row>
    <row r="573" spans="1:4" ht="15" customHeight="1" x14ac:dyDescent="0.25">
      <c r="A573" t="s">
        <v>475</v>
      </c>
      <c r="B573" t="s">
        <v>367</v>
      </c>
      <c r="C573" s="3">
        <v>0</v>
      </c>
      <c r="D573" s="13" t="s">
        <v>1</v>
      </c>
    </row>
    <row r="574" spans="1:4" ht="15" customHeight="1" x14ac:dyDescent="0.25">
      <c r="A574" t="s">
        <v>475</v>
      </c>
      <c r="B574" t="s">
        <v>470</v>
      </c>
      <c r="C574" s="3">
        <v>0</v>
      </c>
      <c r="D574" s="13" t="s">
        <v>1</v>
      </c>
    </row>
    <row r="575" spans="1:4" ht="15" customHeight="1" x14ac:dyDescent="0.25">
      <c r="A575" t="s">
        <v>475</v>
      </c>
      <c r="B575" t="s">
        <v>368</v>
      </c>
      <c r="C575" s="3">
        <v>0</v>
      </c>
      <c r="D575" s="13" t="s">
        <v>1</v>
      </c>
    </row>
    <row r="576" spans="1:4" ht="15" customHeight="1" x14ac:dyDescent="0.25">
      <c r="A576" t="s">
        <v>475</v>
      </c>
      <c r="B576" t="s">
        <v>471</v>
      </c>
      <c r="C576" s="3">
        <v>0</v>
      </c>
      <c r="D576" s="13" t="s">
        <v>1</v>
      </c>
    </row>
    <row r="577" spans="1:4" ht="15" customHeight="1" x14ac:dyDescent="0.25">
      <c r="A577" t="s">
        <v>475</v>
      </c>
      <c r="B577" t="s">
        <v>370</v>
      </c>
      <c r="C577" s="3">
        <v>0</v>
      </c>
      <c r="D577" s="13" t="s">
        <v>1</v>
      </c>
    </row>
    <row r="578" spans="1:4" ht="15" customHeight="1" x14ac:dyDescent="0.25">
      <c r="A578" t="s">
        <v>475</v>
      </c>
      <c r="B578" t="s">
        <v>473</v>
      </c>
      <c r="C578" s="3">
        <v>0</v>
      </c>
      <c r="D578" s="13" t="s">
        <v>1</v>
      </c>
    </row>
    <row r="579" spans="1:4" ht="15" customHeight="1" x14ac:dyDescent="0.25">
      <c r="A579" t="s">
        <v>475</v>
      </c>
      <c r="B579" t="s">
        <v>474</v>
      </c>
      <c r="C579" s="3">
        <v>0</v>
      </c>
      <c r="D579" s="13" t="s">
        <v>1</v>
      </c>
    </row>
    <row r="580" spans="1:4" ht="15" customHeight="1" x14ac:dyDescent="0.25">
      <c r="A580" t="s">
        <v>475</v>
      </c>
      <c r="B580" t="s">
        <v>372</v>
      </c>
      <c r="C580" s="3">
        <v>0</v>
      </c>
      <c r="D580" s="13" t="s">
        <v>1</v>
      </c>
    </row>
    <row r="581" spans="1:4" ht="15" customHeight="1" x14ac:dyDescent="0.25">
      <c r="A581" t="s">
        <v>475</v>
      </c>
      <c r="B581" t="s">
        <v>373</v>
      </c>
      <c r="C581" s="3">
        <v>0</v>
      </c>
      <c r="D581" s="13" t="s">
        <v>1</v>
      </c>
    </row>
    <row r="582" spans="1:4" ht="15" customHeight="1" x14ac:dyDescent="0.25">
      <c r="A582" t="s">
        <v>475</v>
      </c>
      <c r="B582" t="s">
        <v>375</v>
      </c>
      <c r="C582" s="3">
        <v>0</v>
      </c>
      <c r="D582" s="13" t="s">
        <v>1</v>
      </c>
    </row>
    <row r="583" spans="1:4" ht="15" customHeight="1" x14ac:dyDescent="0.25">
      <c r="A583" t="s">
        <v>475</v>
      </c>
      <c r="B583" t="s">
        <v>58</v>
      </c>
      <c r="C583" s="3"/>
      <c r="D583" s="13" t="s">
        <v>1</v>
      </c>
    </row>
    <row r="584" spans="1:4" ht="15" customHeight="1" x14ac:dyDescent="0.25">
      <c r="A584" t="s">
        <v>475</v>
      </c>
      <c r="B584" t="s">
        <v>46</v>
      </c>
      <c r="C584" s="3"/>
      <c r="D584" s="13" t="s">
        <v>1</v>
      </c>
    </row>
    <row r="585" spans="1:4" ht="15" customHeight="1" x14ac:dyDescent="0.25">
      <c r="A585" t="s">
        <v>475</v>
      </c>
      <c r="B585" t="s">
        <v>308</v>
      </c>
      <c r="C585" s="3">
        <v>209196</v>
      </c>
      <c r="D585" s="13" t="s">
        <v>13</v>
      </c>
    </row>
    <row r="586" spans="1:4" ht="15" customHeight="1" x14ac:dyDescent="0.25">
      <c r="A586" t="s">
        <v>475</v>
      </c>
      <c r="B586" t="s">
        <v>340</v>
      </c>
      <c r="C586" s="3">
        <v>241041</v>
      </c>
      <c r="D586" s="13" t="s">
        <v>13</v>
      </c>
    </row>
    <row r="587" spans="1:4" ht="15" customHeight="1" x14ac:dyDescent="0.25">
      <c r="A587" t="s">
        <v>475</v>
      </c>
      <c r="B587" t="s">
        <v>338</v>
      </c>
      <c r="C587" s="3">
        <v>118783477</v>
      </c>
      <c r="D587" s="13" t="s">
        <v>13</v>
      </c>
    </row>
    <row r="588" spans="1:4" ht="15" customHeight="1" x14ac:dyDescent="0.25">
      <c r="A588" t="s">
        <v>475</v>
      </c>
      <c r="B588" t="s">
        <v>342</v>
      </c>
      <c r="C588" s="3">
        <v>434113</v>
      </c>
      <c r="D588" s="13" t="s">
        <v>13</v>
      </c>
    </row>
    <row r="589" spans="1:4" ht="15" customHeight="1" x14ac:dyDescent="0.25">
      <c r="A589" t="s">
        <v>475</v>
      </c>
      <c r="B589" t="s">
        <v>341</v>
      </c>
      <c r="C589" s="3">
        <v>278894</v>
      </c>
      <c r="D589" s="13" t="s">
        <v>13</v>
      </c>
    </row>
    <row r="590" spans="1:4" ht="15" customHeight="1" x14ac:dyDescent="0.25">
      <c r="A590" t="s">
        <v>475</v>
      </c>
      <c r="B590" t="s">
        <v>348</v>
      </c>
      <c r="C590" s="3">
        <v>75329</v>
      </c>
      <c r="D590" s="13" t="s">
        <v>13</v>
      </c>
    </row>
    <row r="591" spans="1:4" ht="15" customHeight="1" x14ac:dyDescent="0.25">
      <c r="A591" t="s">
        <v>475</v>
      </c>
      <c r="B591" t="s">
        <v>349</v>
      </c>
      <c r="C591" s="3"/>
      <c r="D591" s="13" t="s">
        <v>13</v>
      </c>
    </row>
    <row r="592" spans="1:4" ht="15" customHeight="1" x14ac:dyDescent="0.25">
      <c r="A592" t="s">
        <v>475</v>
      </c>
      <c r="B592" t="s">
        <v>350</v>
      </c>
      <c r="C592" s="3"/>
      <c r="D592" s="13" t="s">
        <v>13</v>
      </c>
    </row>
    <row r="593" spans="1:5" ht="15" customHeight="1" x14ac:dyDescent="0.25">
      <c r="A593" t="s">
        <v>475</v>
      </c>
      <c r="B593" t="s">
        <v>345</v>
      </c>
      <c r="C593" s="3">
        <v>1490213</v>
      </c>
      <c r="D593" s="13" t="s">
        <v>13</v>
      </c>
    </row>
    <row r="594" spans="1:5" ht="15" customHeight="1" x14ac:dyDescent="0.25">
      <c r="A594" t="s">
        <v>475</v>
      </c>
      <c r="B594" t="s">
        <v>347</v>
      </c>
      <c r="C594" s="3">
        <v>33672</v>
      </c>
      <c r="D594" s="13" t="s">
        <v>13</v>
      </c>
    </row>
    <row r="595" spans="1:5" ht="15" customHeight="1" x14ac:dyDescent="0.25">
      <c r="A595" t="s">
        <v>475</v>
      </c>
      <c r="B595" t="s">
        <v>346</v>
      </c>
      <c r="C595" s="3">
        <v>56484</v>
      </c>
      <c r="D595" s="13" t="s">
        <v>13</v>
      </c>
    </row>
    <row r="596" spans="1:5" ht="15" customHeight="1" x14ac:dyDescent="0.25">
      <c r="A596" t="s">
        <v>475</v>
      </c>
      <c r="B596" t="s">
        <v>327</v>
      </c>
      <c r="C596" s="3">
        <v>235847362</v>
      </c>
      <c r="D596" s="13" t="s">
        <v>7</v>
      </c>
    </row>
    <row r="597" spans="1:5" ht="15" customHeight="1" x14ac:dyDescent="0.25">
      <c r="A597" t="s">
        <v>475</v>
      </c>
      <c r="B597" t="s">
        <v>319</v>
      </c>
      <c r="C597" s="3">
        <v>1310835338</v>
      </c>
      <c r="D597" s="13" t="s">
        <v>7</v>
      </c>
    </row>
    <row r="598" spans="1:5" ht="15" customHeight="1" x14ac:dyDescent="0.25">
      <c r="A598" t="s">
        <v>475</v>
      </c>
      <c r="B598" t="s">
        <v>54</v>
      </c>
      <c r="C598" s="3">
        <v>0</v>
      </c>
      <c r="D598" s="13" t="s">
        <v>477</v>
      </c>
    </row>
    <row r="599" spans="1:5" ht="15" customHeight="1" x14ac:dyDescent="0.25">
      <c r="A599" t="s">
        <v>475</v>
      </c>
      <c r="B599" t="s">
        <v>0</v>
      </c>
      <c r="C599" s="3">
        <v>-2297000</v>
      </c>
      <c r="D599" s="13" t="s">
        <v>477</v>
      </c>
    </row>
    <row r="600" spans="1:5" s="2" customFormat="1" x14ac:dyDescent="0.25">
      <c r="A600" s="2" t="s">
        <v>476</v>
      </c>
      <c r="C600" s="19">
        <f>SUBTOTAL(109,Voltage_codes[T kWh])</f>
        <v>54999276546</v>
      </c>
      <c r="D600" s="9"/>
    </row>
    <row r="602" spans="1:5" x14ac:dyDescent="0.25">
      <c r="E602" s="11"/>
    </row>
  </sheetData>
  <mergeCells count="1">
    <mergeCell ref="A3:D4"/>
  </mergeCells>
  <conditionalFormatting sqref="C7:C600 E602">
    <cfRule type="cellIs" dxfId="44" priority="4" operator="lessThan">
      <formula>0</formula>
    </cfRule>
  </conditionalFormatting>
  <pageMargins left="0.7" right="0.7" top="0.75" bottom="0.75" header="0.3" footer="0.3"/>
  <pageSetup scale="68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2"/>
  <sheetViews>
    <sheetView zoomScale="73" zoomScaleNormal="73" workbookViewId="0">
      <selection activeCell="O14" sqref="O14"/>
    </sheetView>
  </sheetViews>
  <sheetFormatPr defaultRowHeight="15" x14ac:dyDescent="0.25"/>
  <cols>
    <col min="1" max="1" width="4.140625" bestFit="1" customWidth="1"/>
    <col min="2" max="8" width="18.28515625" customWidth="1"/>
    <col min="9" max="9" width="15.7109375" customWidth="1"/>
  </cols>
  <sheetData>
    <row r="2" spans="1:8" ht="18.75" x14ac:dyDescent="0.3">
      <c r="B2" s="120" t="s">
        <v>678</v>
      </c>
    </row>
    <row r="3" spans="1:8" x14ac:dyDescent="0.25">
      <c r="D3" s="22"/>
      <c r="E3" s="15" t="s">
        <v>661</v>
      </c>
      <c r="F3" s="14"/>
      <c r="G3" s="24"/>
      <c r="H3" s="16"/>
    </row>
    <row r="4" spans="1:8" x14ac:dyDescent="0.25">
      <c r="D4" s="22"/>
      <c r="E4" s="27" t="s">
        <v>480</v>
      </c>
      <c r="F4" s="7" t="s">
        <v>479</v>
      </c>
      <c r="G4" s="25" t="s">
        <v>481</v>
      </c>
      <c r="H4" s="27" t="s">
        <v>645</v>
      </c>
    </row>
    <row r="5" spans="1:8" x14ac:dyDescent="0.25">
      <c r="C5" s="1" t="s">
        <v>642</v>
      </c>
      <c r="D5" s="22"/>
      <c r="E5" s="29">
        <f>'Summary '!C11</f>
        <v>372455411.06803668</v>
      </c>
      <c r="F5" s="3">
        <f>'Summary '!D11</f>
        <v>28036249.931963284</v>
      </c>
      <c r="G5" s="26">
        <f>'Summary '!E11</f>
        <v>0</v>
      </c>
      <c r="H5" s="28">
        <f>E12+F12+G12</f>
        <v>1</v>
      </c>
    </row>
    <row r="6" spans="1:8" x14ac:dyDescent="0.25">
      <c r="C6" s="1" t="s">
        <v>640</v>
      </c>
      <c r="D6" s="22"/>
      <c r="E6" s="29">
        <f>'Summary '!C12</f>
        <v>1116248175.7770524</v>
      </c>
      <c r="F6" s="3">
        <f>'Summary '!D12</f>
        <v>50564840.222947657</v>
      </c>
      <c r="G6" s="26">
        <f>'Summary '!E12</f>
        <v>0</v>
      </c>
      <c r="H6" s="28">
        <f>E19+F19+G19</f>
        <v>1</v>
      </c>
    </row>
    <row r="7" spans="1:8" x14ac:dyDescent="0.25">
      <c r="C7" s="1" t="s">
        <v>639</v>
      </c>
      <c r="D7" s="22"/>
      <c r="E7" s="29">
        <f>'Summary '!C13</f>
        <v>5213866402.203228</v>
      </c>
      <c r="F7" s="3">
        <f>'Summary '!D13</f>
        <v>1757806575.7967725</v>
      </c>
      <c r="G7" s="26">
        <f>'Summary '!E13</f>
        <v>696370010</v>
      </c>
      <c r="H7" s="28">
        <f>E26+F26+G26</f>
        <v>1</v>
      </c>
    </row>
    <row r="8" spans="1:8" x14ac:dyDescent="0.25">
      <c r="C8" s="1" t="s">
        <v>638</v>
      </c>
      <c r="D8" s="22"/>
      <c r="E8" s="29">
        <f>'Summary '!C14</f>
        <v>8621480847.8604717</v>
      </c>
      <c r="F8" s="3">
        <f>'Summary '!D14</f>
        <v>1264692286.1395266</v>
      </c>
      <c r="G8" s="26">
        <f>'Summary '!E14</f>
        <v>51541167</v>
      </c>
      <c r="H8" s="28">
        <f>E33+F33+G33</f>
        <v>1</v>
      </c>
    </row>
    <row r="9" spans="1:8" x14ac:dyDescent="0.25">
      <c r="C9" s="1" t="s">
        <v>641</v>
      </c>
      <c r="D9" s="22"/>
      <c r="E9" s="29">
        <f>'Summary '!C15</f>
        <v>1967562482.1727722</v>
      </c>
      <c r="F9" s="3">
        <f>'Summary '!D15</f>
        <v>551756297.82722771</v>
      </c>
      <c r="G9" s="26">
        <f>'Summary '!E15</f>
        <v>0</v>
      </c>
      <c r="H9" s="28">
        <f>E41+F41+G41</f>
        <v>1</v>
      </c>
    </row>
    <row r="10" spans="1:8" x14ac:dyDescent="0.25">
      <c r="A10" s="5"/>
      <c r="B10" s="5"/>
      <c r="C10" s="4" t="s">
        <v>643</v>
      </c>
      <c r="D10" s="38"/>
      <c r="E10" s="31">
        <f>'Summary '!C16</f>
        <v>1685452992.5811341</v>
      </c>
      <c r="F10" s="6">
        <f>'Summary '!D16</f>
        <v>2836792565.4188662</v>
      </c>
      <c r="G10" s="30">
        <f>'Summary '!E16</f>
        <v>586108000</v>
      </c>
      <c r="H10" s="36">
        <f>E48+F48+G48</f>
        <v>1</v>
      </c>
    </row>
    <row r="11" spans="1:8" x14ac:dyDescent="0.25">
      <c r="A11" s="46"/>
      <c r="B11" s="46"/>
      <c r="C11" s="37" t="s">
        <v>478</v>
      </c>
      <c r="D11" s="39" t="s">
        <v>477</v>
      </c>
      <c r="E11" s="44" t="s">
        <v>480</v>
      </c>
      <c r="F11" s="44" t="s">
        <v>479</v>
      </c>
      <c r="G11" s="44" t="s">
        <v>481</v>
      </c>
      <c r="H11" s="45" t="s">
        <v>645</v>
      </c>
    </row>
    <row r="12" spans="1:8" x14ac:dyDescent="0.25">
      <c r="C12" s="46" t="s">
        <v>5</v>
      </c>
      <c r="D12" s="48" t="s">
        <v>654</v>
      </c>
      <c r="E12" s="50">
        <f>E$5/($E5+$F5+$G5)</f>
        <v>0.92999542147280001</v>
      </c>
      <c r="F12" s="50">
        <f>F$5/($E5+$F5+$G5)</f>
        <v>7.0004578527200059E-2</v>
      </c>
      <c r="G12" s="50">
        <f>G$5/($E5+$F5+$G5)</f>
        <v>0</v>
      </c>
      <c r="H12" s="51">
        <f>E12+F12+G12</f>
        <v>1</v>
      </c>
    </row>
    <row r="13" spans="1:8" x14ac:dyDescent="0.25">
      <c r="A13" t="s">
        <v>642</v>
      </c>
      <c r="B13" t="s">
        <v>647</v>
      </c>
      <c r="C13" t="s">
        <v>5</v>
      </c>
      <c r="D13" s="41">
        <f>SUMIFS(Revenue_class[T kWh],Revenue_class[Rate Desc],"*UNBILLED*",Revenue_class[Revenue Class Desc],B13,Revenue_class[State Desc],"*CALIFORNIA*")</f>
        <v>-1608000</v>
      </c>
      <c r="E13" s="3">
        <f>$D13*E$12</f>
        <v>-1495432.6377282625</v>
      </c>
      <c r="F13" s="3">
        <f t="shared" ref="F13:G15" si="0">$D13*F$12</f>
        <v>-112567.3622717377</v>
      </c>
      <c r="G13" s="3">
        <f t="shared" si="0"/>
        <v>0</v>
      </c>
      <c r="H13" s="29">
        <f>D13-E13-F13-G13</f>
        <v>1.6007106751203537E-10</v>
      </c>
    </row>
    <row r="14" spans="1:8" x14ac:dyDescent="0.25">
      <c r="A14" t="s">
        <v>642</v>
      </c>
      <c r="B14" t="s">
        <v>648</v>
      </c>
      <c r="C14" t="s">
        <v>5</v>
      </c>
      <c r="D14" s="41">
        <f>SUMIFS(Revenue_class[T kWh],Revenue_class[Rate Desc],"*UNBILLED*",Revenue_class[Revenue Class Desc],B14,Revenue_class[State Desc],"*CALIFORNIA*")</f>
        <v>500000</v>
      </c>
      <c r="E14" s="3">
        <f t="shared" ref="E14:E15" si="1">$D14*E$12</f>
        <v>464997.71073639998</v>
      </c>
      <c r="F14" s="3">
        <f t="shared" si="0"/>
        <v>35002.289263600032</v>
      </c>
      <c r="G14" s="3">
        <f t="shared" si="0"/>
        <v>0</v>
      </c>
      <c r="H14" s="29">
        <f t="shared" ref="H14:H17" si="2">D14-E14-F14-G14</f>
        <v>-1.4551915228366852E-11</v>
      </c>
    </row>
    <row r="15" spans="1:8" x14ac:dyDescent="0.25">
      <c r="A15" t="s">
        <v>642</v>
      </c>
      <c r="B15" t="s">
        <v>649</v>
      </c>
      <c r="C15" s="5" t="s">
        <v>5</v>
      </c>
      <c r="D15" s="42">
        <f>SUMIFS(Revenue_class[T kWh],Revenue_class[Rate Desc],"*UNBILLED*",Revenue_class[Revenue Class Desc],B15,Revenue_class[State Desc],"*CALIFORNIA*")</f>
        <v>-22000</v>
      </c>
      <c r="E15" s="6">
        <f t="shared" si="1"/>
        <v>-20459.899272401599</v>
      </c>
      <c r="F15" s="6">
        <f t="shared" si="0"/>
        <v>-1540.1007275984014</v>
      </c>
      <c r="G15" s="30">
        <f t="shared" si="0"/>
        <v>0</v>
      </c>
      <c r="H15" s="29">
        <f t="shared" si="2"/>
        <v>2.2737367544323206E-13</v>
      </c>
    </row>
    <row r="16" spans="1:8" x14ac:dyDescent="0.25">
      <c r="A16" t="s">
        <v>642</v>
      </c>
      <c r="B16" t="s">
        <v>650</v>
      </c>
      <c r="C16" t="s">
        <v>13</v>
      </c>
      <c r="D16" s="41">
        <f>SUMIFS(Revenue_class[T kWh],Revenue_class[Rate Desc],"*UNBILLED*",Revenue_class[Revenue Class Desc],B16,Revenue_class[State Desc],"*CALIFORNIA*")</f>
        <v>-17000</v>
      </c>
      <c r="E16" s="3">
        <f>D16</f>
        <v>-17000</v>
      </c>
      <c r="F16" s="3"/>
      <c r="G16" s="3"/>
      <c r="H16" s="29">
        <f t="shared" si="2"/>
        <v>0</v>
      </c>
    </row>
    <row r="17" spans="1:8" x14ac:dyDescent="0.25">
      <c r="A17" s="5" t="s">
        <v>642</v>
      </c>
      <c r="B17" s="5" t="s">
        <v>651</v>
      </c>
      <c r="C17" s="5" t="s">
        <v>13</v>
      </c>
      <c r="D17" s="42">
        <f>SUMIFS(Revenue_class[T kWh],Revenue_class[Rate Desc],"*UNBILLED*",Revenue_class[Revenue Class Desc],B17,Revenue_class[State Desc],"*CALIFORNIA*")</f>
        <v>-8694000</v>
      </c>
      <c r="E17" s="6">
        <f>D17</f>
        <v>-8694000</v>
      </c>
      <c r="F17" s="6"/>
      <c r="G17" s="6"/>
      <c r="H17" s="31">
        <f t="shared" si="2"/>
        <v>0</v>
      </c>
    </row>
    <row r="18" spans="1:8" x14ac:dyDescent="0.25">
      <c r="C18" s="1"/>
      <c r="D18" s="40"/>
      <c r="E18" s="3"/>
      <c r="F18" s="3"/>
      <c r="G18" s="3"/>
      <c r="H18" s="16"/>
    </row>
    <row r="19" spans="1:8" x14ac:dyDescent="0.25">
      <c r="C19" s="5" t="s">
        <v>5</v>
      </c>
      <c r="D19" s="52" t="s">
        <v>654</v>
      </c>
      <c r="E19" s="53">
        <f>E$6/($E6+$F6+$G6)</f>
        <v>0.95666414452909432</v>
      </c>
      <c r="F19" s="53">
        <f>F$6/($E6+$F6+$G6)</f>
        <v>4.3335855470905765E-2</v>
      </c>
      <c r="G19" s="53">
        <f>G$6/($E6+$F6+$G6)</f>
        <v>0</v>
      </c>
      <c r="H19" s="36">
        <f>E19+F19+G19</f>
        <v>1</v>
      </c>
    </row>
    <row r="20" spans="1:8" x14ac:dyDescent="0.25">
      <c r="A20" t="s">
        <v>640</v>
      </c>
      <c r="B20" t="s">
        <v>647</v>
      </c>
      <c r="C20" t="s">
        <v>5</v>
      </c>
      <c r="D20" s="41">
        <f>SUMIFS(Revenue_class[T kWh],Revenue_class[Rate Desc],"*UNBILLED*",Revenue_class[Revenue Class Desc],B20,Revenue_class[State Desc],"*IDAHO*")</f>
        <v>-2942000</v>
      </c>
      <c r="E20" s="3">
        <f>$D20*E$19</f>
        <v>-2814505.9132045954</v>
      </c>
      <c r="F20" s="3">
        <f t="shared" ref="F20:G22" si="3">$D20*F$19</f>
        <v>-127494.08679540476</v>
      </c>
      <c r="G20" s="3">
        <f t="shared" si="3"/>
        <v>0</v>
      </c>
      <c r="H20" s="29">
        <f>D20-E20-F20-G20</f>
        <v>2.0372681319713593E-10</v>
      </c>
    </row>
    <row r="21" spans="1:8" x14ac:dyDescent="0.25">
      <c r="A21" t="s">
        <v>640</v>
      </c>
      <c r="B21" t="s">
        <v>648</v>
      </c>
      <c r="C21" t="s">
        <v>5</v>
      </c>
      <c r="D21" s="41">
        <f>SUMIFS(Revenue_class[T kWh],Revenue_class[Rate Desc],"*UNBILLED*",Revenue_class[Revenue Class Desc],B21,Revenue_class[State Desc],"*IDAHO*")</f>
        <v>-302000</v>
      </c>
      <c r="E21" s="3">
        <f t="shared" ref="E21:E22" si="4">$D21*E$19</f>
        <v>-288912.57164778648</v>
      </c>
      <c r="F21" s="3">
        <f t="shared" si="3"/>
        <v>-13087.428352213541</v>
      </c>
      <c r="G21" s="3">
        <f t="shared" si="3"/>
        <v>0</v>
      </c>
      <c r="H21" s="29">
        <f t="shared" ref="H21:H24" si="5">D21-E21-F21-G21</f>
        <v>1.8189894035458565E-11</v>
      </c>
    </row>
    <row r="22" spans="1:8" x14ac:dyDescent="0.25">
      <c r="A22" t="s">
        <v>640</v>
      </c>
      <c r="B22" t="s">
        <v>649</v>
      </c>
      <c r="C22" s="5" t="s">
        <v>5</v>
      </c>
      <c r="D22" s="42">
        <f>SUMIFS(Revenue_class[T kWh],Revenue_class[Rate Desc],"*UNBILLED*",Revenue_class[Revenue Class Desc],B22,Revenue_class[State Desc],"*IDAHO*")</f>
        <v>23000</v>
      </c>
      <c r="E22" s="6">
        <f t="shared" si="4"/>
        <v>22003.275324169168</v>
      </c>
      <c r="F22" s="6">
        <f t="shared" si="3"/>
        <v>996.72467583083255</v>
      </c>
      <c r="G22" s="30">
        <f t="shared" si="3"/>
        <v>0</v>
      </c>
      <c r="H22" s="29">
        <f t="shared" si="5"/>
        <v>-5.6843418860808015E-13</v>
      </c>
    </row>
    <row r="23" spans="1:8" x14ac:dyDescent="0.25">
      <c r="A23" t="s">
        <v>640</v>
      </c>
      <c r="B23" t="s">
        <v>650</v>
      </c>
      <c r="C23" t="s">
        <v>13</v>
      </c>
      <c r="D23" s="41">
        <f>SUMIFS(Revenue_class[T kWh],Revenue_class[Rate Desc],"*UNBILLED*",Revenue_class[Revenue Class Desc],B23,Revenue_class[State Desc],"*IDAHO*")</f>
        <v>-7000</v>
      </c>
      <c r="E23" s="3">
        <f>D23</f>
        <v>-7000</v>
      </c>
      <c r="F23" s="3"/>
      <c r="G23" s="3"/>
      <c r="H23" s="29">
        <f t="shared" si="5"/>
        <v>0</v>
      </c>
    </row>
    <row r="24" spans="1:8" x14ac:dyDescent="0.25">
      <c r="A24" s="5" t="s">
        <v>640</v>
      </c>
      <c r="B24" s="5" t="s">
        <v>651</v>
      </c>
      <c r="C24" s="5" t="s">
        <v>13</v>
      </c>
      <c r="D24" s="42">
        <f>SUMIFS(Revenue_class[T kWh],Revenue_class[Rate Desc],"*UNBILLED*",Revenue_class[Revenue Class Desc],B24,Revenue_class[State Desc],"*IDAHO*")</f>
        <v>-11454000</v>
      </c>
      <c r="E24" s="6">
        <f>D24</f>
        <v>-11454000</v>
      </c>
      <c r="F24" s="6"/>
      <c r="G24" s="6"/>
      <c r="H24" s="31">
        <f t="shared" si="5"/>
        <v>0</v>
      </c>
    </row>
    <row r="25" spans="1:8" x14ac:dyDescent="0.25">
      <c r="C25" s="1"/>
      <c r="D25" s="40"/>
      <c r="E25" s="3"/>
      <c r="F25" s="3"/>
      <c r="G25" s="3"/>
      <c r="H25" s="16"/>
    </row>
    <row r="26" spans="1:8" x14ac:dyDescent="0.25">
      <c r="C26" s="5" t="s">
        <v>5</v>
      </c>
      <c r="D26" s="52" t="s">
        <v>654</v>
      </c>
      <c r="E26" s="53">
        <f>E$7/($E7+$F7+$G7)</f>
        <v>0.67994746643473403</v>
      </c>
      <c r="F26" s="53">
        <f>F$7/($E7+$F7+$G7)</f>
        <v>0.2292379657427101</v>
      </c>
      <c r="G26" s="53">
        <f>G$7/($E7+$F7+$G7)</f>
        <v>9.0814567822555869E-2</v>
      </c>
      <c r="H26" s="36">
        <f>E26+F26+G26</f>
        <v>1</v>
      </c>
    </row>
    <row r="27" spans="1:8" x14ac:dyDescent="0.25">
      <c r="A27" t="s">
        <v>639</v>
      </c>
      <c r="B27" t="s">
        <v>647</v>
      </c>
      <c r="C27" t="s">
        <v>5</v>
      </c>
      <c r="D27" s="41">
        <f>SUMIFS(Revenue_class[T kWh],Revenue_class[Rate Desc],"*UNBILLED*",Revenue_class[Revenue Class Desc],B27,Revenue_class[State Desc],"*OREGON*")</f>
        <v>10260000</v>
      </c>
      <c r="E27" s="3">
        <f>$D27*E$26</f>
        <v>6976261.0056203716</v>
      </c>
      <c r="F27" s="3">
        <f t="shared" ref="F27:G29" si="6">$D27*F$26</f>
        <v>2351981.5285202055</v>
      </c>
      <c r="G27" s="3">
        <f t="shared" si="6"/>
        <v>931757.46585942328</v>
      </c>
      <c r="H27" s="29">
        <f>D27-E27-F27-G27</f>
        <v>0</v>
      </c>
    </row>
    <row r="28" spans="1:8" x14ac:dyDescent="0.25">
      <c r="A28" t="s">
        <v>639</v>
      </c>
      <c r="B28" t="s">
        <v>648</v>
      </c>
      <c r="C28" t="s">
        <v>5</v>
      </c>
      <c r="D28" s="41">
        <f>SUMIFS(Revenue_class[T kWh],Revenue_class[Rate Desc],"*UNBILLED*",Revenue_class[Revenue Class Desc],B28,Revenue_class[State Desc],"*OREGON*")</f>
        <v>-956000</v>
      </c>
      <c r="E28" s="3">
        <f t="shared" ref="E28:E29" si="7">$D28*E$26</f>
        <v>-650029.77791160578</v>
      </c>
      <c r="F28" s="3">
        <f t="shared" si="6"/>
        <v>-219151.49525003086</v>
      </c>
      <c r="G28" s="3">
        <f t="shared" si="6"/>
        <v>-86818.726838363407</v>
      </c>
      <c r="H28" s="29">
        <f t="shared" ref="H28:H31" si="8">D28-E28-F28-G28</f>
        <v>0</v>
      </c>
    </row>
    <row r="29" spans="1:8" x14ac:dyDescent="0.25">
      <c r="A29" t="s">
        <v>639</v>
      </c>
      <c r="B29" t="s">
        <v>649</v>
      </c>
      <c r="C29" s="5" t="s">
        <v>5</v>
      </c>
      <c r="D29" s="42">
        <f>SUMIFS(Revenue_class[T kWh],Revenue_class[Rate Desc],"*UNBILLED*",Revenue_class[Revenue Class Desc],B29,Revenue_class[State Desc],"*OREGON*")</f>
        <v>-160000</v>
      </c>
      <c r="E29" s="6">
        <f t="shared" si="7"/>
        <v>-108791.59462955744</v>
      </c>
      <c r="F29" s="6">
        <f t="shared" si="6"/>
        <v>-36678.074518833615</v>
      </c>
      <c r="G29" s="30">
        <f t="shared" si="6"/>
        <v>-14530.330851608938</v>
      </c>
      <c r="H29" s="29">
        <f t="shared" si="8"/>
        <v>0</v>
      </c>
    </row>
    <row r="30" spans="1:8" x14ac:dyDescent="0.25">
      <c r="A30" t="s">
        <v>639</v>
      </c>
      <c r="B30" t="s">
        <v>650</v>
      </c>
      <c r="C30" t="s">
        <v>13</v>
      </c>
      <c r="D30" s="41">
        <f>SUMIFS(Revenue_class[T kWh],Revenue_class[Rate Desc],"*UNBILLED*",Revenue_class[Revenue Class Desc],B30,Revenue_class[State Desc],"*OREGON*")</f>
        <v>565000</v>
      </c>
      <c r="E30" s="3">
        <f>D30</f>
        <v>565000</v>
      </c>
      <c r="F30" s="3"/>
      <c r="G30" s="3"/>
      <c r="H30" s="29">
        <f t="shared" si="8"/>
        <v>0</v>
      </c>
    </row>
    <row r="31" spans="1:8" x14ac:dyDescent="0.25">
      <c r="A31" s="5" t="s">
        <v>639</v>
      </c>
      <c r="B31" s="5" t="s">
        <v>651</v>
      </c>
      <c r="C31" s="5" t="s">
        <v>13</v>
      </c>
      <c r="D31" s="42">
        <f>SUMIFS(Revenue_class[T kWh],Revenue_class[Rate Desc],"*UNBILLED*",Revenue_class[Revenue Class Desc],B31,Revenue_class[State Desc],"*OREGON*")</f>
        <v>-63519000</v>
      </c>
      <c r="E31" s="6">
        <f>D31</f>
        <v>-63519000</v>
      </c>
      <c r="F31" s="6"/>
      <c r="G31" s="6"/>
      <c r="H31" s="31">
        <f t="shared" si="8"/>
        <v>0</v>
      </c>
    </row>
    <row r="32" spans="1:8" x14ac:dyDescent="0.25">
      <c r="C32" s="1"/>
      <c r="D32" s="40"/>
      <c r="E32" s="3"/>
      <c r="F32" s="3"/>
      <c r="G32" s="3"/>
      <c r="H32" s="16"/>
    </row>
    <row r="33" spans="1:13" x14ac:dyDescent="0.25">
      <c r="C33" s="5" t="s">
        <v>5</v>
      </c>
      <c r="D33" s="52" t="s">
        <v>654</v>
      </c>
      <c r="E33" s="53">
        <f>E$8/($E8+$F8+$G8)</f>
        <v>0.86755169113615205</v>
      </c>
      <c r="F33" s="53">
        <f>F$8/($E8+$F8+$G8)</f>
        <v>0.12726188818008835</v>
      </c>
      <c r="G33" s="53">
        <f>G$8/($E8+$F8+$G8)</f>
        <v>5.1864206837596034E-3</v>
      </c>
      <c r="H33" s="36">
        <f>E33+F33+G33</f>
        <v>1</v>
      </c>
    </row>
    <row r="34" spans="1:13" x14ac:dyDescent="0.25">
      <c r="A34" t="s">
        <v>638</v>
      </c>
      <c r="B34" t="s">
        <v>647</v>
      </c>
      <c r="C34" t="s">
        <v>5</v>
      </c>
      <c r="D34" s="41">
        <f>SUMIFS(Revenue_class[T kWh],Revenue_class[Rate Desc],"*UNBILLED*",Revenue_class[Revenue Class Desc],B34,Revenue_class[State Desc],"*UTAH*")</f>
        <v>-30279000</v>
      </c>
      <c r="E34" s="3">
        <f>$D34*E$33</f>
        <v>-26268597.655911546</v>
      </c>
      <c r="F34" s="3">
        <f t="shared" ref="F34:G37" si="9">$D34*F$33</f>
        <v>-3853362.712204895</v>
      </c>
      <c r="G34" s="3">
        <f t="shared" si="9"/>
        <v>-157039.63188355704</v>
      </c>
      <c r="H34" s="29">
        <f>D34-E34-F34-G34</f>
        <v>-1.7753336578607559E-9</v>
      </c>
    </row>
    <row r="35" spans="1:13" x14ac:dyDescent="0.25">
      <c r="A35" t="s">
        <v>638</v>
      </c>
      <c r="B35" t="s">
        <v>648</v>
      </c>
      <c r="C35" t="s">
        <v>5</v>
      </c>
      <c r="D35" s="41">
        <f>SUMIFS(Revenue_class[T kWh],Revenue_class[Rate Desc],"*UNBILLED*",Revenue_class[Revenue Class Desc],B35,Revenue_class[State Desc],"*UTAH*")</f>
        <v>-47474000</v>
      </c>
      <c r="E35" s="3">
        <f t="shared" ref="E35:E37" si="10">$D35*E$33</f>
        <v>-41186148.984997682</v>
      </c>
      <c r="F35" s="3">
        <f t="shared" si="9"/>
        <v>-6041630.8794615148</v>
      </c>
      <c r="G35" s="3">
        <f t="shared" si="9"/>
        <v>-246220.1355408034</v>
      </c>
      <c r="H35" s="29">
        <f t="shared" ref="H35:H38" si="11">D35-E35-F35-G35</f>
        <v>4.3655745685100555E-10</v>
      </c>
    </row>
    <row r="36" spans="1:13" x14ac:dyDescent="0.25">
      <c r="A36" t="s">
        <v>638</v>
      </c>
      <c r="B36" t="s">
        <v>649</v>
      </c>
      <c r="C36" t="s">
        <v>5</v>
      </c>
      <c r="D36" s="41">
        <f>SUMIFS(Revenue_class[T kWh],Revenue_class[Rate Desc],"*UNBILLED*",Revenue_class[Revenue Class Desc],B36,Revenue_class[State Desc],"*UTAH*")</f>
        <v>160000</v>
      </c>
      <c r="E36" s="3">
        <f t="shared" si="10"/>
        <v>138808.27058178434</v>
      </c>
      <c r="F36" s="3">
        <f t="shared" si="9"/>
        <v>20361.902108814134</v>
      </c>
      <c r="G36" s="3">
        <f t="shared" si="9"/>
        <v>829.82730940153658</v>
      </c>
      <c r="H36" s="29">
        <f t="shared" si="11"/>
        <v>-8.9812601800076663E-12</v>
      </c>
    </row>
    <row r="37" spans="1:13" x14ac:dyDescent="0.25">
      <c r="A37" t="s">
        <v>638</v>
      </c>
      <c r="B37" t="s">
        <v>650</v>
      </c>
      <c r="C37" s="5" t="s">
        <v>5</v>
      </c>
      <c r="D37" s="42">
        <f>SUMIFS(Revenue_class[T kWh],Revenue_class[Rate Desc],"*UNBILLED*",Revenue_class[Revenue Class Desc],B37,Revenue_class[State Desc],"*UTAH*")</f>
        <v>-1221000</v>
      </c>
      <c r="E37" s="6">
        <f t="shared" si="10"/>
        <v>-1059280.6148772417</v>
      </c>
      <c r="F37" s="6">
        <f t="shared" si="9"/>
        <v>-155386.76546788789</v>
      </c>
      <c r="G37" s="30">
        <f t="shared" si="9"/>
        <v>-6332.6196548704756</v>
      </c>
      <c r="H37" s="29">
        <f t="shared" si="11"/>
        <v>2.9103830456733704E-11</v>
      </c>
    </row>
    <row r="38" spans="1:13" x14ac:dyDescent="0.25">
      <c r="A38" t="s">
        <v>638</v>
      </c>
      <c r="B38" t="s">
        <v>652</v>
      </c>
      <c r="C38" t="s">
        <v>13</v>
      </c>
      <c r="D38" s="41">
        <f>SUMIFS(Revenue_class[T kWh],Revenue_class[Rate Desc],"*UNBILLED*",Revenue_class[Revenue Class Desc],B38,Revenue_class[State Desc],"*UTAH*")</f>
        <v>-5272000</v>
      </c>
      <c r="E38" s="3">
        <f>D38</f>
        <v>-5272000</v>
      </c>
      <c r="F38" s="3"/>
      <c r="G38" s="3"/>
      <c r="H38" s="29">
        <f t="shared" si="11"/>
        <v>0</v>
      </c>
    </row>
    <row r="39" spans="1:13" x14ac:dyDescent="0.25">
      <c r="A39" s="5" t="s">
        <v>638</v>
      </c>
      <c r="B39" s="5" t="s">
        <v>651</v>
      </c>
      <c r="C39" s="5" t="s">
        <v>13</v>
      </c>
      <c r="D39" s="42">
        <f>SUMIFS(Revenue_class[T kWh],Revenue_class[Rate Desc],"*UNBILLED*",Revenue_class[Revenue Class Desc],B39,Revenue_class[State Desc],"*UTAH*")</f>
        <v>-62038000</v>
      </c>
      <c r="E39" s="6">
        <f>D39</f>
        <v>-62038000</v>
      </c>
      <c r="F39" s="6"/>
      <c r="G39" s="6"/>
      <c r="H39" s="31">
        <f>D39-E39-F39-G39</f>
        <v>0</v>
      </c>
    </row>
    <row r="40" spans="1:13" x14ac:dyDescent="0.25">
      <c r="C40" s="1"/>
      <c r="D40" s="40"/>
      <c r="E40" s="3"/>
      <c r="F40" s="3"/>
      <c r="G40" s="3"/>
      <c r="H40" s="16"/>
      <c r="M40" s="10"/>
    </row>
    <row r="41" spans="1:13" x14ac:dyDescent="0.25">
      <c r="C41" s="5" t="s">
        <v>5</v>
      </c>
      <c r="D41" s="52" t="s">
        <v>654</v>
      </c>
      <c r="E41" s="53">
        <f>E$9/($E9+$F9+$G9)</f>
        <v>0.78098988416732729</v>
      </c>
      <c r="F41" s="53">
        <f>F$9/($E9+$F9+$G9)</f>
        <v>0.21901011583267271</v>
      </c>
      <c r="G41" s="53">
        <f>G$9/($E9+$F9+$G9)</f>
        <v>0</v>
      </c>
      <c r="H41" s="36">
        <f>E41+F41+G41</f>
        <v>1</v>
      </c>
    </row>
    <row r="42" spans="1:13" x14ac:dyDescent="0.25">
      <c r="A42" t="s">
        <v>641</v>
      </c>
      <c r="B42" t="s">
        <v>647</v>
      </c>
      <c r="C42" t="s">
        <v>5</v>
      </c>
      <c r="D42" s="41">
        <f>SUMIFS(Revenue_class[T kWh],Revenue_class[Rate Desc],"*UNBILLED*",Revenue_class[Revenue Class Desc],B42,Revenue_class[State Desc],"*WASHINGTON*")</f>
        <v>11391000</v>
      </c>
      <c r="E42" s="3">
        <f>$D42*E$41</f>
        <v>8896255.7705500256</v>
      </c>
      <c r="F42" s="3">
        <f t="shared" ref="F42:G44" si="12">$D42*F$41</f>
        <v>2494744.2294499748</v>
      </c>
      <c r="G42" s="3">
        <f t="shared" si="12"/>
        <v>0</v>
      </c>
      <c r="H42" s="29">
        <f>D42-E42-F42-G42</f>
        <v>-4.6566128730773926E-10</v>
      </c>
    </row>
    <row r="43" spans="1:13" x14ac:dyDescent="0.25">
      <c r="A43" t="s">
        <v>641</v>
      </c>
      <c r="B43" t="s">
        <v>648</v>
      </c>
      <c r="C43" t="s">
        <v>5</v>
      </c>
      <c r="D43" s="41">
        <f>SUMIFS(Revenue_class[T kWh],Revenue_class[Rate Desc],"*UNBILLED*",Revenue_class[Revenue Class Desc],B43,Revenue_class[State Desc],"*WASHINGTON*")</f>
        <v>-3801000</v>
      </c>
      <c r="E43" s="3">
        <f t="shared" ref="E43:E44" si="13">$D43*E$41</f>
        <v>-2968542.5497200112</v>
      </c>
      <c r="F43" s="3">
        <f t="shared" si="12"/>
        <v>-832457.45027998893</v>
      </c>
      <c r="G43" s="3">
        <f t="shared" si="12"/>
        <v>0</v>
      </c>
      <c r="H43" s="29">
        <f t="shared" ref="H43:H46" si="14">D43-E43-F43-G43</f>
        <v>1.1641532182693481E-10</v>
      </c>
    </row>
    <row r="44" spans="1:13" x14ac:dyDescent="0.25">
      <c r="A44" t="s">
        <v>641</v>
      </c>
      <c r="B44" t="s">
        <v>649</v>
      </c>
      <c r="C44" s="5" t="s">
        <v>5</v>
      </c>
      <c r="D44" s="42">
        <f>SUMIFS(Revenue_class[T kWh],Revenue_class[Rate Desc],"*UNBILLED*",Revenue_class[Revenue Class Desc],B44,Revenue_class[State Desc],"*WASHINGTON*")</f>
        <v>-38000</v>
      </c>
      <c r="E44" s="6">
        <f t="shared" si="13"/>
        <v>-29677.615598358436</v>
      </c>
      <c r="F44" s="6">
        <f t="shared" si="12"/>
        <v>-8322.3844016415624</v>
      </c>
      <c r="G44" s="30">
        <f t="shared" si="12"/>
        <v>0</v>
      </c>
      <c r="H44" s="29">
        <f t="shared" si="14"/>
        <v>-1.8189894035458565E-12</v>
      </c>
    </row>
    <row r="45" spans="1:13" x14ac:dyDescent="0.25">
      <c r="A45" t="s">
        <v>641</v>
      </c>
      <c r="B45" t="s">
        <v>650</v>
      </c>
      <c r="C45" t="s">
        <v>13</v>
      </c>
      <c r="D45" s="41">
        <f>SUMIFS(Revenue_class[T kWh],Revenue_class[Rate Desc],"*UNBILLED*",Revenue_class[Revenue Class Desc],B45,Revenue_class[State Desc],"*WASHINGTON*")</f>
        <v>942000</v>
      </c>
      <c r="E45" s="3">
        <f>D45</f>
        <v>942000</v>
      </c>
      <c r="F45" s="3"/>
      <c r="G45" s="3"/>
      <c r="H45" s="29">
        <f t="shared" si="14"/>
        <v>0</v>
      </c>
    </row>
    <row r="46" spans="1:13" x14ac:dyDescent="0.25">
      <c r="A46" s="5" t="s">
        <v>641</v>
      </c>
      <c r="B46" s="5" t="s">
        <v>651</v>
      </c>
      <c r="C46" s="5" t="s">
        <v>13</v>
      </c>
      <c r="D46" s="42">
        <f>SUMIFS(Revenue_class[T kWh],Revenue_class[Rate Desc],"*UNBILLED*",Revenue_class[Revenue Class Desc],B46,Revenue_class[State Desc],"*WASHINGTON*")</f>
        <v>-11884000</v>
      </c>
      <c r="E46" s="6">
        <f>D46</f>
        <v>-11884000</v>
      </c>
      <c r="F46" s="6"/>
      <c r="G46" s="6"/>
      <c r="H46" s="31">
        <f t="shared" si="14"/>
        <v>0</v>
      </c>
    </row>
    <row r="47" spans="1:13" x14ac:dyDescent="0.25">
      <c r="C47" s="1"/>
      <c r="D47" s="40"/>
      <c r="E47" s="3"/>
      <c r="F47" s="3"/>
      <c r="G47" s="3"/>
      <c r="H47" s="16"/>
    </row>
    <row r="48" spans="1:13" x14ac:dyDescent="0.25">
      <c r="C48" s="5" t="s">
        <v>5</v>
      </c>
      <c r="D48" s="52" t="s">
        <v>654</v>
      </c>
      <c r="E48" s="53">
        <f>E$10/($E10+$F10+$G10)</f>
        <v>0.32994055196935412</v>
      </c>
      <c r="F48" s="53">
        <f>F$10/($E10+$F10+$G10)</f>
        <v>0.55532424159958005</v>
      </c>
      <c r="G48" s="53">
        <f>G$10/($E10+$F10+$G10)</f>
        <v>0.11473520643106591</v>
      </c>
      <c r="H48" s="36">
        <f>E48+F48+G48</f>
        <v>1</v>
      </c>
    </row>
    <row r="49" spans="1:8" x14ac:dyDescent="0.25">
      <c r="A49" t="s">
        <v>643</v>
      </c>
      <c r="B49" t="s">
        <v>647</v>
      </c>
      <c r="C49" t="s">
        <v>5</v>
      </c>
      <c r="D49" s="41">
        <f>SUMIFS(Revenue_class[T kWh],Revenue_class[Rate Desc],"*UNBILLED*",Revenue_class[Revenue Class Desc],B49,Revenue_class[State Desc],"*WYOMING*")</f>
        <v>-16874000</v>
      </c>
      <c r="E49" s="3">
        <f>$D49*E$48</f>
        <v>-5567416.8739308817</v>
      </c>
      <c r="F49" s="3">
        <f t="shared" ref="F49:G51" si="15">$D49*F$48</f>
        <v>-9370541.2527513131</v>
      </c>
      <c r="G49" s="3">
        <f t="shared" si="15"/>
        <v>-1936041.8733178063</v>
      </c>
      <c r="H49" s="29">
        <f>D49-E49-F49-G49</f>
        <v>2.0954757928848267E-9</v>
      </c>
    </row>
    <row r="50" spans="1:8" x14ac:dyDescent="0.25">
      <c r="A50" t="s">
        <v>643</v>
      </c>
      <c r="B50" t="s">
        <v>648</v>
      </c>
      <c r="C50" t="s">
        <v>5</v>
      </c>
      <c r="D50" s="41">
        <f>SUMIFS(Revenue_class[T kWh],Revenue_class[Rate Desc],"*UNBILLED*",Revenue_class[Revenue Class Desc],B50,Revenue_class[State Desc],"*WYOMING*")</f>
        <v>5945000</v>
      </c>
      <c r="E50" s="3">
        <f t="shared" ref="E50:E51" si="16">$D50*E$48</f>
        <v>1961496.5814578102</v>
      </c>
      <c r="F50" s="3">
        <f t="shared" si="15"/>
        <v>3301402.6163095036</v>
      </c>
      <c r="G50" s="3">
        <f t="shared" si="15"/>
        <v>682100.8022326869</v>
      </c>
      <c r="H50" s="29">
        <f t="shared" ref="H50:H53" si="17">D50-E50-F50-G50</f>
        <v>-9.3132257461547852E-10</v>
      </c>
    </row>
    <row r="51" spans="1:8" x14ac:dyDescent="0.25">
      <c r="A51" t="s">
        <v>643</v>
      </c>
      <c r="B51" t="s">
        <v>649</v>
      </c>
      <c r="C51" s="5" t="s">
        <v>5</v>
      </c>
      <c r="D51" s="42">
        <f>SUMIFS(Revenue_class[T kWh],Revenue_class[Rate Desc],"*UNBILLED*",Revenue_class[Revenue Class Desc],B51,Revenue_class[State Desc],"*WYOMING*")</f>
        <v>-10000</v>
      </c>
      <c r="E51" s="6">
        <f t="shared" si="16"/>
        <v>-3299.405519693541</v>
      </c>
      <c r="F51" s="6">
        <f t="shared" si="15"/>
        <v>-5553.2424159958009</v>
      </c>
      <c r="G51" s="30">
        <f t="shared" si="15"/>
        <v>-1147.3520643106592</v>
      </c>
      <c r="H51" s="29">
        <f t="shared" si="17"/>
        <v>0</v>
      </c>
    </row>
    <row r="52" spans="1:8" x14ac:dyDescent="0.25">
      <c r="A52" t="s">
        <v>643</v>
      </c>
      <c r="B52" t="s">
        <v>650</v>
      </c>
      <c r="C52" t="s">
        <v>13</v>
      </c>
      <c r="D52" s="41">
        <f>SUMIFS(Revenue_class[T kWh],Revenue_class[Rate Desc],"*UNBILLED*",Revenue_class[Revenue Class Desc],B52,Revenue_class[State Desc],"*WYOMING*")</f>
        <v>-195000</v>
      </c>
      <c r="E52" s="3">
        <f>D52</f>
        <v>-195000</v>
      </c>
      <c r="F52" s="3"/>
      <c r="G52" s="3"/>
      <c r="H52" s="29">
        <f t="shared" si="17"/>
        <v>0</v>
      </c>
    </row>
    <row r="53" spans="1:8" x14ac:dyDescent="0.25">
      <c r="A53" s="5" t="s">
        <v>643</v>
      </c>
      <c r="B53" s="5" t="s">
        <v>651</v>
      </c>
      <c r="C53" s="5" t="s">
        <v>13</v>
      </c>
      <c r="D53" s="42">
        <f>SUMIFS(Revenue_class[T kWh],Revenue_class[Rate Desc],"*UNBILLED*",Revenue_class[Revenue Class Desc],B53,Revenue_class[State Desc],"*WYOMING*")</f>
        <v>-8021000</v>
      </c>
      <c r="E53" s="6">
        <f>D53</f>
        <v>-8021000</v>
      </c>
      <c r="F53" s="6"/>
      <c r="G53" s="6"/>
      <c r="H53" s="31">
        <f t="shared" si="17"/>
        <v>0</v>
      </c>
    </row>
    <row r="54" spans="1:8" x14ac:dyDescent="0.25">
      <c r="A54" s="46"/>
      <c r="B54" s="46"/>
      <c r="C54" s="47"/>
      <c r="D54" s="48"/>
      <c r="E54" s="46"/>
      <c r="F54" s="46"/>
      <c r="G54" s="46"/>
      <c r="H54" s="49"/>
    </row>
    <row r="55" spans="1:8" x14ac:dyDescent="0.25">
      <c r="A55" s="5"/>
      <c r="B55" s="5"/>
      <c r="C55" s="34"/>
      <c r="D55" s="43" t="s">
        <v>657</v>
      </c>
      <c r="E55" s="17" t="s">
        <v>480</v>
      </c>
      <c r="F55" s="8" t="s">
        <v>479</v>
      </c>
      <c r="G55" s="8" t="s">
        <v>481</v>
      </c>
      <c r="H55" s="17" t="s">
        <v>645</v>
      </c>
    </row>
    <row r="56" spans="1:8" x14ac:dyDescent="0.25">
      <c r="C56" s="1" t="s">
        <v>642</v>
      </c>
      <c r="D56" s="41">
        <f>SUM(D13:D17)</f>
        <v>-9841000</v>
      </c>
      <c r="E56" s="29">
        <f>SUM(E13:E17)</f>
        <v>-9761894.8262642641</v>
      </c>
      <c r="F56" s="3">
        <f>SUM(F13:F17)</f>
        <v>-79105.173735736069</v>
      </c>
      <c r="G56" s="3">
        <f>SUM(G13:G17)</f>
        <v>0</v>
      </c>
      <c r="H56" s="29">
        <f>D56-E56-F56-G56</f>
        <v>1.3096723705530167E-10</v>
      </c>
    </row>
    <row r="57" spans="1:8" x14ac:dyDescent="0.25">
      <c r="C57" s="1" t="s">
        <v>640</v>
      </c>
      <c r="D57" s="41">
        <f>SUM(D20:D24)</f>
        <v>-14682000</v>
      </c>
      <c r="E57" s="29">
        <f>SUM(E20:E24)</f>
        <v>-14542415.209528213</v>
      </c>
      <c r="F57" s="3">
        <f>SUM(F20:F24)</f>
        <v>-139584.79047178748</v>
      </c>
      <c r="G57" s="3">
        <f>SUM(G20:G24)</f>
        <v>0</v>
      </c>
      <c r="H57" s="29">
        <f t="shared" ref="H57:H61" si="18">D57-E57-F57-G57</f>
        <v>8.440110832452774E-10</v>
      </c>
    </row>
    <row r="58" spans="1:8" x14ac:dyDescent="0.25">
      <c r="C58" s="1" t="s">
        <v>639</v>
      </c>
      <c r="D58" s="41">
        <f>SUM(D27:D31)</f>
        <v>-53810000</v>
      </c>
      <c r="E58" s="29">
        <f>SUM(E27:E31)</f>
        <v>-56736560.366920792</v>
      </c>
      <c r="F58" s="3">
        <f>SUM(F27:F31)</f>
        <v>2096151.9587513411</v>
      </c>
      <c r="G58" s="3">
        <f>SUM(G27:G31)</f>
        <v>830408.40816945094</v>
      </c>
      <c r="H58" s="29">
        <f t="shared" si="18"/>
        <v>0</v>
      </c>
    </row>
    <row r="59" spans="1:8" x14ac:dyDescent="0.25">
      <c r="C59" s="1" t="s">
        <v>638</v>
      </c>
      <c r="D59" s="41">
        <f>SUM(D34:D39)</f>
        <v>-146124000</v>
      </c>
      <c r="E59" s="29">
        <f>SUM(E34:E39)</f>
        <v>-135685218.9852047</v>
      </c>
      <c r="F59" s="3">
        <f>SUM(F34:F39)</f>
        <v>-10030018.455025483</v>
      </c>
      <c r="G59" s="3">
        <f>SUM(G34:G39)</f>
        <v>-408762.55976982939</v>
      </c>
      <c r="H59" s="29">
        <f t="shared" si="18"/>
        <v>8.9639797806739807E-9</v>
      </c>
    </row>
    <row r="60" spans="1:8" x14ac:dyDescent="0.25">
      <c r="C60" s="1" t="s">
        <v>641</v>
      </c>
      <c r="D60" s="41">
        <f>SUM(D42:D46)</f>
        <v>-3390000</v>
      </c>
      <c r="E60" s="29">
        <f>SUM(E42:E46)</f>
        <v>-5043964.3947683442</v>
      </c>
      <c r="F60" s="3">
        <f>SUM(F42:F46)</f>
        <v>1653964.3947683445</v>
      </c>
      <c r="G60" s="3">
        <f>SUM(G42:G46)</f>
        <v>0</v>
      </c>
      <c r="H60" s="29">
        <f t="shared" si="18"/>
        <v>-2.3283064365386963E-10</v>
      </c>
    </row>
    <row r="61" spans="1:8" x14ac:dyDescent="0.25">
      <c r="C61" s="1" t="s">
        <v>643</v>
      </c>
      <c r="D61" s="41">
        <f>SUM(D49:D53)</f>
        <v>-19155000</v>
      </c>
      <c r="E61" s="29">
        <f>SUM(E49:E53)</f>
        <v>-11825219.697992764</v>
      </c>
      <c r="F61" s="3">
        <f>SUM(F49:F53)</f>
        <v>-6074691.8788578054</v>
      </c>
      <c r="G61" s="3">
        <f>SUM(G49:G53)</f>
        <v>-1255088.42314943</v>
      </c>
      <c r="H61" s="29">
        <f t="shared" si="18"/>
        <v>0</v>
      </c>
    </row>
    <row r="62" spans="1:8" x14ac:dyDescent="0.25">
      <c r="D62" s="41">
        <f>SUM(D56:D61)-SUMIFS(Revenue_class[T kWh],Revenue_class[Rate Desc],"*UNBILLED*")</f>
        <v>0</v>
      </c>
      <c r="H62" s="16"/>
    </row>
  </sheetData>
  <conditionalFormatting sqref="D17 D12 E5:G10 D13:G16 D20:G22 D27:G28 D34:G36 D42:G43 D49:G50 D25:G25 D23 F23:G23 D32:G32 D30 F30:G30 D40:G40 D38 F38:G38 D47:G47 D45 F45:G45 D52 F52:G52 D18:G18 D62">
    <cfRule type="cellIs" dxfId="43" priority="57" operator="lessThan">
      <formula>0</formula>
    </cfRule>
  </conditionalFormatting>
  <conditionalFormatting sqref="E17:G17">
    <cfRule type="cellIs" dxfId="42" priority="55" operator="lessThan">
      <formula>0</formula>
    </cfRule>
  </conditionalFormatting>
  <conditionalFormatting sqref="H5:H10">
    <cfRule type="cellIs" dxfId="41" priority="53" operator="lessThan">
      <formula>0</formula>
    </cfRule>
  </conditionalFormatting>
  <conditionalFormatting sqref="D19">
    <cfRule type="cellIs" dxfId="40" priority="52" operator="lessThan">
      <formula>0</formula>
    </cfRule>
  </conditionalFormatting>
  <conditionalFormatting sqref="D26">
    <cfRule type="cellIs" dxfId="39" priority="51" operator="lessThan">
      <formula>0</formula>
    </cfRule>
  </conditionalFormatting>
  <conditionalFormatting sqref="D33">
    <cfRule type="cellIs" dxfId="38" priority="50" operator="lessThan">
      <formula>0</formula>
    </cfRule>
  </conditionalFormatting>
  <conditionalFormatting sqref="D41">
    <cfRule type="cellIs" dxfId="37" priority="49" operator="lessThan">
      <formula>0</formula>
    </cfRule>
  </conditionalFormatting>
  <conditionalFormatting sqref="D48">
    <cfRule type="cellIs" dxfId="36" priority="48" operator="lessThan">
      <formula>0</formula>
    </cfRule>
  </conditionalFormatting>
  <conditionalFormatting sqref="D54">
    <cfRule type="cellIs" dxfId="35" priority="47" operator="lessThan">
      <formula>0</formula>
    </cfRule>
  </conditionalFormatting>
  <conditionalFormatting sqref="E23">
    <cfRule type="cellIs" dxfId="34" priority="46" operator="lessThan">
      <formula>0</formula>
    </cfRule>
  </conditionalFormatting>
  <conditionalFormatting sqref="H19">
    <cfRule type="cellIs" dxfId="33" priority="20" operator="lessThan">
      <formula>0</formula>
    </cfRule>
  </conditionalFormatting>
  <conditionalFormatting sqref="E30">
    <cfRule type="cellIs" dxfId="32" priority="44" operator="lessThan">
      <formula>0</formula>
    </cfRule>
  </conditionalFormatting>
  <conditionalFormatting sqref="E38">
    <cfRule type="cellIs" dxfId="31" priority="42" operator="lessThan">
      <formula>0</formula>
    </cfRule>
  </conditionalFormatting>
  <conditionalFormatting sqref="E45">
    <cfRule type="cellIs" dxfId="30" priority="40" operator="lessThan">
      <formula>0</formula>
    </cfRule>
  </conditionalFormatting>
  <conditionalFormatting sqref="E52">
    <cfRule type="cellIs" dxfId="29" priority="38" operator="lessThan">
      <formula>0</formula>
    </cfRule>
  </conditionalFormatting>
  <conditionalFormatting sqref="D56:G61">
    <cfRule type="cellIs" dxfId="28" priority="12" operator="lessThan">
      <formula>0</formula>
    </cfRule>
  </conditionalFormatting>
  <conditionalFormatting sqref="D24">
    <cfRule type="cellIs" dxfId="27" priority="36" operator="lessThan">
      <formula>0</formula>
    </cfRule>
  </conditionalFormatting>
  <conditionalFormatting sqref="E24:G24">
    <cfRule type="cellIs" dxfId="26" priority="35" operator="lessThan">
      <formula>0</formula>
    </cfRule>
  </conditionalFormatting>
  <conditionalFormatting sqref="D31">
    <cfRule type="cellIs" dxfId="25" priority="34" operator="lessThan">
      <formula>0</formula>
    </cfRule>
  </conditionalFormatting>
  <conditionalFormatting sqref="E31:G31">
    <cfRule type="cellIs" dxfId="24" priority="33" operator="lessThan">
      <formula>0</formula>
    </cfRule>
  </conditionalFormatting>
  <conditionalFormatting sqref="D39">
    <cfRule type="cellIs" dxfId="23" priority="32" operator="lessThan">
      <formula>0</formula>
    </cfRule>
  </conditionalFormatting>
  <conditionalFormatting sqref="E39:G39">
    <cfRule type="cellIs" dxfId="22" priority="31" operator="lessThan">
      <formula>0</formula>
    </cfRule>
  </conditionalFormatting>
  <conditionalFormatting sqref="D46">
    <cfRule type="cellIs" dxfId="21" priority="30" operator="lessThan">
      <formula>0</formula>
    </cfRule>
  </conditionalFormatting>
  <conditionalFormatting sqref="E46:G46">
    <cfRule type="cellIs" dxfId="20" priority="29" operator="lessThan">
      <formula>0</formula>
    </cfRule>
  </conditionalFormatting>
  <conditionalFormatting sqref="D53">
    <cfRule type="cellIs" dxfId="19" priority="28" operator="lessThan">
      <formula>0</formula>
    </cfRule>
  </conditionalFormatting>
  <conditionalFormatting sqref="E53:G53">
    <cfRule type="cellIs" dxfId="18" priority="27" operator="lessThan">
      <formula>0</formula>
    </cfRule>
  </conditionalFormatting>
  <conditionalFormatting sqref="H12">
    <cfRule type="cellIs" dxfId="17" priority="26" operator="lessThan">
      <formula>0</formula>
    </cfRule>
  </conditionalFormatting>
  <conditionalFormatting sqref="H48">
    <cfRule type="cellIs" dxfId="16" priority="16" operator="lessThan">
      <formula>0</formula>
    </cfRule>
  </conditionalFormatting>
  <conditionalFormatting sqref="H26">
    <cfRule type="cellIs" dxfId="15" priority="19" operator="lessThan">
      <formula>0</formula>
    </cfRule>
  </conditionalFormatting>
  <conditionalFormatting sqref="H33">
    <cfRule type="cellIs" dxfId="14" priority="18" operator="lessThan">
      <formula>0</formula>
    </cfRule>
  </conditionalFormatting>
  <conditionalFormatting sqref="H41">
    <cfRule type="cellIs" dxfId="13" priority="17" operator="lessThan">
      <formula>0</formula>
    </cfRule>
  </conditionalFormatting>
  <conditionalFormatting sqref="H13:H17">
    <cfRule type="cellIs" dxfId="12" priority="13" operator="lessThan">
      <formula>0</formula>
    </cfRule>
  </conditionalFormatting>
  <conditionalFormatting sqref="H20:H24">
    <cfRule type="cellIs" dxfId="11" priority="11" operator="lessThan">
      <formula>0</formula>
    </cfRule>
  </conditionalFormatting>
  <conditionalFormatting sqref="H27:H31">
    <cfRule type="cellIs" dxfId="10" priority="10" operator="lessThan">
      <formula>0</formula>
    </cfRule>
  </conditionalFormatting>
  <conditionalFormatting sqref="H34:H39">
    <cfRule type="cellIs" dxfId="9" priority="9" operator="lessThan">
      <formula>0</formula>
    </cfRule>
  </conditionalFormatting>
  <conditionalFormatting sqref="H56:H61">
    <cfRule type="cellIs" dxfId="8" priority="5" operator="lessThan">
      <formula>0</formula>
    </cfRule>
  </conditionalFormatting>
  <conditionalFormatting sqref="H42:H46">
    <cfRule type="cellIs" dxfId="7" priority="7" operator="lessThan">
      <formula>0</formula>
    </cfRule>
  </conditionalFormatting>
  <conditionalFormatting sqref="H49:H53">
    <cfRule type="cellIs" dxfId="6" priority="6" operator="lessThan">
      <formula>0</formula>
    </cfRule>
  </conditionalFormatting>
  <conditionalFormatting sqref="D29:G29">
    <cfRule type="cellIs" dxfId="5" priority="4" operator="lessThan">
      <formula>0</formula>
    </cfRule>
  </conditionalFormatting>
  <conditionalFormatting sqref="D37:G37">
    <cfRule type="cellIs" dxfId="4" priority="3" operator="lessThan">
      <formula>0</formula>
    </cfRule>
  </conditionalFormatting>
  <conditionalFormatting sqref="D44:G44">
    <cfRule type="cellIs" dxfId="3" priority="2" operator="lessThan">
      <formula>0</formula>
    </cfRule>
  </conditionalFormatting>
  <conditionalFormatting sqref="D51:G51">
    <cfRule type="cellIs" dxfId="2" priority="1" operator="lessThan">
      <formula>0</formula>
    </cfRule>
  </conditionalFormatting>
  <pageMargins left="0.7" right="0.7" top="0.75" bottom="0.75" header="0.3" footer="0.3"/>
  <pageSetup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8"/>
  <sheetViews>
    <sheetView workbookViewId="0">
      <selection activeCell="C15" sqref="C15"/>
    </sheetView>
  </sheetViews>
  <sheetFormatPr defaultRowHeight="15" x14ac:dyDescent="0.25"/>
  <cols>
    <col min="1" max="1" width="27.42578125" bestFit="1" customWidth="1"/>
    <col min="2" max="2" width="33.140625" bestFit="1" customWidth="1"/>
    <col min="3" max="3" width="44" bestFit="1" customWidth="1"/>
    <col min="4" max="4" width="15.28515625" bestFit="1" customWidth="1"/>
  </cols>
  <sheetData>
    <row r="1" spans="1:4" x14ac:dyDescent="0.25">
      <c r="A1" t="s">
        <v>351</v>
      </c>
      <c r="B1" t="s">
        <v>646</v>
      </c>
      <c r="C1" t="s">
        <v>352</v>
      </c>
      <c r="D1" t="s">
        <v>353</v>
      </c>
    </row>
    <row r="2" spans="1:4" x14ac:dyDescent="0.25">
      <c r="A2" t="s">
        <v>354</v>
      </c>
      <c r="B2" t="s">
        <v>647</v>
      </c>
      <c r="C2" t="s">
        <v>82</v>
      </c>
      <c r="D2" s="3"/>
    </row>
    <row r="3" spans="1:4" x14ac:dyDescent="0.25">
      <c r="A3" t="s">
        <v>354</v>
      </c>
      <c r="B3" t="s">
        <v>647</v>
      </c>
      <c r="C3" t="s">
        <v>84</v>
      </c>
      <c r="D3" s="3">
        <v>53397315</v>
      </c>
    </row>
    <row r="4" spans="1:4" x14ac:dyDescent="0.25">
      <c r="A4" t="s">
        <v>354</v>
      </c>
      <c r="B4" t="s">
        <v>647</v>
      </c>
      <c r="C4" t="s">
        <v>85</v>
      </c>
      <c r="D4" s="3">
        <v>873282</v>
      </c>
    </row>
    <row r="5" spans="1:4" x14ac:dyDescent="0.25">
      <c r="A5" t="s">
        <v>354</v>
      </c>
      <c r="B5" t="s">
        <v>647</v>
      </c>
      <c r="C5" t="s">
        <v>83</v>
      </c>
      <c r="D5" s="3">
        <v>81380015</v>
      </c>
    </row>
    <row r="6" spans="1:4" x14ac:dyDescent="0.25">
      <c r="A6" t="s">
        <v>354</v>
      </c>
      <c r="B6" t="s">
        <v>647</v>
      </c>
      <c r="C6" t="s">
        <v>93</v>
      </c>
      <c r="D6" s="3">
        <v>28466141</v>
      </c>
    </row>
    <row r="7" spans="1:4" x14ac:dyDescent="0.25">
      <c r="A7" t="s">
        <v>354</v>
      </c>
      <c r="B7" t="s">
        <v>647</v>
      </c>
      <c r="C7" t="s">
        <v>86</v>
      </c>
      <c r="D7" s="3">
        <v>68269796</v>
      </c>
    </row>
    <row r="8" spans="1:4" x14ac:dyDescent="0.25">
      <c r="A8" t="s">
        <v>354</v>
      </c>
      <c r="B8" t="s">
        <v>647</v>
      </c>
      <c r="C8" t="s">
        <v>87</v>
      </c>
      <c r="D8" s="3">
        <v>0</v>
      </c>
    </row>
    <row r="9" spans="1:4" x14ac:dyDescent="0.25">
      <c r="A9" t="s">
        <v>354</v>
      </c>
      <c r="B9" t="s">
        <v>647</v>
      </c>
      <c r="C9" t="s">
        <v>88</v>
      </c>
      <c r="D9" s="3">
        <v>0</v>
      </c>
    </row>
    <row r="10" spans="1:4" x14ac:dyDescent="0.25">
      <c r="A10" t="s">
        <v>354</v>
      </c>
      <c r="B10" t="s">
        <v>647</v>
      </c>
      <c r="C10" t="s">
        <v>89</v>
      </c>
      <c r="D10" s="3">
        <v>0</v>
      </c>
    </row>
    <row r="11" spans="1:4" x14ac:dyDescent="0.25">
      <c r="A11" t="s">
        <v>354</v>
      </c>
      <c r="B11" t="s">
        <v>647</v>
      </c>
      <c r="C11" t="s">
        <v>90</v>
      </c>
      <c r="D11" s="3">
        <v>0</v>
      </c>
    </row>
    <row r="12" spans="1:4" x14ac:dyDescent="0.25">
      <c r="A12" t="s">
        <v>354</v>
      </c>
      <c r="B12" t="s">
        <v>647</v>
      </c>
      <c r="C12" t="s">
        <v>94</v>
      </c>
      <c r="D12" s="3">
        <v>0</v>
      </c>
    </row>
    <row r="13" spans="1:4" x14ac:dyDescent="0.25">
      <c r="A13" t="s">
        <v>354</v>
      </c>
      <c r="B13" t="s">
        <v>647</v>
      </c>
      <c r="C13" t="s">
        <v>95</v>
      </c>
      <c r="D13" s="3">
        <v>0</v>
      </c>
    </row>
    <row r="14" spans="1:4" x14ac:dyDescent="0.25">
      <c r="A14" t="s">
        <v>354</v>
      </c>
      <c r="B14" t="s">
        <v>647</v>
      </c>
      <c r="C14" t="s">
        <v>360</v>
      </c>
      <c r="D14" s="3">
        <v>80545</v>
      </c>
    </row>
    <row r="15" spans="1:4" x14ac:dyDescent="0.25">
      <c r="A15" t="s">
        <v>354</v>
      </c>
      <c r="B15" t="s">
        <v>647</v>
      </c>
      <c r="C15" t="s">
        <v>361</v>
      </c>
      <c r="D15" s="3">
        <v>475464</v>
      </c>
    </row>
    <row r="16" spans="1:4" x14ac:dyDescent="0.25">
      <c r="A16" t="s">
        <v>354</v>
      </c>
      <c r="B16" t="s">
        <v>647</v>
      </c>
      <c r="C16" t="s">
        <v>96</v>
      </c>
      <c r="D16" s="3">
        <v>2315120</v>
      </c>
    </row>
    <row r="17" spans="1:4" x14ac:dyDescent="0.25">
      <c r="A17" t="s">
        <v>354</v>
      </c>
      <c r="B17" t="s">
        <v>647</v>
      </c>
      <c r="C17" t="s">
        <v>362</v>
      </c>
      <c r="D17" s="3">
        <v>2691000</v>
      </c>
    </row>
    <row r="18" spans="1:4" x14ac:dyDescent="0.25">
      <c r="A18" t="s">
        <v>354</v>
      </c>
      <c r="B18" t="s">
        <v>647</v>
      </c>
      <c r="C18" t="s">
        <v>91</v>
      </c>
      <c r="D18" s="3">
        <v>695067</v>
      </c>
    </row>
    <row r="19" spans="1:4" x14ac:dyDescent="0.25">
      <c r="A19" t="s">
        <v>354</v>
      </c>
      <c r="B19" t="s">
        <v>647</v>
      </c>
      <c r="C19" t="s">
        <v>92</v>
      </c>
      <c r="D19" s="3">
        <v>175803</v>
      </c>
    </row>
    <row r="20" spans="1:4" x14ac:dyDescent="0.25">
      <c r="A20" t="s">
        <v>354</v>
      </c>
      <c r="B20" t="s">
        <v>647</v>
      </c>
      <c r="C20" t="s">
        <v>369</v>
      </c>
      <c r="D20" s="3">
        <v>0</v>
      </c>
    </row>
    <row r="21" spans="1:4" x14ac:dyDescent="0.25">
      <c r="A21" t="s">
        <v>354</v>
      </c>
      <c r="B21" t="s">
        <v>647</v>
      </c>
      <c r="C21" t="s">
        <v>370</v>
      </c>
      <c r="D21" s="3">
        <v>0</v>
      </c>
    </row>
    <row r="22" spans="1:4" x14ac:dyDescent="0.25">
      <c r="A22" t="s">
        <v>354</v>
      </c>
      <c r="B22" t="s">
        <v>647</v>
      </c>
      <c r="C22" t="s">
        <v>376</v>
      </c>
      <c r="D22" s="3">
        <v>0</v>
      </c>
    </row>
    <row r="23" spans="1:4" x14ac:dyDescent="0.25">
      <c r="A23" t="s">
        <v>354</v>
      </c>
      <c r="B23" t="s">
        <v>647</v>
      </c>
      <c r="C23" t="s">
        <v>46</v>
      </c>
      <c r="D23" s="3"/>
    </row>
    <row r="24" spans="1:4" x14ac:dyDescent="0.25">
      <c r="A24" t="s">
        <v>354</v>
      </c>
      <c r="B24" t="s">
        <v>647</v>
      </c>
      <c r="C24" t="s">
        <v>81</v>
      </c>
      <c r="D24" s="3">
        <v>0</v>
      </c>
    </row>
    <row r="25" spans="1:4" x14ac:dyDescent="0.25">
      <c r="A25" t="s">
        <v>354</v>
      </c>
      <c r="B25" t="s">
        <v>647</v>
      </c>
      <c r="C25" t="s">
        <v>3</v>
      </c>
      <c r="D25" s="3">
        <v>0</v>
      </c>
    </row>
    <row r="26" spans="1:4" x14ac:dyDescent="0.25">
      <c r="A26" t="s">
        <v>354</v>
      </c>
      <c r="B26" t="s">
        <v>647</v>
      </c>
      <c r="C26" t="s">
        <v>2</v>
      </c>
      <c r="D26" s="3">
        <v>0</v>
      </c>
    </row>
    <row r="27" spans="1:4" x14ac:dyDescent="0.25">
      <c r="A27" t="s">
        <v>354</v>
      </c>
      <c r="B27" t="s">
        <v>647</v>
      </c>
      <c r="C27" t="s">
        <v>0</v>
      </c>
      <c r="D27" s="3">
        <v>-1608000</v>
      </c>
    </row>
    <row r="28" spans="1:4" x14ac:dyDescent="0.25">
      <c r="A28" t="s">
        <v>377</v>
      </c>
      <c r="B28" t="s">
        <v>647</v>
      </c>
      <c r="C28" t="s">
        <v>113</v>
      </c>
      <c r="D28" s="3">
        <v>5094300</v>
      </c>
    </row>
    <row r="29" spans="1:4" x14ac:dyDescent="0.25">
      <c r="A29" t="s">
        <v>377</v>
      </c>
      <c r="B29" t="s">
        <v>647</v>
      </c>
      <c r="C29" t="s">
        <v>114</v>
      </c>
      <c r="D29" s="3">
        <v>213972553</v>
      </c>
    </row>
    <row r="30" spans="1:4" x14ac:dyDescent="0.25">
      <c r="A30" t="s">
        <v>377</v>
      </c>
      <c r="B30" t="s">
        <v>647</v>
      </c>
      <c r="C30" t="s">
        <v>115</v>
      </c>
      <c r="D30" s="3">
        <v>43653600</v>
      </c>
    </row>
    <row r="31" spans="1:4" x14ac:dyDescent="0.25">
      <c r="A31" t="s">
        <v>377</v>
      </c>
      <c r="B31" t="s">
        <v>647</v>
      </c>
      <c r="C31" t="s">
        <v>116</v>
      </c>
      <c r="D31" s="3">
        <v>139863162</v>
      </c>
    </row>
    <row r="32" spans="1:4" x14ac:dyDescent="0.25">
      <c r="A32" t="s">
        <v>377</v>
      </c>
      <c r="B32" t="s">
        <v>647</v>
      </c>
      <c r="C32" t="s">
        <v>117</v>
      </c>
      <c r="D32" s="3">
        <v>875046</v>
      </c>
    </row>
    <row r="33" spans="1:4" x14ac:dyDescent="0.25">
      <c r="A33" t="s">
        <v>377</v>
      </c>
      <c r="B33" t="s">
        <v>647</v>
      </c>
      <c r="C33" t="s">
        <v>118</v>
      </c>
      <c r="D33" s="3">
        <v>26882535</v>
      </c>
    </row>
    <row r="34" spans="1:4" x14ac:dyDescent="0.25">
      <c r="A34" t="s">
        <v>377</v>
      </c>
      <c r="B34" t="s">
        <v>647</v>
      </c>
      <c r="C34" t="s">
        <v>119</v>
      </c>
      <c r="D34" s="3">
        <v>24779989</v>
      </c>
    </row>
    <row r="35" spans="1:4" x14ac:dyDescent="0.25">
      <c r="A35" t="s">
        <v>377</v>
      </c>
      <c r="B35" t="s">
        <v>647</v>
      </c>
      <c r="C35" t="s">
        <v>120</v>
      </c>
      <c r="D35" s="3">
        <v>6744</v>
      </c>
    </row>
    <row r="36" spans="1:4" x14ac:dyDescent="0.25">
      <c r="A36" t="s">
        <v>377</v>
      </c>
      <c r="B36" t="s">
        <v>647</v>
      </c>
      <c r="C36" t="s">
        <v>124</v>
      </c>
      <c r="D36" s="3">
        <v>0</v>
      </c>
    </row>
    <row r="37" spans="1:4" x14ac:dyDescent="0.25">
      <c r="A37" t="s">
        <v>377</v>
      </c>
      <c r="B37" t="s">
        <v>647</v>
      </c>
      <c r="C37" t="s">
        <v>126</v>
      </c>
      <c r="D37" s="3">
        <v>0</v>
      </c>
    </row>
    <row r="38" spans="1:4" x14ac:dyDescent="0.25">
      <c r="A38" t="s">
        <v>377</v>
      </c>
      <c r="B38" t="s">
        <v>647</v>
      </c>
      <c r="C38" t="s">
        <v>123</v>
      </c>
      <c r="D38" s="3">
        <v>0</v>
      </c>
    </row>
    <row r="39" spans="1:4" x14ac:dyDescent="0.25">
      <c r="A39" t="s">
        <v>377</v>
      </c>
      <c r="B39" t="s">
        <v>647</v>
      </c>
      <c r="C39" t="s">
        <v>125</v>
      </c>
      <c r="D39" s="3">
        <v>0</v>
      </c>
    </row>
    <row r="40" spans="1:4" x14ac:dyDescent="0.25">
      <c r="A40" t="s">
        <v>377</v>
      </c>
      <c r="B40" t="s">
        <v>647</v>
      </c>
      <c r="C40" t="s">
        <v>128</v>
      </c>
      <c r="D40" s="3">
        <v>0</v>
      </c>
    </row>
    <row r="41" spans="1:4" x14ac:dyDescent="0.25">
      <c r="A41" t="s">
        <v>377</v>
      </c>
      <c r="B41" t="s">
        <v>647</v>
      </c>
      <c r="C41" t="s">
        <v>127</v>
      </c>
      <c r="D41" s="3">
        <v>0</v>
      </c>
    </row>
    <row r="42" spans="1:4" x14ac:dyDescent="0.25">
      <c r="A42" t="s">
        <v>377</v>
      </c>
      <c r="B42" t="s">
        <v>647</v>
      </c>
      <c r="C42" t="s">
        <v>129</v>
      </c>
      <c r="D42" s="3">
        <v>0</v>
      </c>
    </row>
    <row r="43" spans="1:4" x14ac:dyDescent="0.25">
      <c r="A43" t="s">
        <v>377</v>
      </c>
      <c r="B43" t="s">
        <v>647</v>
      </c>
      <c r="C43" t="s">
        <v>383</v>
      </c>
      <c r="D43" s="3">
        <v>1681013</v>
      </c>
    </row>
    <row r="44" spans="1:4" x14ac:dyDescent="0.25">
      <c r="A44" t="s">
        <v>377</v>
      </c>
      <c r="B44" t="s">
        <v>647</v>
      </c>
      <c r="C44" t="s">
        <v>384</v>
      </c>
      <c r="D44" s="3">
        <v>0</v>
      </c>
    </row>
    <row r="45" spans="1:4" x14ac:dyDescent="0.25">
      <c r="A45" t="s">
        <v>377</v>
      </c>
      <c r="B45" t="s">
        <v>647</v>
      </c>
      <c r="C45" t="s">
        <v>130</v>
      </c>
      <c r="D45" s="3">
        <v>716606</v>
      </c>
    </row>
    <row r="46" spans="1:4" x14ac:dyDescent="0.25">
      <c r="A46" t="s">
        <v>377</v>
      </c>
      <c r="B46" t="s">
        <v>647</v>
      </c>
      <c r="C46" t="s">
        <v>121</v>
      </c>
      <c r="D46" s="3">
        <v>243350</v>
      </c>
    </row>
    <row r="47" spans="1:4" x14ac:dyDescent="0.25">
      <c r="A47" t="s">
        <v>377</v>
      </c>
      <c r="B47" t="s">
        <v>647</v>
      </c>
      <c r="C47" t="s">
        <v>122</v>
      </c>
      <c r="D47" s="3">
        <v>10981</v>
      </c>
    </row>
    <row r="48" spans="1:4" x14ac:dyDescent="0.25">
      <c r="A48" t="s">
        <v>377</v>
      </c>
      <c r="B48" t="s">
        <v>647</v>
      </c>
      <c r="C48" t="s">
        <v>385</v>
      </c>
      <c r="D48" s="3">
        <v>0</v>
      </c>
    </row>
    <row r="49" spans="1:4" x14ac:dyDescent="0.25">
      <c r="A49" t="s">
        <v>377</v>
      </c>
      <c r="B49" t="s">
        <v>647</v>
      </c>
      <c r="C49" t="s">
        <v>369</v>
      </c>
      <c r="D49" s="3">
        <v>0</v>
      </c>
    </row>
    <row r="50" spans="1:4" x14ac:dyDescent="0.25">
      <c r="A50" t="s">
        <v>377</v>
      </c>
      <c r="B50" t="s">
        <v>647</v>
      </c>
      <c r="C50" t="s">
        <v>370</v>
      </c>
      <c r="D50" s="3">
        <v>0</v>
      </c>
    </row>
    <row r="51" spans="1:4" x14ac:dyDescent="0.25">
      <c r="A51" t="s">
        <v>377</v>
      </c>
      <c r="B51" t="s">
        <v>647</v>
      </c>
      <c r="C51" t="s">
        <v>391</v>
      </c>
      <c r="D51" s="3">
        <v>0</v>
      </c>
    </row>
    <row r="52" spans="1:4" x14ac:dyDescent="0.25">
      <c r="A52" t="s">
        <v>377</v>
      </c>
      <c r="B52" t="s">
        <v>647</v>
      </c>
      <c r="C52" t="s">
        <v>112</v>
      </c>
      <c r="D52" s="3">
        <v>0</v>
      </c>
    </row>
    <row r="53" spans="1:4" x14ac:dyDescent="0.25">
      <c r="A53" t="s">
        <v>377</v>
      </c>
      <c r="B53" t="s">
        <v>647</v>
      </c>
      <c r="C53" t="s">
        <v>131</v>
      </c>
      <c r="D53" s="3">
        <v>0</v>
      </c>
    </row>
    <row r="54" spans="1:4" x14ac:dyDescent="0.25">
      <c r="A54" t="s">
        <v>377</v>
      </c>
      <c r="B54" t="s">
        <v>647</v>
      </c>
      <c r="C54" t="s">
        <v>46</v>
      </c>
      <c r="D54" s="3"/>
    </row>
    <row r="55" spans="1:4" x14ac:dyDescent="0.25">
      <c r="A55" t="s">
        <v>377</v>
      </c>
      <c r="B55" t="s">
        <v>647</v>
      </c>
      <c r="C55" t="s">
        <v>2</v>
      </c>
      <c r="D55" s="3">
        <v>0</v>
      </c>
    </row>
    <row r="56" spans="1:4" x14ac:dyDescent="0.25">
      <c r="A56" t="s">
        <v>377</v>
      </c>
      <c r="B56" t="s">
        <v>647</v>
      </c>
      <c r="C56" t="s">
        <v>0</v>
      </c>
      <c r="D56" s="3">
        <v>-2942000</v>
      </c>
    </row>
    <row r="57" spans="1:4" x14ac:dyDescent="0.25">
      <c r="A57" t="s">
        <v>394</v>
      </c>
      <c r="B57" t="s">
        <v>647</v>
      </c>
      <c r="C57" t="s">
        <v>181</v>
      </c>
      <c r="D57" s="3">
        <v>977447787</v>
      </c>
    </row>
    <row r="58" spans="1:4" x14ac:dyDescent="0.25">
      <c r="A58" t="s">
        <v>394</v>
      </c>
      <c r="B58" t="s">
        <v>647</v>
      </c>
      <c r="C58" t="s">
        <v>178</v>
      </c>
      <c r="D58" s="3">
        <v>862793756</v>
      </c>
    </row>
    <row r="59" spans="1:4" x14ac:dyDescent="0.25">
      <c r="A59" t="s">
        <v>394</v>
      </c>
      <c r="B59" t="s">
        <v>647</v>
      </c>
      <c r="C59" t="s">
        <v>192</v>
      </c>
      <c r="D59" s="3">
        <v>3033782</v>
      </c>
    </row>
    <row r="60" spans="1:4" x14ac:dyDescent="0.25">
      <c r="A60" t="s">
        <v>394</v>
      </c>
      <c r="B60" t="s">
        <v>647</v>
      </c>
      <c r="C60" t="s">
        <v>205</v>
      </c>
      <c r="D60" s="3">
        <v>38730434</v>
      </c>
    </row>
    <row r="61" spans="1:4" x14ac:dyDescent="0.25">
      <c r="A61" t="s">
        <v>394</v>
      </c>
      <c r="B61" t="s">
        <v>647</v>
      </c>
      <c r="C61" t="s">
        <v>204</v>
      </c>
      <c r="D61" s="3">
        <v>1108861591</v>
      </c>
    </row>
    <row r="62" spans="1:4" x14ac:dyDescent="0.25">
      <c r="A62" t="s">
        <v>394</v>
      </c>
      <c r="B62" t="s">
        <v>647</v>
      </c>
      <c r="C62" t="s">
        <v>182</v>
      </c>
      <c r="D62" s="3">
        <v>1918138864</v>
      </c>
    </row>
    <row r="63" spans="1:4" x14ac:dyDescent="0.25">
      <c r="A63" t="s">
        <v>394</v>
      </c>
      <c r="B63" t="s">
        <v>647</v>
      </c>
      <c r="C63" t="s">
        <v>196</v>
      </c>
      <c r="D63" s="3">
        <v>0</v>
      </c>
    </row>
    <row r="64" spans="1:4" x14ac:dyDescent="0.25">
      <c r="A64" t="s">
        <v>394</v>
      </c>
      <c r="B64" t="s">
        <v>647</v>
      </c>
      <c r="C64" t="s">
        <v>183</v>
      </c>
      <c r="D64" s="3">
        <v>0</v>
      </c>
    </row>
    <row r="65" spans="1:4" x14ac:dyDescent="0.25">
      <c r="A65" t="s">
        <v>394</v>
      </c>
      <c r="B65" t="s">
        <v>647</v>
      </c>
      <c r="C65" t="s">
        <v>198</v>
      </c>
      <c r="D65" s="3">
        <v>0</v>
      </c>
    </row>
    <row r="66" spans="1:4" x14ac:dyDescent="0.25">
      <c r="A66" t="s">
        <v>394</v>
      </c>
      <c r="B66" t="s">
        <v>647</v>
      </c>
      <c r="C66" t="s">
        <v>184</v>
      </c>
      <c r="D66" s="3">
        <v>0</v>
      </c>
    </row>
    <row r="67" spans="1:4" x14ac:dyDescent="0.25">
      <c r="A67" t="s">
        <v>394</v>
      </c>
      <c r="B67" t="s">
        <v>647</v>
      </c>
      <c r="C67" t="s">
        <v>193</v>
      </c>
      <c r="D67" s="3">
        <v>0</v>
      </c>
    </row>
    <row r="68" spans="1:4" x14ac:dyDescent="0.25">
      <c r="A68" t="s">
        <v>394</v>
      </c>
      <c r="B68" t="s">
        <v>647</v>
      </c>
      <c r="C68" t="s">
        <v>197</v>
      </c>
      <c r="D68" s="3">
        <v>0</v>
      </c>
    </row>
    <row r="69" spans="1:4" x14ac:dyDescent="0.25">
      <c r="A69" t="s">
        <v>394</v>
      </c>
      <c r="B69" t="s">
        <v>647</v>
      </c>
      <c r="C69" t="s">
        <v>180</v>
      </c>
      <c r="D69" s="3">
        <v>0</v>
      </c>
    </row>
    <row r="70" spans="1:4" x14ac:dyDescent="0.25">
      <c r="A70" t="s">
        <v>394</v>
      </c>
      <c r="B70" t="s">
        <v>647</v>
      </c>
      <c r="C70" t="s">
        <v>185</v>
      </c>
      <c r="D70" s="3">
        <v>0</v>
      </c>
    </row>
    <row r="71" spans="1:4" x14ac:dyDescent="0.25">
      <c r="A71" t="s">
        <v>394</v>
      </c>
      <c r="B71" t="s">
        <v>647</v>
      </c>
      <c r="C71" t="s">
        <v>191</v>
      </c>
      <c r="D71" s="3">
        <v>10218891</v>
      </c>
    </row>
    <row r="72" spans="1:4" x14ac:dyDescent="0.25">
      <c r="A72" t="s">
        <v>394</v>
      </c>
      <c r="B72" t="s">
        <v>647</v>
      </c>
      <c r="C72" t="s">
        <v>202</v>
      </c>
      <c r="D72" s="3">
        <v>77600</v>
      </c>
    </row>
    <row r="73" spans="1:4" x14ac:dyDescent="0.25">
      <c r="A73" t="s">
        <v>394</v>
      </c>
      <c r="B73" t="s">
        <v>647</v>
      </c>
      <c r="C73" t="s">
        <v>186</v>
      </c>
      <c r="D73" s="3">
        <v>0</v>
      </c>
    </row>
    <row r="74" spans="1:4" x14ac:dyDescent="0.25">
      <c r="A74" t="s">
        <v>394</v>
      </c>
      <c r="B74" t="s">
        <v>647</v>
      </c>
      <c r="C74" t="s">
        <v>209</v>
      </c>
      <c r="D74" s="3">
        <v>144900</v>
      </c>
    </row>
    <row r="75" spans="1:4" x14ac:dyDescent="0.25">
      <c r="A75" t="s">
        <v>394</v>
      </c>
      <c r="B75" t="s">
        <v>647</v>
      </c>
      <c r="C75" t="s">
        <v>212</v>
      </c>
      <c r="D75" s="3">
        <v>0</v>
      </c>
    </row>
    <row r="76" spans="1:4" x14ac:dyDescent="0.25">
      <c r="A76" t="s">
        <v>394</v>
      </c>
      <c r="B76" t="s">
        <v>647</v>
      </c>
      <c r="C76" t="s">
        <v>213</v>
      </c>
      <c r="D76" s="3">
        <v>0</v>
      </c>
    </row>
    <row r="77" spans="1:4" x14ac:dyDescent="0.25">
      <c r="A77" t="s">
        <v>394</v>
      </c>
      <c r="B77" t="s">
        <v>647</v>
      </c>
      <c r="C77" t="s">
        <v>214</v>
      </c>
      <c r="D77" s="3">
        <v>0</v>
      </c>
    </row>
    <row r="78" spans="1:4" x14ac:dyDescent="0.25">
      <c r="A78" t="s">
        <v>394</v>
      </c>
      <c r="B78" t="s">
        <v>647</v>
      </c>
      <c r="C78" t="s">
        <v>187</v>
      </c>
      <c r="D78" s="3">
        <v>2500106</v>
      </c>
    </row>
    <row r="79" spans="1:4" x14ac:dyDescent="0.25">
      <c r="A79" t="s">
        <v>394</v>
      </c>
      <c r="B79" t="s">
        <v>647</v>
      </c>
      <c r="C79" t="s">
        <v>194</v>
      </c>
      <c r="D79" s="3">
        <v>68874</v>
      </c>
    </row>
    <row r="80" spans="1:4" x14ac:dyDescent="0.25">
      <c r="A80" t="s">
        <v>394</v>
      </c>
      <c r="B80" t="s">
        <v>647</v>
      </c>
      <c r="C80" t="s">
        <v>207</v>
      </c>
      <c r="D80" s="3">
        <v>0</v>
      </c>
    </row>
    <row r="81" spans="1:4" x14ac:dyDescent="0.25">
      <c r="A81" t="s">
        <v>394</v>
      </c>
      <c r="B81" t="s">
        <v>647</v>
      </c>
      <c r="C81" t="s">
        <v>206</v>
      </c>
      <c r="D81" s="3">
        <v>0</v>
      </c>
    </row>
    <row r="82" spans="1:4" x14ac:dyDescent="0.25">
      <c r="A82" t="s">
        <v>394</v>
      </c>
      <c r="B82" t="s">
        <v>647</v>
      </c>
      <c r="C82" t="s">
        <v>216</v>
      </c>
      <c r="D82" s="3">
        <v>0</v>
      </c>
    </row>
    <row r="83" spans="1:4" x14ac:dyDescent="0.25">
      <c r="A83" t="s">
        <v>394</v>
      </c>
      <c r="B83" t="s">
        <v>647</v>
      </c>
      <c r="C83" t="s">
        <v>215</v>
      </c>
      <c r="D83" s="3">
        <v>0</v>
      </c>
    </row>
    <row r="84" spans="1:4" x14ac:dyDescent="0.25">
      <c r="A84" t="s">
        <v>394</v>
      </c>
      <c r="B84" t="s">
        <v>647</v>
      </c>
      <c r="C84" t="s">
        <v>203</v>
      </c>
      <c r="D84" s="3">
        <v>0</v>
      </c>
    </row>
    <row r="85" spans="1:4" x14ac:dyDescent="0.25">
      <c r="A85" t="s">
        <v>394</v>
      </c>
      <c r="B85" t="s">
        <v>647</v>
      </c>
      <c r="C85" t="s">
        <v>177</v>
      </c>
      <c r="D85" s="3">
        <v>0</v>
      </c>
    </row>
    <row r="86" spans="1:4" x14ac:dyDescent="0.25">
      <c r="A86" t="s">
        <v>394</v>
      </c>
      <c r="B86" t="s">
        <v>647</v>
      </c>
      <c r="C86" t="s">
        <v>218</v>
      </c>
      <c r="D86" s="3">
        <v>466078</v>
      </c>
    </row>
    <row r="87" spans="1:4" x14ac:dyDescent="0.25">
      <c r="A87" t="s">
        <v>394</v>
      </c>
      <c r="B87" t="s">
        <v>647</v>
      </c>
      <c r="C87" t="s">
        <v>166</v>
      </c>
      <c r="D87" s="3">
        <v>63518400</v>
      </c>
    </row>
    <row r="88" spans="1:4" x14ac:dyDescent="0.25">
      <c r="A88" t="s">
        <v>394</v>
      </c>
      <c r="B88" t="s">
        <v>647</v>
      </c>
      <c r="C88" t="s">
        <v>167</v>
      </c>
      <c r="D88" s="3">
        <v>0</v>
      </c>
    </row>
    <row r="89" spans="1:4" x14ac:dyDescent="0.25">
      <c r="A89" t="s">
        <v>394</v>
      </c>
      <c r="B89" t="s">
        <v>647</v>
      </c>
      <c r="C89" t="s">
        <v>168</v>
      </c>
      <c r="D89" s="3">
        <v>0</v>
      </c>
    </row>
    <row r="90" spans="1:4" x14ac:dyDescent="0.25">
      <c r="A90" t="s">
        <v>394</v>
      </c>
      <c r="B90" t="s">
        <v>647</v>
      </c>
      <c r="C90" t="s">
        <v>169</v>
      </c>
      <c r="D90" s="3">
        <v>0</v>
      </c>
    </row>
    <row r="91" spans="1:4" x14ac:dyDescent="0.25">
      <c r="A91" t="s">
        <v>394</v>
      </c>
      <c r="B91" t="s">
        <v>647</v>
      </c>
      <c r="C91" t="s">
        <v>170</v>
      </c>
      <c r="D91" s="3">
        <v>0</v>
      </c>
    </row>
    <row r="92" spans="1:4" x14ac:dyDescent="0.25">
      <c r="A92" t="s">
        <v>394</v>
      </c>
      <c r="B92" t="s">
        <v>647</v>
      </c>
      <c r="C92" t="s">
        <v>171</v>
      </c>
      <c r="D92" s="3">
        <v>0</v>
      </c>
    </row>
    <row r="93" spans="1:4" x14ac:dyDescent="0.25">
      <c r="A93" t="s">
        <v>394</v>
      </c>
      <c r="B93" t="s">
        <v>647</v>
      </c>
      <c r="C93" t="s">
        <v>172</v>
      </c>
      <c r="D93" s="3">
        <v>0</v>
      </c>
    </row>
    <row r="94" spans="1:4" x14ac:dyDescent="0.25">
      <c r="A94" t="s">
        <v>394</v>
      </c>
      <c r="B94" t="s">
        <v>647</v>
      </c>
      <c r="C94" t="s">
        <v>179</v>
      </c>
      <c r="D94" s="3">
        <v>0</v>
      </c>
    </row>
    <row r="95" spans="1:4" x14ac:dyDescent="0.25">
      <c r="A95" t="s">
        <v>394</v>
      </c>
      <c r="B95" t="s">
        <v>647</v>
      </c>
      <c r="C95" t="s">
        <v>211</v>
      </c>
      <c r="D95" s="3">
        <v>0</v>
      </c>
    </row>
    <row r="96" spans="1:4" x14ac:dyDescent="0.25">
      <c r="A96" t="s">
        <v>394</v>
      </c>
      <c r="B96" t="s">
        <v>647</v>
      </c>
      <c r="C96" t="s">
        <v>238</v>
      </c>
      <c r="D96" s="3">
        <v>0</v>
      </c>
    </row>
    <row r="97" spans="1:4" x14ac:dyDescent="0.25">
      <c r="A97" t="s">
        <v>394</v>
      </c>
      <c r="B97" t="s">
        <v>647</v>
      </c>
      <c r="C97" t="s">
        <v>210</v>
      </c>
      <c r="D97" s="3">
        <v>0</v>
      </c>
    </row>
    <row r="98" spans="1:4" x14ac:dyDescent="0.25">
      <c r="A98" t="s">
        <v>394</v>
      </c>
      <c r="B98" t="s">
        <v>647</v>
      </c>
      <c r="C98" t="s">
        <v>173</v>
      </c>
      <c r="D98" s="3">
        <v>48149010</v>
      </c>
    </row>
    <row r="99" spans="1:4" x14ac:dyDescent="0.25">
      <c r="A99" t="s">
        <v>394</v>
      </c>
      <c r="B99" t="s">
        <v>647</v>
      </c>
      <c r="C99" t="s">
        <v>208</v>
      </c>
      <c r="D99" s="3">
        <v>0</v>
      </c>
    </row>
    <row r="100" spans="1:4" x14ac:dyDescent="0.25">
      <c r="A100" t="s">
        <v>394</v>
      </c>
      <c r="B100" t="s">
        <v>647</v>
      </c>
      <c r="C100" t="s">
        <v>406</v>
      </c>
      <c r="D100" s="3">
        <v>0</v>
      </c>
    </row>
    <row r="101" spans="1:4" x14ac:dyDescent="0.25">
      <c r="A101" t="s">
        <v>394</v>
      </c>
      <c r="B101" t="s">
        <v>647</v>
      </c>
      <c r="C101" t="s">
        <v>217</v>
      </c>
      <c r="D101" s="3">
        <v>0</v>
      </c>
    </row>
    <row r="102" spans="1:4" x14ac:dyDescent="0.25">
      <c r="A102" t="s">
        <v>394</v>
      </c>
      <c r="B102" t="s">
        <v>647</v>
      </c>
      <c r="C102" t="s">
        <v>219</v>
      </c>
      <c r="D102" s="3">
        <v>0</v>
      </c>
    </row>
    <row r="103" spans="1:4" x14ac:dyDescent="0.25">
      <c r="A103" t="s">
        <v>394</v>
      </c>
      <c r="B103" t="s">
        <v>647</v>
      </c>
      <c r="C103" t="s">
        <v>408</v>
      </c>
      <c r="D103" s="3">
        <v>0</v>
      </c>
    </row>
    <row r="104" spans="1:4" x14ac:dyDescent="0.25">
      <c r="A104" t="s">
        <v>394</v>
      </c>
      <c r="B104" t="s">
        <v>647</v>
      </c>
      <c r="C104" t="s">
        <v>174</v>
      </c>
      <c r="D104" s="3">
        <v>5620108</v>
      </c>
    </row>
    <row r="105" spans="1:4" x14ac:dyDescent="0.25">
      <c r="A105" t="s">
        <v>394</v>
      </c>
      <c r="B105" t="s">
        <v>647</v>
      </c>
      <c r="C105" t="s">
        <v>411</v>
      </c>
      <c r="D105" s="3">
        <v>1497376</v>
      </c>
    </row>
    <row r="106" spans="1:4" x14ac:dyDescent="0.25">
      <c r="A106" t="s">
        <v>394</v>
      </c>
      <c r="B106" t="s">
        <v>647</v>
      </c>
      <c r="C106" t="s">
        <v>412</v>
      </c>
      <c r="D106" s="3">
        <v>0</v>
      </c>
    </row>
    <row r="107" spans="1:4" x14ac:dyDescent="0.25">
      <c r="A107" t="s">
        <v>394</v>
      </c>
      <c r="B107" t="s">
        <v>647</v>
      </c>
      <c r="C107" t="s">
        <v>188</v>
      </c>
      <c r="D107" s="3">
        <v>3049889</v>
      </c>
    </row>
    <row r="108" spans="1:4" x14ac:dyDescent="0.25">
      <c r="A108" t="s">
        <v>394</v>
      </c>
      <c r="B108" t="s">
        <v>647</v>
      </c>
      <c r="C108" t="s">
        <v>189</v>
      </c>
      <c r="D108" s="3">
        <v>470169</v>
      </c>
    </row>
    <row r="109" spans="1:4" x14ac:dyDescent="0.25">
      <c r="A109" t="s">
        <v>394</v>
      </c>
      <c r="B109" t="s">
        <v>647</v>
      </c>
      <c r="C109" t="s">
        <v>175</v>
      </c>
      <c r="D109" s="3">
        <v>1405126</v>
      </c>
    </row>
    <row r="110" spans="1:4" x14ac:dyDescent="0.25">
      <c r="A110" t="s">
        <v>394</v>
      </c>
      <c r="B110" t="s">
        <v>647</v>
      </c>
      <c r="C110" t="s">
        <v>190</v>
      </c>
      <c r="D110" s="3">
        <v>8170967</v>
      </c>
    </row>
    <row r="111" spans="1:4" x14ac:dyDescent="0.25">
      <c r="A111" t="s">
        <v>394</v>
      </c>
      <c r="B111" t="s">
        <v>647</v>
      </c>
      <c r="C111" t="s">
        <v>195</v>
      </c>
      <c r="D111" s="3">
        <v>198060</v>
      </c>
    </row>
    <row r="112" spans="1:4" x14ac:dyDescent="0.25">
      <c r="A112" t="s">
        <v>394</v>
      </c>
      <c r="B112" t="s">
        <v>647</v>
      </c>
      <c r="C112" t="s">
        <v>199</v>
      </c>
      <c r="D112" s="3">
        <v>2833022</v>
      </c>
    </row>
    <row r="113" spans="1:4" x14ac:dyDescent="0.25">
      <c r="A113" t="s">
        <v>394</v>
      </c>
      <c r="B113" t="s">
        <v>647</v>
      </c>
      <c r="C113" t="s">
        <v>200</v>
      </c>
      <c r="D113" s="3">
        <v>13756256</v>
      </c>
    </row>
    <row r="114" spans="1:4" x14ac:dyDescent="0.25">
      <c r="A114" t="s">
        <v>394</v>
      </c>
      <c r="B114" t="s">
        <v>647</v>
      </c>
      <c r="C114" t="s">
        <v>201</v>
      </c>
      <c r="D114" s="3">
        <v>4829009</v>
      </c>
    </row>
    <row r="115" spans="1:4" x14ac:dyDescent="0.25">
      <c r="A115" t="s">
        <v>394</v>
      </c>
      <c r="B115" t="s">
        <v>647</v>
      </c>
      <c r="C115" t="s">
        <v>220</v>
      </c>
      <c r="D115" s="3">
        <v>0</v>
      </c>
    </row>
    <row r="116" spans="1:4" x14ac:dyDescent="0.25">
      <c r="A116" t="s">
        <v>394</v>
      </c>
      <c r="B116" t="s">
        <v>647</v>
      </c>
      <c r="C116" t="s">
        <v>221</v>
      </c>
      <c r="D116" s="3">
        <v>0</v>
      </c>
    </row>
    <row r="117" spans="1:4" x14ac:dyDescent="0.25">
      <c r="A117" t="s">
        <v>394</v>
      </c>
      <c r="B117" t="s">
        <v>647</v>
      </c>
      <c r="C117" t="s">
        <v>432</v>
      </c>
      <c r="D117" s="3">
        <v>0</v>
      </c>
    </row>
    <row r="118" spans="1:4" x14ac:dyDescent="0.25">
      <c r="A118" t="s">
        <v>394</v>
      </c>
      <c r="B118" t="s">
        <v>647</v>
      </c>
      <c r="C118" t="s">
        <v>434</v>
      </c>
      <c r="D118" s="3">
        <v>0</v>
      </c>
    </row>
    <row r="119" spans="1:4" x14ac:dyDescent="0.25">
      <c r="A119" t="s">
        <v>394</v>
      </c>
      <c r="B119" t="s">
        <v>647</v>
      </c>
      <c r="C119" t="s">
        <v>176</v>
      </c>
      <c r="D119" s="3">
        <v>0</v>
      </c>
    </row>
    <row r="120" spans="1:4" x14ac:dyDescent="0.25">
      <c r="A120" t="s">
        <v>394</v>
      </c>
      <c r="B120" t="s">
        <v>647</v>
      </c>
      <c r="C120" t="s">
        <v>369</v>
      </c>
      <c r="D120" s="3">
        <v>0</v>
      </c>
    </row>
    <row r="121" spans="1:4" x14ac:dyDescent="0.25">
      <c r="A121" t="s">
        <v>394</v>
      </c>
      <c r="B121" t="s">
        <v>647</v>
      </c>
      <c r="C121" t="s">
        <v>370</v>
      </c>
      <c r="D121" s="3">
        <v>0</v>
      </c>
    </row>
    <row r="122" spans="1:4" x14ac:dyDescent="0.25">
      <c r="A122" t="s">
        <v>394</v>
      </c>
      <c r="B122" t="s">
        <v>647</v>
      </c>
      <c r="C122" t="s">
        <v>376</v>
      </c>
      <c r="D122" s="3">
        <v>0</v>
      </c>
    </row>
    <row r="123" spans="1:4" x14ac:dyDescent="0.25">
      <c r="A123" t="s">
        <v>394</v>
      </c>
      <c r="B123" t="s">
        <v>647</v>
      </c>
      <c r="C123" t="s">
        <v>438</v>
      </c>
      <c r="D123" s="3">
        <v>0</v>
      </c>
    </row>
    <row r="124" spans="1:4" x14ac:dyDescent="0.25">
      <c r="A124" t="s">
        <v>394</v>
      </c>
      <c r="B124" t="s">
        <v>647</v>
      </c>
      <c r="C124" t="s">
        <v>391</v>
      </c>
      <c r="D124" s="3">
        <v>0</v>
      </c>
    </row>
    <row r="125" spans="1:4" x14ac:dyDescent="0.25">
      <c r="A125" t="s">
        <v>394</v>
      </c>
      <c r="B125" t="s">
        <v>647</v>
      </c>
      <c r="C125" t="s">
        <v>112</v>
      </c>
      <c r="D125" s="3">
        <v>0</v>
      </c>
    </row>
    <row r="126" spans="1:4" x14ac:dyDescent="0.25">
      <c r="A126" t="s">
        <v>394</v>
      </c>
      <c r="B126" t="s">
        <v>647</v>
      </c>
      <c r="C126" t="s">
        <v>131</v>
      </c>
      <c r="D126" s="3">
        <v>0</v>
      </c>
    </row>
    <row r="127" spans="1:4" x14ac:dyDescent="0.25">
      <c r="A127" t="s">
        <v>394</v>
      </c>
      <c r="B127" t="s">
        <v>647</v>
      </c>
      <c r="C127" t="s">
        <v>46</v>
      </c>
      <c r="D127" s="3"/>
    </row>
    <row r="128" spans="1:4" x14ac:dyDescent="0.25">
      <c r="A128" t="s">
        <v>394</v>
      </c>
      <c r="B128" t="s">
        <v>647</v>
      </c>
      <c r="C128" t="s">
        <v>165</v>
      </c>
      <c r="D128" s="3">
        <v>0</v>
      </c>
    </row>
    <row r="129" spans="1:4" x14ac:dyDescent="0.25">
      <c r="A129" t="s">
        <v>394</v>
      </c>
      <c r="B129" t="s">
        <v>647</v>
      </c>
      <c r="C129" t="s">
        <v>81</v>
      </c>
      <c r="D129" s="3">
        <v>0</v>
      </c>
    </row>
    <row r="130" spans="1:4" x14ac:dyDescent="0.25">
      <c r="A130" t="s">
        <v>394</v>
      </c>
      <c r="B130" t="s">
        <v>647</v>
      </c>
      <c r="C130" t="s">
        <v>3</v>
      </c>
      <c r="D130" s="3">
        <v>0</v>
      </c>
    </row>
    <row r="131" spans="1:4" x14ac:dyDescent="0.25">
      <c r="A131" t="s">
        <v>394</v>
      </c>
      <c r="B131" t="s">
        <v>647</v>
      </c>
      <c r="C131" t="s">
        <v>2</v>
      </c>
      <c r="D131" s="3">
        <v>0</v>
      </c>
    </row>
    <row r="132" spans="1:4" x14ac:dyDescent="0.25">
      <c r="A132" t="s">
        <v>394</v>
      </c>
      <c r="B132" t="s">
        <v>647</v>
      </c>
      <c r="C132" t="s">
        <v>0</v>
      </c>
      <c r="D132" s="3">
        <v>10260000</v>
      </c>
    </row>
    <row r="133" spans="1:4" x14ac:dyDescent="0.25">
      <c r="A133" t="s">
        <v>441</v>
      </c>
      <c r="B133" t="s">
        <v>647</v>
      </c>
      <c r="C133" t="s">
        <v>442</v>
      </c>
      <c r="D133" s="3">
        <v>0</v>
      </c>
    </row>
    <row r="134" spans="1:4" x14ac:dyDescent="0.25">
      <c r="A134" t="s">
        <v>441</v>
      </c>
      <c r="B134" t="s">
        <v>647</v>
      </c>
      <c r="C134" t="s">
        <v>444</v>
      </c>
      <c r="D134" s="3">
        <v>0</v>
      </c>
    </row>
    <row r="135" spans="1:4" x14ac:dyDescent="0.25">
      <c r="A135" t="s">
        <v>441</v>
      </c>
      <c r="B135" t="s">
        <v>647</v>
      </c>
      <c r="C135" t="s">
        <v>19</v>
      </c>
      <c r="D135" s="3">
        <v>0</v>
      </c>
    </row>
    <row r="136" spans="1:4" x14ac:dyDescent="0.25">
      <c r="A136" t="s">
        <v>441</v>
      </c>
      <c r="B136" t="s">
        <v>647</v>
      </c>
      <c r="C136" t="s">
        <v>25</v>
      </c>
      <c r="D136" s="3">
        <v>0</v>
      </c>
    </row>
    <row r="137" spans="1:4" x14ac:dyDescent="0.25">
      <c r="A137" t="s">
        <v>441</v>
      </c>
      <c r="B137" t="s">
        <v>647</v>
      </c>
      <c r="C137" t="s">
        <v>36</v>
      </c>
      <c r="D137" s="3"/>
    </row>
    <row r="138" spans="1:4" x14ac:dyDescent="0.25">
      <c r="A138" t="s">
        <v>441</v>
      </c>
      <c r="B138" t="s">
        <v>647</v>
      </c>
      <c r="C138" t="s">
        <v>4</v>
      </c>
      <c r="D138" s="3">
        <v>4938734130</v>
      </c>
    </row>
    <row r="139" spans="1:4" x14ac:dyDescent="0.25">
      <c r="A139" t="s">
        <v>441</v>
      </c>
      <c r="B139" t="s">
        <v>647</v>
      </c>
      <c r="C139" t="s">
        <v>38</v>
      </c>
      <c r="D139" s="3">
        <v>970917285</v>
      </c>
    </row>
    <row r="140" spans="1:4" x14ac:dyDescent="0.25">
      <c r="A140" t="s">
        <v>441</v>
      </c>
      <c r="B140" t="s">
        <v>647</v>
      </c>
      <c r="C140" t="s">
        <v>6</v>
      </c>
      <c r="D140" s="3">
        <v>676042509</v>
      </c>
    </row>
    <row r="141" spans="1:4" x14ac:dyDescent="0.25">
      <c r="A141" t="s">
        <v>441</v>
      </c>
      <c r="B141" t="s">
        <v>647</v>
      </c>
      <c r="C141" t="s">
        <v>8</v>
      </c>
      <c r="D141" s="3">
        <v>1197923649</v>
      </c>
    </row>
    <row r="142" spans="1:4" x14ac:dyDescent="0.25">
      <c r="A142" t="s">
        <v>441</v>
      </c>
      <c r="B142" t="s">
        <v>647</v>
      </c>
      <c r="C142" t="s">
        <v>9</v>
      </c>
      <c r="D142" s="3">
        <v>237222844</v>
      </c>
    </row>
    <row r="143" spans="1:4" x14ac:dyDescent="0.25">
      <c r="A143" t="s">
        <v>441</v>
      </c>
      <c r="B143" t="s">
        <v>647</v>
      </c>
      <c r="C143" t="s">
        <v>10</v>
      </c>
      <c r="D143" s="3">
        <v>2271425</v>
      </c>
    </row>
    <row r="144" spans="1:4" x14ac:dyDescent="0.25">
      <c r="A144" t="s">
        <v>441</v>
      </c>
      <c r="B144" t="s">
        <v>647</v>
      </c>
      <c r="C144" t="s">
        <v>20</v>
      </c>
      <c r="D144" s="3">
        <v>1537946</v>
      </c>
    </row>
    <row r="145" spans="1:4" x14ac:dyDescent="0.25">
      <c r="A145" t="s">
        <v>441</v>
      </c>
      <c r="B145" t="s">
        <v>647</v>
      </c>
      <c r="C145" t="s">
        <v>39</v>
      </c>
      <c r="D145" s="3">
        <v>29440850</v>
      </c>
    </row>
    <row r="146" spans="1:4" x14ac:dyDescent="0.25">
      <c r="A146" t="s">
        <v>441</v>
      </c>
      <c r="B146" t="s">
        <v>647</v>
      </c>
      <c r="C146" t="s">
        <v>11</v>
      </c>
      <c r="D146" s="3">
        <v>23096400</v>
      </c>
    </row>
    <row r="147" spans="1:4" x14ac:dyDescent="0.25">
      <c r="A147" t="s">
        <v>441</v>
      </c>
      <c r="B147" t="s">
        <v>647</v>
      </c>
      <c r="C147" t="s">
        <v>48</v>
      </c>
      <c r="D147" s="3">
        <v>4033265</v>
      </c>
    </row>
    <row r="148" spans="1:4" x14ac:dyDescent="0.25">
      <c r="A148" t="s">
        <v>441</v>
      </c>
      <c r="B148" t="s">
        <v>647</v>
      </c>
      <c r="C148" t="s">
        <v>12</v>
      </c>
      <c r="D148" s="3">
        <v>1306648</v>
      </c>
    </row>
    <row r="149" spans="1:4" x14ac:dyDescent="0.25">
      <c r="A149" t="s">
        <v>441</v>
      </c>
      <c r="B149" t="s">
        <v>647</v>
      </c>
      <c r="C149" t="s">
        <v>24</v>
      </c>
      <c r="D149" s="3">
        <v>101304</v>
      </c>
    </row>
    <row r="150" spans="1:4" x14ac:dyDescent="0.25">
      <c r="A150" t="s">
        <v>441</v>
      </c>
      <c r="B150" t="s">
        <v>647</v>
      </c>
      <c r="C150" t="s">
        <v>22</v>
      </c>
      <c r="D150" s="3">
        <v>582400</v>
      </c>
    </row>
    <row r="151" spans="1:4" x14ac:dyDescent="0.25">
      <c r="A151" t="s">
        <v>441</v>
      </c>
      <c r="B151" t="s">
        <v>647</v>
      </c>
      <c r="C151" t="s">
        <v>28</v>
      </c>
      <c r="D151" s="3">
        <v>35335201</v>
      </c>
    </row>
    <row r="152" spans="1:4" x14ac:dyDescent="0.25">
      <c r="A152" t="s">
        <v>441</v>
      </c>
      <c r="B152" t="s">
        <v>647</v>
      </c>
      <c r="C152" t="s">
        <v>30</v>
      </c>
      <c r="D152" s="3">
        <v>0</v>
      </c>
    </row>
    <row r="153" spans="1:4" x14ac:dyDescent="0.25">
      <c r="A153" t="s">
        <v>441</v>
      </c>
      <c r="B153" t="s">
        <v>647</v>
      </c>
      <c r="C153" t="s">
        <v>33</v>
      </c>
      <c r="D153" s="3">
        <v>0</v>
      </c>
    </row>
    <row r="154" spans="1:4" x14ac:dyDescent="0.25">
      <c r="A154" t="s">
        <v>441</v>
      </c>
      <c r="B154" t="s">
        <v>647</v>
      </c>
      <c r="C154" t="s">
        <v>32</v>
      </c>
      <c r="D154" s="3">
        <v>0</v>
      </c>
    </row>
    <row r="155" spans="1:4" x14ac:dyDescent="0.25">
      <c r="A155" t="s">
        <v>441</v>
      </c>
      <c r="B155" t="s">
        <v>647</v>
      </c>
      <c r="C155" t="s">
        <v>34</v>
      </c>
      <c r="D155" s="3">
        <v>0</v>
      </c>
    </row>
    <row r="156" spans="1:4" x14ac:dyDescent="0.25">
      <c r="A156" t="s">
        <v>441</v>
      </c>
      <c r="B156" t="s">
        <v>647</v>
      </c>
      <c r="C156" t="s">
        <v>29</v>
      </c>
      <c r="D156" s="3">
        <v>0</v>
      </c>
    </row>
    <row r="157" spans="1:4" x14ac:dyDescent="0.25">
      <c r="A157" t="s">
        <v>441</v>
      </c>
      <c r="B157" t="s">
        <v>647</v>
      </c>
      <c r="C157" t="s">
        <v>31</v>
      </c>
      <c r="D157" s="3">
        <v>0</v>
      </c>
    </row>
    <row r="158" spans="1:4" x14ac:dyDescent="0.25">
      <c r="A158" t="s">
        <v>441</v>
      </c>
      <c r="B158" t="s">
        <v>647</v>
      </c>
      <c r="C158" t="s">
        <v>26</v>
      </c>
      <c r="D158" s="3">
        <v>0</v>
      </c>
    </row>
    <row r="159" spans="1:4" x14ac:dyDescent="0.25">
      <c r="A159" t="s">
        <v>441</v>
      </c>
      <c r="B159" t="s">
        <v>647</v>
      </c>
      <c r="C159" t="s">
        <v>35</v>
      </c>
      <c r="D159" s="3">
        <v>0</v>
      </c>
    </row>
    <row r="160" spans="1:4" x14ac:dyDescent="0.25">
      <c r="A160" t="s">
        <v>441</v>
      </c>
      <c r="B160" t="s">
        <v>647</v>
      </c>
      <c r="C160" t="s">
        <v>41</v>
      </c>
      <c r="D160" s="3">
        <v>0</v>
      </c>
    </row>
    <row r="161" spans="1:4" x14ac:dyDescent="0.25">
      <c r="A161" t="s">
        <v>441</v>
      </c>
      <c r="B161" t="s">
        <v>647</v>
      </c>
      <c r="C161" t="s">
        <v>40</v>
      </c>
      <c r="D161" s="3">
        <v>0</v>
      </c>
    </row>
    <row r="162" spans="1:4" x14ac:dyDescent="0.25">
      <c r="A162" t="s">
        <v>441</v>
      </c>
      <c r="B162" t="s">
        <v>647</v>
      </c>
      <c r="C162" t="s">
        <v>42</v>
      </c>
      <c r="D162" s="3">
        <v>0</v>
      </c>
    </row>
    <row r="163" spans="1:4" x14ac:dyDescent="0.25">
      <c r="A163" t="s">
        <v>441</v>
      </c>
      <c r="B163" t="s">
        <v>647</v>
      </c>
      <c r="C163" t="s">
        <v>16</v>
      </c>
      <c r="D163" s="3">
        <v>17789247</v>
      </c>
    </row>
    <row r="164" spans="1:4" x14ac:dyDescent="0.25">
      <c r="A164" t="s">
        <v>441</v>
      </c>
      <c r="B164" t="s">
        <v>647</v>
      </c>
      <c r="C164" t="s">
        <v>43</v>
      </c>
      <c r="D164" s="3">
        <v>60903559</v>
      </c>
    </row>
    <row r="165" spans="1:4" x14ac:dyDescent="0.25">
      <c r="A165" t="s">
        <v>441</v>
      </c>
      <c r="B165" t="s">
        <v>647</v>
      </c>
      <c r="C165" t="s">
        <v>44</v>
      </c>
      <c r="D165" s="3">
        <v>60584101</v>
      </c>
    </row>
    <row r="166" spans="1:4" x14ac:dyDescent="0.25">
      <c r="A166" t="s">
        <v>441</v>
      </c>
      <c r="B166" t="s">
        <v>647</v>
      </c>
      <c r="C166" t="s">
        <v>37</v>
      </c>
      <c r="D166" s="3">
        <v>3301597</v>
      </c>
    </row>
    <row r="167" spans="1:4" x14ac:dyDescent="0.25">
      <c r="A167" t="s">
        <v>441</v>
      </c>
      <c r="B167" t="s">
        <v>647</v>
      </c>
      <c r="C167" t="s">
        <v>45</v>
      </c>
      <c r="D167" s="3">
        <v>1935716</v>
      </c>
    </row>
    <row r="168" spans="1:4" x14ac:dyDescent="0.25">
      <c r="A168" t="s">
        <v>441</v>
      </c>
      <c r="B168" t="s">
        <v>647</v>
      </c>
      <c r="C168" t="s">
        <v>14</v>
      </c>
      <c r="D168" s="3">
        <v>8142553</v>
      </c>
    </row>
    <row r="169" spans="1:4" x14ac:dyDescent="0.25">
      <c r="A169" t="s">
        <v>441</v>
      </c>
      <c r="B169" t="s">
        <v>647</v>
      </c>
      <c r="C169" t="s">
        <v>21</v>
      </c>
      <c r="D169" s="3">
        <v>0</v>
      </c>
    </row>
    <row r="170" spans="1:4" x14ac:dyDescent="0.25">
      <c r="A170" t="s">
        <v>441</v>
      </c>
      <c r="B170" t="s">
        <v>647</v>
      </c>
      <c r="C170" t="s">
        <v>23</v>
      </c>
      <c r="D170" s="3">
        <v>24289825</v>
      </c>
    </row>
    <row r="171" spans="1:4" x14ac:dyDescent="0.25">
      <c r="A171" t="s">
        <v>441</v>
      </c>
      <c r="B171" t="s">
        <v>647</v>
      </c>
      <c r="C171" t="s">
        <v>17</v>
      </c>
      <c r="D171" s="3">
        <v>5997</v>
      </c>
    </row>
    <row r="172" spans="1:4" x14ac:dyDescent="0.25">
      <c r="A172" t="s">
        <v>441</v>
      </c>
      <c r="B172" t="s">
        <v>647</v>
      </c>
      <c r="C172" t="s">
        <v>15</v>
      </c>
      <c r="D172" s="3">
        <v>2193102</v>
      </c>
    </row>
    <row r="173" spans="1:4" x14ac:dyDescent="0.25">
      <c r="A173" t="s">
        <v>441</v>
      </c>
      <c r="B173" t="s">
        <v>647</v>
      </c>
      <c r="C173" t="s">
        <v>18</v>
      </c>
      <c r="D173" s="3">
        <v>167226</v>
      </c>
    </row>
    <row r="174" spans="1:4" x14ac:dyDescent="0.25">
      <c r="A174" t="s">
        <v>441</v>
      </c>
      <c r="B174" t="s">
        <v>647</v>
      </c>
      <c r="C174" t="s">
        <v>369</v>
      </c>
      <c r="D174" s="3">
        <v>0</v>
      </c>
    </row>
    <row r="175" spans="1:4" x14ac:dyDescent="0.25">
      <c r="A175" t="s">
        <v>441</v>
      </c>
      <c r="B175" t="s">
        <v>647</v>
      </c>
      <c r="C175" t="s">
        <v>370</v>
      </c>
      <c r="D175" s="3">
        <v>0</v>
      </c>
    </row>
    <row r="176" spans="1:4" x14ac:dyDescent="0.25">
      <c r="A176" t="s">
        <v>441</v>
      </c>
      <c r="B176" t="s">
        <v>647</v>
      </c>
      <c r="C176" t="s">
        <v>376</v>
      </c>
      <c r="D176" s="3">
        <v>0</v>
      </c>
    </row>
    <row r="177" spans="1:4" x14ac:dyDescent="0.25">
      <c r="A177" t="s">
        <v>441</v>
      </c>
      <c r="B177" t="s">
        <v>647</v>
      </c>
      <c r="C177" t="s">
        <v>391</v>
      </c>
      <c r="D177" s="3">
        <v>0</v>
      </c>
    </row>
    <row r="178" spans="1:4" x14ac:dyDescent="0.25">
      <c r="A178" t="s">
        <v>441</v>
      </c>
      <c r="B178" t="s">
        <v>647</v>
      </c>
      <c r="C178" t="s">
        <v>46</v>
      </c>
      <c r="D178" s="3"/>
    </row>
    <row r="179" spans="1:4" x14ac:dyDescent="0.25">
      <c r="A179" t="s">
        <v>441</v>
      </c>
      <c r="B179" t="s">
        <v>647</v>
      </c>
      <c r="C179" t="s">
        <v>81</v>
      </c>
      <c r="D179" s="3">
        <v>0</v>
      </c>
    </row>
    <row r="180" spans="1:4" x14ac:dyDescent="0.25">
      <c r="A180" t="s">
        <v>441</v>
      </c>
      <c r="B180" t="s">
        <v>647</v>
      </c>
      <c r="C180" t="s">
        <v>3</v>
      </c>
      <c r="D180" s="3">
        <v>0</v>
      </c>
    </row>
    <row r="181" spans="1:4" x14ac:dyDescent="0.25">
      <c r="A181" t="s">
        <v>441</v>
      </c>
      <c r="B181" t="s">
        <v>647</v>
      </c>
      <c r="C181" t="s">
        <v>0</v>
      </c>
      <c r="D181" s="3">
        <v>-30279000</v>
      </c>
    </row>
    <row r="182" spans="1:4" x14ac:dyDescent="0.25">
      <c r="A182" t="s">
        <v>455</v>
      </c>
      <c r="B182" t="s">
        <v>647</v>
      </c>
      <c r="C182" t="s">
        <v>274</v>
      </c>
      <c r="D182" s="3">
        <v>33077640</v>
      </c>
    </row>
    <row r="183" spans="1:4" x14ac:dyDescent="0.25">
      <c r="A183" t="s">
        <v>455</v>
      </c>
      <c r="B183" t="s">
        <v>647</v>
      </c>
      <c r="C183" t="s">
        <v>275</v>
      </c>
      <c r="D183" s="3">
        <v>0</v>
      </c>
    </row>
    <row r="184" spans="1:4" x14ac:dyDescent="0.25">
      <c r="A184" t="s">
        <v>455</v>
      </c>
      <c r="B184" t="s">
        <v>647</v>
      </c>
      <c r="C184" t="s">
        <v>282</v>
      </c>
      <c r="D184" s="3">
        <v>154284</v>
      </c>
    </row>
    <row r="185" spans="1:4" x14ac:dyDescent="0.25">
      <c r="A185" t="s">
        <v>455</v>
      </c>
      <c r="B185" t="s">
        <v>647</v>
      </c>
      <c r="C185" t="s">
        <v>283</v>
      </c>
      <c r="D185" s="3">
        <v>0</v>
      </c>
    </row>
    <row r="186" spans="1:4" x14ac:dyDescent="0.25">
      <c r="A186" t="s">
        <v>455</v>
      </c>
      <c r="B186" t="s">
        <v>647</v>
      </c>
      <c r="C186" t="s">
        <v>276</v>
      </c>
      <c r="D186" s="3">
        <v>185071</v>
      </c>
    </row>
    <row r="187" spans="1:4" x14ac:dyDescent="0.25">
      <c r="A187" t="s">
        <v>455</v>
      </c>
      <c r="B187" t="s">
        <v>647</v>
      </c>
      <c r="C187" t="s">
        <v>277</v>
      </c>
      <c r="D187" s="3">
        <v>0</v>
      </c>
    </row>
    <row r="188" spans="1:4" x14ac:dyDescent="0.25">
      <c r="A188" t="s">
        <v>455</v>
      </c>
      <c r="B188" t="s">
        <v>647</v>
      </c>
      <c r="C188" t="s">
        <v>260</v>
      </c>
      <c r="D188" s="3">
        <v>479722777</v>
      </c>
    </row>
    <row r="189" spans="1:4" x14ac:dyDescent="0.25">
      <c r="A189" t="s">
        <v>455</v>
      </c>
      <c r="B189" t="s">
        <v>647</v>
      </c>
      <c r="C189" t="s">
        <v>261</v>
      </c>
      <c r="D189" s="3">
        <v>1116143</v>
      </c>
    </row>
    <row r="190" spans="1:4" x14ac:dyDescent="0.25">
      <c r="A190" t="s">
        <v>455</v>
      </c>
      <c r="B190" t="s">
        <v>647</v>
      </c>
      <c r="C190" t="s">
        <v>278</v>
      </c>
      <c r="D190" s="3">
        <v>71509678</v>
      </c>
    </row>
    <row r="191" spans="1:4" x14ac:dyDescent="0.25">
      <c r="A191" t="s">
        <v>455</v>
      </c>
      <c r="B191" t="s">
        <v>647</v>
      </c>
      <c r="C191" t="s">
        <v>279</v>
      </c>
      <c r="D191" s="3">
        <v>0</v>
      </c>
    </row>
    <row r="192" spans="1:4" x14ac:dyDescent="0.25">
      <c r="A192" t="s">
        <v>455</v>
      </c>
      <c r="B192" t="s">
        <v>647</v>
      </c>
      <c r="C192" t="s">
        <v>262</v>
      </c>
      <c r="D192" s="3">
        <v>744523069</v>
      </c>
    </row>
    <row r="193" spans="1:4" x14ac:dyDescent="0.25">
      <c r="A193" t="s">
        <v>455</v>
      </c>
      <c r="B193" t="s">
        <v>647</v>
      </c>
      <c r="C193" t="s">
        <v>263</v>
      </c>
      <c r="D193" s="3">
        <v>183063560</v>
      </c>
    </row>
    <row r="194" spans="1:4" x14ac:dyDescent="0.25">
      <c r="A194" t="s">
        <v>455</v>
      </c>
      <c r="B194" t="s">
        <v>647</v>
      </c>
      <c r="C194" t="s">
        <v>264</v>
      </c>
      <c r="D194" s="3">
        <v>0</v>
      </c>
    </row>
    <row r="195" spans="1:4" x14ac:dyDescent="0.25">
      <c r="A195" t="s">
        <v>455</v>
      </c>
      <c r="B195" t="s">
        <v>647</v>
      </c>
      <c r="C195" t="s">
        <v>265</v>
      </c>
      <c r="D195" s="3">
        <v>0</v>
      </c>
    </row>
    <row r="196" spans="1:4" x14ac:dyDescent="0.25">
      <c r="A196" t="s">
        <v>455</v>
      </c>
      <c r="B196" t="s">
        <v>647</v>
      </c>
      <c r="C196" t="s">
        <v>266</v>
      </c>
      <c r="D196" s="3">
        <v>0</v>
      </c>
    </row>
    <row r="197" spans="1:4" x14ac:dyDescent="0.25">
      <c r="A197" t="s">
        <v>455</v>
      </c>
      <c r="B197" t="s">
        <v>647</v>
      </c>
      <c r="C197" t="s">
        <v>267</v>
      </c>
      <c r="D197" s="3">
        <v>0</v>
      </c>
    </row>
    <row r="198" spans="1:4" x14ac:dyDescent="0.25">
      <c r="A198" t="s">
        <v>455</v>
      </c>
      <c r="B198" t="s">
        <v>647</v>
      </c>
      <c r="C198" t="s">
        <v>268</v>
      </c>
      <c r="D198" s="3">
        <v>0</v>
      </c>
    </row>
    <row r="199" spans="1:4" x14ac:dyDescent="0.25">
      <c r="A199" t="s">
        <v>455</v>
      </c>
      <c r="B199" t="s">
        <v>647</v>
      </c>
      <c r="C199" t="s">
        <v>269</v>
      </c>
      <c r="D199" s="3">
        <v>0</v>
      </c>
    </row>
    <row r="200" spans="1:4" x14ac:dyDescent="0.25">
      <c r="A200" t="s">
        <v>455</v>
      </c>
      <c r="B200" t="s">
        <v>647</v>
      </c>
      <c r="C200" t="s">
        <v>272</v>
      </c>
      <c r="D200" s="3">
        <v>0</v>
      </c>
    </row>
    <row r="201" spans="1:4" x14ac:dyDescent="0.25">
      <c r="A201" t="s">
        <v>455</v>
      </c>
      <c r="B201" t="s">
        <v>647</v>
      </c>
      <c r="C201" t="s">
        <v>285</v>
      </c>
      <c r="D201" s="3">
        <v>0</v>
      </c>
    </row>
    <row r="202" spans="1:4" x14ac:dyDescent="0.25">
      <c r="A202" t="s">
        <v>455</v>
      </c>
      <c r="B202" t="s">
        <v>647</v>
      </c>
      <c r="C202" t="s">
        <v>284</v>
      </c>
      <c r="D202" s="3">
        <v>0</v>
      </c>
    </row>
    <row r="203" spans="1:4" x14ac:dyDescent="0.25">
      <c r="A203" t="s">
        <v>455</v>
      </c>
      <c r="B203" t="s">
        <v>647</v>
      </c>
      <c r="C203" t="s">
        <v>286</v>
      </c>
      <c r="D203" s="3">
        <v>0</v>
      </c>
    </row>
    <row r="204" spans="1:4" x14ac:dyDescent="0.25">
      <c r="A204" t="s">
        <v>455</v>
      </c>
      <c r="B204" t="s">
        <v>647</v>
      </c>
      <c r="C204" t="s">
        <v>273</v>
      </c>
      <c r="D204" s="3">
        <v>1125119</v>
      </c>
    </row>
    <row r="205" spans="1:4" x14ac:dyDescent="0.25">
      <c r="A205" t="s">
        <v>455</v>
      </c>
      <c r="B205" t="s">
        <v>647</v>
      </c>
      <c r="C205" t="s">
        <v>457</v>
      </c>
      <c r="D205" s="3">
        <v>0</v>
      </c>
    </row>
    <row r="206" spans="1:4" x14ac:dyDescent="0.25">
      <c r="A206" t="s">
        <v>455</v>
      </c>
      <c r="B206" t="s">
        <v>647</v>
      </c>
      <c r="C206" t="s">
        <v>287</v>
      </c>
      <c r="D206" s="3">
        <v>3110600</v>
      </c>
    </row>
    <row r="207" spans="1:4" x14ac:dyDescent="0.25">
      <c r="A207" t="s">
        <v>455</v>
      </c>
      <c r="B207" t="s">
        <v>647</v>
      </c>
      <c r="C207" t="s">
        <v>460</v>
      </c>
      <c r="D207" s="3">
        <v>5138400</v>
      </c>
    </row>
    <row r="208" spans="1:4" x14ac:dyDescent="0.25">
      <c r="A208" t="s">
        <v>455</v>
      </c>
      <c r="B208" t="s">
        <v>647</v>
      </c>
      <c r="C208" t="s">
        <v>270</v>
      </c>
      <c r="D208" s="3">
        <v>1532196</v>
      </c>
    </row>
    <row r="209" spans="1:4" x14ac:dyDescent="0.25">
      <c r="A209" t="s">
        <v>455</v>
      </c>
      <c r="B209" t="s">
        <v>647</v>
      </c>
      <c r="C209" t="s">
        <v>280</v>
      </c>
      <c r="D209" s="3">
        <v>556892</v>
      </c>
    </row>
    <row r="210" spans="1:4" x14ac:dyDescent="0.25">
      <c r="A210" t="s">
        <v>455</v>
      </c>
      <c r="B210" t="s">
        <v>647</v>
      </c>
      <c r="C210" t="s">
        <v>281</v>
      </c>
      <c r="D210" s="3">
        <v>0</v>
      </c>
    </row>
    <row r="211" spans="1:4" x14ac:dyDescent="0.25">
      <c r="A211" t="s">
        <v>455</v>
      </c>
      <c r="B211" t="s">
        <v>647</v>
      </c>
      <c r="C211" t="s">
        <v>271</v>
      </c>
      <c r="D211" s="3">
        <v>266876</v>
      </c>
    </row>
    <row r="212" spans="1:4" x14ac:dyDescent="0.25">
      <c r="A212" t="s">
        <v>455</v>
      </c>
      <c r="B212" t="s">
        <v>647</v>
      </c>
      <c r="C212" t="s">
        <v>369</v>
      </c>
      <c r="D212" s="3">
        <v>0</v>
      </c>
    </row>
    <row r="213" spans="1:4" x14ac:dyDescent="0.25">
      <c r="A213" t="s">
        <v>455</v>
      </c>
      <c r="B213" t="s">
        <v>647</v>
      </c>
      <c r="C213" t="s">
        <v>370</v>
      </c>
      <c r="D213" s="3">
        <v>0</v>
      </c>
    </row>
    <row r="214" spans="1:4" x14ac:dyDescent="0.25">
      <c r="A214" t="s">
        <v>455</v>
      </c>
      <c r="B214" t="s">
        <v>647</v>
      </c>
      <c r="C214" t="s">
        <v>112</v>
      </c>
      <c r="D214" s="3">
        <v>0</v>
      </c>
    </row>
    <row r="215" spans="1:4" x14ac:dyDescent="0.25">
      <c r="A215" t="s">
        <v>455</v>
      </c>
      <c r="B215" t="s">
        <v>647</v>
      </c>
      <c r="C215" t="s">
        <v>131</v>
      </c>
      <c r="D215" s="3">
        <v>0</v>
      </c>
    </row>
    <row r="216" spans="1:4" x14ac:dyDescent="0.25">
      <c r="A216" t="s">
        <v>455</v>
      </c>
      <c r="B216" t="s">
        <v>647</v>
      </c>
      <c r="C216" t="s">
        <v>46</v>
      </c>
      <c r="D216" s="3"/>
    </row>
    <row r="217" spans="1:4" x14ac:dyDescent="0.25">
      <c r="A217" t="s">
        <v>455</v>
      </c>
      <c r="B217" t="s">
        <v>647</v>
      </c>
      <c r="C217" t="s">
        <v>81</v>
      </c>
      <c r="D217" s="3">
        <v>0</v>
      </c>
    </row>
    <row r="218" spans="1:4" x14ac:dyDescent="0.25">
      <c r="A218" t="s">
        <v>455</v>
      </c>
      <c r="B218" t="s">
        <v>647</v>
      </c>
      <c r="C218" t="s">
        <v>3</v>
      </c>
      <c r="D218" s="3">
        <v>0</v>
      </c>
    </row>
    <row r="219" spans="1:4" x14ac:dyDescent="0.25">
      <c r="A219" t="s">
        <v>455</v>
      </c>
      <c r="B219" t="s">
        <v>647</v>
      </c>
      <c r="C219" t="s">
        <v>2</v>
      </c>
      <c r="D219" s="3">
        <v>0</v>
      </c>
    </row>
    <row r="220" spans="1:4" x14ac:dyDescent="0.25">
      <c r="A220" t="s">
        <v>455</v>
      </c>
      <c r="B220" t="s">
        <v>647</v>
      </c>
      <c r="C220" t="s">
        <v>0</v>
      </c>
      <c r="D220" s="3">
        <v>11391000</v>
      </c>
    </row>
    <row r="221" spans="1:4" x14ac:dyDescent="0.25">
      <c r="A221" t="s">
        <v>455</v>
      </c>
      <c r="B221" t="s">
        <v>647</v>
      </c>
      <c r="C221" t="s">
        <v>259</v>
      </c>
      <c r="D221" s="3">
        <v>0</v>
      </c>
    </row>
    <row r="222" spans="1:4" x14ac:dyDescent="0.25">
      <c r="A222" t="s">
        <v>468</v>
      </c>
      <c r="B222" t="s">
        <v>647</v>
      </c>
      <c r="C222" t="s">
        <v>306</v>
      </c>
      <c r="D222" s="3"/>
    </row>
    <row r="223" spans="1:4" x14ac:dyDescent="0.25">
      <c r="A223" t="s">
        <v>468</v>
      </c>
      <c r="B223" t="s">
        <v>647</v>
      </c>
      <c r="C223" t="s">
        <v>307</v>
      </c>
      <c r="D223" s="3">
        <v>228492974</v>
      </c>
    </row>
    <row r="224" spans="1:4" x14ac:dyDescent="0.25">
      <c r="A224" t="s">
        <v>468</v>
      </c>
      <c r="B224" t="s">
        <v>647</v>
      </c>
      <c r="C224" t="s">
        <v>324</v>
      </c>
      <c r="D224" s="3">
        <v>912076054</v>
      </c>
    </row>
    <row r="225" spans="1:4" x14ac:dyDescent="0.25">
      <c r="A225" t="s">
        <v>468</v>
      </c>
      <c r="B225" t="s">
        <v>647</v>
      </c>
      <c r="C225" t="s">
        <v>308</v>
      </c>
      <c r="D225" s="3">
        <v>1013233</v>
      </c>
    </row>
    <row r="226" spans="1:4" x14ac:dyDescent="0.25">
      <c r="A226" t="s">
        <v>468</v>
      </c>
      <c r="B226" t="s">
        <v>647</v>
      </c>
      <c r="C226" t="s">
        <v>309</v>
      </c>
      <c r="D226" s="3">
        <v>214847560</v>
      </c>
    </row>
    <row r="227" spans="1:4" x14ac:dyDescent="0.25">
      <c r="A227" t="s">
        <v>468</v>
      </c>
      <c r="B227" t="s">
        <v>647</v>
      </c>
      <c r="C227" t="s">
        <v>319</v>
      </c>
      <c r="D227" s="3">
        <v>11578000</v>
      </c>
    </row>
    <row r="228" spans="1:4" x14ac:dyDescent="0.25">
      <c r="A228" t="s">
        <v>468</v>
      </c>
      <c r="B228" t="s">
        <v>647</v>
      </c>
      <c r="C228" t="s">
        <v>311</v>
      </c>
      <c r="D228" s="3">
        <v>0</v>
      </c>
    </row>
    <row r="229" spans="1:4" x14ac:dyDescent="0.25">
      <c r="A229" t="s">
        <v>468</v>
      </c>
      <c r="B229" t="s">
        <v>647</v>
      </c>
      <c r="C229" t="s">
        <v>312</v>
      </c>
      <c r="D229" s="3">
        <v>0</v>
      </c>
    </row>
    <row r="230" spans="1:4" x14ac:dyDescent="0.25">
      <c r="A230" t="s">
        <v>468</v>
      </c>
      <c r="B230" t="s">
        <v>647</v>
      </c>
      <c r="C230" t="s">
        <v>313</v>
      </c>
      <c r="D230" s="3">
        <v>0</v>
      </c>
    </row>
    <row r="231" spans="1:4" x14ac:dyDescent="0.25">
      <c r="A231" t="s">
        <v>468</v>
      </c>
      <c r="B231" t="s">
        <v>647</v>
      </c>
      <c r="C231" t="s">
        <v>314</v>
      </c>
      <c r="D231" s="3">
        <v>0</v>
      </c>
    </row>
    <row r="232" spans="1:4" x14ac:dyDescent="0.25">
      <c r="A232" t="s">
        <v>468</v>
      </c>
      <c r="B232" t="s">
        <v>647</v>
      </c>
      <c r="C232" t="s">
        <v>315</v>
      </c>
      <c r="D232" s="3">
        <v>0</v>
      </c>
    </row>
    <row r="233" spans="1:4" x14ac:dyDescent="0.25">
      <c r="A233" t="s">
        <v>468</v>
      </c>
      <c r="B233" t="s">
        <v>647</v>
      </c>
      <c r="C233" t="s">
        <v>316</v>
      </c>
      <c r="D233" s="3">
        <v>0</v>
      </c>
    </row>
    <row r="234" spans="1:4" x14ac:dyDescent="0.25">
      <c r="A234" t="s">
        <v>468</v>
      </c>
      <c r="B234" t="s">
        <v>647</v>
      </c>
      <c r="C234" t="s">
        <v>320</v>
      </c>
      <c r="D234" s="3">
        <v>0</v>
      </c>
    </row>
    <row r="235" spans="1:4" x14ac:dyDescent="0.25">
      <c r="A235" t="s">
        <v>468</v>
      </c>
      <c r="B235" t="s">
        <v>647</v>
      </c>
      <c r="C235" t="s">
        <v>322</v>
      </c>
      <c r="D235" s="3">
        <v>0</v>
      </c>
    </row>
    <row r="236" spans="1:4" x14ac:dyDescent="0.25">
      <c r="A236" t="s">
        <v>468</v>
      </c>
      <c r="B236" t="s">
        <v>647</v>
      </c>
      <c r="C236" t="s">
        <v>323</v>
      </c>
      <c r="D236" s="3">
        <v>0</v>
      </c>
    </row>
    <row r="237" spans="1:4" x14ac:dyDescent="0.25">
      <c r="A237" t="s">
        <v>468</v>
      </c>
      <c r="B237" t="s">
        <v>647</v>
      </c>
      <c r="C237" t="s">
        <v>330</v>
      </c>
      <c r="D237" s="3">
        <v>0</v>
      </c>
    </row>
    <row r="238" spans="1:4" x14ac:dyDescent="0.25">
      <c r="A238" t="s">
        <v>468</v>
      </c>
      <c r="B238" t="s">
        <v>647</v>
      </c>
      <c r="C238" t="s">
        <v>321</v>
      </c>
      <c r="D238" s="3">
        <v>254911</v>
      </c>
    </row>
    <row r="239" spans="1:4" x14ac:dyDescent="0.25">
      <c r="A239" t="s">
        <v>468</v>
      </c>
      <c r="B239" t="s">
        <v>647</v>
      </c>
      <c r="C239" t="s">
        <v>325</v>
      </c>
      <c r="D239" s="3">
        <v>6747383</v>
      </c>
    </row>
    <row r="240" spans="1:4" x14ac:dyDescent="0.25">
      <c r="A240" t="s">
        <v>468</v>
      </c>
      <c r="B240" t="s">
        <v>647</v>
      </c>
      <c r="C240" t="s">
        <v>317</v>
      </c>
      <c r="D240" s="3">
        <v>2763871</v>
      </c>
    </row>
    <row r="241" spans="1:4" x14ac:dyDescent="0.25">
      <c r="A241" t="s">
        <v>468</v>
      </c>
      <c r="B241" t="s">
        <v>647</v>
      </c>
      <c r="C241" t="s">
        <v>318</v>
      </c>
      <c r="D241" s="3">
        <v>765318</v>
      </c>
    </row>
    <row r="242" spans="1:4" x14ac:dyDescent="0.25">
      <c r="A242" t="s">
        <v>468</v>
      </c>
      <c r="B242" t="s">
        <v>647</v>
      </c>
      <c r="C242" t="s">
        <v>339</v>
      </c>
      <c r="D242" s="3">
        <v>0</v>
      </c>
    </row>
    <row r="243" spans="1:4" x14ac:dyDescent="0.25">
      <c r="A243" t="s">
        <v>468</v>
      </c>
      <c r="B243" t="s">
        <v>647</v>
      </c>
      <c r="C243" t="s">
        <v>341</v>
      </c>
      <c r="D243" s="3">
        <v>272</v>
      </c>
    </row>
    <row r="244" spans="1:4" x14ac:dyDescent="0.25">
      <c r="A244" t="s">
        <v>468</v>
      </c>
      <c r="B244" t="s">
        <v>647</v>
      </c>
      <c r="C244" t="s">
        <v>471</v>
      </c>
      <c r="D244" s="3">
        <v>0</v>
      </c>
    </row>
    <row r="245" spans="1:4" x14ac:dyDescent="0.25">
      <c r="A245" t="s">
        <v>468</v>
      </c>
      <c r="B245" t="s">
        <v>647</v>
      </c>
      <c r="C245" t="s">
        <v>472</v>
      </c>
      <c r="D245" s="3">
        <v>0</v>
      </c>
    </row>
    <row r="246" spans="1:4" x14ac:dyDescent="0.25">
      <c r="A246" t="s">
        <v>468</v>
      </c>
      <c r="B246" t="s">
        <v>647</v>
      </c>
      <c r="C246" t="s">
        <v>370</v>
      </c>
      <c r="D246" s="3">
        <v>0</v>
      </c>
    </row>
    <row r="247" spans="1:4" x14ac:dyDescent="0.25">
      <c r="A247" t="s">
        <v>468</v>
      </c>
      <c r="B247" t="s">
        <v>647</v>
      </c>
      <c r="C247" t="s">
        <v>46</v>
      </c>
      <c r="D247" s="3"/>
    </row>
    <row r="248" spans="1:4" x14ac:dyDescent="0.25">
      <c r="A248" t="s">
        <v>468</v>
      </c>
      <c r="B248" t="s">
        <v>647</v>
      </c>
      <c r="C248" t="s">
        <v>81</v>
      </c>
      <c r="D248" s="3">
        <v>0</v>
      </c>
    </row>
    <row r="249" spans="1:4" x14ac:dyDescent="0.25">
      <c r="A249" t="s">
        <v>468</v>
      </c>
      <c r="B249" t="s">
        <v>647</v>
      </c>
      <c r="C249" t="s">
        <v>3</v>
      </c>
      <c r="D249" s="3">
        <v>0</v>
      </c>
    </row>
    <row r="250" spans="1:4" x14ac:dyDescent="0.25">
      <c r="A250" t="s">
        <v>468</v>
      </c>
      <c r="B250" t="s">
        <v>647</v>
      </c>
      <c r="C250" t="s">
        <v>2</v>
      </c>
      <c r="D250" s="3">
        <v>0</v>
      </c>
    </row>
    <row r="251" spans="1:4" x14ac:dyDescent="0.25">
      <c r="A251" t="s">
        <v>468</v>
      </c>
      <c r="B251" t="s">
        <v>647</v>
      </c>
      <c r="C251" t="s">
        <v>0</v>
      </c>
      <c r="D251" s="3">
        <v>-15923000</v>
      </c>
    </row>
    <row r="252" spans="1:4" x14ac:dyDescent="0.25">
      <c r="A252" t="s">
        <v>475</v>
      </c>
      <c r="B252" t="s">
        <v>647</v>
      </c>
      <c r="C252" t="s">
        <v>307</v>
      </c>
      <c r="D252" s="3">
        <v>31186288</v>
      </c>
    </row>
    <row r="253" spans="1:4" x14ac:dyDescent="0.25">
      <c r="A253" t="s">
        <v>475</v>
      </c>
      <c r="B253" t="s">
        <v>647</v>
      </c>
      <c r="C253" t="s">
        <v>324</v>
      </c>
      <c r="D253" s="3">
        <v>96538585</v>
      </c>
    </row>
    <row r="254" spans="1:4" x14ac:dyDescent="0.25">
      <c r="A254" t="s">
        <v>475</v>
      </c>
      <c r="B254" t="s">
        <v>647</v>
      </c>
      <c r="C254" t="s">
        <v>308</v>
      </c>
      <c r="D254" s="3">
        <v>209196</v>
      </c>
    </row>
    <row r="255" spans="1:4" x14ac:dyDescent="0.25">
      <c r="A255" t="s">
        <v>475</v>
      </c>
      <c r="B255" t="s">
        <v>647</v>
      </c>
      <c r="C255" t="s">
        <v>312</v>
      </c>
      <c r="D255" s="3">
        <v>0</v>
      </c>
    </row>
    <row r="256" spans="1:4" x14ac:dyDescent="0.25">
      <c r="A256" t="s">
        <v>475</v>
      </c>
      <c r="B256" t="s">
        <v>647</v>
      </c>
      <c r="C256" t="s">
        <v>315</v>
      </c>
      <c r="D256" s="3">
        <v>0</v>
      </c>
    </row>
    <row r="257" spans="1:4" x14ac:dyDescent="0.25">
      <c r="A257" t="s">
        <v>475</v>
      </c>
      <c r="B257" t="s">
        <v>647</v>
      </c>
      <c r="C257" t="s">
        <v>316</v>
      </c>
      <c r="D257" s="3">
        <v>0</v>
      </c>
    </row>
    <row r="258" spans="1:4" x14ac:dyDescent="0.25">
      <c r="A258" t="s">
        <v>475</v>
      </c>
      <c r="B258" t="s">
        <v>647</v>
      </c>
      <c r="C258" t="s">
        <v>320</v>
      </c>
      <c r="D258" s="3">
        <v>0</v>
      </c>
    </row>
    <row r="259" spans="1:4" x14ac:dyDescent="0.25">
      <c r="A259" t="s">
        <v>475</v>
      </c>
      <c r="B259" t="s">
        <v>647</v>
      </c>
      <c r="C259" t="s">
        <v>322</v>
      </c>
      <c r="D259" s="3">
        <v>0</v>
      </c>
    </row>
    <row r="260" spans="1:4" x14ac:dyDescent="0.25">
      <c r="A260" t="s">
        <v>475</v>
      </c>
      <c r="B260" t="s">
        <v>647</v>
      </c>
      <c r="C260" t="s">
        <v>323</v>
      </c>
      <c r="D260" s="3">
        <v>0</v>
      </c>
    </row>
    <row r="261" spans="1:4" x14ac:dyDescent="0.25">
      <c r="A261" t="s">
        <v>475</v>
      </c>
      <c r="B261" t="s">
        <v>647</v>
      </c>
      <c r="C261" t="s">
        <v>321</v>
      </c>
      <c r="D261" s="3">
        <v>5178</v>
      </c>
    </row>
    <row r="262" spans="1:4" x14ac:dyDescent="0.25">
      <c r="A262" t="s">
        <v>475</v>
      </c>
      <c r="B262" t="s">
        <v>647</v>
      </c>
      <c r="C262" t="s">
        <v>325</v>
      </c>
      <c r="D262" s="3">
        <v>520640</v>
      </c>
    </row>
    <row r="263" spans="1:4" x14ac:dyDescent="0.25">
      <c r="A263" t="s">
        <v>475</v>
      </c>
      <c r="B263" t="s">
        <v>647</v>
      </c>
      <c r="C263" t="s">
        <v>342</v>
      </c>
      <c r="D263" s="3">
        <v>408513</v>
      </c>
    </row>
    <row r="264" spans="1:4" x14ac:dyDescent="0.25">
      <c r="A264" t="s">
        <v>475</v>
      </c>
      <c r="B264" t="s">
        <v>647</v>
      </c>
      <c r="C264" t="s">
        <v>341</v>
      </c>
      <c r="D264" s="3">
        <v>274589</v>
      </c>
    </row>
    <row r="265" spans="1:4" x14ac:dyDescent="0.25">
      <c r="A265" t="s">
        <v>475</v>
      </c>
      <c r="B265" t="s">
        <v>647</v>
      </c>
      <c r="C265" t="s">
        <v>471</v>
      </c>
      <c r="D265" s="3">
        <v>0</v>
      </c>
    </row>
    <row r="266" spans="1:4" x14ac:dyDescent="0.25">
      <c r="A266" t="s">
        <v>475</v>
      </c>
      <c r="B266" t="s">
        <v>647</v>
      </c>
      <c r="C266" t="s">
        <v>370</v>
      </c>
      <c r="D266" s="3">
        <v>0</v>
      </c>
    </row>
    <row r="267" spans="1:4" x14ac:dyDescent="0.25">
      <c r="A267" t="s">
        <v>475</v>
      </c>
      <c r="B267" t="s">
        <v>647</v>
      </c>
      <c r="C267" t="s">
        <v>46</v>
      </c>
      <c r="D267" s="3"/>
    </row>
    <row r="268" spans="1:4" x14ac:dyDescent="0.25">
      <c r="A268" t="s">
        <v>475</v>
      </c>
      <c r="B268" t="s">
        <v>647</v>
      </c>
      <c r="C268" t="s">
        <v>0</v>
      </c>
      <c r="D268" s="3">
        <v>-951000</v>
      </c>
    </row>
    <row r="269" spans="1:4" x14ac:dyDescent="0.25">
      <c r="A269" t="s">
        <v>354</v>
      </c>
      <c r="B269" t="s">
        <v>648</v>
      </c>
      <c r="C269" t="s">
        <v>84</v>
      </c>
      <c r="D269" s="3">
        <v>704260</v>
      </c>
    </row>
    <row r="270" spans="1:4" x14ac:dyDescent="0.25">
      <c r="A270" t="s">
        <v>354</v>
      </c>
      <c r="B270" t="s">
        <v>648</v>
      </c>
      <c r="C270" t="s">
        <v>83</v>
      </c>
      <c r="D270" s="3">
        <v>1777915</v>
      </c>
    </row>
    <row r="271" spans="1:4" x14ac:dyDescent="0.25">
      <c r="A271" t="s">
        <v>354</v>
      </c>
      <c r="B271" t="s">
        <v>648</v>
      </c>
      <c r="C271" t="s">
        <v>93</v>
      </c>
      <c r="D271" s="3">
        <v>46894420</v>
      </c>
    </row>
    <row r="272" spans="1:4" x14ac:dyDescent="0.25">
      <c r="A272" t="s">
        <v>354</v>
      </c>
      <c r="B272" t="s">
        <v>648</v>
      </c>
      <c r="C272" t="s">
        <v>86</v>
      </c>
      <c r="D272" s="3">
        <v>4777583</v>
      </c>
    </row>
    <row r="273" spans="1:4" x14ac:dyDescent="0.25">
      <c r="A273" t="s">
        <v>354</v>
      </c>
      <c r="B273" t="s">
        <v>648</v>
      </c>
      <c r="C273" t="s">
        <v>371</v>
      </c>
      <c r="D273" s="3">
        <v>0</v>
      </c>
    </row>
    <row r="274" spans="1:4" x14ac:dyDescent="0.25">
      <c r="A274" t="s">
        <v>354</v>
      </c>
      <c r="B274" t="s">
        <v>648</v>
      </c>
      <c r="C274" t="s">
        <v>372</v>
      </c>
      <c r="D274" s="3">
        <v>0</v>
      </c>
    </row>
    <row r="275" spans="1:4" x14ac:dyDescent="0.25">
      <c r="A275" t="s">
        <v>354</v>
      </c>
      <c r="B275" t="s">
        <v>648</v>
      </c>
      <c r="C275" t="s">
        <v>376</v>
      </c>
      <c r="D275" s="3">
        <v>0</v>
      </c>
    </row>
    <row r="276" spans="1:4" x14ac:dyDescent="0.25">
      <c r="A276" t="s">
        <v>354</v>
      </c>
      <c r="B276" t="s">
        <v>648</v>
      </c>
      <c r="C276" t="s">
        <v>46</v>
      </c>
      <c r="D276" s="3"/>
    </row>
    <row r="277" spans="1:4" x14ac:dyDescent="0.25">
      <c r="A277" t="s">
        <v>354</v>
      </c>
      <c r="B277" t="s">
        <v>648</v>
      </c>
      <c r="C277" t="s">
        <v>81</v>
      </c>
      <c r="D277" s="3">
        <v>0</v>
      </c>
    </row>
    <row r="278" spans="1:4" x14ac:dyDescent="0.25">
      <c r="A278" t="s">
        <v>354</v>
      </c>
      <c r="B278" t="s">
        <v>648</v>
      </c>
      <c r="C278" t="s">
        <v>3</v>
      </c>
      <c r="D278" s="3">
        <v>0</v>
      </c>
    </row>
    <row r="279" spans="1:4" x14ac:dyDescent="0.25">
      <c r="A279" t="s">
        <v>354</v>
      </c>
      <c r="B279" t="s">
        <v>648</v>
      </c>
      <c r="C279" t="s">
        <v>2</v>
      </c>
      <c r="D279" s="3">
        <v>0</v>
      </c>
    </row>
    <row r="280" spans="1:4" x14ac:dyDescent="0.25">
      <c r="A280" t="s">
        <v>354</v>
      </c>
      <c r="B280" t="s">
        <v>648</v>
      </c>
      <c r="C280" t="s">
        <v>0</v>
      </c>
      <c r="D280" s="3">
        <v>500000</v>
      </c>
    </row>
    <row r="281" spans="1:4" x14ac:dyDescent="0.25">
      <c r="A281" t="s">
        <v>377</v>
      </c>
      <c r="B281" t="s">
        <v>648</v>
      </c>
      <c r="C281" t="s">
        <v>132</v>
      </c>
      <c r="D281" s="3">
        <v>0</v>
      </c>
    </row>
    <row r="282" spans="1:4" x14ac:dyDescent="0.25">
      <c r="A282" t="s">
        <v>377</v>
      </c>
      <c r="B282" t="s">
        <v>648</v>
      </c>
      <c r="C282" t="s">
        <v>113</v>
      </c>
      <c r="D282" s="3">
        <v>47462</v>
      </c>
    </row>
    <row r="283" spans="1:4" x14ac:dyDescent="0.25">
      <c r="A283" t="s">
        <v>377</v>
      </c>
      <c r="B283" t="s">
        <v>648</v>
      </c>
      <c r="C283" t="s">
        <v>114</v>
      </c>
      <c r="D283" s="3">
        <v>88944366</v>
      </c>
    </row>
    <row r="284" spans="1:4" x14ac:dyDescent="0.25">
      <c r="A284" t="s">
        <v>377</v>
      </c>
      <c r="B284" t="s">
        <v>648</v>
      </c>
      <c r="C284" t="s">
        <v>115</v>
      </c>
      <c r="D284" s="3">
        <v>78073938</v>
      </c>
    </row>
    <row r="285" spans="1:4" x14ac:dyDescent="0.25">
      <c r="A285" t="s">
        <v>377</v>
      </c>
      <c r="B285" t="s">
        <v>648</v>
      </c>
      <c r="C285" t="s">
        <v>116</v>
      </c>
      <c r="D285" s="3">
        <v>13335165</v>
      </c>
    </row>
    <row r="286" spans="1:4" x14ac:dyDescent="0.25">
      <c r="A286" t="s">
        <v>377</v>
      </c>
      <c r="B286" t="s">
        <v>648</v>
      </c>
      <c r="C286" t="s">
        <v>117</v>
      </c>
      <c r="D286" s="3">
        <v>1028400</v>
      </c>
    </row>
    <row r="287" spans="1:4" x14ac:dyDescent="0.25">
      <c r="A287" t="s">
        <v>377</v>
      </c>
      <c r="B287" t="s">
        <v>648</v>
      </c>
      <c r="C287" t="s">
        <v>118</v>
      </c>
      <c r="D287" s="3">
        <v>3846336</v>
      </c>
    </row>
    <row r="288" spans="1:4" x14ac:dyDescent="0.25">
      <c r="A288" t="s">
        <v>377</v>
      </c>
      <c r="B288" t="s">
        <v>648</v>
      </c>
      <c r="C288" t="s">
        <v>119</v>
      </c>
      <c r="D288" s="3">
        <v>2169508</v>
      </c>
    </row>
    <row r="289" spans="1:4" x14ac:dyDescent="0.25">
      <c r="A289" t="s">
        <v>377</v>
      </c>
      <c r="B289" t="s">
        <v>648</v>
      </c>
      <c r="C289" t="s">
        <v>136</v>
      </c>
      <c r="D289" s="3">
        <v>4654</v>
      </c>
    </row>
    <row r="290" spans="1:4" x14ac:dyDescent="0.25">
      <c r="A290" t="s">
        <v>377</v>
      </c>
      <c r="B290" t="s">
        <v>648</v>
      </c>
      <c r="C290" t="s">
        <v>135</v>
      </c>
      <c r="D290" s="3">
        <v>0</v>
      </c>
    </row>
    <row r="291" spans="1:4" x14ac:dyDescent="0.25">
      <c r="A291" t="s">
        <v>377</v>
      </c>
      <c r="B291" t="s">
        <v>648</v>
      </c>
      <c r="C291" t="s">
        <v>121</v>
      </c>
      <c r="D291" s="3">
        <v>12269</v>
      </c>
    </row>
    <row r="292" spans="1:4" x14ac:dyDescent="0.25">
      <c r="A292" t="s">
        <v>377</v>
      </c>
      <c r="B292" t="s">
        <v>648</v>
      </c>
      <c r="C292" t="s">
        <v>122</v>
      </c>
      <c r="D292" s="3">
        <v>468</v>
      </c>
    </row>
    <row r="293" spans="1:4" x14ac:dyDescent="0.25">
      <c r="A293" t="s">
        <v>377</v>
      </c>
      <c r="B293" t="s">
        <v>648</v>
      </c>
      <c r="C293" t="s">
        <v>385</v>
      </c>
      <c r="D293" s="3">
        <v>0</v>
      </c>
    </row>
    <row r="294" spans="1:4" x14ac:dyDescent="0.25">
      <c r="A294" t="s">
        <v>377</v>
      </c>
      <c r="B294" t="s">
        <v>648</v>
      </c>
      <c r="C294" t="s">
        <v>134</v>
      </c>
      <c r="D294" s="3">
        <v>1441000000</v>
      </c>
    </row>
    <row r="295" spans="1:4" x14ac:dyDescent="0.25">
      <c r="A295" t="s">
        <v>377</v>
      </c>
      <c r="B295" t="s">
        <v>648</v>
      </c>
      <c r="C295" t="s">
        <v>133</v>
      </c>
      <c r="D295" s="3">
        <v>107326800</v>
      </c>
    </row>
    <row r="296" spans="1:4" x14ac:dyDescent="0.25">
      <c r="A296" t="s">
        <v>377</v>
      </c>
      <c r="B296" t="s">
        <v>648</v>
      </c>
      <c r="C296" t="s">
        <v>371</v>
      </c>
      <c r="D296" s="3">
        <v>0</v>
      </c>
    </row>
    <row r="297" spans="1:4" x14ac:dyDescent="0.25">
      <c r="A297" t="s">
        <v>377</v>
      </c>
      <c r="B297" t="s">
        <v>648</v>
      </c>
      <c r="C297" t="s">
        <v>392</v>
      </c>
      <c r="D297" s="3">
        <v>0</v>
      </c>
    </row>
    <row r="298" spans="1:4" x14ac:dyDescent="0.25">
      <c r="A298" t="s">
        <v>377</v>
      </c>
      <c r="B298" t="s">
        <v>648</v>
      </c>
      <c r="C298" t="s">
        <v>112</v>
      </c>
      <c r="D298" s="3">
        <v>0</v>
      </c>
    </row>
    <row r="299" spans="1:4" x14ac:dyDescent="0.25">
      <c r="A299" t="s">
        <v>377</v>
      </c>
      <c r="B299" t="s">
        <v>648</v>
      </c>
      <c r="C299" t="s">
        <v>131</v>
      </c>
      <c r="D299" s="3">
        <v>0</v>
      </c>
    </row>
    <row r="300" spans="1:4" x14ac:dyDescent="0.25">
      <c r="A300" t="s">
        <v>377</v>
      </c>
      <c r="B300" t="s">
        <v>648</v>
      </c>
      <c r="C300" t="s">
        <v>46</v>
      </c>
      <c r="D300" s="3"/>
    </row>
    <row r="301" spans="1:4" x14ac:dyDescent="0.25">
      <c r="A301" t="s">
        <v>377</v>
      </c>
      <c r="B301" t="s">
        <v>648</v>
      </c>
      <c r="C301" t="s">
        <v>2</v>
      </c>
      <c r="D301" s="3">
        <v>0</v>
      </c>
    </row>
    <row r="302" spans="1:4" x14ac:dyDescent="0.25">
      <c r="A302" t="s">
        <v>377</v>
      </c>
      <c r="B302" t="s">
        <v>648</v>
      </c>
      <c r="C302" t="s">
        <v>0</v>
      </c>
      <c r="D302" s="3">
        <v>-302000</v>
      </c>
    </row>
    <row r="303" spans="1:4" x14ac:dyDescent="0.25">
      <c r="A303" t="s">
        <v>394</v>
      </c>
      <c r="B303" t="s">
        <v>648</v>
      </c>
      <c r="C303" t="s">
        <v>181</v>
      </c>
      <c r="D303" s="3">
        <v>20169160</v>
      </c>
    </row>
    <row r="304" spans="1:4" x14ac:dyDescent="0.25">
      <c r="A304" t="s">
        <v>394</v>
      </c>
      <c r="B304" t="s">
        <v>648</v>
      </c>
      <c r="C304" t="s">
        <v>178</v>
      </c>
      <c r="D304" s="3">
        <v>1730907229</v>
      </c>
    </row>
    <row r="305" spans="1:4" x14ac:dyDescent="0.25">
      <c r="A305" t="s">
        <v>394</v>
      </c>
      <c r="B305" t="s">
        <v>648</v>
      </c>
      <c r="C305" t="s">
        <v>192</v>
      </c>
      <c r="D305" s="3">
        <v>1032</v>
      </c>
    </row>
    <row r="306" spans="1:4" x14ac:dyDescent="0.25">
      <c r="A306" t="s">
        <v>394</v>
      </c>
      <c r="B306" t="s">
        <v>648</v>
      </c>
      <c r="C306" t="s">
        <v>205</v>
      </c>
      <c r="D306" s="3">
        <v>234003</v>
      </c>
    </row>
    <row r="307" spans="1:4" x14ac:dyDescent="0.25">
      <c r="A307" t="s">
        <v>394</v>
      </c>
      <c r="B307" t="s">
        <v>648</v>
      </c>
      <c r="C307" t="s">
        <v>204</v>
      </c>
      <c r="D307" s="3">
        <v>220007718</v>
      </c>
    </row>
    <row r="308" spans="1:4" x14ac:dyDescent="0.25">
      <c r="A308" t="s">
        <v>394</v>
      </c>
      <c r="B308" t="s">
        <v>648</v>
      </c>
      <c r="C308" t="s">
        <v>182</v>
      </c>
      <c r="D308" s="3">
        <v>93365314</v>
      </c>
    </row>
    <row r="309" spans="1:4" x14ac:dyDescent="0.25">
      <c r="A309" t="s">
        <v>394</v>
      </c>
      <c r="B309" t="s">
        <v>648</v>
      </c>
      <c r="C309" t="s">
        <v>196</v>
      </c>
      <c r="D309" s="3">
        <v>0</v>
      </c>
    </row>
    <row r="310" spans="1:4" x14ac:dyDescent="0.25">
      <c r="A310" t="s">
        <v>394</v>
      </c>
      <c r="B310" t="s">
        <v>648</v>
      </c>
      <c r="C310" t="s">
        <v>183</v>
      </c>
      <c r="D310" s="3">
        <v>0</v>
      </c>
    </row>
    <row r="311" spans="1:4" x14ac:dyDescent="0.25">
      <c r="A311" t="s">
        <v>394</v>
      </c>
      <c r="B311" t="s">
        <v>648</v>
      </c>
      <c r="C311" t="s">
        <v>198</v>
      </c>
      <c r="D311" s="3">
        <v>0</v>
      </c>
    </row>
    <row r="312" spans="1:4" x14ac:dyDescent="0.25">
      <c r="A312" t="s">
        <v>394</v>
      </c>
      <c r="B312" t="s">
        <v>648</v>
      </c>
      <c r="C312" t="s">
        <v>184</v>
      </c>
      <c r="D312" s="3">
        <v>0</v>
      </c>
    </row>
    <row r="313" spans="1:4" x14ac:dyDescent="0.25">
      <c r="A313" t="s">
        <v>394</v>
      </c>
      <c r="B313" t="s">
        <v>648</v>
      </c>
      <c r="C313" t="s">
        <v>180</v>
      </c>
      <c r="D313" s="3">
        <v>0</v>
      </c>
    </row>
    <row r="314" spans="1:4" x14ac:dyDescent="0.25">
      <c r="A314" t="s">
        <v>394</v>
      </c>
      <c r="B314" t="s">
        <v>648</v>
      </c>
      <c r="C314" t="s">
        <v>185</v>
      </c>
      <c r="D314" s="3">
        <v>0</v>
      </c>
    </row>
    <row r="315" spans="1:4" x14ac:dyDescent="0.25">
      <c r="A315" t="s">
        <v>394</v>
      </c>
      <c r="B315" t="s">
        <v>648</v>
      </c>
      <c r="C315" t="s">
        <v>191</v>
      </c>
      <c r="D315" s="3">
        <v>2364</v>
      </c>
    </row>
    <row r="316" spans="1:4" x14ac:dyDescent="0.25">
      <c r="A316" t="s">
        <v>394</v>
      </c>
      <c r="B316" t="s">
        <v>648</v>
      </c>
      <c r="C316" t="s">
        <v>202</v>
      </c>
      <c r="D316" s="3"/>
    </row>
    <row r="317" spans="1:4" x14ac:dyDescent="0.25">
      <c r="A317" t="s">
        <v>394</v>
      </c>
      <c r="B317" t="s">
        <v>648</v>
      </c>
      <c r="C317" t="s">
        <v>186</v>
      </c>
      <c r="D317" s="3">
        <v>0</v>
      </c>
    </row>
    <row r="318" spans="1:4" x14ac:dyDescent="0.25">
      <c r="A318" t="s">
        <v>394</v>
      </c>
      <c r="B318" t="s">
        <v>648</v>
      </c>
      <c r="C318" t="s">
        <v>212</v>
      </c>
      <c r="D318" s="3">
        <v>0</v>
      </c>
    </row>
    <row r="319" spans="1:4" x14ac:dyDescent="0.25">
      <c r="A319" t="s">
        <v>394</v>
      </c>
      <c r="B319" t="s">
        <v>648</v>
      </c>
      <c r="C319" t="s">
        <v>213</v>
      </c>
      <c r="D319" s="3">
        <v>0</v>
      </c>
    </row>
    <row r="320" spans="1:4" x14ac:dyDescent="0.25">
      <c r="A320" t="s">
        <v>394</v>
      </c>
      <c r="B320" t="s">
        <v>648</v>
      </c>
      <c r="C320" t="s">
        <v>214</v>
      </c>
      <c r="D320" s="3">
        <v>0</v>
      </c>
    </row>
    <row r="321" spans="1:4" x14ac:dyDescent="0.25">
      <c r="A321" t="s">
        <v>394</v>
      </c>
      <c r="B321" t="s">
        <v>648</v>
      </c>
      <c r="C321" t="s">
        <v>203</v>
      </c>
      <c r="D321" s="3">
        <v>0</v>
      </c>
    </row>
    <row r="322" spans="1:4" x14ac:dyDescent="0.25">
      <c r="A322" t="s">
        <v>394</v>
      </c>
      <c r="B322" t="s">
        <v>648</v>
      </c>
      <c r="C322" t="s">
        <v>177</v>
      </c>
      <c r="D322" s="3">
        <v>0</v>
      </c>
    </row>
    <row r="323" spans="1:4" x14ac:dyDescent="0.25">
      <c r="A323" t="s">
        <v>394</v>
      </c>
      <c r="B323" t="s">
        <v>648</v>
      </c>
      <c r="C323" t="s">
        <v>166</v>
      </c>
      <c r="D323" s="3">
        <v>87763200</v>
      </c>
    </row>
    <row r="324" spans="1:4" x14ac:dyDescent="0.25">
      <c r="A324" t="s">
        <v>394</v>
      </c>
      <c r="B324" t="s">
        <v>648</v>
      </c>
      <c r="C324" t="s">
        <v>168</v>
      </c>
      <c r="D324" s="3">
        <v>0</v>
      </c>
    </row>
    <row r="325" spans="1:4" x14ac:dyDescent="0.25">
      <c r="A325" t="s">
        <v>394</v>
      </c>
      <c r="B325" t="s">
        <v>648</v>
      </c>
      <c r="C325" t="s">
        <v>171</v>
      </c>
      <c r="D325" s="3">
        <v>0</v>
      </c>
    </row>
    <row r="326" spans="1:4" x14ac:dyDescent="0.25">
      <c r="A326" t="s">
        <v>394</v>
      </c>
      <c r="B326" t="s">
        <v>648</v>
      </c>
      <c r="C326" t="s">
        <v>211</v>
      </c>
      <c r="D326" s="3">
        <v>0</v>
      </c>
    </row>
    <row r="327" spans="1:4" x14ac:dyDescent="0.25">
      <c r="A327" t="s">
        <v>394</v>
      </c>
      <c r="B327" t="s">
        <v>648</v>
      </c>
      <c r="C327" t="s">
        <v>173</v>
      </c>
      <c r="D327" s="3">
        <v>18604000</v>
      </c>
    </row>
    <row r="328" spans="1:4" x14ac:dyDescent="0.25">
      <c r="A328" t="s">
        <v>394</v>
      </c>
      <c r="B328" t="s">
        <v>648</v>
      </c>
      <c r="C328" t="s">
        <v>208</v>
      </c>
      <c r="D328" s="3">
        <v>0</v>
      </c>
    </row>
    <row r="329" spans="1:4" x14ac:dyDescent="0.25">
      <c r="A329" t="s">
        <v>394</v>
      </c>
      <c r="B329" t="s">
        <v>648</v>
      </c>
      <c r="C329" t="s">
        <v>217</v>
      </c>
      <c r="D329" s="3">
        <v>0</v>
      </c>
    </row>
    <row r="330" spans="1:4" x14ac:dyDescent="0.25">
      <c r="A330" t="s">
        <v>394</v>
      </c>
      <c r="B330" t="s">
        <v>648</v>
      </c>
      <c r="C330" t="s">
        <v>219</v>
      </c>
      <c r="D330" s="3">
        <v>0</v>
      </c>
    </row>
    <row r="331" spans="1:4" x14ac:dyDescent="0.25">
      <c r="A331" t="s">
        <v>394</v>
      </c>
      <c r="B331" t="s">
        <v>648</v>
      </c>
      <c r="C331" t="s">
        <v>174</v>
      </c>
      <c r="D331" s="3">
        <v>285160</v>
      </c>
    </row>
    <row r="332" spans="1:4" x14ac:dyDescent="0.25">
      <c r="A332" t="s">
        <v>394</v>
      </c>
      <c r="B332" t="s">
        <v>648</v>
      </c>
      <c r="C332" t="s">
        <v>411</v>
      </c>
      <c r="D332" s="3">
        <v>915</v>
      </c>
    </row>
    <row r="333" spans="1:4" x14ac:dyDescent="0.25">
      <c r="A333" t="s">
        <v>394</v>
      </c>
      <c r="B333" t="s">
        <v>648</v>
      </c>
      <c r="C333" t="s">
        <v>412</v>
      </c>
      <c r="D333" s="3">
        <v>0</v>
      </c>
    </row>
    <row r="334" spans="1:4" x14ac:dyDescent="0.25">
      <c r="A334" t="s">
        <v>394</v>
      </c>
      <c r="B334" t="s">
        <v>648</v>
      </c>
      <c r="C334" t="s">
        <v>188</v>
      </c>
      <c r="D334" s="3">
        <v>31086</v>
      </c>
    </row>
    <row r="335" spans="1:4" x14ac:dyDescent="0.25">
      <c r="A335" t="s">
        <v>394</v>
      </c>
      <c r="B335" t="s">
        <v>648</v>
      </c>
      <c r="C335" t="s">
        <v>190</v>
      </c>
      <c r="D335" s="3">
        <v>96061</v>
      </c>
    </row>
    <row r="336" spans="1:4" x14ac:dyDescent="0.25">
      <c r="A336" t="s">
        <v>394</v>
      </c>
      <c r="B336" t="s">
        <v>648</v>
      </c>
      <c r="C336" t="s">
        <v>195</v>
      </c>
      <c r="D336" s="3">
        <v>33</v>
      </c>
    </row>
    <row r="337" spans="1:4" x14ac:dyDescent="0.25">
      <c r="A337" t="s">
        <v>394</v>
      </c>
      <c r="B337" t="s">
        <v>648</v>
      </c>
      <c r="C337" t="s">
        <v>199</v>
      </c>
      <c r="D337" s="3">
        <v>16048</v>
      </c>
    </row>
    <row r="338" spans="1:4" x14ac:dyDescent="0.25">
      <c r="A338" t="s">
        <v>394</v>
      </c>
      <c r="B338" t="s">
        <v>648</v>
      </c>
      <c r="C338" t="s">
        <v>200</v>
      </c>
      <c r="D338" s="3">
        <v>537247</v>
      </c>
    </row>
    <row r="339" spans="1:4" x14ac:dyDescent="0.25">
      <c r="A339" t="s">
        <v>394</v>
      </c>
      <c r="B339" t="s">
        <v>648</v>
      </c>
      <c r="C339" t="s">
        <v>201</v>
      </c>
      <c r="D339" s="3">
        <v>728291</v>
      </c>
    </row>
    <row r="340" spans="1:4" x14ac:dyDescent="0.25">
      <c r="A340" t="s">
        <v>394</v>
      </c>
      <c r="B340" t="s">
        <v>648</v>
      </c>
      <c r="C340" t="s">
        <v>220</v>
      </c>
      <c r="D340" s="3">
        <v>0</v>
      </c>
    </row>
    <row r="341" spans="1:4" x14ac:dyDescent="0.25">
      <c r="A341" t="s">
        <v>394</v>
      </c>
      <c r="B341" t="s">
        <v>648</v>
      </c>
      <c r="C341" t="s">
        <v>432</v>
      </c>
      <c r="D341" s="3">
        <v>0</v>
      </c>
    </row>
    <row r="342" spans="1:4" x14ac:dyDescent="0.25">
      <c r="A342" t="s">
        <v>394</v>
      </c>
      <c r="B342" t="s">
        <v>648</v>
      </c>
      <c r="C342" t="s">
        <v>371</v>
      </c>
      <c r="D342" s="3">
        <v>0</v>
      </c>
    </row>
    <row r="343" spans="1:4" x14ac:dyDescent="0.25">
      <c r="A343" t="s">
        <v>394</v>
      </c>
      <c r="B343" t="s">
        <v>648</v>
      </c>
      <c r="C343" t="s">
        <v>372</v>
      </c>
      <c r="D343" s="3">
        <v>0</v>
      </c>
    </row>
    <row r="344" spans="1:4" x14ac:dyDescent="0.25">
      <c r="A344" t="s">
        <v>394</v>
      </c>
      <c r="B344" t="s">
        <v>648</v>
      </c>
      <c r="C344" t="s">
        <v>376</v>
      </c>
      <c r="D344" s="3">
        <v>0</v>
      </c>
    </row>
    <row r="345" spans="1:4" x14ac:dyDescent="0.25">
      <c r="A345" t="s">
        <v>394</v>
      </c>
      <c r="B345" t="s">
        <v>648</v>
      </c>
      <c r="C345" t="s">
        <v>439</v>
      </c>
      <c r="D345" s="3">
        <v>0</v>
      </c>
    </row>
    <row r="346" spans="1:4" x14ac:dyDescent="0.25">
      <c r="A346" t="s">
        <v>394</v>
      </c>
      <c r="B346" t="s">
        <v>648</v>
      </c>
      <c r="C346" t="s">
        <v>392</v>
      </c>
      <c r="D346" s="3">
        <v>0</v>
      </c>
    </row>
    <row r="347" spans="1:4" x14ac:dyDescent="0.25">
      <c r="A347" t="s">
        <v>394</v>
      </c>
      <c r="B347" t="s">
        <v>648</v>
      </c>
      <c r="C347" t="s">
        <v>112</v>
      </c>
      <c r="D347" s="3">
        <v>0</v>
      </c>
    </row>
    <row r="348" spans="1:4" x14ac:dyDescent="0.25">
      <c r="A348" t="s">
        <v>394</v>
      </c>
      <c r="B348" t="s">
        <v>648</v>
      </c>
      <c r="C348" t="s">
        <v>131</v>
      </c>
      <c r="D348" s="3">
        <v>0</v>
      </c>
    </row>
    <row r="349" spans="1:4" x14ac:dyDescent="0.25">
      <c r="A349" t="s">
        <v>394</v>
      </c>
      <c r="B349" t="s">
        <v>648</v>
      </c>
      <c r="C349" t="s">
        <v>46</v>
      </c>
      <c r="D349" s="3"/>
    </row>
    <row r="350" spans="1:4" x14ac:dyDescent="0.25">
      <c r="A350" t="s">
        <v>394</v>
      </c>
      <c r="B350" t="s">
        <v>648</v>
      </c>
      <c r="C350" t="s">
        <v>165</v>
      </c>
      <c r="D350" s="3">
        <v>0</v>
      </c>
    </row>
    <row r="351" spans="1:4" x14ac:dyDescent="0.25">
      <c r="A351" t="s">
        <v>394</v>
      </c>
      <c r="B351" t="s">
        <v>648</v>
      </c>
      <c r="C351" t="s">
        <v>81</v>
      </c>
      <c r="D351" s="3">
        <v>0</v>
      </c>
    </row>
    <row r="352" spans="1:4" x14ac:dyDescent="0.25">
      <c r="A352" t="s">
        <v>394</v>
      </c>
      <c r="B352" t="s">
        <v>648</v>
      </c>
      <c r="C352" t="s">
        <v>3</v>
      </c>
      <c r="D352" s="3">
        <v>0</v>
      </c>
    </row>
    <row r="353" spans="1:4" x14ac:dyDescent="0.25">
      <c r="A353" t="s">
        <v>394</v>
      </c>
      <c r="B353" t="s">
        <v>648</v>
      </c>
      <c r="C353" t="s">
        <v>2</v>
      </c>
      <c r="D353" s="3">
        <v>0</v>
      </c>
    </row>
    <row r="354" spans="1:4" x14ac:dyDescent="0.25">
      <c r="A354" t="s">
        <v>394</v>
      </c>
      <c r="B354" t="s">
        <v>648</v>
      </c>
      <c r="C354" t="s">
        <v>0</v>
      </c>
      <c r="D354" s="3">
        <v>-956000</v>
      </c>
    </row>
    <row r="355" spans="1:4" x14ac:dyDescent="0.25">
      <c r="A355" t="s">
        <v>441</v>
      </c>
      <c r="B355" t="s">
        <v>648</v>
      </c>
      <c r="C355" t="s">
        <v>19</v>
      </c>
      <c r="D355" s="3">
        <v>0</v>
      </c>
    </row>
    <row r="356" spans="1:4" x14ac:dyDescent="0.25">
      <c r="A356" t="s">
        <v>441</v>
      </c>
      <c r="B356" t="s">
        <v>648</v>
      </c>
      <c r="C356" t="s">
        <v>47</v>
      </c>
      <c r="D356" s="3">
        <v>1959785</v>
      </c>
    </row>
    <row r="357" spans="1:4" x14ac:dyDescent="0.25">
      <c r="A357" t="s">
        <v>441</v>
      </c>
      <c r="B357" t="s">
        <v>648</v>
      </c>
      <c r="C357" t="s">
        <v>53</v>
      </c>
      <c r="D357" s="3">
        <v>1228897</v>
      </c>
    </row>
    <row r="358" spans="1:4" x14ac:dyDescent="0.25">
      <c r="A358" t="s">
        <v>441</v>
      </c>
      <c r="B358" t="s">
        <v>648</v>
      </c>
      <c r="C358" t="s">
        <v>4</v>
      </c>
      <c r="D358" s="3">
        <v>667127916</v>
      </c>
    </row>
    <row r="359" spans="1:4" x14ac:dyDescent="0.25">
      <c r="A359" t="s">
        <v>441</v>
      </c>
      <c r="B359" t="s">
        <v>648</v>
      </c>
      <c r="C359" t="s">
        <v>38</v>
      </c>
      <c r="D359" s="3">
        <v>1021842161</v>
      </c>
    </row>
    <row r="360" spans="1:4" x14ac:dyDescent="0.25">
      <c r="A360" t="s">
        <v>441</v>
      </c>
      <c r="B360" t="s">
        <v>648</v>
      </c>
      <c r="C360" t="s">
        <v>6</v>
      </c>
      <c r="D360" s="3">
        <v>3587791148</v>
      </c>
    </row>
    <row r="361" spans="1:4" x14ac:dyDescent="0.25">
      <c r="A361" t="s">
        <v>441</v>
      </c>
      <c r="B361" t="s">
        <v>648</v>
      </c>
      <c r="C361" t="s">
        <v>8</v>
      </c>
      <c r="D361" s="3">
        <v>54959311</v>
      </c>
    </row>
    <row r="362" spans="1:4" x14ac:dyDescent="0.25">
      <c r="A362" t="s">
        <v>441</v>
      </c>
      <c r="B362" t="s">
        <v>648</v>
      </c>
      <c r="C362" t="s">
        <v>9</v>
      </c>
      <c r="D362" s="3">
        <v>60045304</v>
      </c>
    </row>
    <row r="363" spans="1:4" x14ac:dyDescent="0.25">
      <c r="A363" t="s">
        <v>441</v>
      </c>
      <c r="B363" t="s">
        <v>648</v>
      </c>
      <c r="C363" t="s">
        <v>10</v>
      </c>
      <c r="D363" s="3">
        <v>1951259</v>
      </c>
    </row>
    <row r="364" spans="1:4" x14ac:dyDescent="0.25">
      <c r="A364" t="s">
        <v>441</v>
      </c>
      <c r="B364" t="s">
        <v>648</v>
      </c>
      <c r="C364" t="s">
        <v>39</v>
      </c>
      <c r="D364" s="3">
        <v>60639080</v>
      </c>
    </row>
    <row r="365" spans="1:4" x14ac:dyDescent="0.25">
      <c r="A365" t="s">
        <v>441</v>
      </c>
      <c r="B365" t="s">
        <v>648</v>
      </c>
      <c r="C365" t="s">
        <v>11</v>
      </c>
      <c r="D365" s="3">
        <v>17076322</v>
      </c>
    </row>
    <row r="366" spans="1:4" x14ac:dyDescent="0.25">
      <c r="A366" t="s">
        <v>441</v>
      </c>
      <c r="B366" t="s">
        <v>648</v>
      </c>
      <c r="C366" t="s">
        <v>48</v>
      </c>
      <c r="D366" s="3">
        <v>488857699</v>
      </c>
    </row>
    <row r="367" spans="1:4" x14ac:dyDescent="0.25">
      <c r="A367" t="s">
        <v>441</v>
      </c>
      <c r="B367" t="s">
        <v>648</v>
      </c>
      <c r="C367" t="s">
        <v>12</v>
      </c>
      <c r="D367" s="3">
        <v>3672</v>
      </c>
    </row>
    <row r="368" spans="1:4" x14ac:dyDescent="0.25">
      <c r="A368" t="s">
        <v>441</v>
      </c>
      <c r="B368" t="s">
        <v>648</v>
      </c>
      <c r="C368" t="s">
        <v>22</v>
      </c>
      <c r="D368" s="3">
        <v>325264</v>
      </c>
    </row>
    <row r="369" spans="1:4" x14ac:dyDescent="0.25">
      <c r="A369" t="s">
        <v>441</v>
      </c>
      <c r="B369" t="s">
        <v>648</v>
      </c>
      <c r="C369" t="s">
        <v>28</v>
      </c>
      <c r="D369" s="3">
        <v>1194093</v>
      </c>
    </row>
    <row r="370" spans="1:4" x14ac:dyDescent="0.25">
      <c r="A370" t="s">
        <v>441</v>
      </c>
      <c r="B370" t="s">
        <v>648</v>
      </c>
      <c r="C370" t="s">
        <v>52</v>
      </c>
      <c r="D370" s="3">
        <v>1087000</v>
      </c>
    </row>
    <row r="371" spans="1:4" x14ac:dyDescent="0.25">
      <c r="A371" t="s">
        <v>441</v>
      </c>
      <c r="B371" t="s">
        <v>648</v>
      </c>
      <c r="C371" t="s">
        <v>30</v>
      </c>
      <c r="D371" s="3">
        <v>0</v>
      </c>
    </row>
    <row r="372" spans="1:4" x14ac:dyDescent="0.25">
      <c r="A372" t="s">
        <v>441</v>
      </c>
      <c r="B372" t="s">
        <v>648</v>
      </c>
      <c r="C372" t="s">
        <v>29</v>
      </c>
      <c r="D372" s="3">
        <v>0</v>
      </c>
    </row>
    <row r="373" spans="1:4" x14ac:dyDescent="0.25">
      <c r="A373" t="s">
        <v>441</v>
      </c>
      <c r="B373" t="s">
        <v>648</v>
      </c>
      <c r="C373" t="s">
        <v>31</v>
      </c>
      <c r="D373" s="3">
        <v>0</v>
      </c>
    </row>
    <row r="374" spans="1:4" x14ac:dyDescent="0.25">
      <c r="A374" t="s">
        <v>441</v>
      </c>
      <c r="B374" t="s">
        <v>648</v>
      </c>
      <c r="C374" t="s">
        <v>35</v>
      </c>
      <c r="D374" s="3">
        <v>0</v>
      </c>
    </row>
    <row r="375" spans="1:4" x14ac:dyDescent="0.25">
      <c r="A375" t="s">
        <v>441</v>
      </c>
      <c r="B375" t="s">
        <v>648</v>
      </c>
      <c r="C375" t="s">
        <v>41</v>
      </c>
      <c r="D375" s="3">
        <v>0</v>
      </c>
    </row>
    <row r="376" spans="1:4" x14ac:dyDescent="0.25">
      <c r="A376" t="s">
        <v>441</v>
      </c>
      <c r="B376" t="s">
        <v>648</v>
      </c>
      <c r="C376" t="s">
        <v>40</v>
      </c>
      <c r="D376" s="3">
        <v>0</v>
      </c>
    </row>
    <row r="377" spans="1:4" x14ac:dyDescent="0.25">
      <c r="A377" t="s">
        <v>441</v>
      </c>
      <c r="B377" t="s">
        <v>648</v>
      </c>
      <c r="C377" t="s">
        <v>16</v>
      </c>
      <c r="D377" s="3">
        <v>14070</v>
      </c>
    </row>
    <row r="378" spans="1:4" x14ac:dyDescent="0.25">
      <c r="A378" t="s">
        <v>441</v>
      </c>
      <c r="B378" t="s">
        <v>648</v>
      </c>
      <c r="C378" t="s">
        <v>43</v>
      </c>
      <c r="D378" s="3">
        <v>2491616</v>
      </c>
    </row>
    <row r="379" spans="1:4" x14ac:dyDescent="0.25">
      <c r="A379" t="s">
        <v>441</v>
      </c>
      <c r="B379" t="s">
        <v>648</v>
      </c>
      <c r="C379" t="s">
        <v>37</v>
      </c>
      <c r="D379" s="3">
        <v>173443</v>
      </c>
    </row>
    <row r="380" spans="1:4" x14ac:dyDescent="0.25">
      <c r="A380" t="s">
        <v>441</v>
      </c>
      <c r="B380" t="s">
        <v>648</v>
      </c>
      <c r="C380" t="s">
        <v>45</v>
      </c>
      <c r="D380" s="3">
        <v>2938636</v>
      </c>
    </row>
    <row r="381" spans="1:4" x14ac:dyDescent="0.25">
      <c r="A381" t="s">
        <v>441</v>
      </c>
      <c r="B381" t="s">
        <v>648</v>
      </c>
      <c r="C381" t="s">
        <v>14</v>
      </c>
      <c r="D381" s="3">
        <v>1210204</v>
      </c>
    </row>
    <row r="382" spans="1:4" x14ac:dyDescent="0.25">
      <c r="A382" t="s">
        <v>441</v>
      </c>
      <c r="B382" t="s">
        <v>648</v>
      </c>
      <c r="C382" t="s">
        <v>23</v>
      </c>
      <c r="D382" s="3">
        <v>6541000</v>
      </c>
    </row>
    <row r="383" spans="1:4" x14ac:dyDescent="0.25">
      <c r="A383" t="s">
        <v>441</v>
      </c>
      <c r="B383" t="s">
        <v>648</v>
      </c>
      <c r="C383" t="s">
        <v>49</v>
      </c>
      <c r="D383" s="3">
        <v>605018860</v>
      </c>
    </row>
    <row r="384" spans="1:4" x14ac:dyDescent="0.25">
      <c r="A384" t="s">
        <v>441</v>
      </c>
      <c r="B384" t="s">
        <v>648</v>
      </c>
      <c r="C384" t="s">
        <v>50</v>
      </c>
      <c r="D384" s="3">
        <v>911561820</v>
      </c>
    </row>
    <row r="385" spans="1:4" x14ac:dyDescent="0.25">
      <c r="A385" t="s">
        <v>441</v>
      </c>
      <c r="B385" t="s">
        <v>648</v>
      </c>
      <c r="C385" t="s">
        <v>51</v>
      </c>
      <c r="D385" s="3">
        <v>1176611906</v>
      </c>
    </row>
    <row r="386" spans="1:4" x14ac:dyDescent="0.25">
      <c r="A386" t="s">
        <v>441</v>
      </c>
      <c r="B386" t="s">
        <v>648</v>
      </c>
      <c r="C386" t="s">
        <v>15</v>
      </c>
      <c r="D386" s="3">
        <v>9528</v>
      </c>
    </row>
    <row r="387" spans="1:4" x14ac:dyDescent="0.25">
      <c r="A387" t="s">
        <v>441</v>
      </c>
      <c r="B387" t="s">
        <v>648</v>
      </c>
      <c r="C387" t="s">
        <v>371</v>
      </c>
      <c r="D387" s="3">
        <v>0</v>
      </c>
    </row>
    <row r="388" spans="1:4" x14ac:dyDescent="0.25">
      <c r="A388" t="s">
        <v>441</v>
      </c>
      <c r="B388" t="s">
        <v>648</v>
      </c>
      <c r="C388" t="s">
        <v>372</v>
      </c>
      <c r="D388" s="3">
        <v>0</v>
      </c>
    </row>
    <row r="389" spans="1:4" x14ac:dyDescent="0.25">
      <c r="A389" t="s">
        <v>441</v>
      </c>
      <c r="B389" t="s">
        <v>648</v>
      </c>
      <c r="C389" t="s">
        <v>376</v>
      </c>
      <c r="D389" s="3">
        <v>0</v>
      </c>
    </row>
    <row r="390" spans="1:4" x14ac:dyDescent="0.25">
      <c r="A390" t="s">
        <v>441</v>
      </c>
      <c r="B390" t="s">
        <v>648</v>
      </c>
      <c r="C390" t="s">
        <v>392</v>
      </c>
      <c r="D390" s="3">
        <v>0</v>
      </c>
    </row>
    <row r="391" spans="1:4" x14ac:dyDescent="0.25">
      <c r="A391" t="s">
        <v>441</v>
      </c>
      <c r="B391" t="s">
        <v>648</v>
      </c>
      <c r="C391" t="s">
        <v>46</v>
      </c>
      <c r="D391" s="3"/>
    </row>
    <row r="392" spans="1:4" x14ac:dyDescent="0.25">
      <c r="A392" t="s">
        <v>441</v>
      </c>
      <c r="B392" t="s">
        <v>648</v>
      </c>
      <c r="C392" t="s">
        <v>81</v>
      </c>
      <c r="D392" s="3">
        <v>0</v>
      </c>
    </row>
    <row r="393" spans="1:4" x14ac:dyDescent="0.25">
      <c r="A393" t="s">
        <v>441</v>
      </c>
      <c r="B393" t="s">
        <v>648</v>
      </c>
      <c r="C393" t="s">
        <v>3</v>
      </c>
      <c r="D393" s="3">
        <v>0</v>
      </c>
    </row>
    <row r="394" spans="1:4" x14ac:dyDescent="0.25">
      <c r="A394" t="s">
        <v>441</v>
      </c>
      <c r="B394" t="s">
        <v>648</v>
      </c>
      <c r="C394" t="s">
        <v>0</v>
      </c>
      <c r="D394" s="3">
        <v>-47474000</v>
      </c>
    </row>
    <row r="395" spans="1:4" x14ac:dyDescent="0.25">
      <c r="A395" t="s">
        <v>455</v>
      </c>
      <c r="B395" t="s">
        <v>648</v>
      </c>
      <c r="C395" t="s">
        <v>274</v>
      </c>
      <c r="D395" s="3">
        <v>1312445</v>
      </c>
    </row>
    <row r="396" spans="1:4" x14ac:dyDescent="0.25">
      <c r="A396" t="s">
        <v>455</v>
      </c>
      <c r="B396" t="s">
        <v>648</v>
      </c>
      <c r="C396" t="s">
        <v>275</v>
      </c>
      <c r="D396" s="3">
        <v>0</v>
      </c>
    </row>
    <row r="397" spans="1:4" x14ac:dyDescent="0.25">
      <c r="A397" t="s">
        <v>455</v>
      </c>
      <c r="B397" t="s">
        <v>648</v>
      </c>
      <c r="C397" t="s">
        <v>276</v>
      </c>
      <c r="D397" s="3">
        <v>5909</v>
      </c>
    </row>
    <row r="398" spans="1:4" x14ac:dyDescent="0.25">
      <c r="A398" t="s">
        <v>455</v>
      </c>
      <c r="B398" t="s">
        <v>648</v>
      </c>
      <c r="C398" t="s">
        <v>277</v>
      </c>
      <c r="D398" s="3">
        <v>0</v>
      </c>
    </row>
    <row r="399" spans="1:4" x14ac:dyDescent="0.25">
      <c r="A399" t="s">
        <v>455</v>
      </c>
      <c r="B399" t="s">
        <v>648</v>
      </c>
      <c r="C399" t="s">
        <v>260</v>
      </c>
      <c r="D399" s="3">
        <v>16745467</v>
      </c>
    </row>
    <row r="400" spans="1:4" x14ac:dyDescent="0.25">
      <c r="A400" t="s">
        <v>455</v>
      </c>
      <c r="B400" t="s">
        <v>648</v>
      </c>
      <c r="C400" t="s">
        <v>261</v>
      </c>
      <c r="D400" s="3">
        <v>33312</v>
      </c>
    </row>
    <row r="401" spans="1:4" x14ac:dyDescent="0.25">
      <c r="A401" t="s">
        <v>455</v>
      </c>
      <c r="B401" t="s">
        <v>648</v>
      </c>
      <c r="C401" t="s">
        <v>278</v>
      </c>
      <c r="D401" s="3">
        <v>1879700</v>
      </c>
    </row>
    <row r="402" spans="1:4" x14ac:dyDescent="0.25">
      <c r="A402" t="s">
        <v>455</v>
      </c>
      <c r="B402" t="s">
        <v>648</v>
      </c>
      <c r="C402" t="s">
        <v>279</v>
      </c>
      <c r="D402" s="3">
        <v>0</v>
      </c>
    </row>
    <row r="403" spans="1:4" x14ac:dyDescent="0.25">
      <c r="A403" t="s">
        <v>455</v>
      </c>
      <c r="B403" t="s">
        <v>648</v>
      </c>
      <c r="C403" t="s">
        <v>262</v>
      </c>
      <c r="D403" s="3">
        <v>102050838</v>
      </c>
    </row>
    <row r="404" spans="1:4" x14ac:dyDescent="0.25">
      <c r="A404" t="s">
        <v>455</v>
      </c>
      <c r="B404" t="s">
        <v>648</v>
      </c>
      <c r="C404" t="s">
        <v>263</v>
      </c>
      <c r="D404" s="3">
        <v>679498450</v>
      </c>
    </row>
    <row r="405" spans="1:4" x14ac:dyDescent="0.25">
      <c r="A405" t="s">
        <v>455</v>
      </c>
      <c r="B405" t="s">
        <v>648</v>
      </c>
      <c r="C405" t="s">
        <v>270</v>
      </c>
      <c r="D405" s="3">
        <v>120697</v>
      </c>
    </row>
    <row r="406" spans="1:4" x14ac:dyDescent="0.25">
      <c r="A406" t="s">
        <v>455</v>
      </c>
      <c r="B406" t="s">
        <v>648</v>
      </c>
      <c r="C406" t="s">
        <v>280</v>
      </c>
      <c r="D406" s="3">
        <v>28558</v>
      </c>
    </row>
    <row r="407" spans="1:4" x14ac:dyDescent="0.25">
      <c r="A407" t="s">
        <v>455</v>
      </c>
      <c r="B407" t="s">
        <v>648</v>
      </c>
      <c r="C407" t="s">
        <v>281</v>
      </c>
      <c r="D407" s="3">
        <v>0</v>
      </c>
    </row>
    <row r="408" spans="1:4" x14ac:dyDescent="0.25">
      <c r="A408" t="s">
        <v>455</v>
      </c>
      <c r="B408" t="s">
        <v>648</v>
      </c>
      <c r="C408" t="s">
        <v>288</v>
      </c>
      <c r="D408" s="3">
        <v>1996000</v>
      </c>
    </row>
    <row r="409" spans="1:4" x14ac:dyDescent="0.25">
      <c r="A409" t="s">
        <v>455</v>
      </c>
      <c r="B409" t="s">
        <v>648</v>
      </c>
      <c r="C409" t="s">
        <v>371</v>
      </c>
      <c r="D409" s="3">
        <v>0</v>
      </c>
    </row>
    <row r="410" spans="1:4" x14ac:dyDescent="0.25">
      <c r="A410" t="s">
        <v>455</v>
      </c>
      <c r="B410" t="s">
        <v>648</v>
      </c>
      <c r="C410" t="s">
        <v>112</v>
      </c>
      <c r="D410" s="3">
        <v>0</v>
      </c>
    </row>
    <row r="411" spans="1:4" x14ac:dyDescent="0.25">
      <c r="A411" t="s">
        <v>455</v>
      </c>
      <c r="B411" t="s">
        <v>648</v>
      </c>
      <c r="C411" t="s">
        <v>131</v>
      </c>
      <c r="D411" s="3">
        <v>0</v>
      </c>
    </row>
    <row r="412" spans="1:4" x14ac:dyDescent="0.25">
      <c r="A412" t="s">
        <v>455</v>
      </c>
      <c r="B412" t="s">
        <v>648</v>
      </c>
      <c r="C412" t="s">
        <v>46</v>
      </c>
      <c r="D412" s="3"/>
    </row>
    <row r="413" spans="1:4" x14ac:dyDescent="0.25">
      <c r="A413" t="s">
        <v>455</v>
      </c>
      <c r="B413" t="s">
        <v>648</v>
      </c>
      <c r="C413" t="s">
        <v>81</v>
      </c>
      <c r="D413" s="3">
        <v>0</v>
      </c>
    </row>
    <row r="414" spans="1:4" x14ac:dyDescent="0.25">
      <c r="A414" t="s">
        <v>455</v>
      </c>
      <c r="B414" t="s">
        <v>648</v>
      </c>
      <c r="C414" t="s">
        <v>3</v>
      </c>
      <c r="D414" s="3">
        <v>0</v>
      </c>
    </row>
    <row r="415" spans="1:4" x14ac:dyDescent="0.25">
      <c r="A415" t="s">
        <v>455</v>
      </c>
      <c r="B415" t="s">
        <v>648</v>
      </c>
      <c r="C415" t="s">
        <v>2</v>
      </c>
      <c r="D415" s="3">
        <v>0</v>
      </c>
    </row>
    <row r="416" spans="1:4" x14ac:dyDescent="0.25">
      <c r="A416" t="s">
        <v>455</v>
      </c>
      <c r="B416" t="s">
        <v>648</v>
      </c>
      <c r="C416" t="s">
        <v>0</v>
      </c>
      <c r="D416" s="3">
        <v>-3801000</v>
      </c>
    </row>
    <row r="417" spans="1:4" x14ac:dyDescent="0.25">
      <c r="A417" t="s">
        <v>455</v>
      </c>
      <c r="B417" t="s">
        <v>648</v>
      </c>
      <c r="C417" t="s">
        <v>259</v>
      </c>
      <c r="D417" s="3">
        <v>0</v>
      </c>
    </row>
    <row r="418" spans="1:4" x14ac:dyDescent="0.25">
      <c r="A418" t="s">
        <v>468</v>
      </c>
      <c r="B418" t="s">
        <v>648</v>
      </c>
      <c r="C418" t="s">
        <v>307</v>
      </c>
      <c r="D418" s="3">
        <v>28047460</v>
      </c>
    </row>
    <row r="419" spans="1:4" x14ac:dyDescent="0.25">
      <c r="A419" t="s">
        <v>468</v>
      </c>
      <c r="B419" t="s">
        <v>648</v>
      </c>
      <c r="C419" t="s">
        <v>324</v>
      </c>
      <c r="D419" s="3">
        <v>258078453</v>
      </c>
    </row>
    <row r="420" spans="1:4" x14ac:dyDescent="0.25">
      <c r="A420" t="s">
        <v>468</v>
      </c>
      <c r="B420" t="s">
        <v>648</v>
      </c>
      <c r="C420" t="s">
        <v>308</v>
      </c>
      <c r="D420" s="3">
        <v>25726</v>
      </c>
    </row>
    <row r="421" spans="1:4" x14ac:dyDescent="0.25">
      <c r="A421" t="s">
        <v>468</v>
      </c>
      <c r="B421" t="s">
        <v>648</v>
      </c>
      <c r="C421" t="s">
        <v>309</v>
      </c>
      <c r="D421" s="3">
        <v>1702965313</v>
      </c>
    </row>
    <row r="422" spans="1:4" x14ac:dyDescent="0.25">
      <c r="A422" t="s">
        <v>468</v>
      </c>
      <c r="B422" t="s">
        <v>648</v>
      </c>
      <c r="C422" t="s">
        <v>310</v>
      </c>
      <c r="D422" s="3">
        <v>19708600</v>
      </c>
    </row>
    <row r="423" spans="1:4" x14ac:dyDescent="0.25">
      <c r="A423" t="s">
        <v>468</v>
      </c>
      <c r="B423" t="s">
        <v>648</v>
      </c>
      <c r="C423" t="s">
        <v>327</v>
      </c>
      <c r="D423" s="3">
        <v>287448000</v>
      </c>
    </row>
    <row r="424" spans="1:4" x14ac:dyDescent="0.25">
      <c r="A424" t="s">
        <v>468</v>
      </c>
      <c r="B424" t="s">
        <v>648</v>
      </c>
      <c r="C424" t="s">
        <v>319</v>
      </c>
      <c r="D424" s="3">
        <v>1574638040</v>
      </c>
    </row>
    <row r="425" spans="1:4" x14ac:dyDescent="0.25">
      <c r="A425" t="s">
        <v>468</v>
      </c>
      <c r="B425" t="s">
        <v>648</v>
      </c>
      <c r="C425" t="s">
        <v>311</v>
      </c>
      <c r="D425" s="3">
        <v>0</v>
      </c>
    </row>
    <row r="426" spans="1:4" x14ac:dyDescent="0.25">
      <c r="A426" t="s">
        <v>468</v>
      </c>
      <c r="B426" t="s">
        <v>648</v>
      </c>
      <c r="C426" t="s">
        <v>312</v>
      </c>
      <c r="D426" s="3">
        <v>0</v>
      </c>
    </row>
    <row r="427" spans="1:4" x14ac:dyDescent="0.25">
      <c r="A427" t="s">
        <v>468</v>
      </c>
      <c r="B427" t="s">
        <v>648</v>
      </c>
      <c r="C427" t="s">
        <v>314</v>
      </c>
      <c r="D427" s="3">
        <v>0</v>
      </c>
    </row>
    <row r="428" spans="1:4" x14ac:dyDescent="0.25">
      <c r="A428" t="s">
        <v>468</v>
      </c>
      <c r="B428" t="s">
        <v>648</v>
      </c>
      <c r="C428" t="s">
        <v>315</v>
      </c>
      <c r="D428" s="3">
        <v>0</v>
      </c>
    </row>
    <row r="429" spans="1:4" x14ac:dyDescent="0.25">
      <c r="A429" t="s">
        <v>468</v>
      </c>
      <c r="B429" t="s">
        <v>648</v>
      </c>
      <c r="C429" t="s">
        <v>322</v>
      </c>
      <c r="D429" s="3">
        <v>0</v>
      </c>
    </row>
    <row r="430" spans="1:4" x14ac:dyDescent="0.25">
      <c r="A430" t="s">
        <v>468</v>
      </c>
      <c r="B430" t="s">
        <v>648</v>
      </c>
      <c r="C430" t="s">
        <v>323</v>
      </c>
      <c r="D430" s="3">
        <v>0</v>
      </c>
    </row>
    <row r="431" spans="1:4" x14ac:dyDescent="0.25">
      <c r="A431" t="s">
        <v>468</v>
      </c>
      <c r="B431" t="s">
        <v>648</v>
      </c>
      <c r="C431" t="s">
        <v>317</v>
      </c>
      <c r="D431" s="3">
        <v>83395</v>
      </c>
    </row>
    <row r="432" spans="1:4" x14ac:dyDescent="0.25">
      <c r="A432" t="s">
        <v>468</v>
      </c>
      <c r="B432" t="s">
        <v>648</v>
      </c>
      <c r="C432" t="s">
        <v>326</v>
      </c>
      <c r="D432" s="3">
        <v>1371275600</v>
      </c>
    </row>
    <row r="433" spans="1:4" x14ac:dyDescent="0.25">
      <c r="A433" t="s">
        <v>468</v>
      </c>
      <c r="B433" t="s">
        <v>648</v>
      </c>
      <c r="C433" t="s">
        <v>371</v>
      </c>
      <c r="D433" s="3">
        <v>0</v>
      </c>
    </row>
    <row r="434" spans="1:4" x14ac:dyDescent="0.25">
      <c r="A434" t="s">
        <v>468</v>
      </c>
      <c r="B434" t="s">
        <v>648</v>
      </c>
      <c r="C434" t="s">
        <v>473</v>
      </c>
      <c r="D434" s="3">
        <v>0</v>
      </c>
    </row>
    <row r="435" spans="1:4" x14ac:dyDescent="0.25">
      <c r="A435" t="s">
        <v>468</v>
      </c>
      <c r="B435" t="s">
        <v>648</v>
      </c>
      <c r="C435" t="s">
        <v>474</v>
      </c>
      <c r="D435" s="3">
        <v>0</v>
      </c>
    </row>
    <row r="436" spans="1:4" x14ac:dyDescent="0.25">
      <c r="A436" t="s">
        <v>468</v>
      </c>
      <c r="B436" t="s">
        <v>648</v>
      </c>
      <c r="C436" t="s">
        <v>372</v>
      </c>
      <c r="D436" s="3">
        <v>0</v>
      </c>
    </row>
    <row r="437" spans="1:4" x14ac:dyDescent="0.25">
      <c r="A437" t="s">
        <v>468</v>
      </c>
      <c r="B437" t="s">
        <v>648</v>
      </c>
      <c r="C437" t="s">
        <v>46</v>
      </c>
      <c r="D437" s="3"/>
    </row>
    <row r="438" spans="1:4" x14ac:dyDescent="0.25">
      <c r="A438" t="s">
        <v>468</v>
      </c>
      <c r="B438" t="s">
        <v>648</v>
      </c>
      <c r="C438" t="s">
        <v>81</v>
      </c>
      <c r="D438" s="3">
        <v>0</v>
      </c>
    </row>
    <row r="439" spans="1:4" x14ac:dyDescent="0.25">
      <c r="A439" t="s">
        <v>468</v>
      </c>
      <c r="B439" t="s">
        <v>648</v>
      </c>
      <c r="C439" t="s">
        <v>3</v>
      </c>
      <c r="D439" s="3">
        <v>0</v>
      </c>
    </row>
    <row r="440" spans="1:4" x14ac:dyDescent="0.25">
      <c r="A440" t="s">
        <v>468</v>
      </c>
      <c r="B440" t="s">
        <v>648</v>
      </c>
      <c r="C440" t="s">
        <v>2</v>
      </c>
      <c r="D440" s="3">
        <v>0</v>
      </c>
    </row>
    <row r="441" spans="1:4" x14ac:dyDescent="0.25">
      <c r="A441" t="s">
        <v>468</v>
      </c>
      <c r="B441" t="s">
        <v>648</v>
      </c>
      <c r="C441" t="s">
        <v>0</v>
      </c>
      <c r="D441" s="3">
        <v>6762000</v>
      </c>
    </row>
    <row r="442" spans="1:4" x14ac:dyDescent="0.25">
      <c r="A442" t="s">
        <v>475</v>
      </c>
      <c r="B442" t="s">
        <v>648</v>
      </c>
      <c r="C442" t="s">
        <v>307</v>
      </c>
      <c r="D442" s="3">
        <v>3660279</v>
      </c>
    </row>
    <row r="443" spans="1:4" x14ac:dyDescent="0.25">
      <c r="A443" t="s">
        <v>475</v>
      </c>
      <c r="B443" t="s">
        <v>648</v>
      </c>
      <c r="C443" t="s">
        <v>324</v>
      </c>
      <c r="D443" s="3">
        <v>56471992</v>
      </c>
    </row>
    <row r="444" spans="1:4" x14ac:dyDescent="0.25">
      <c r="A444" t="s">
        <v>475</v>
      </c>
      <c r="B444" t="s">
        <v>648</v>
      </c>
      <c r="C444" t="s">
        <v>343</v>
      </c>
      <c r="D444" s="3">
        <v>3407063</v>
      </c>
    </row>
    <row r="445" spans="1:4" x14ac:dyDescent="0.25">
      <c r="A445" t="s">
        <v>475</v>
      </c>
      <c r="B445" t="s">
        <v>648</v>
      </c>
      <c r="C445" t="s">
        <v>309</v>
      </c>
      <c r="D445" s="3">
        <v>45999140</v>
      </c>
    </row>
    <row r="446" spans="1:4" x14ac:dyDescent="0.25">
      <c r="A446" t="s">
        <v>475</v>
      </c>
      <c r="B446" t="s">
        <v>648</v>
      </c>
      <c r="C446" t="s">
        <v>327</v>
      </c>
      <c r="D446" s="3">
        <v>235847362</v>
      </c>
    </row>
    <row r="447" spans="1:4" x14ac:dyDescent="0.25">
      <c r="A447" t="s">
        <v>475</v>
      </c>
      <c r="B447" t="s">
        <v>648</v>
      </c>
      <c r="C447" t="s">
        <v>319</v>
      </c>
      <c r="D447" s="3">
        <v>1310835338</v>
      </c>
    </row>
    <row r="448" spans="1:4" x14ac:dyDescent="0.25">
      <c r="A448" t="s">
        <v>475</v>
      </c>
      <c r="B448" t="s">
        <v>648</v>
      </c>
      <c r="C448" t="s">
        <v>312</v>
      </c>
      <c r="D448" s="3">
        <v>0</v>
      </c>
    </row>
    <row r="449" spans="1:4" x14ac:dyDescent="0.25">
      <c r="A449" t="s">
        <v>475</v>
      </c>
      <c r="B449" t="s">
        <v>648</v>
      </c>
      <c r="C449" t="s">
        <v>315</v>
      </c>
      <c r="D449" s="3">
        <v>0</v>
      </c>
    </row>
    <row r="450" spans="1:4" x14ac:dyDescent="0.25">
      <c r="A450" t="s">
        <v>475</v>
      </c>
      <c r="B450" t="s">
        <v>648</v>
      </c>
      <c r="C450" t="s">
        <v>322</v>
      </c>
      <c r="D450" s="3">
        <v>0</v>
      </c>
    </row>
    <row r="451" spans="1:4" x14ac:dyDescent="0.25">
      <c r="A451" t="s">
        <v>475</v>
      </c>
      <c r="B451" t="s">
        <v>648</v>
      </c>
      <c r="C451" t="s">
        <v>326</v>
      </c>
      <c r="D451" s="3">
        <v>97095000</v>
      </c>
    </row>
    <row r="452" spans="1:4" x14ac:dyDescent="0.25">
      <c r="A452" t="s">
        <v>475</v>
      </c>
      <c r="B452" t="s">
        <v>648</v>
      </c>
      <c r="C452" t="s">
        <v>341</v>
      </c>
      <c r="D452" s="3">
        <v>4305</v>
      </c>
    </row>
    <row r="453" spans="1:4" x14ac:dyDescent="0.25">
      <c r="A453" t="s">
        <v>475</v>
      </c>
      <c r="B453" t="s">
        <v>648</v>
      </c>
      <c r="C453" t="s">
        <v>473</v>
      </c>
      <c r="D453" s="3">
        <v>0</v>
      </c>
    </row>
    <row r="454" spans="1:4" x14ac:dyDescent="0.25">
      <c r="A454" t="s">
        <v>475</v>
      </c>
      <c r="B454" t="s">
        <v>648</v>
      </c>
      <c r="C454" t="s">
        <v>474</v>
      </c>
      <c r="D454" s="3">
        <v>0</v>
      </c>
    </row>
    <row r="455" spans="1:4" x14ac:dyDescent="0.25">
      <c r="A455" t="s">
        <v>475</v>
      </c>
      <c r="B455" t="s">
        <v>648</v>
      </c>
      <c r="C455" t="s">
        <v>372</v>
      </c>
      <c r="D455" s="3">
        <v>0</v>
      </c>
    </row>
    <row r="456" spans="1:4" x14ac:dyDescent="0.25">
      <c r="A456" t="s">
        <v>475</v>
      </c>
      <c r="B456" t="s">
        <v>648</v>
      </c>
      <c r="C456" t="s">
        <v>46</v>
      </c>
      <c r="D456" s="3"/>
    </row>
    <row r="457" spans="1:4" x14ac:dyDescent="0.25">
      <c r="A457" t="s">
        <v>475</v>
      </c>
      <c r="B457" t="s">
        <v>648</v>
      </c>
      <c r="C457" t="s">
        <v>0</v>
      </c>
      <c r="D457" s="3">
        <v>-817000</v>
      </c>
    </row>
    <row r="458" spans="1:4" x14ac:dyDescent="0.25">
      <c r="A458" t="s">
        <v>354</v>
      </c>
      <c r="B458" t="s">
        <v>649</v>
      </c>
      <c r="C458" t="s">
        <v>99</v>
      </c>
      <c r="D458" s="3">
        <v>13727922</v>
      </c>
    </row>
    <row r="459" spans="1:4" x14ac:dyDescent="0.25">
      <c r="A459" t="s">
        <v>354</v>
      </c>
      <c r="B459" t="s">
        <v>649</v>
      </c>
      <c r="C459" t="s">
        <v>355</v>
      </c>
      <c r="D459" s="3">
        <v>61141685</v>
      </c>
    </row>
    <row r="460" spans="1:4" x14ac:dyDescent="0.25">
      <c r="A460" t="s">
        <v>354</v>
      </c>
      <c r="B460" t="s">
        <v>649</v>
      </c>
      <c r="C460" t="s">
        <v>93</v>
      </c>
      <c r="D460" s="3">
        <v>934400</v>
      </c>
    </row>
    <row r="461" spans="1:4" x14ac:dyDescent="0.25">
      <c r="A461" t="s">
        <v>354</v>
      </c>
      <c r="B461" t="s">
        <v>649</v>
      </c>
      <c r="C461" t="s">
        <v>100</v>
      </c>
      <c r="D461" s="3">
        <v>0</v>
      </c>
    </row>
    <row r="462" spans="1:4" x14ac:dyDescent="0.25">
      <c r="A462" t="s">
        <v>354</v>
      </c>
      <c r="B462" t="s">
        <v>649</v>
      </c>
      <c r="C462" t="s">
        <v>89</v>
      </c>
      <c r="D462" s="3">
        <v>0</v>
      </c>
    </row>
    <row r="463" spans="1:4" x14ac:dyDescent="0.25">
      <c r="A463" t="s">
        <v>354</v>
      </c>
      <c r="B463" t="s">
        <v>649</v>
      </c>
      <c r="C463" t="s">
        <v>90</v>
      </c>
      <c r="D463" s="3">
        <v>0</v>
      </c>
    </row>
    <row r="464" spans="1:4" x14ac:dyDescent="0.25">
      <c r="A464" t="s">
        <v>354</v>
      </c>
      <c r="B464" t="s">
        <v>649</v>
      </c>
      <c r="C464" t="s">
        <v>102</v>
      </c>
      <c r="D464" s="3">
        <v>0</v>
      </c>
    </row>
    <row r="465" spans="1:4" x14ac:dyDescent="0.25">
      <c r="A465" t="s">
        <v>354</v>
      </c>
      <c r="B465" t="s">
        <v>649</v>
      </c>
      <c r="C465" t="s">
        <v>358</v>
      </c>
      <c r="D465" s="3">
        <v>641326</v>
      </c>
    </row>
    <row r="466" spans="1:4" x14ac:dyDescent="0.25">
      <c r="A466" t="s">
        <v>354</v>
      </c>
      <c r="B466" t="s">
        <v>649</v>
      </c>
      <c r="C466" t="s">
        <v>359</v>
      </c>
      <c r="D466" s="3">
        <v>4894</v>
      </c>
    </row>
    <row r="467" spans="1:4" x14ac:dyDescent="0.25">
      <c r="A467" t="s">
        <v>354</v>
      </c>
      <c r="B467" t="s">
        <v>649</v>
      </c>
      <c r="C467" t="s">
        <v>101</v>
      </c>
      <c r="D467" s="3">
        <v>4569643</v>
      </c>
    </row>
    <row r="468" spans="1:4" x14ac:dyDescent="0.25">
      <c r="A468" t="s">
        <v>354</v>
      </c>
      <c r="B468" t="s">
        <v>649</v>
      </c>
      <c r="C468" t="s">
        <v>366</v>
      </c>
      <c r="D468" s="3">
        <v>27159872</v>
      </c>
    </row>
    <row r="469" spans="1:4" x14ac:dyDescent="0.25">
      <c r="A469" t="s">
        <v>354</v>
      </c>
      <c r="B469" t="s">
        <v>649</v>
      </c>
      <c r="C469" t="s">
        <v>98</v>
      </c>
      <c r="D469" s="3">
        <v>0</v>
      </c>
    </row>
    <row r="470" spans="1:4" x14ac:dyDescent="0.25">
      <c r="A470" t="s">
        <v>354</v>
      </c>
      <c r="B470" t="s">
        <v>649</v>
      </c>
      <c r="C470" t="s">
        <v>373</v>
      </c>
      <c r="D470" s="3">
        <v>0</v>
      </c>
    </row>
    <row r="471" spans="1:4" x14ac:dyDescent="0.25">
      <c r="A471" t="s">
        <v>354</v>
      </c>
      <c r="B471" t="s">
        <v>649</v>
      </c>
      <c r="C471" t="s">
        <v>374</v>
      </c>
      <c r="D471" s="3">
        <v>0</v>
      </c>
    </row>
    <row r="472" spans="1:4" x14ac:dyDescent="0.25">
      <c r="A472" t="s">
        <v>354</v>
      </c>
      <c r="B472" t="s">
        <v>649</v>
      </c>
      <c r="C472" t="s">
        <v>376</v>
      </c>
      <c r="D472" s="3">
        <v>0</v>
      </c>
    </row>
    <row r="473" spans="1:4" x14ac:dyDescent="0.25">
      <c r="A473" t="s">
        <v>354</v>
      </c>
      <c r="B473" t="s">
        <v>649</v>
      </c>
      <c r="C473" t="s">
        <v>58</v>
      </c>
      <c r="D473" s="3"/>
    </row>
    <row r="474" spans="1:4" x14ac:dyDescent="0.25">
      <c r="A474" t="s">
        <v>354</v>
      </c>
      <c r="B474" t="s">
        <v>649</v>
      </c>
      <c r="C474" t="s">
        <v>97</v>
      </c>
      <c r="D474" s="3">
        <v>-22000</v>
      </c>
    </row>
    <row r="475" spans="1:4" x14ac:dyDescent="0.25">
      <c r="A475" t="s">
        <v>354</v>
      </c>
      <c r="B475" t="s">
        <v>649</v>
      </c>
      <c r="C475" t="s">
        <v>81</v>
      </c>
      <c r="D475" s="3">
        <v>0</v>
      </c>
    </row>
    <row r="476" spans="1:4" x14ac:dyDescent="0.25">
      <c r="A476" t="s">
        <v>354</v>
      </c>
      <c r="B476" t="s">
        <v>649</v>
      </c>
      <c r="C476" t="s">
        <v>3</v>
      </c>
      <c r="D476" s="3">
        <v>0</v>
      </c>
    </row>
    <row r="477" spans="1:4" x14ac:dyDescent="0.25">
      <c r="A477" t="s">
        <v>377</v>
      </c>
      <c r="B477" t="s">
        <v>649</v>
      </c>
      <c r="C477" t="s">
        <v>144</v>
      </c>
      <c r="D477" s="3">
        <v>0</v>
      </c>
    </row>
    <row r="478" spans="1:4" x14ac:dyDescent="0.25">
      <c r="A478" t="s">
        <v>377</v>
      </c>
      <c r="B478" t="s">
        <v>649</v>
      </c>
      <c r="C478" t="s">
        <v>143</v>
      </c>
      <c r="D478" s="3">
        <v>392903953</v>
      </c>
    </row>
    <row r="479" spans="1:4" x14ac:dyDescent="0.25">
      <c r="A479" t="s">
        <v>377</v>
      </c>
      <c r="B479" t="s">
        <v>649</v>
      </c>
      <c r="C479" t="s">
        <v>146</v>
      </c>
      <c r="D479" s="3">
        <v>0</v>
      </c>
    </row>
    <row r="480" spans="1:4" x14ac:dyDescent="0.25">
      <c r="A480" t="s">
        <v>377</v>
      </c>
      <c r="B480" t="s">
        <v>649</v>
      </c>
      <c r="C480" t="s">
        <v>145</v>
      </c>
      <c r="D480" s="3">
        <v>4476565</v>
      </c>
    </row>
    <row r="481" spans="1:4" x14ac:dyDescent="0.25">
      <c r="A481" t="s">
        <v>377</v>
      </c>
      <c r="B481" t="s">
        <v>649</v>
      </c>
      <c r="C481" t="s">
        <v>141</v>
      </c>
      <c r="D481" s="3">
        <v>205238539</v>
      </c>
    </row>
    <row r="482" spans="1:4" x14ac:dyDescent="0.25">
      <c r="A482" t="s">
        <v>377</v>
      </c>
      <c r="B482" t="s">
        <v>649</v>
      </c>
      <c r="C482" t="s">
        <v>142</v>
      </c>
      <c r="D482" s="3">
        <v>3700906</v>
      </c>
    </row>
    <row r="483" spans="1:4" x14ac:dyDescent="0.25">
      <c r="A483" t="s">
        <v>377</v>
      </c>
      <c r="B483" t="s">
        <v>649</v>
      </c>
      <c r="C483" t="s">
        <v>150</v>
      </c>
      <c r="D483" s="3">
        <v>2272809</v>
      </c>
    </row>
    <row r="484" spans="1:4" x14ac:dyDescent="0.25">
      <c r="A484" t="s">
        <v>377</v>
      </c>
      <c r="B484" t="s">
        <v>649</v>
      </c>
      <c r="C484" t="s">
        <v>151</v>
      </c>
      <c r="D484" s="3">
        <v>0</v>
      </c>
    </row>
    <row r="485" spans="1:4" x14ac:dyDescent="0.25">
      <c r="A485" t="s">
        <v>377</v>
      </c>
      <c r="B485" t="s">
        <v>649</v>
      </c>
      <c r="C485" t="s">
        <v>149</v>
      </c>
      <c r="D485" s="3">
        <v>0</v>
      </c>
    </row>
    <row r="486" spans="1:4" x14ac:dyDescent="0.25">
      <c r="A486" t="s">
        <v>377</v>
      </c>
      <c r="B486" t="s">
        <v>649</v>
      </c>
      <c r="C486" t="s">
        <v>148</v>
      </c>
      <c r="D486" s="3">
        <v>58793</v>
      </c>
    </row>
    <row r="487" spans="1:4" x14ac:dyDescent="0.25">
      <c r="A487" t="s">
        <v>377</v>
      </c>
      <c r="B487" t="s">
        <v>649</v>
      </c>
      <c r="C487" t="s">
        <v>147</v>
      </c>
      <c r="D487" s="3">
        <v>260814</v>
      </c>
    </row>
    <row r="488" spans="1:4" x14ac:dyDescent="0.25">
      <c r="A488" t="s">
        <v>377</v>
      </c>
      <c r="B488" t="s">
        <v>649</v>
      </c>
      <c r="C488" t="s">
        <v>378</v>
      </c>
      <c r="D488" s="3">
        <v>0</v>
      </c>
    </row>
    <row r="489" spans="1:4" x14ac:dyDescent="0.25">
      <c r="A489" t="s">
        <v>377</v>
      </c>
      <c r="B489" t="s">
        <v>649</v>
      </c>
      <c r="C489" t="s">
        <v>379</v>
      </c>
      <c r="D489" s="3">
        <v>0</v>
      </c>
    </row>
    <row r="490" spans="1:4" x14ac:dyDescent="0.25">
      <c r="A490" t="s">
        <v>377</v>
      </c>
      <c r="B490" t="s">
        <v>649</v>
      </c>
      <c r="C490" t="s">
        <v>380</v>
      </c>
      <c r="D490" s="3">
        <v>0</v>
      </c>
    </row>
    <row r="491" spans="1:4" x14ac:dyDescent="0.25">
      <c r="A491" t="s">
        <v>377</v>
      </c>
      <c r="B491" t="s">
        <v>649</v>
      </c>
      <c r="C491" t="s">
        <v>381</v>
      </c>
      <c r="D491" s="3">
        <v>4760</v>
      </c>
    </row>
    <row r="492" spans="1:4" x14ac:dyDescent="0.25">
      <c r="A492" t="s">
        <v>377</v>
      </c>
      <c r="B492" t="s">
        <v>649</v>
      </c>
      <c r="C492" t="s">
        <v>138</v>
      </c>
      <c r="D492" s="3">
        <v>27526525</v>
      </c>
    </row>
    <row r="493" spans="1:4" x14ac:dyDescent="0.25">
      <c r="A493" t="s">
        <v>377</v>
      </c>
      <c r="B493" t="s">
        <v>649</v>
      </c>
      <c r="C493" t="s">
        <v>139</v>
      </c>
      <c r="D493" s="3">
        <v>365784</v>
      </c>
    </row>
    <row r="494" spans="1:4" x14ac:dyDescent="0.25">
      <c r="A494" t="s">
        <v>377</v>
      </c>
      <c r="B494" t="s">
        <v>649</v>
      </c>
      <c r="C494" t="s">
        <v>140</v>
      </c>
      <c r="D494" s="3">
        <v>0</v>
      </c>
    </row>
    <row r="495" spans="1:4" x14ac:dyDescent="0.25">
      <c r="A495" t="s">
        <v>377</v>
      </c>
      <c r="B495" t="s">
        <v>649</v>
      </c>
      <c r="C495" t="s">
        <v>126</v>
      </c>
      <c r="D495" s="3">
        <v>0</v>
      </c>
    </row>
    <row r="496" spans="1:4" x14ac:dyDescent="0.25">
      <c r="A496" t="s">
        <v>377</v>
      </c>
      <c r="B496" t="s">
        <v>649</v>
      </c>
      <c r="C496" t="s">
        <v>123</v>
      </c>
      <c r="D496" s="3">
        <v>0</v>
      </c>
    </row>
    <row r="497" spans="1:4" x14ac:dyDescent="0.25">
      <c r="A497" t="s">
        <v>377</v>
      </c>
      <c r="B497" t="s">
        <v>649</v>
      </c>
      <c r="C497" t="s">
        <v>125</v>
      </c>
      <c r="D497" s="3">
        <v>0</v>
      </c>
    </row>
    <row r="498" spans="1:4" x14ac:dyDescent="0.25">
      <c r="A498" t="s">
        <v>377</v>
      </c>
      <c r="B498" t="s">
        <v>649</v>
      </c>
      <c r="C498" t="s">
        <v>152</v>
      </c>
      <c r="D498" s="3">
        <v>0</v>
      </c>
    </row>
    <row r="499" spans="1:4" x14ac:dyDescent="0.25">
      <c r="A499" t="s">
        <v>377</v>
      </c>
      <c r="B499" t="s">
        <v>649</v>
      </c>
      <c r="C499" t="s">
        <v>127</v>
      </c>
      <c r="D499" s="3">
        <v>0</v>
      </c>
    </row>
    <row r="500" spans="1:4" x14ac:dyDescent="0.25">
      <c r="A500" t="s">
        <v>377</v>
      </c>
      <c r="B500" t="s">
        <v>649</v>
      </c>
      <c r="C500" t="s">
        <v>129</v>
      </c>
      <c r="D500" s="3">
        <v>0</v>
      </c>
    </row>
    <row r="501" spans="1:4" x14ac:dyDescent="0.25">
      <c r="A501" t="s">
        <v>377</v>
      </c>
      <c r="B501" t="s">
        <v>649</v>
      </c>
      <c r="C501" t="s">
        <v>373</v>
      </c>
      <c r="D501" s="3">
        <v>0</v>
      </c>
    </row>
    <row r="502" spans="1:4" x14ac:dyDescent="0.25">
      <c r="A502" t="s">
        <v>377</v>
      </c>
      <c r="B502" t="s">
        <v>649</v>
      </c>
      <c r="C502" t="s">
        <v>374</v>
      </c>
      <c r="D502" s="3">
        <v>0</v>
      </c>
    </row>
    <row r="503" spans="1:4" x14ac:dyDescent="0.25">
      <c r="A503" t="s">
        <v>377</v>
      </c>
      <c r="B503" t="s">
        <v>649</v>
      </c>
      <c r="C503" t="s">
        <v>393</v>
      </c>
      <c r="D503" s="3">
        <v>0</v>
      </c>
    </row>
    <row r="504" spans="1:4" x14ac:dyDescent="0.25">
      <c r="A504" t="s">
        <v>377</v>
      </c>
      <c r="B504" t="s">
        <v>649</v>
      </c>
      <c r="C504" t="s">
        <v>153</v>
      </c>
      <c r="D504" s="3">
        <v>0</v>
      </c>
    </row>
    <row r="505" spans="1:4" x14ac:dyDescent="0.25">
      <c r="A505" t="s">
        <v>377</v>
      </c>
      <c r="B505" t="s">
        <v>649</v>
      </c>
      <c r="C505" t="s">
        <v>58</v>
      </c>
      <c r="D505" s="3"/>
    </row>
    <row r="506" spans="1:4" x14ac:dyDescent="0.25">
      <c r="A506" t="s">
        <v>377</v>
      </c>
      <c r="B506" t="s">
        <v>649</v>
      </c>
      <c r="C506" t="s">
        <v>137</v>
      </c>
      <c r="D506" s="3">
        <v>0</v>
      </c>
    </row>
    <row r="507" spans="1:4" x14ac:dyDescent="0.25">
      <c r="A507" t="s">
        <v>377</v>
      </c>
      <c r="B507" t="s">
        <v>649</v>
      </c>
      <c r="C507" t="s">
        <v>54</v>
      </c>
      <c r="D507" s="3">
        <v>23000</v>
      </c>
    </row>
    <row r="508" spans="1:4" x14ac:dyDescent="0.25">
      <c r="A508" t="s">
        <v>394</v>
      </c>
      <c r="B508" t="s">
        <v>649</v>
      </c>
      <c r="C508" t="s">
        <v>222</v>
      </c>
      <c r="D508" s="3">
        <v>0</v>
      </c>
    </row>
    <row r="509" spans="1:4" x14ac:dyDescent="0.25">
      <c r="A509" t="s">
        <v>394</v>
      </c>
      <c r="B509" t="s">
        <v>649</v>
      </c>
      <c r="C509" t="s">
        <v>395</v>
      </c>
      <c r="D509" s="3">
        <v>0</v>
      </c>
    </row>
    <row r="510" spans="1:4" x14ac:dyDescent="0.25">
      <c r="A510" t="s">
        <v>394</v>
      </c>
      <c r="B510" t="s">
        <v>649</v>
      </c>
      <c r="C510" t="s">
        <v>396</v>
      </c>
      <c r="D510" s="3">
        <v>0</v>
      </c>
    </row>
    <row r="511" spans="1:4" x14ac:dyDescent="0.25">
      <c r="A511" t="s">
        <v>394</v>
      </c>
      <c r="B511" t="s">
        <v>649</v>
      </c>
      <c r="C511" t="s">
        <v>232</v>
      </c>
      <c r="D511" s="3">
        <v>0</v>
      </c>
    </row>
    <row r="512" spans="1:4" x14ac:dyDescent="0.25">
      <c r="A512" t="s">
        <v>394</v>
      </c>
      <c r="B512" t="s">
        <v>649</v>
      </c>
      <c r="C512" t="s">
        <v>233</v>
      </c>
      <c r="D512" s="3">
        <v>0</v>
      </c>
    </row>
    <row r="513" spans="1:4" x14ac:dyDescent="0.25">
      <c r="A513" t="s">
        <v>394</v>
      </c>
      <c r="B513" t="s">
        <v>649</v>
      </c>
      <c r="C513" t="s">
        <v>230</v>
      </c>
      <c r="D513" s="3">
        <v>0</v>
      </c>
    </row>
    <row r="514" spans="1:4" x14ac:dyDescent="0.25">
      <c r="A514" t="s">
        <v>394</v>
      </c>
      <c r="B514" t="s">
        <v>649</v>
      </c>
      <c r="C514" t="s">
        <v>229</v>
      </c>
      <c r="D514" s="3">
        <v>0</v>
      </c>
    </row>
    <row r="515" spans="1:4" x14ac:dyDescent="0.25">
      <c r="A515" t="s">
        <v>394</v>
      </c>
      <c r="B515" t="s">
        <v>649</v>
      </c>
      <c r="C515" t="s">
        <v>223</v>
      </c>
      <c r="D515" s="3">
        <v>0</v>
      </c>
    </row>
    <row r="516" spans="1:4" x14ac:dyDescent="0.25">
      <c r="A516" t="s">
        <v>394</v>
      </c>
      <c r="B516" t="s">
        <v>649</v>
      </c>
      <c r="C516" t="s">
        <v>231</v>
      </c>
      <c r="D516" s="3">
        <v>0</v>
      </c>
    </row>
    <row r="517" spans="1:4" x14ac:dyDescent="0.25">
      <c r="A517" t="s">
        <v>394</v>
      </c>
      <c r="B517" t="s">
        <v>649</v>
      </c>
      <c r="C517" t="s">
        <v>224</v>
      </c>
      <c r="D517" s="3">
        <v>0</v>
      </c>
    </row>
    <row r="518" spans="1:4" x14ac:dyDescent="0.25">
      <c r="A518" t="s">
        <v>394</v>
      </c>
      <c r="B518" t="s">
        <v>649</v>
      </c>
      <c r="C518" t="s">
        <v>225</v>
      </c>
      <c r="D518" s="3">
        <v>137786861</v>
      </c>
    </row>
    <row r="519" spans="1:4" x14ac:dyDescent="0.25">
      <c r="A519" t="s">
        <v>394</v>
      </c>
      <c r="B519" t="s">
        <v>649</v>
      </c>
      <c r="C519" t="s">
        <v>178</v>
      </c>
      <c r="D519" s="3">
        <v>118509600</v>
      </c>
    </row>
    <row r="520" spans="1:4" x14ac:dyDescent="0.25">
      <c r="A520" t="s">
        <v>394</v>
      </c>
      <c r="B520" t="s">
        <v>649</v>
      </c>
      <c r="C520" t="s">
        <v>397</v>
      </c>
      <c r="D520" s="3">
        <v>409500</v>
      </c>
    </row>
    <row r="521" spans="1:4" x14ac:dyDescent="0.25">
      <c r="A521" t="s">
        <v>394</v>
      </c>
      <c r="B521" t="s">
        <v>649</v>
      </c>
      <c r="C521" t="s">
        <v>182</v>
      </c>
      <c r="D521" s="3">
        <v>583278</v>
      </c>
    </row>
    <row r="522" spans="1:4" x14ac:dyDescent="0.25">
      <c r="A522" t="s">
        <v>394</v>
      </c>
      <c r="B522" t="s">
        <v>649</v>
      </c>
      <c r="C522" t="s">
        <v>400</v>
      </c>
      <c r="D522" s="3">
        <v>94868834</v>
      </c>
    </row>
    <row r="523" spans="1:4" x14ac:dyDescent="0.25">
      <c r="A523" t="s">
        <v>394</v>
      </c>
      <c r="B523" t="s">
        <v>649</v>
      </c>
      <c r="C523" t="s">
        <v>401</v>
      </c>
      <c r="D523" s="3">
        <v>0</v>
      </c>
    </row>
    <row r="524" spans="1:4" x14ac:dyDescent="0.25">
      <c r="A524" t="s">
        <v>394</v>
      </c>
      <c r="B524" t="s">
        <v>649</v>
      </c>
      <c r="C524" t="s">
        <v>402</v>
      </c>
      <c r="D524" s="3">
        <v>0</v>
      </c>
    </row>
    <row r="525" spans="1:4" x14ac:dyDescent="0.25">
      <c r="A525" t="s">
        <v>394</v>
      </c>
      <c r="B525" t="s">
        <v>649</v>
      </c>
      <c r="C525" t="s">
        <v>185</v>
      </c>
      <c r="D525" s="3">
        <v>0</v>
      </c>
    </row>
    <row r="526" spans="1:4" x14ac:dyDescent="0.25">
      <c r="A526" t="s">
        <v>394</v>
      </c>
      <c r="B526" t="s">
        <v>649</v>
      </c>
      <c r="C526" t="s">
        <v>226</v>
      </c>
      <c r="D526" s="3">
        <v>7796</v>
      </c>
    </row>
    <row r="527" spans="1:4" x14ac:dyDescent="0.25">
      <c r="A527" t="s">
        <v>394</v>
      </c>
      <c r="B527" t="s">
        <v>649</v>
      </c>
      <c r="C527" t="s">
        <v>216</v>
      </c>
      <c r="D527" s="3">
        <v>0</v>
      </c>
    </row>
    <row r="528" spans="1:4" x14ac:dyDescent="0.25">
      <c r="A528" t="s">
        <v>394</v>
      </c>
      <c r="B528" t="s">
        <v>649</v>
      </c>
      <c r="C528" t="s">
        <v>215</v>
      </c>
      <c r="D528" s="3">
        <v>0</v>
      </c>
    </row>
    <row r="529" spans="1:4" x14ac:dyDescent="0.25">
      <c r="A529" t="s">
        <v>394</v>
      </c>
      <c r="B529" t="s">
        <v>649</v>
      </c>
      <c r="C529" t="s">
        <v>177</v>
      </c>
      <c r="D529" s="3">
        <v>0</v>
      </c>
    </row>
    <row r="530" spans="1:4" x14ac:dyDescent="0.25">
      <c r="A530" t="s">
        <v>394</v>
      </c>
      <c r="B530" t="s">
        <v>649</v>
      </c>
      <c r="C530" t="s">
        <v>168</v>
      </c>
      <c r="D530" s="3">
        <v>0</v>
      </c>
    </row>
    <row r="531" spans="1:4" x14ac:dyDescent="0.25">
      <c r="A531" t="s">
        <v>394</v>
      </c>
      <c r="B531" t="s">
        <v>649</v>
      </c>
      <c r="C531" t="s">
        <v>169</v>
      </c>
      <c r="D531" s="3">
        <v>0</v>
      </c>
    </row>
    <row r="532" spans="1:4" x14ac:dyDescent="0.25">
      <c r="A532" t="s">
        <v>394</v>
      </c>
      <c r="B532" t="s">
        <v>649</v>
      </c>
      <c r="C532" t="s">
        <v>172</v>
      </c>
      <c r="D532" s="3">
        <v>0</v>
      </c>
    </row>
    <row r="533" spans="1:4" x14ac:dyDescent="0.25">
      <c r="A533" t="s">
        <v>394</v>
      </c>
      <c r="B533" t="s">
        <v>649</v>
      </c>
      <c r="C533" t="s">
        <v>238</v>
      </c>
      <c r="D533" s="3">
        <v>0</v>
      </c>
    </row>
    <row r="534" spans="1:4" x14ac:dyDescent="0.25">
      <c r="A534" t="s">
        <v>394</v>
      </c>
      <c r="B534" t="s">
        <v>649</v>
      </c>
      <c r="C534" t="s">
        <v>237</v>
      </c>
      <c r="D534" s="3">
        <v>0</v>
      </c>
    </row>
    <row r="535" spans="1:4" x14ac:dyDescent="0.25">
      <c r="A535" t="s">
        <v>394</v>
      </c>
      <c r="B535" t="s">
        <v>649</v>
      </c>
      <c r="C535" t="s">
        <v>407</v>
      </c>
      <c r="D535" s="3">
        <v>0</v>
      </c>
    </row>
    <row r="536" spans="1:4" x14ac:dyDescent="0.25">
      <c r="A536" t="s">
        <v>394</v>
      </c>
      <c r="B536" t="s">
        <v>649</v>
      </c>
      <c r="C536" t="s">
        <v>236</v>
      </c>
      <c r="D536" s="3">
        <v>0</v>
      </c>
    </row>
    <row r="537" spans="1:4" x14ac:dyDescent="0.25">
      <c r="A537" t="s">
        <v>394</v>
      </c>
      <c r="B537" t="s">
        <v>649</v>
      </c>
      <c r="C537" t="s">
        <v>409</v>
      </c>
      <c r="D537" s="3">
        <v>0</v>
      </c>
    </row>
    <row r="538" spans="1:4" x14ac:dyDescent="0.25">
      <c r="A538" t="s">
        <v>394</v>
      </c>
      <c r="B538" t="s">
        <v>649</v>
      </c>
      <c r="C538" t="s">
        <v>410</v>
      </c>
      <c r="D538" s="3">
        <v>0</v>
      </c>
    </row>
    <row r="539" spans="1:4" x14ac:dyDescent="0.25">
      <c r="A539" t="s">
        <v>394</v>
      </c>
      <c r="B539" t="s">
        <v>649</v>
      </c>
      <c r="C539" t="s">
        <v>228</v>
      </c>
      <c r="D539" s="3">
        <v>583352</v>
      </c>
    </row>
    <row r="540" spans="1:4" x14ac:dyDescent="0.25">
      <c r="A540" t="s">
        <v>394</v>
      </c>
      <c r="B540" t="s">
        <v>649</v>
      </c>
      <c r="C540" t="s">
        <v>227</v>
      </c>
      <c r="D540" s="3">
        <v>148998</v>
      </c>
    </row>
    <row r="541" spans="1:4" x14ac:dyDescent="0.25">
      <c r="A541" t="s">
        <v>394</v>
      </c>
      <c r="B541" t="s">
        <v>649</v>
      </c>
      <c r="C541" t="s">
        <v>234</v>
      </c>
      <c r="D541" s="3">
        <v>147700</v>
      </c>
    </row>
    <row r="542" spans="1:4" x14ac:dyDescent="0.25">
      <c r="A542" t="s">
        <v>394</v>
      </c>
      <c r="B542" t="s">
        <v>649</v>
      </c>
      <c r="C542" t="s">
        <v>423</v>
      </c>
      <c r="D542" s="3">
        <v>0</v>
      </c>
    </row>
    <row r="543" spans="1:4" x14ac:dyDescent="0.25">
      <c r="A543" t="s">
        <v>394</v>
      </c>
      <c r="B543" t="s">
        <v>649</v>
      </c>
      <c r="C543" t="s">
        <v>424</v>
      </c>
      <c r="D543" s="3">
        <v>0</v>
      </c>
    </row>
    <row r="544" spans="1:4" x14ac:dyDescent="0.25">
      <c r="A544" t="s">
        <v>394</v>
      </c>
      <c r="B544" t="s">
        <v>649</v>
      </c>
      <c r="C544" t="s">
        <v>425</v>
      </c>
      <c r="D544" s="3">
        <v>0</v>
      </c>
    </row>
    <row r="545" spans="1:4" x14ac:dyDescent="0.25">
      <c r="A545" t="s">
        <v>394</v>
      </c>
      <c r="B545" t="s">
        <v>649</v>
      </c>
      <c r="C545" t="s">
        <v>426</v>
      </c>
      <c r="D545" s="3">
        <v>0</v>
      </c>
    </row>
    <row r="546" spans="1:4" x14ac:dyDescent="0.25">
      <c r="A546" t="s">
        <v>394</v>
      </c>
      <c r="B546" t="s">
        <v>649</v>
      </c>
      <c r="C546" t="s">
        <v>427</v>
      </c>
      <c r="D546" s="3">
        <v>0</v>
      </c>
    </row>
    <row r="547" spans="1:4" x14ac:dyDescent="0.25">
      <c r="A547" t="s">
        <v>394</v>
      </c>
      <c r="B547" t="s">
        <v>649</v>
      </c>
      <c r="C547" t="s">
        <v>428</v>
      </c>
      <c r="D547" s="3">
        <v>0</v>
      </c>
    </row>
    <row r="548" spans="1:4" x14ac:dyDescent="0.25">
      <c r="A548" t="s">
        <v>394</v>
      </c>
      <c r="B548" t="s">
        <v>649</v>
      </c>
      <c r="C548" t="s">
        <v>429</v>
      </c>
      <c r="D548" s="3">
        <v>0</v>
      </c>
    </row>
    <row r="549" spans="1:4" x14ac:dyDescent="0.25">
      <c r="A549" t="s">
        <v>394</v>
      </c>
      <c r="B549" t="s">
        <v>649</v>
      </c>
      <c r="C549" t="s">
        <v>430</v>
      </c>
      <c r="D549" s="3">
        <v>0</v>
      </c>
    </row>
    <row r="550" spans="1:4" x14ac:dyDescent="0.25">
      <c r="A550" t="s">
        <v>394</v>
      </c>
      <c r="B550" t="s">
        <v>649</v>
      </c>
      <c r="C550" t="s">
        <v>433</v>
      </c>
      <c r="D550" s="3">
        <v>0</v>
      </c>
    </row>
    <row r="551" spans="1:4" x14ac:dyDescent="0.25">
      <c r="A551" t="s">
        <v>394</v>
      </c>
      <c r="B551" t="s">
        <v>649</v>
      </c>
      <c r="C551" t="s">
        <v>435</v>
      </c>
      <c r="D551" s="3">
        <v>0</v>
      </c>
    </row>
    <row r="552" spans="1:4" x14ac:dyDescent="0.25">
      <c r="A552" t="s">
        <v>394</v>
      </c>
      <c r="B552" t="s">
        <v>649</v>
      </c>
      <c r="C552" t="s">
        <v>436</v>
      </c>
      <c r="D552" s="3">
        <v>0</v>
      </c>
    </row>
    <row r="553" spans="1:4" x14ac:dyDescent="0.25">
      <c r="A553" t="s">
        <v>394</v>
      </c>
      <c r="B553" t="s">
        <v>649</v>
      </c>
      <c r="C553" t="s">
        <v>98</v>
      </c>
      <c r="D553" s="3">
        <v>0</v>
      </c>
    </row>
    <row r="554" spans="1:4" x14ac:dyDescent="0.25">
      <c r="A554" t="s">
        <v>394</v>
      </c>
      <c r="B554" t="s">
        <v>649</v>
      </c>
      <c r="C554" t="s">
        <v>373</v>
      </c>
      <c r="D554" s="3">
        <v>0</v>
      </c>
    </row>
    <row r="555" spans="1:4" x14ac:dyDescent="0.25">
      <c r="A555" t="s">
        <v>394</v>
      </c>
      <c r="B555" t="s">
        <v>649</v>
      </c>
      <c r="C555" t="s">
        <v>374</v>
      </c>
      <c r="D555" s="3">
        <v>0</v>
      </c>
    </row>
    <row r="556" spans="1:4" x14ac:dyDescent="0.25">
      <c r="A556" t="s">
        <v>394</v>
      </c>
      <c r="B556" t="s">
        <v>649</v>
      </c>
      <c r="C556" t="s">
        <v>376</v>
      </c>
      <c r="D556" s="3">
        <v>0</v>
      </c>
    </row>
    <row r="557" spans="1:4" x14ac:dyDescent="0.25">
      <c r="A557" t="s">
        <v>394</v>
      </c>
      <c r="B557" t="s">
        <v>649</v>
      </c>
      <c r="C557" t="s">
        <v>440</v>
      </c>
      <c r="D557" s="3">
        <v>0</v>
      </c>
    </row>
    <row r="558" spans="1:4" x14ac:dyDescent="0.25">
      <c r="A558" t="s">
        <v>394</v>
      </c>
      <c r="B558" t="s">
        <v>649</v>
      </c>
      <c r="C558" t="s">
        <v>153</v>
      </c>
      <c r="D558" s="3">
        <v>0</v>
      </c>
    </row>
    <row r="559" spans="1:4" x14ac:dyDescent="0.25">
      <c r="A559" t="s">
        <v>394</v>
      </c>
      <c r="B559" t="s">
        <v>649</v>
      </c>
      <c r="C559" t="s">
        <v>58</v>
      </c>
      <c r="D559" s="3"/>
    </row>
    <row r="560" spans="1:4" x14ac:dyDescent="0.25">
      <c r="A560" t="s">
        <v>394</v>
      </c>
      <c r="B560" t="s">
        <v>649</v>
      </c>
      <c r="C560" t="s">
        <v>137</v>
      </c>
      <c r="D560" s="3">
        <v>0</v>
      </c>
    </row>
    <row r="561" spans="1:4" x14ac:dyDescent="0.25">
      <c r="A561" t="s">
        <v>394</v>
      </c>
      <c r="B561" t="s">
        <v>649</v>
      </c>
      <c r="C561" t="s">
        <v>97</v>
      </c>
      <c r="D561" s="3">
        <v>-160000</v>
      </c>
    </row>
    <row r="562" spans="1:4" x14ac:dyDescent="0.25">
      <c r="A562" t="s">
        <v>394</v>
      </c>
      <c r="B562" t="s">
        <v>649</v>
      </c>
      <c r="C562" t="s">
        <v>165</v>
      </c>
      <c r="D562" s="3">
        <v>0</v>
      </c>
    </row>
    <row r="563" spans="1:4" x14ac:dyDescent="0.25">
      <c r="A563" t="s">
        <v>394</v>
      </c>
      <c r="B563" t="s">
        <v>649</v>
      </c>
      <c r="C563" t="s">
        <v>235</v>
      </c>
      <c r="D563" s="3">
        <v>0</v>
      </c>
    </row>
    <row r="564" spans="1:4" x14ac:dyDescent="0.25">
      <c r="A564" t="s">
        <v>394</v>
      </c>
      <c r="B564" t="s">
        <v>649</v>
      </c>
      <c r="C564" t="s">
        <v>81</v>
      </c>
      <c r="D564" s="3">
        <v>0</v>
      </c>
    </row>
    <row r="565" spans="1:4" x14ac:dyDescent="0.25">
      <c r="A565" t="s">
        <v>394</v>
      </c>
      <c r="B565" t="s">
        <v>649</v>
      </c>
      <c r="C565" t="s">
        <v>3</v>
      </c>
      <c r="D565" s="3">
        <v>0</v>
      </c>
    </row>
    <row r="566" spans="1:4" x14ac:dyDescent="0.25">
      <c r="A566" t="s">
        <v>441</v>
      </c>
      <c r="B566" t="s">
        <v>649</v>
      </c>
      <c r="C566" t="s">
        <v>55</v>
      </c>
      <c r="D566" s="3">
        <v>214373229</v>
      </c>
    </row>
    <row r="567" spans="1:4" x14ac:dyDescent="0.25">
      <c r="A567" t="s">
        <v>441</v>
      </c>
      <c r="B567" t="s">
        <v>649</v>
      </c>
      <c r="C567" t="s">
        <v>56</v>
      </c>
      <c r="D567" s="3">
        <v>35312166</v>
      </c>
    </row>
    <row r="568" spans="1:4" x14ac:dyDescent="0.25">
      <c r="A568" t="s">
        <v>441</v>
      </c>
      <c r="B568" t="s">
        <v>649</v>
      </c>
      <c r="C568" t="s">
        <v>33</v>
      </c>
      <c r="D568" s="3">
        <v>0</v>
      </c>
    </row>
    <row r="569" spans="1:4" x14ac:dyDescent="0.25">
      <c r="A569" t="s">
        <v>441</v>
      </c>
      <c r="B569" t="s">
        <v>649</v>
      </c>
      <c r="C569" t="s">
        <v>29</v>
      </c>
      <c r="D569" s="3">
        <v>0</v>
      </c>
    </row>
    <row r="570" spans="1:4" x14ac:dyDescent="0.25">
      <c r="A570" t="s">
        <v>441</v>
      </c>
      <c r="B570" t="s">
        <v>649</v>
      </c>
      <c r="C570" t="s">
        <v>31</v>
      </c>
      <c r="D570" s="3">
        <v>0</v>
      </c>
    </row>
    <row r="571" spans="1:4" x14ac:dyDescent="0.25">
      <c r="A571" t="s">
        <v>441</v>
      </c>
      <c r="B571" t="s">
        <v>649</v>
      </c>
      <c r="C571" t="s">
        <v>41</v>
      </c>
      <c r="D571" s="3">
        <v>0</v>
      </c>
    </row>
    <row r="572" spans="1:4" x14ac:dyDescent="0.25">
      <c r="A572" t="s">
        <v>441</v>
      </c>
      <c r="B572" t="s">
        <v>649</v>
      </c>
      <c r="C572" t="s">
        <v>40</v>
      </c>
      <c r="D572" s="3">
        <v>0</v>
      </c>
    </row>
    <row r="573" spans="1:4" x14ac:dyDescent="0.25">
      <c r="A573" t="s">
        <v>441</v>
      </c>
      <c r="B573" t="s">
        <v>649</v>
      </c>
      <c r="C573" t="s">
        <v>42</v>
      </c>
      <c r="D573" s="3">
        <v>0</v>
      </c>
    </row>
    <row r="574" spans="1:4" x14ac:dyDescent="0.25">
      <c r="A574" t="s">
        <v>441</v>
      </c>
      <c r="B574" t="s">
        <v>649</v>
      </c>
      <c r="C574" t="s">
        <v>57</v>
      </c>
      <c r="D574" s="3">
        <v>102798</v>
      </c>
    </row>
    <row r="575" spans="1:4" x14ac:dyDescent="0.25">
      <c r="A575" t="s">
        <v>441</v>
      </c>
      <c r="B575" t="s">
        <v>649</v>
      </c>
      <c r="C575" t="s">
        <v>373</v>
      </c>
      <c r="D575" s="3">
        <v>0</v>
      </c>
    </row>
    <row r="576" spans="1:4" x14ac:dyDescent="0.25">
      <c r="A576" t="s">
        <v>441</v>
      </c>
      <c r="B576" t="s">
        <v>649</v>
      </c>
      <c r="C576" t="s">
        <v>374</v>
      </c>
      <c r="D576" s="3">
        <v>0</v>
      </c>
    </row>
    <row r="577" spans="1:4" x14ac:dyDescent="0.25">
      <c r="A577" t="s">
        <v>441</v>
      </c>
      <c r="B577" t="s">
        <v>649</v>
      </c>
      <c r="C577" t="s">
        <v>376</v>
      </c>
      <c r="D577" s="3">
        <v>0</v>
      </c>
    </row>
    <row r="578" spans="1:4" x14ac:dyDescent="0.25">
      <c r="A578" t="s">
        <v>441</v>
      </c>
      <c r="B578" t="s">
        <v>649</v>
      </c>
      <c r="C578" t="s">
        <v>393</v>
      </c>
      <c r="D578" s="3">
        <v>0</v>
      </c>
    </row>
    <row r="579" spans="1:4" x14ac:dyDescent="0.25">
      <c r="A579" t="s">
        <v>441</v>
      </c>
      <c r="B579" t="s">
        <v>649</v>
      </c>
      <c r="C579" t="s">
        <v>58</v>
      </c>
      <c r="D579" s="3"/>
    </row>
    <row r="580" spans="1:4" x14ac:dyDescent="0.25">
      <c r="A580" t="s">
        <v>441</v>
      </c>
      <c r="B580" t="s">
        <v>649</v>
      </c>
      <c r="C580" t="s">
        <v>3</v>
      </c>
      <c r="D580" s="3">
        <v>0</v>
      </c>
    </row>
    <row r="581" spans="1:4" x14ac:dyDescent="0.25">
      <c r="A581" t="s">
        <v>441</v>
      </c>
      <c r="B581" t="s">
        <v>649</v>
      </c>
      <c r="C581" t="s">
        <v>54</v>
      </c>
      <c r="D581" s="3">
        <v>160000</v>
      </c>
    </row>
    <row r="582" spans="1:4" x14ac:dyDescent="0.25">
      <c r="A582" t="s">
        <v>455</v>
      </c>
      <c r="B582" t="s">
        <v>649</v>
      </c>
      <c r="C582" t="s">
        <v>289</v>
      </c>
      <c r="D582" s="3">
        <v>134082211</v>
      </c>
    </row>
    <row r="583" spans="1:4" x14ac:dyDescent="0.25">
      <c r="A583" t="s">
        <v>455</v>
      </c>
      <c r="B583" t="s">
        <v>649</v>
      </c>
      <c r="C583" t="s">
        <v>290</v>
      </c>
      <c r="D583" s="3">
        <v>40862774</v>
      </c>
    </row>
    <row r="584" spans="1:4" x14ac:dyDescent="0.25">
      <c r="A584" t="s">
        <v>455</v>
      </c>
      <c r="B584" t="s">
        <v>649</v>
      </c>
      <c r="C584" t="s">
        <v>291</v>
      </c>
      <c r="D584" s="3">
        <v>0</v>
      </c>
    </row>
    <row r="585" spans="1:4" x14ac:dyDescent="0.25">
      <c r="A585" t="s">
        <v>455</v>
      </c>
      <c r="B585" t="s">
        <v>649</v>
      </c>
      <c r="C585" t="s">
        <v>265</v>
      </c>
      <c r="D585" s="3">
        <v>0</v>
      </c>
    </row>
    <row r="586" spans="1:4" x14ac:dyDescent="0.25">
      <c r="A586" t="s">
        <v>455</v>
      </c>
      <c r="B586" t="s">
        <v>649</v>
      </c>
      <c r="C586" t="s">
        <v>266</v>
      </c>
      <c r="D586" s="3">
        <v>0</v>
      </c>
    </row>
    <row r="587" spans="1:4" x14ac:dyDescent="0.25">
      <c r="A587" t="s">
        <v>455</v>
      </c>
      <c r="B587" t="s">
        <v>649</v>
      </c>
      <c r="C587" t="s">
        <v>267</v>
      </c>
      <c r="D587" s="3">
        <v>0</v>
      </c>
    </row>
    <row r="588" spans="1:4" x14ac:dyDescent="0.25">
      <c r="A588" t="s">
        <v>455</v>
      </c>
      <c r="B588" t="s">
        <v>649</v>
      </c>
      <c r="C588" t="s">
        <v>268</v>
      </c>
      <c r="D588" s="3">
        <v>0</v>
      </c>
    </row>
    <row r="589" spans="1:4" x14ac:dyDescent="0.25">
      <c r="A589" t="s">
        <v>455</v>
      </c>
      <c r="B589" t="s">
        <v>649</v>
      </c>
      <c r="C589" t="s">
        <v>285</v>
      </c>
      <c r="D589" s="3">
        <v>0</v>
      </c>
    </row>
    <row r="590" spans="1:4" x14ac:dyDescent="0.25">
      <c r="A590" t="s">
        <v>455</v>
      </c>
      <c r="B590" t="s">
        <v>649</v>
      </c>
      <c r="C590" t="s">
        <v>284</v>
      </c>
      <c r="D590" s="3">
        <v>0</v>
      </c>
    </row>
    <row r="591" spans="1:4" x14ac:dyDescent="0.25">
      <c r="A591" t="s">
        <v>455</v>
      </c>
      <c r="B591" t="s">
        <v>649</v>
      </c>
      <c r="C591" t="s">
        <v>286</v>
      </c>
      <c r="D591" s="3">
        <v>0</v>
      </c>
    </row>
    <row r="592" spans="1:4" x14ac:dyDescent="0.25">
      <c r="A592" t="s">
        <v>455</v>
      </c>
      <c r="B592" t="s">
        <v>649</v>
      </c>
      <c r="C592" t="s">
        <v>458</v>
      </c>
      <c r="D592" s="3">
        <v>0</v>
      </c>
    </row>
    <row r="593" spans="1:4" x14ac:dyDescent="0.25">
      <c r="A593" t="s">
        <v>455</v>
      </c>
      <c r="B593" t="s">
        <v>649</v>
      </c>
      <c r="C593" t="s">
        <v>459</v>
      </c>
      <c r="D593" s="3">
        <v>70157</v>
      </c>
    </row>
    <row r="594" spans="1:4" x14ac:dyDescent="0.25">
      <c r="A594" t="s">
        <v>455</v>
      </c>
      <c r="B594" t="s">
        <v>649</v>
      </c>
      <c r="C594" t="s">
        <v>98</v>
      </c>
      <c r="D594" s="3">
        <v>0</v>
      </c>
    </row>
    <row r="595" spans="1:4" x14ac:dyDescent="0.25">
      <c r="A595" t="s">
        <v>455</v>
      </c>
      <c r="B595" t="s">
        <v>649</v>
      </c>
      <c r="C595" t="s">
        <v>373</v>
      </c>
      <c r="D595" s="3">
        <v>0</v>
      </c>
    </row>
    <row r="596" spans="1:4" x14ac:dyDescent="0.25">
      <c r="A596" t="s">
        <v>455</v>
      </c>
      <c r="B596" t="s">
        <v>649</v>
      </c>
      <c r="C596" t="s">
        <v>374</v>
      </c>
      <c r="D596" s="3">
        <v>0</v>
      </c>
    </row>
    <row r="597" spans="1:4" x14ac:dyDescent="0.25">
      <c r="A597" t="s">
        <v>455</v>
      </c>
      <c r="B597" t="s">
        <v>649</v>
      </c>
      <c r="C597" t="s">
        <v>153</v>
      </c>
      <c r="D597" s="3">
        <v>0</v>
      </c>
    </row>
    <row r="598" spans="1:4" x14ac:dyDescent="0.25">
      <c r="A598" t="s">
        <v>455</v>
      </c>
      <c r="B598" t="s">
        <v>649</v>
      </c>
      <c r="C598" t="s">
        <v>58</v>
      </c>
      <c r="D598" s="3"/>
    </row>
    <row r="599" spans="1:4" x14ac:dyDescent="0.25">
      <c r="A599" t="s">
        <v>455</v>
      </c>
      <c r="B599" t="s">
        <v>649</v>
      </c>
      <c r="C599" t="s">
        <v>137</v>
      </c>
      <c r="D599" s="3">
        <v>0</v>
      </c>
    </row>
    <row r="600" spans="1:4" x14ac:dyDescent="0.25">
      <c r="A600" t="s">
        <v>455</v>
      </c>
      <c r="B600" t="s">
        <v>649</v>
      </c>
      <c r="C600" t="s">
        <v>97</v>
      </c>
      <c r="D600" s="3">
        <v>-38000</v>
      </c>
    </row>
    <row r="601" spans="1:4" x14ac:dyDescent="0.25">
      <c r="A601" t="s">
        <v>455</v>
      </c>
      <c r="B601" t="s">
        <v>649</v>
      </c>
      <c r="C601" t="s">
        <v>3</v>
      </c>
      <c r="D601" s="3">
        <v>0</v>
      </c>
    </row>
    <row r="602" spans="1:4" x14ac:dyDescent="0.25">
      <c r="A602" t="s">
        <v>455</v>
      </c>
      <c r="B602" t="s">
        <v>649</v>
      </c>
      <c r="C602" t="s">
        <v>259</v>
      </c>
      <c r="D602" s="3">
        <v>0</v>
      </c>
    </row>
    <row r="603" spans="1:4" x14ac:dyDescent="0.25">
      <c r="A603" t="s">
        <v>468</v>
      </c>
      <c r="B603" t="s">
        <v>649</v>
      </c>
      <c r="C603" t="s">
        <v>328</v>
      </c>
      <c r="D603" s="3">
        <v>18039852</v>
      </c>
    </row>
    <row r="604" spans="1:4" x14ac:dyDescent="0.25">
      <c r="A604" t="s">
        <v>468</v>
      </c>
      <c r="B604" t="s">
        <v>649</v>
      </c>
      <c r="C604" t="s">
        <v>313</v>
      </c>
      <c r="D604" s="3">
        <v>0</v>
      </c>
    </row>
    <row r="605" spans="1:4" x14ac:dyDescent="0.25">
      <c r="A605" t="s">
        <v>468</v>
      </c>
      <c r="B605" t="s">
        <v>649</v>
      </c>
      <c r="C605" t="s">
        <v>315</v>
      </c>
      <c r="D605" s="3">
        <v>0</v>
      </c>
    </row>
    <row r="606" spans="1:4" x14ac:dyDescent="0.25">
      <c r="A606" t="s">
        <v>468</v>
      </c>
      <c r="B606" t="s">
        <v>649</v>
      </c>
      <c r="C606" t="s">
        <v>316</v>
      </c>
      <c r="D606" s="3">
        <v>0</v>
      </c>
    </row>
    <row r="607" spans="1:4" x14ac:dyDescent="0.25">
      <c r="A607" t="s">
        <v>468</v>
      </c>
      <c r="B607" t="s">
        <v>649</v>
      </c>
      <c r="C607" t="s">
        <v>329</v>
      </c>
      <c r="D607" s="3">
        <v>0</v>
      </c>
    </row>
    <row r="608" spans="1:4" x14ac:dyDescent="0.25">
      <c r="A608" t="s">
        <v>468</v>
      </c>
      <c r="B608" t="s">
        <v>649</v>
      </c>
      <c r="C608" t="s">
        <v>330</v>
      </c>
      <c r="D608" s="3">
        <v>0</v>
      </c>
    </row>
    <row r="609" spans="1:4" x14ac:dyDescent="0.25">
      <c r="A609" t="s">
        <v>468</v>
      </c>
      <c r="B609" t="s">
        <v>649</v>
      </c>
      <c r="C609" t="s">
        <v>373</v>
      </c>
      <c r="D609" s="3">
        <v>0</v>
      </c>
    </row>
    <row r="610" spans="1:4" x14ac:dyDescent="0.25">
      <c r="A610" t="s">
        <v>468</v>
      </c>
      <c r="B610" t="s">
        <v>649</v>
      </c>
      <c r="C610" t="s">
        <v>58</v>
      </c>
      <c r="D610" s="3"/>
    </row>
    <row r="611" spans="1:4" x14ac:dyDescent="0.25">
      <c r="A611" t="s">
        <v>468</v>
      </c>
      <c r="B611" t="s">
        <v>649</v>
      </c>
      <c r="C611" t="s">
        <v>97</v>
      </c>
      <c r="D611" s="3">
        <v>-10000</v>
      </c>
    </row>
    <row r="612" spans="1:4" x14ac:dyDescent="0.25">
      <c r="A612" t="s">
        <v>475</v>
      </c>
      <c r="B612" t="s">
        <v>649</v>
      </c>
      <c r="C612" t="s">
        <v>313</v>
      </c>
      <c r="D612" s="3">
        <v>0</v>
      </c>
    </row>
    <row r="613" spans="1:4" x14ac:dyDescent="0.25">
      <c r="A613" t="s">
        <v>475</v>
      </c>
      <c r="B613" t="s">
        <v>649</v>
      </c>
      <c r="C613" t="s">
        <v>316</v>
      </c>
      <c r="D613" s="3">
        <v>0</v>
      </c>
    </row>
    <row r="614" spans="1:4" x14ac:dyDescent="0.25">
      <c r="A614" t="s">
        <v>475</v>
      </c>
      <c r="B614" t="s">
        <v>649</v>
      </c>
      <c r="C614" t="s">
        <v>330</v>
      </c>
      <c r="D614" s="3">
        <v>0</v>
      </c>
    </row>
    <row r="615" spans="1:4" x14ac:dyDescent="0.25">
      <c r="A615" t="s">
        <v>475</v>
      </c>
      <c r="B615" t="s">
        <v>649</v>
      </c>
      <c r="C615" t="s">
        <v>344</v>
      </c>
      <c r="D615" s="3">
        <v>4243787</v>
      </c>
    </row>
    <row r="616" spans="1:4" x14ac:dyDescent="0.25">
      <c r="A616" t="s">
        <v>475</v>
      </c>
      <c r="B616" t="s">
        <v>649</v>
      </c>
      <c r="C616" t="s">
        <v>373</v>
      </c>
      <c r="D616" s="3">
        <v>0</v>
      </c>
    </row>
    <row r="617" spans="1:4" x14ac:dyDescent="0.25">
      <c r="A617" t="s">
        <v>475</v>
      </c>
      <c r="B617" t="s">
        <v>649</v>
      </c>
      <c r="C617" t="s">
        <v>58</v>
      </c>
      <c r="D617" s="3"/>
    </row>
    <row r="618" spans="1:4" x14ac:dyDescent="0.25">
      <c r="A618" t="s">
        <v>475</v>
      </c>
      <c r="B618" t="s">
        <v>649</v>
      </c>
      <c r="C618" t="s">
        <v>54</v>
      </c>
      <c r="D618" s="3">
        <v>0</v>
      </c>
    </row>
    <row r="619" spans="1:4" x14ac:dyDescent="0.25">
      <c r="A619" t="s">
        <v>441</v>
      </c>
      <c r="B619" t="s">
        <v>652</v>
      </c>
      <c r="C619" t="s">
        <v>48</v>
      </c>
      <c r="D619" s="3">
        <v>251110056</v>
      </c>
    </row>
    <row r="620" spans="1:4" x14ac:dyDescent="0.25">
      <c r="A620" t="s">
        <v>441</v>
      </c>
      <c r="B620" t="s">
        <v>652</v>
      </c>
      <c r="C620" t="s">
        <v>23</v>
      </c>
      <c r="D620" s="3">
        <v>35785751</v>
      </c>
    </row>
    <row r="621" spans="1:4" x14ac:dyDescent="0.25">
      <c r="A621" t="s">
        <v>441</v>
      </c>
      <c r="B621" t="s">
        <v>652</v>
      </c>
      <c r="C621" t="s">
        <v>454</v>
      </c>
      <c r="D621" s="3">
        <v>0</v>
      </c>
    </row>
    <row r="622" spans="1:4" x14ac:dyDescent="0.25">
      <c r="A622" t="s">
        <v>441</v>
      </c>
      <c r="B622" t="s">
        <v>652</v>
      </c>
      <c r="C622" t="s">
        <v>376</v>
      </c>
      <c r="D622" s="3">
        <v>0</v>
      </c>
    </row>
    <row r="623" spans="1:4" x14ac:dyDescent="0.25">
      <c r="A623" t="s">
        <v>441</v>
      </c>
      <c r="B623" t="s">
        <v>652</v>
      </c>
      <c r="C623" t="s">
        <v>46</v>
      </c>
      <c r="D623" s="3"/>
    </row>
    <row r="624" spans="1:4" x14ac:dyDescent="0.25">
      <c r="A624" t="s">
        <v>441</v>
      </c>
      <c r="B624" t="s">
        <v>652</v>
      </c>
      <c r="C624" t="s">
        <v>3</v>
      </c>
      <c r="D624" s="3">
        <v>0</v>
      </c>
    </row>
    <row r="625" spans="1:4" x14ac:dyDescent="0.25">
      <c r="A625" t="s">
        <v>441</v>
      </c>
      <c r="B625" t="s">
        <v>652</v>
      </c>
      <c r="C625" t="s">
        <v>0</v>
      </c>
      <c r="D625" s="3">
        <v>-5272000</v>
      </c>
    </row>
    <row r="626" spans="1:4" x14ac:dyDescent="0.25">
      <c r="A626" t="s">
        <v>354</v>
      </c>
      <c r="B626" t="s">
        <v>650</v>
      </c>
      <c r="C626" t="s">
        <v>357</v>
      </c>
      <c r="D626" s="3">
        <v>1415190</v>
      </c>
    </row>
    <row r="627" spans="1:4" x14ac:dyDescent="0.25">
      <c r="A627" t="s">
        <v>354</v>
      </c>
      <c r="B627" t="s">
        <v>650</v>
      </c>
      <c r="C627" t="s">
        <v>103</v>
      </c>
      <c r="D627" s="3">
        <v>236641</v>
      </c>
    </row>
    <row r="628" spans="1:4" x14ac:dyDescent="0.25">
      <c r="A628" t="s">
        <v>354</v>
      </c>
      <c r="B628" t="s">
        <v>650</v>
      </c>
      <c r="C628" t="s">
        <v>104</v>
      </c>
      <c r="D628" s="3">
        <v>669520</v>
      </c>
    </row>
    <row r="629" spans="1:4" x14ac:dyDescent="0.25">
      <c r="A629" t="s">
        <v>354</v>
      </c>
      <c r="B629" t="s">
        <v>650</v>
      </c>
      <c r="C629" t="s">
        <v>375</v>
      </c>
      <c r="D629" s="3">
        <v>0</v>
      </c>
    </row>
    <row r="630" spans="1:4" x14ac:dyDescent="0.25">
      <c r="A630" t="s">
        <v>354</v>
      </c>
      <c r="B630" t="s">
        <v>650</v>
      </c>
      <c r="C630" t="s">
        <v>376</v>
      </c>
      <c r="D630" s="3">
        <v>0</v>
      </c>
    </row>
    <row r="631" spans="1:4" x14ac:dyDescent="0.25">
      <c r="A631" t="s">
        <v>354</v>
      </c>
      <c r="B631" t="s">
        <v>650</v>
      </c>
      <c r="C631" t="s">
        <v>46</v>
      </c>
      <c r="D631" s="3"/>
    </row>
    <row r="632" spans="1:4" x14ac:dyDescent="0.25">
      <c r="A632" t="s">
        <v>354</v>
      </c>
      <c r="B632" t="s">
        <v>650</v>
      </c>
      <c r="C632" t="s">
        <v>81</v>
      </c>
      <c r="D632" s="3">
        <v>0</v>
      </c>
    </row>
    <row r="633" spans="1:4" x14ac:dyDescent="0.25">
      <c r="A633" t="s">
        <v>354</v>
      </c>
      <c r="B633" t="s">
        <v>650</v>
      </c>
      <c r="C633" t="s">
        <v>3</v>
      </c>
      <c r="D633" s="3">
        <v>0</v>
      </c>
    </row>
    <row r="634" spans="1:4" x14ac:dyDescent="0.25">
      <c r="A634" t="s">
        <v>354</v>
      </c>
      <c r="B634" t="s">
        <v>650</v>
      </c>
      <c r="C634" t="s">
        <v>0</v>
      </c>
      <c r="D634" s="3">
        <v>-17000</v>
      </c>
    </row>
    <row r="635" spans="1:4" x14ac:dyDescent="0.25">
      <c r="A635" t="s">
        <v>377</v>
      </c>
      <c r="B635" t="s">
        <v>650</v>
      </c>
      <c r="C635" t="s">
        <v>136</v>
      </c>
      <c r="D635" s="3">
        <v>141032</v>
      </c>
    </row>
    <row r="636" spans="1:4" x14ac:dyDescent="0.25">
      <c r="A636" t="s">
        <v>377</v>
      </c>
      <c r="B636" t="s">
        <v>650</v>
      </c>
      <c r="C636" t="s">
        <v>154</v>
      </c>
      <c r="D636" s="3">
        <v>88086</v>
      </c>
    </row>
    <row r="637" spans="1:4" x14ac:dyDescent="0.25">
      <c r="A637" t="s">
        <v>377</v>
      </c>
      <c r="B637" t="s">
        <v>650</v>
      </c>
      <c r="C637" t="s">
        <v>155</v>
      </c>
      <c r="D637" s="3">
        <v>364286</v>
      </c>
    </row>
    <row r="638" spans="1:4" x14ac:dyDescent="0.25">
      <c r="A638" t="s">
        <v>377</v>
      </c>
      <c r="B638" t="s">
        <v>650</v>
      </c>
      <c r="C638" t="s">
        <v>157</v>
      </c>
      <c r="D638" s="3">
        <v>1891114</v>
      </c>
    </row>
    <row r="639" spans="1:4" x14ac:dyDescent="0.25">
      <c r="A639" t="s">
        <v>377</v>
      </c>
      <c r="B639" t="s">
        <v>650</v>
      </c>
      <c r="C639" t="s">
        <v>156</v>
      </c>
      <c r="D639" s="3">
        <v>194937</v>
      </c>
    </row>
    <row r="640" spans="1:4" x14ac:dyDescent="0.25">
      <c r="A640" t="s">
        <v>377</v>
      </c>
      <c r="B640" t="s">
        <v>650</v>
      </c>
      <c r="C640" t="s">
        <v>375</v>
      </c>
      <c r="D640" s="3">
        <v>0</v>
      </c>
    </row>
    <row r="641" spans="1:4" x14ac:dyDescent="0.25">
      <c r="A641" t="s">
        <v>377</v>
      </c>
      <c r="B641" t="s">
        <v>650</v>
      </c>
      <c r="C641" t="s">
        <v>46</v>
      </c>
      <c r="D641" s="3"/>
    </row>
    <row r="642" spans="1:4" x14ac:dyDescent="0.25">
      <c r="A642" t="s">
        <v>377</v>
      </c>
      <c r="B642" t="s">
        <v>650</v>
      </c>
      <c r="C642" t="s">
        <v>0</v>
      </c>
      <c r="D642" s="3">
        <v>-7000</v>
      </c>
    </row>
    <row r="643" spans="1:4" x14ac:dyDescent="0.25">
      <c r="A643" t="s">
        <v>394</v>
      </c>
      <c r="B643" t="s">
        <v>650</v>
      </c>
      <c r="C643" t="s">
        <v>239</v>
      </c>
      <c r="D643" s="3">
        <v>411111</v>
      </c>
    </row>
    <row r="644" spans="1:4" x14ac:dyDescent="0.25">
      <c r="A644" t="s">
        <v>394</v>
      </c>
      <c r="B644" t="s">
        <v>650</v>
      </c>
      <c r="C644" t="s">
        <v>243</v>
      </c>
      <c r="D644" s="3">
        <v>761648</v>
      </c>
    </row>
    <row r="645" spans="1:4" x14ac:dyDescent="0.25">
      <c r="A645" t="s">
        <v>394</v>
      </c>
      <c r="B645" t="s">
        <v>650</v>
      </c>
      <c r="C645" t="s">
        <v>244</v>
      </c>
      <c r="D645" s="3">
        <v>8926898</v>
      </c>
    </row>
    <row r="646" spans="1:4" x14ac:dyDescent="0.25">
      <c r="A646" t="s">
        <v>394</v>
      </c>
      <c r="B646" t="s">
        <v>650</v>
      </c>
      <c r="C646" t="s">
        <v>240</v>
      </c>
      <c r="D646" s="3">
        <v>122807</v>
      </c>
    </row>
    <row r="647" spans="1:4" x14ac:dyDescent="0.25">
      <c r="A647" t="s">
        <v>394</v>
      </c>
      <c r="B647" t="s">
        <v>650</v>
      </c>
      <c r="C647" t="s">
        <v>241</v>
      </c>
      <c r="D647" s="3">
        <v>19716512</v>
      </c>
    </row>
    <row r="648" spans="1:4" x14ac:dyDescent="0.25">
      <c r="A648" t="s">
        <v>394</v>
      </c>
      <c r="B648" t="s">
        <v>650</v>
      </c>
      <c r="C648" t="s">
        <v>404</v>
      </c>
      <c r="D648" s="3">
        <v>45203</v>
      </c>
    </row>
    <row r="649" spans="1:4" x14ac:dyDescent="0.25">
      <c r="A649" t="s">
        <v>394</v>
      </c>
      <c r="B649" t="s">
        <v>650</v>
      </c>
      <c r="C649" t="s">
        <v>242</v>
      </c>
      <c r="D649" s="3">
        <v>7968978</v>
      </c>
    </row>
    <row r="650" spans="1:4" x14ac:dyDescent="0.25">
      <c r="A650" t="s">
        <v>394</v>
      </c>
      <c r="B650" t="s">
        <v>650</v>
      </c>
      <c r="C650" t="s">
        <v>174</v>
      </c>
      <c r="D650" s="3">
        <v>1772</v>
      </c>
    </row>
    <row r="651" spans="1:4" x14ac:dyDescent="0.25">
      <c r="A651" t="s">
        <v>394</v>
      </c>
      <c r="B651" t="s">
        <v>650</v>
      </c>
      <c r="C651" t="s">
        <v>411</v>
      </c>
      <c r="D651" s="3">
        <v>1560</v>
      </c>
    </row>
    <row r="652" spans="1:4" x14ac:dyDescent="0.25">
      <c r="A652" t="s">
        <v>394</v>
      </c>
      <c r="B652" t="s">
        <v>650</v>
      </c>
      <c r="C652" t="s">
        <v>412</v>
      </c>
      <c r="D652" s="3">
        <v>0</v>
      </c>
    </row>
    <row r="653" spans="1:4" x14ac:dyDescent="0.25">
      <c r="A653" t="s">
        <v>394</v>
      </c>
      <c r="B653" t="s">
        <v>650</v>
      </c>
      <c r="C653" t="s">
        <v>375</v>
      </c>
      <c r="D653" s="3">
        <v>0</v>
      </c>
    </row>
    <row r="654" spans="1:4" x14ac:dyDescent="0.25">
      <c r="A654" t="s">
        <v>394</v>
      </c>
      <c r="B654" t="s">
        <v>650</v>
      </c>
      <c r="C654" t="s">
        <v>376</v>
      </c>
      <c r="D654" s="3">
        <v>0</v>
      </c>
    </row>
    <row r="655" spans="1:4" x14ac:dyDescent="0.25">
      <c r="A655" t="s">
        <v>394</v>
      </c>
      <c r="B655" t="s">
        <v>650</v>
      </c>
      <c r="C655" t="s">
        <v>46</v>
      </c>
      <c r="D655" s="3"/>
    </row>
    <row r="656" spans="1:4" x14ac:dyDescent="0.25">
      <c r="A656" t="s">
        <v>394</v>
      </c>
      <c r="B656" t="s">
        <v>650</v>
      </c>
      <c r="C656" t="s">
        <v>165</v>
      </c>
      <c r="D656" s="3">
        <v>0</v>
      </c>
    </row>
    <row r="657" spans="1:4" x14ac:dyDescent="0.25">
      <c r="A657" t="s">
        <v>394</v>
      </c>
      <c r="B657" t="s">
        <v>650</v>
      </c>
      <c r="C657" t="s">
        <v>81</v>
      </c>
      <c r="D657" s="3">
        <v>0</v>
      </c>
    </row>
    <row r="658" spans="1:4" x14ac:dyDescent="0.25">
      <c r="A658" t="s">
        <v>394</v>
      </c>
      <c r="B658" t="s">
        <v>650</v>
      </c>
      <c r="C658" t="s">
        <v>3</v>
      </c>
      <c r="D658" s="3">
        <v>0</v>
      </c>
    </row>
    <row r="659" spans="1:4" x14ac:dyDescent="0.25">
      <c r="A659" t="s">
        <v>394</v>
      </c>
      <c r="B659" t="s">
        <v>650</v>
      </c>
      <c r="C659" t="s">
        <v>0</v>
      </c>
      <c r="D659" s="3">
        <v>565000</v>
      </c>
    </row>
    <row r="660" spans="1:4" x14ac:dyDescent="0.25">
      <c r="A660" t="s">
        <v>441</v>
      </c>
      <c r="B660" t="s">
        <v>650</v>
      </c>
      <c r="C660" t="s">
        <v>59</v>
      </c>
      <c r="D660" s="3">
        <v>0</v>
      </c>
    </row>
    <row r="661" spans="1:4" x14ac:dyDescent="0.25">
      <c r="A661" t="s">
        <v>441</v>
      </c>
      <c r="B661" t="s">
        <v>650</v>
      </c>
      <c r="C661" t="s">
        <v>19</v>
      </c>
      <c r="D661" s="3">
        <v>0</v>
      </c>
    </row>
    <row r="662" spans="1:4" x14ac:dyDescent="0.25">
      <c r="A662" t="s">
        <v>441</v>
      </c>
      <c r="B662" t="s">
        <v>650</v>
      </c>
      <c r="C662" t="s">
        <v>63</v>
      </c>
      <c r="D662" s="3">
        <v>0</v>
      </c>
    </row>
    <row r="663" spans="1:4" x14ac:dyDescent="0.25">
      <c r="A663" t="s">
        <v>441</v>
      </c>
      <c r="B663" t="s">
        <v>650</v>
      </c>
      <c r="C663" t="s">
        <v>16</v>
      </c>
      <c r="D663" s="3">
        <v>714007</v>
      </c>
    </row>
    <row r="664" spans="1:4" x14ac:dyDescent="0.25">
      <c r="A664" t="s">
        <v>441</v>
      </c>
      <c r="B664" t="s">
        <v>650</v>
      </c>
      <c r="C664" t="s">
        <v>14</v>
      </c>
      <c r="D664" s="3">
        <v>3411</v>
      </c>
    </row>
    <row r="665" spans="1:4" x14ac:dyDescent="0.25">
      <c r="A665" t="s">
        <v>441</v>
      </c>
      <c r="B665" t="s">
        <v>650</v>
      </c>
      <c r="C665" t="s">
        <v>60</v>
      </c>
      <c r="D665" s="3">
        <v>15377480</v>
      </c>
    </row>
    <row r="666" spans="1:4" x14ac:dyDescent="0.25">
      <c r="A666" t="s">
        <v>441</v>
      </c>
      <c r="B666" t="s">
        <v>650</v>
      </c>
      <c r="C666" t="s">
        <v>64</v>
      </c>
      <c r="D666" s="3">
        <v>50741749</v>
      </c>
    </row>
    <row r="667" spans="1:4" x14ac:dyDescent="0.25">
      <c r="A667" t="s">
        <v>441</v>
      </c>
      <c r="B667" t="s">
        <v>650</v>
      </c>
      <c r="C667" t="s">
        <v>62</v>
      </c>
      <c r="D667" s="3">
        <v>1069608</v>
      </c>
    </row>
    <row r="668" spans="1:4" x14ac:dyDescent="0.25">
      <c r="A668" t="s">
        <v>441</v>
      </c>
      <c r="B668" t="s">
        <v>650</v>
      </c>
      <c r="C668" t="s">
        <v>61</v>
      </c>
      <c r="D668" s="3">
        <v>4926790</v>
      </c>
    </row>
    <row r="669" spans="1:4" x14ac:dyDescent="0.25">
      <c r="A669" t="s">
        <v>441</v>
      </c>
      <c r="B669" t="s">
        <v>650</v>
      </c>
      <c r="C669" t="s">
        <v>15</v>
      </c>
      <c r="D669" s="3">
        <v>3071631</v>
      </c>
    </row>
    <row r="670" spans="1:4" x14ac:dyDescent="0.25">
      <c r="A670" t="s">
        <v>441</v>
      </c>
      <c r="B670" t="s">
        <v>650</v>
      </c>
      <c r="C670" t="s">
        <v>18</v>
      </c>
      <c r="D670" s="3">
        <v>1141154</v>
      </c>
    </row>
    <row r="671" spans="1:4" x14ac:dyDescent="0.25">
      <c r="A671" t="s">
        <v>441</v>
      </c>
      <c r="B671" t="s">
        <v>650</v>
      </c>
      <c r="C671" t="s">
        <v>375</v>
      </c>
      <c r="D671" s="3">
        <v>0</v>
      </c>
    </row>
    <row r="672" spans="1:4" x14ac:dyDescent="0.25">
      <c r="A672" t="s">
        <v>441</v>
      </c>
      <c r="B672" t="s">
        <v>650</v>
      </c>
      <c r="C672" t="s">
        <v>376</v>
      </c>
      <c r="D672" s="3">
        <v>0</v>
      </c>
    </row>
    <row r="673" spans="1:4" x14ac:dyDescent="0.25">
      <c r="A673" t="s">
        <v>441</v>
      </c>
      <c r="B673" t="s">
        <v>650</v>
      </c>
      <c r="C673" t="s">
        <v>46</v>
      </c>
      <c r="D673" s="3"/>
    </row>
    <row r="674" spans="1:4" x14ac:dyDescent="0.25">
      <c r="A674" t="s">
        <v>441</v>
      </c>
      <c r="B674" t="s">
        <v>650</v>
      </c>
      <c r="C674" t="s">
        <v>3</v>
      </c>
      <c r="D674" s="3">
        <v>0</v>
      </c>
    </row>
    <row r="675" spans="1:4" x14ac:dyDescent="0.25">
      <c r="A675" t="s">
        <v>441</v>
      </c>
      <c r="B675" t="s">
        <v>650</v>
      </c>
      <c r="C675" t="s">
        <v>0</v>
      </c>
      <c r="D675" s="3">
        <v>-1221000</v>
      </c>
    </row>
    <row r="676" spans="1:4" x14ac:dyDescent="0.25">
      <c r="A676" t="s">
        <v>455</v>
      </c>
      <c r="B676" t="s">
        <v>650</v>
      </c>
      <c r="C676" t="s">
        <v>292</v>
      </c>
      <c r="D676" s="3">
        <v>0</v>
      </c>
    </row>
    <row r="677" spans="1:4" x14ac:dyDescent="0.25">
      <c r="A677" t="s">
        <v>455</v>
      </c>
      <c r="B677" t="s">
        <v>650</v>
      </c>
      <c r="C677" t="s">
        <v>293</v>
      </c>
      <c r="D677" s="3">
        <v>206787</v>
      </c>
    </row>
    <row r="678" spans="1:4" x14ac:dyDescent="0.25">
      <c r="A678" t="s">
        <v>455</v>
      </c>
      <c r="B678" t="s">
        <v>650</v>
      </c>
      <c r="C678" t="s">
        <v>294</v>
      </c>
      <c r="D678" s="3">
        <v>3671853</v>
      </c>
    </row>
    <row r="679" spans="1:4" x14ac:dyDescent="0.25">
      <c r="A679" t="s">
        <v>455</v>
      </c>
      <c r="B679" t="s">
        <v>650</v>
      </c>
      <c r="C679" t="s">
        <v>295</v>
      </c>
      <c r="D679" s="3">
        <v>1148710</v>
      </c>
    </row>
    <row r="680" spans="1:4" x14ac:dyDescent="0.25">
      <c r="A680" t="s">
        <v>455</v>
      </c>
      <c r="B680" t="s">
        <v>650</v>
      </c>
      <c r="C680" t="s">
        <v>296</v>
      </c>
      <c r="D680" s="3">
        <v>1742383</v>
      </c>
    </row>
    <row r="681" spans="1:4" x14ac:dyDescent="0.25">
      <c r="A681" t="s">
        <v>455</v>
      </c>
      <c r="B681" t="s">
        <v>650</v>
      </c>
      <c r="C681" t="s">
        <v>466</v>
      </c>
      <c r="D681" s="3">
        <v>3870918</v>
      </c>
    </row>
    <row r="682" spans="1:4" x14ac:dyDescent="0.25">
      <c r="A682" t="s">
        <v>455</v>
      </c>
      <c r="B682" t="s">
        <v>650</v>
      </c>
      <c r="C682" t="s">
        <v>375</v>
      </c>
      <c r="D682" s="3">
        <v>0</v>
      </c>
    </row>
    <row r="683" spans="1:4" x14ac:dyDescent="0.25">
      <c r="A683" t="s">
        <v>455</v>
      </c>
      <c r="B683" t="s">
        <v>650</v>
      </c>
      <c r="C683" t="s">
        <v>46</v>
      </c>
      <c r="D683" s="3"/>
    </row>
    <row r="684" spans="1:4" x14ac:dyDescent="0.25">
      <c r="A684" t="s">
        <v>455</v>
      </c>
      <c r="B684" t="s">
        <v>650</v>
      </c>
      <c r="C684" t="s">
        <v>3</v>
      </c>
      <c r="D684" s="3">
        <v>0</v>
      </c>
    </row>
    <row r="685" spans="1:4" x14ac:dyDescent="0.25">
      <c r="A685" t="s">
        <v>455</v>
      </c>
      <c r="B685" t="s">
        <v>650</v>
      </c>
      <c r="C685" t="s">
        <v>0</v>
      </c>
      <c r="D685" s="3">
        <v>942000</v>
      </c>
    </row>
    <row r="686" spans="1:4" x14ac:dyDescent="0.25">
      <c r="A686" t="s">
        <v>455</v>
      </c>
      <c r="B686" t="s">
        <v>650</v>
      </c>
      <c r="C686" t="s">
        <v>259</v>
      </c>
      <c r="D686" s="3">
        <v>0</v>
      </c>
    </row>
    <row r="687" spans="1:4" x14ac:dyDescent="0.25">
      <c r="A687" t="s">
        <v>468</v>
      </c>
      <c r="B687" t="s">
        <v>650</v>
      </c>
      <c r="C687" t="s">
        <v>331</v>
      </c>
      <c r="D687" s="3">
        <v>273041</v>
      </c>
    </row>
    <row r="688" spans="1:4" x14ac:dyDescent="0.25">
      <c r="A688" t="s">
        <v>468</v>
      </c>
      <c r="B688" t="s">
        <v>650</v>
      </c>
      <c r="C688" t="s">
        <v>332</v>
      </c>
      <c r="D688" s="3">
        <v>83848</v>
      </c>
    </row>
    <row r="689" spans="1:4" x14ac:dyDescent="0.25">
      <c r="A689" t="s">
        <v>468</v>
      </c>
      <c r="B689" t="s">
        <v>650</v>
      </c>
      <c r="C689" t="s">
        <v>335</v>
      </c>
      <c r="D689" s="3">
        <v>1098516</v>
      </c>
    </row>
    <row r="690" spans="1:4" x14ac:dyDescent="0.25">
      <c r="A690" t="s">
        <v>468</v>
      </c>
      <c r="B690" t="s">
        <v>650</v>
      </c>
      <c r="C690" t="s">
        <v>336</v>
      </c>
      <c r="D690" s="3">
        <v>43992</v>
      </c>
    </row>
    <row r="691" spans="1:4" x14ac:dyDescent="0.25">
      <c r="A691" t="s">
        <v>468</v>
      </c>
      <c r="B691" t="s">
        <v>650</v>
      </c>
      <c r="C691" t="s">
        <v>333</v>
      </c>
      <c r="D691" s="3">
        <v>5453137</v>
      </c>
    </row>
    <row r="692" spans="1:4" x14ac:dyDescent="0.25">
      <c r="A692" t="s">
        <v>468</v>
      </c>
      <c r="B692" t="s">
        <v>650</v>
      </c>
      <c r="C692" t="s">
        <v>334</v>
      </c>
      <c r="D692" s="3">
        <v>3853809</v>
      </c>
    </row>
    <row r="693" spans="1:4" x14ac:dyDescent="0.25">
      <c r="A693" t="s">
        <v>468</v>
      </c>
      <c r="B693" t="s">
        <v>650</v>
      </c>
      <c r="C693" t="s">
        <v>317</v>
      </c>
      <c r="D693" s="3">
        <v>24077</v>
      </c>
    </row>
    <row r="694" spans="1:4" x14ac:dyDescent="0.25">
      <c r="A694" t="s">
        <v>468</v>
      </c>
      <c r="B694" t="s">
        <v>650</v>
      </c>
      <c r="C694" t="s">
        <v>375</v>
      </c>
      <c r="D694" s="3">
        <v>0</v>
      </c>
    </row>
    <row r="695" spans="1:4" x14ac:dyDescent="0.25">
      <c r="A695" t="s">
        <v>468</v>
      </c>
      <c r="B695" t="s">
        <v>650</v>
      </c>
      <c r="C695" t="s">
        <v>46</v>
      </c>
      <c r="D695" s="3"/>
    </row>
    <row r="696" spans="1:4" x14ac:dyDescent="0.25">
      <c r="A696" t="s">
        <v>468</v>
      </c>
      <c r="B696" t="s">
        <v>650</v>
      </c>
      <c r="C696" t="s">
        <v>3</v>
      </c>
      <c r="D696" s="3">
        <v>0</v>
      </c>
    </row>
    <row r="697" spans="1:4" x14ac:dyDescent="0.25">
      <c r="A697" t="s">
        <v>468</v>
      </c>
      <c r="B697" t="s">
        <v>650</v>
      </c>
      <c r="C697" t="s">
        <v>0</v>
      </c>
      <c r="D697" s="3">
        <v>-200000</v>
      </c>
    </row>
    <row r="698" spans="1:4" x14ac:dyDescent="0.25">
      <c r="A698" t="s">
        <v>475</v>
      </c>
      <c r="B698" t="s">
        <v>650</v>
      </c>
      <c r="C698" t="s">
        <v>342</v>
      </c>
      <c r="D698" s="3">
        <v>25600</v>
      </c>
    </row>
    <row r="699" spans="1:4" x14ac:dyDescent="0.25">
      <c r="A699" t="s">
        <v>475</v>
      </c>
      <c r="B699" t="s">
        <v>650</v>
      </c>
      <c r="C699" t="s">
        <v>345</v>
      </c>
      <c r="D699" s="3">
        <v>1490213</v>
      </c>
    </row>
    <row r="700" spans="1:4" x14ac:dyDescent="0.25">
      <c r="A700" t="s">
        <v>475</v>
      </c>
      <c r="B700" t="s">
        <v>650</v>
      </c>
      <c r="C700" t="s">
        <v>347</v>
      </c>
      <c r="D700" s="3">
        <v>33672</v>
      </c>
    </row>
    <row r="701" spans="1:4" x14ac:dyDescent="0.25">
      <c r="A701" t="s">
        <v>475</v>
      </c>
      <c r="B701" t="s">
        <v>650</v>
      </c>
      <c r="C701" t="s">
        <v>346</v>
      </c>
      <c r="D701" s="3">
        <v>56484</v>
      </c>
    </row>
    <row r="702" spans="1:4" x14ac:dyDescent="0.25">
      <c r="A702" t="s">
        <v>475</v>
      </c>
      <c r="B702" t="s">
        <v>650</v>
      </c>
      <c r="C702" t="s">
        <v>375</v>
      </c>
      <c r="D702" s="3">
        <v>0</v>
      </c>
    </row>
    <row r="703" spans="1:4" x14ac:dyDescent="0.25">
      <c r="A703" t="s">
        <v>475</v>
      </c>
      <c r="B703" t="s">
        <v>650</v>
      </c>
      <c r="C703" t="s">
        <v>46</v>
      </c>
      <c r="D703" s="3"/>
    </row>
    <row r="704" spans="1:4" x14ac:dyDescent="0.25">
      <c r="A704" t="s">
        <v>475</v>
      </c>
      <c r="B704" t="s">
        <v>650</v>
      </c>
      <c r="C704" t="s">
        <v>0</v>
      </c>
      <c r="D704" s="3">
        <v>5000</v>
      </c>
    </row>
    <row r="705" spans="1:4" x14ac:dyDescent="0.25">
      <c r="A705" t="s">
        <v>354</v>
      </c>
      <c r="B705" t="s">
        <v>651</v>
      </c>
      <c r="C705" t="s">
        <v>356</v>
      </c>
      <c r="D705" s="3">
        <v>0</v>
      </c>
    </row>
    <row r="706" spans="1:4" x14ac:dyDescent="0.25">
      <c r="A706" t="s">
        <v>354</v>
      </c>
      <c r="B706" t="s">
        <v>651</v>
      </c>
      <c r="C706" t="s">
        <v>105</v>
      </c>
      <c r="D706" s="3"/>
    </row>
    <row r="707" spans="1:4" x14ac:dyDescent="0.25">
      <c r="A707" t="s">
        <v>354</v>
      </c>
      <c r="B707" t="s">
        <v>651</v>
      </c>
      <c r="C707" t="s">
        <v>95</v>
      </c>
      <c r="D707" s="3">
        <v>0</v>
      </c>
    </row>
    <row r="708" spans="1:4" x14ac:dyDescent="0.25">
      <c r="A708" t="s">
        <v>354</v>
      </c>
      <c r="B708" t="s">
        <v>651</v>
      </c>
      <c r="C708" t="s">
        <v>109</v>
      </c>
      <c r="D708" s="3">
        <v>788635</v>
      </c>
    </row>
    <row r="709" spans="1:4" x14ac:dyDescent="0.25">
      <c r="A709" t="s">
        <v>354</v>
      </c>
      <c r="B709" t="s">
        <v>651</v>
      </c>
      <c r="C709" t="s">
        <v>106</v>
      </c>
      <c r="D709" s="3">
        <v>307567</v>
      </c>
    </row>
    <row r="710" spans="1:4" x14ac:dyDescent="0.25">
      <c r="A710" t="s">
        <v>354</v>
      </c>
      <c r="B710" t="s">
        <v>651</v>
      </c>
      <c r="C710" t="s">
        <v>108</v>
      </c>
      <c r="D710" s="3">
        <v>164540175</v>
      </c>
    </row>
    <row r="711" spans="1:4" x14ac:dyDescent="0.25">
      <c r="A711" t="s">
        <v>354</v>
      </c>
      <c r="B711" t="s">
        <v>651</v>
      </c>
      <c r="C711" t="s">
        <v>110</v>
      </c>
      <c r="D711" s="3">
        <v>77562487</v>
      </c>
    </row>
    <row r="712" spans="1:4" x14ac:dyDescent="0.25">
      <c r="A712" t="s">
        <v>354</v>
      </c>
      <c r="B712" t="s">
        <v>651</v>
      </c>
      <c r="C712" t="s">
        <v>111</v>
      </c>
      <c r="D712" s="3">
        <v>186053</v>
      </c>
    </row>
    <row r="713" spans="1:4" x14ac:dyDescent="0.25">
      <c r="A713" t="s">
        <v>354</v>
      </c>
      <c r="B713" t="s">
        <v>651</v>
      </c>
      <c r="C713" t="s">
        <v>363</v>
      </c>
      <c r="D713" s="3">
        <v>1116756</v>
      </c>
    </row>
    <row r="714" spans="1:4" x14ac:dyDescent="0.25">
      <c r="A714" t="s">
        <v>354</v>
      </c>
      <c r="B714" t="s">
        <v>651</v>
      </c>
      <c r="C714" t="s">
        <v>107</v>
      </c>
      <c r="D714" s="3">
        <v>114929599</v>
      </c>
    </row>
    <row r="715" spans="1:4" x14ac:dyDescent="0.25">
      <c r="A715" t="s">
        <v>354</v>
      </c>
      <c r="B715" t="s">
        <v>651</v>
      </c>
      <c r="C715" t="s">
        <v>364</v>
      </c>
      <c r="D715" s="3">
        <v>1082345</v>
      </c>
    </row>
    <row r="716" spans="1:4" x14ac:dyDescent="0.25">
      <c r="A716" t="s">
        <v>354</v>
      </c>
      <c r="B716" t="s">
        <v>651</v>
      </c>
      <c r="C716" t="s">
        <v>365</v>
      </c>
      <c r="D716" s="3"/>
    </row>
    <row r="717" spans="1:4" x14ac:dyDescent="0.25">
      <c r="A717" t="s">
        <v>354</v>
      </c>
      <c r="B717" t="s">
        <v>651</v>
      </c>
      <c r="C717" t="s">
        <v>80</v>
      </c>
      <c r="D717" s="3">
        <v>0</v>
      </c>
    </row>
    <row r="718" spans="1:4" x14ac:dyDescent="0.25">
      <c r="A718" t="s">
        <v>354</v>
      </c>
      <c r="B718" t="s">
        <v>651</v>
      </c>
      <c r="C718" t="s">
        <v>367</v>
      </c>
      <c r="D718" s="3">
        <v>0</v>
      </c>
    </row>
    <row r="719" spans="1:4" x14ac:dyDescent="0.25">
      <c r="A719" t="s">
        <v>354</v>
      </c>
      <c r="B719" t="s">
        <v>651</v>
      </c>
      <c r="C719" t="s">
        <v>368</v>
      </c>
      <c r="D719" s="3">
        <v>0</v>
      </c>
    </row>
    <row r="720" spans="1:4" x14ac:dyDescent="0.25">
      <c r="A720" t="s">
        <v>354</v>
      </c>
      <c r="B720" t="s">
        <v>651</v>
      </c>
      <c r="C720" t="s">
        <v>376</v>
      </c>
      <c r="D720" s="3">
        <v>0</v>
      </c>
    </row>
    <row r="721" spans="1:4" x14ac:dyDescent="0.25">
      <c r="A721" t="s">
        <v>354</v>
      </c>
      <c r="B721" t="s">
        <v>651</v>
      </c>
      <c r="C721" t="s">
        <v>46</v>
      </c>
      <c r="D721" s="3"/>
    </row>
    <row r="722" spans="1:4" x14ac:dyDescent="0.25">
      <c r="A722" t="s">
        <v>354</v>
      </c>
      <c r="B722" t="s">
        <v>651</v>
      </c>
      <c r="C722" t="s">
        <v>81</v>
      </c>
      <c r="D722" s="3">
        <v>0</v>
      </c>
    </row>
    <row r="723" spans="1:4" x14ac:dyDescent="0.25">
      <c r="A723" t="s">
        <v>354</v>
      </c>
      <c r="B723" t="s">
        <v>651</v>
      </c>
      <c r="C723" t="s">
        <v>3</v>
      </c>
      <c r="D723" s="3">
        <v>0</v>
      </c>
    </row>
    <row r="724" spans="1:4" x14ac:dyDescent="0.25">
      <c r="A724" t="s">
        <v>354</v>
      </c>
      <c r="B724" t="s">
        <v>651</v>
      </c>
      <c r="C724" t="s">
        <v>2</v>
      </c>
      <c r="D724" s="3">
        <v>0</v>
      </c>
    </row>
    <row r="725" spans="1:4" x14ac:dyDescent="0.25">
      <c r="A725" t="s">
        <v>354</v>
      </c>
      <c r="B725" t="s">
        <v>651</v>
      </c>
      <c r="C725" t="s">
        <v>0</v>
      </c>
      <c r="D725" s="3">
        <v>-8694000</v>
      </c>
    </row>
    <row r="726" spans="1:4" x14ac:dyDescent="0.25">
      <c r="A726" t="s">
        <v>377</v>
      </c>
      <c r="B726" t="s">
        <v>651</v>
      </c>
      <c r="C726" t="s">
        <v>382</v>
      </c>
      <c r="D726" s="3">
        <v>0</v>
      </c>
    </row>
    <row r="727" spans="1:4" x14ac:dyDescent="0.25">
      <c r="A727" t="s">
        <v>377</v>
      </c>
      <c r="B727" t="s">
        <v>651</v>
      </c>
      <c r="C727" t="s">
        <v>124</v>
      </c>
      <c r="D727" s="3">
        <v>0</v>
      </c>
    </row>
    <row r="728" spans="1:4" x14ac:dyDescent="0.25">
      <c r="A728" t="s">
        <v>377</v>
      </c>
      <c r="B728" t="s">
        <v>651</v>
      </c>
      <c r="C728" t="s">
        <v>123</v>
      </c>
      <c r="D728" s="3">
        <v>0</v>
      </c>
    </row>
    <row r="729" spans="1:4" x14ac:dyDescent="0.25">
      <c r="A729" t="s">
        <v>377</v>
      </c>
      <c r="B729" t="s">
        <v>651</v>
      </c>
      <c r="C729" t="s">
        <v>164</v>
      </c>
      <c r="D729" s="3">
        <v>0</v>
      </c>
    </row>
    <row r="730" spans="1:4" x14ac:dyDescent="0.25">
      <c r="A730" t="s">
        <v>377</v>
      </c>
      <c r="B730" t="s">
        <v>651</v>
      </c>
      <c r="C730" t="s">
        <v>163</v>
      </c>
      <c r="D730" s="3">
        <v>1545012</v>
      </c>
    </row>
    <row r="731" spans="1:4" x14ac:dyDescent="0.25">
      <c r="A731" t="s">
        <v>377</v>
      </c>
      <c r="B731" t="s">
        <v>651</v>
      </c>
      <c r="C731" t="s">
        <v>162</v>
      </c>
      <c r="D731" s="3">
        <v>9828</v>
      </c>
    </row>
    <row r="732" spans="1:4" x14ac:dyDescent="0.25">
      <c r="A732" t="s">
        <v>377</v>
      </c>
      <c r="B732" t="s">
        <v>651</v>
      </c>
      <c r="C732" t="s">
        <v>158</v>
      </c>
      <c r="D732" s="3">
        <v>87054</v>
      </c>
    </row>
    <row r="733" spans="1:4" x14ac:dyDescent="0.25">
      <c r="A733" t="s">
        <v>377</v>
      </c>
      <c r="B733" t="s">
        <v>651</v>
      </c>
      <c r="C733" t="s">
        <v>386</v>
      </c>
      <c r="D733" s="3">
        <v>0</v>
      </c>
    </row>
    <row r="734" spans="1:4" x14ac:dyDescent="0.25">
      <c r="A734" t="s">
        <v>377</v>
      </c>
      <c r="B734" t="s">
        <v>651</v>
      </c>
      <c r="C734" t="s">
        <v>159</v>
      </c>
      <c r="D734" s="3">
        <v>436719692</v>
      </c>
    </row>
    <row r="735" spans="1:4" x14ac:dyDescent="0.25">
      <c r="A735" t="s">
        <v>377</v>
      </c>
      <c r="B735" t="s">
        <v>651</v>
      </c>
      <c r="C735" t="s">
        <v>160</v>
      </c>
      <c r="D735" s="3">
        <v>231669222</v>
      </c>
    </row>
    <row r="736" spans="1:4" x14ac:dyDescent="0.25">
      <c r="A736" t="s">
        <v>377</v>
      </c>
      <c r="B736" t="s">
        <v>651</v>
      </c>
      <c r="C736" t="s">
        <v>387</v>
      </c>
      <c r="D736" s="3">
        <v>0</v>
      </c>
    </row>
    <row r="737" spans="1:4" x14ac:dyDescent="0.25">
      <c r="A737" t="s">
        <v>377</v>
      </c>
      <c r="B737" t="s">
        <v>651</v>
      </c>
      <c r="C737" t="s">
        <v>388</v>
      </c>
      <c r="D737" s="3">
        <v>6767127</v>
      </c>
    </row>
    <row r="738" spans="1:4" x14ac:dyDescent="0.25">
      <c r="A738" t="s">
        <v>377</v>
      </c>
      <c r="B738" t="s">
        <v>651</v>
      </c>
      <c r="C738" t="s">
        <v>389</v>
      </c>
      <c r="D738" s="3">
        <v>0</v>
      </c>
    </row>
    <row r="739" spans="1:4" x14ac:dyDescent="0.25">
      <c r="A739" t="s">
        <v>377</v>
      </c>
      <c r="B739" t="s">
        <v>651</v>
      </c>
      <c r="C739" t="s">
        <v>161</v>
      </c>
      <c r="D739" s="3">
        <v>0</v>
      </c>
    </row>
    <row r="740" spans="1:4" x14ac:dyDescent="0.25">
      <c r="A740" t="s">
        <v>377</v>
      </c>
      <c r="B740" t="s">
        <v>651</v>
      </c>
      <c r="C740" t="s">
        <v>80</v>
      </c>
      <c r="D740" s="3">
        <v>0</v>
      </c>
    </row>
    <row r="741" spans="1:4" x14ac:dyDescent="0.25">
      <c r="A741" t="s">
        <v>377</v>
      </c>
      <c r="B741" t="s">
        <v>651</v>
      </c>
      <c r="C741" t="s">
        <v>367</v>
      </c>
      <c r="D741" s="3">
        <v>0</v>
      </c>
    </row>
    <row r="742" spans="1:4" x14ac:dyDescent="0.25">
      <c r="A742" t="s">
        <v>377</v>
      </c>
      <c r="B742" t="s">
        <v>651</v>
      </c>
      <c r="C742" t="s">
        <v>368</v>
      </c>
      <c r="D742" s="3">
        <v>0</v>
      </c>
    </row>
    <row r="743" spans="1:4" x14ac:dyDescent="0.25">
      <c r="A743" t="s">
        <v>377</v>
      </c>
      <c r="B743" t="s">
        <v>651</v>
      </c>
      <c r="C743" t="s">
        <v>390</v>
      </c>
      <c r="D743" s="3">
        <v>0</v>
      </c>
    </row>
    <row r="744" spans="1:4" x14ac:dyDescent="0.25">
      <c r="A744" t="s">
        <v>377</v>
      </c>
      <c r="B744" t="s">
        <v>651</v>
      </c>
      <c r="C744" t="s">
        <v>112</v>
      </c>
      <c r="D744" s="3">
        <v>0</v>
      </c>
    </row>
    <row r="745" spans="1:4" x14ac:dyDescent="0.25">
      <c r="A745" t="s">
        <v>377</v>
      </c>
      <c r="B745" t="s">
        <v>651</v>
      </c>
      <c r="C745" t="s">
        <v>131</v>
      </c>
      <c r="D745" s="3">
        <v>0</v>
      </c>
    </row>
    <row r="746" spans="1:4" x14ac:dyDescent="0.25">
      <c r="A746" t="s">
        <v>377</v>
      </c>
      <c r="B746" t="s">
        <v>651</v>
      </c>
      <c r="C746" t="s">
        <v>46</v>
      </c>
      <c r="D746" s="3"/>
    </row>
    <row r="747" spans="1:4" x14ac:dyDescent="0.25">
      <c r="A747" t="s">
        <v>377</v>
      </c>
      <c r="B747" t="s">
        <v>651</v>
      </c>
      <c r="C747" t="s">
        <v>2</v>
      </c>
      <c r="D747" s="3">
        <v>0</v>
      </c>
    </row>
    <row r="748" spans="1:4" x14ac:dyDescent="0.25">
      <c r="A748" t="s">
        <v>377</v>
      </c>
      <c r="B748" t="s">
        <v>651</v>
      </c>
      <c r="C748" t="s">
        <v>0</v>
      </c>
      <c r="D748" s="3">
        <v>-11454000</v>
      </c>
    </row>
    <row r="749" spans="1:4" x14ac:dyDescent="0.25">
      <c r="A749" t="s">
        <v>394</v>
      </c>
      <c r="B749" t="s">
        <v>651</v>
      </c>
      <c r="C749" t="s">
        <v>245</v>
      </c>
      <c r="D749" s="3"/>
    </row>
    <row r="750" spans="1:4" x14ac:dyDescent="0.25">
      <c r="A750" t="s">
        <v>394</v>
      </c>
      <c r="B750" t="s">
        <v>651</v>
      </c>
      <c r="C750" t="s">
        <v>249</v>
      </c>
      <c r="D750" s="3">
        <v>4950083939</v>
      </c>
    </row>
    <row r="751" spans="1:4" x14ac:dyDescent="0.25">
      <c r="A751" t="s">
        <v>394</v>
      </c>
      <c r="B751" t="s">
        <v>651</v>
      </c>
      <c r="C751" t="s">
        <v>398</v>
      </c>
      <c r="D751" s="3">
        <v>68401572</v>
      </c>
    </row>
    <row r="752" spans="1:4" x14ac:dyDescent="0.25">
      <c r="A752" t="s">
        <v>394</v>
      </c>
      <c r="B752" t="s">
        <v>651</v>
      </c>
      <c r="C752" t="s">
        <v>399</v>
      </c>
      <c r="D752" s="3">
        <v>19524321</v>
      </c>
    </row>
    <row r="753" spans="1:4" x14ac:dyDescent="0.25">
      <c r="A753" t="s">
        <v>394</v>
      </c>
      <c r="B753" t="s">
        <v>651</v>
      </c>
      <c r="C753" t="s">
        <v>252</v>
      </c>
      <c r="D753" s="3">
        <v>0</v>
      </c>
    </row>
    <row r="754" spans="1:4" x14ac:dyDescent="0.25">
      <c r="A754" t="s">
        <v>394</v>
      </c>
      <c r="B754" t="s">
        <v>651</v>
      </c>
      <c r="C754" t="s">
        <v>250</v>
      </c>
      <c r="D754" s="3">
        <v>38255102</v>
      </c>
    </row>
    <row r="755" spans="1:4" x14ac:dyDescent="0.25">
      <c r="A755" t="s">
        <v>394</v>
      </c>
      <c r="B755" t="s">
        <v>651</v>
      </c>
      <c r="C755" t="s">
        <v>403</v>
      </c>
      <c r="D755" s="3">
        <v>102427</v>
      </c>
    </row>
    <row r="756" spans="1:4" x14ac:dyDescent="0.25">
      <c r="A756" t="s">
        <v>394</v>
      </c>
      <c r="B756" t="s">
        <v>651</v>
      </c>
      <c r="C756" t="s">
        <v>168</v>
      </c>
      <c r="D756" s="3">
        <v>0</v>
      </c>
    </row>
    <row r="757" spans="1:4" x14ac:dyDescent="0.25">
      <c r="A757" t="s">
        <v>394</v>
      </c>
      <c r="B757" t="s">
        <v>651</v>
      </c>
      <c r="C757" t="s">
        <v>171</v>
      </c>
      <c r="D757" s="3">
        <v>0</v>
      </c>
    </row>
    <row r="758" spans="1:4" x14ac:dyDescent="0.25">
      <c r="A758" t="s">
        <v>394</v>
      </c>
      <c r="B758" t="s">
        <v>651</v>
      </c>
      <c r="C758" t="s">
        <v>211</v>
      </c>
      <c r="D758" s="3">
        <v>0</v>
      </c>
    </row>
    <row r="759" spans="1:4" x14ac:dyDescent="0.25">
      <c r="A759" t="s">
        <v>394</v>
      </c>
      <c r="B759" t="s">
        <v>651</v>
      </c>
      <c r="C759" t="s">
        <v>248</v>
      </c>
      <c r="D759" s="3">
        <v>0</v>
      </c>
    </row>
    <row r="760" spans="1:4" x14ac:dyDescent="0.25">
      <c r="A760" t="s">
        <v>394</v>
      </c>
      <c r="B760" t="s">
        <v>651</v>
      </c>
      <c r="C760" t="s">
        <v>405</v>
      </c>
      <c r="D760" s="3">
        <v>0</v>
      </c>
    </row>
    <row r="761" spans="1:4" x14ac:dyDescent="0.25">
      <c r="A761" t="s">
        <v>394</v>
      </c>
      <c r="B761" t="s">
        <v>651</v>
      </c>
      <c r="C761" t="s">
        <v>256</v>
      </c>
      <c r="D761" s="3">
        <v>0</v>
      </c>
    </row>
    <row r="762" spans="1:4" x14ac:dyDescent="0.25">
      <c r="A762" t="s">
        <v>394</v>
      </c>
      <c r="B762" t="s">
        <v>651</v>
      </c>
      <c r="C762" t="s">
        <v>257</v>
      </c>
      <c r="D762" s="3">
        <v>0</v>
      </c>
    </row>
    <row r="763" spans="1:4" x14ac:dyDescent="0.25">
      <c r="A763" t="s">
        <v>394</v>
      </c>
      <c r="B763" t="s">
        <v>651</v>
      </c>
      <c r="C763" t="s">
        <v>413</v>
      </c>
      <c r="D763" s="3">
        <v>2316535</v>
      </c>
    </row>
    <row r="764" spans="1:4" x14ac:dyDescent="0.25">
      <c r="A764" t="s">
        <v>394</v>
      </c>
      <c r="B764" t="s">
        <v>651</v>
      </c>
      <c r="C764" t="s">
        <v>414</v>
      </c>
      <c r="D764" s="3">
        <v>0</v>
      </c>
    </row>
    <row r="765" spans="1:4" x14ac:dyDescent="0.25">
      <c r="A765" t="s">
        <v>394</v>
      </c>
      <c r="B765" t="s">
        <v>651</v>
      </c>
      <c r="C765" t="s">
        <v>253</v>
      </c>
      <c r="D765" s="3">
        <v>16887046</v>
      </c>
    </row>
    <row r="766" spans="1:4" x14ac:dyDescent="0.25">
      <c r="A766" t="s">
        <v>394</v>
      </c>
      <c r="B766" t="s">
        <v>651</v>
      </c>
      <c r="C766" t="s">
        <v>251</v>
      </c>
      <c r="D766" s="3">
        <v>276938794</v>
      </c>
    </row>
    <row r="767" spans="1:4" x14ac:dyDescent="0.25">
      <c r="A767" t="s">
        <v>394</v>
      </c>
      <c r="B767" t="s">
        <v>651</v>
      </c>
      <c r="C767" t="s">
        <v>415</v>
      </c>
      <c r="D767" s="3">
        <v>304587</v>
      </c>
    </row>
    <row r="768" spans="1:4" x14ac:dyDescent="0.25">
      <c r="A768" t="s">
        <v>394</v>
      </c>
      <c r="B768" t="s">
        <v>651</v>
      </c>
      <c r="C768" t="s">
        <v>246</v>
      </c>
      <c r="D768" s="3">
        <v>0</v>
      </c>
    </row>
    <row r="769" spans="1:4" x14ac:dyDescent="0.25">
      <c r="A769" t="s">
        <v>394</v>
      </c>
      <c r="B769" t="s">
        <v>651</v>
      </c>
      <c r="C769" t="s">
        <v>416</v>
      </c>
      <c r="D769" s="3">
        <v>0</v>
      </c>
    </row>
    <row r="770" spans="1:4" x14ac:dyDescent="0.25">
      <c r="A770" t="s">
        <v>394</v>
      </c>
      <c r="B770" t="s">
        <v>651</v>
      </c>
      <c r="C770" t="s">
        <v>254</v>
      </c>
      <c r="D770" s="3">
        <v>0</v>
      </c>
    </row>
    <row r="771" spans="1:4" x14ac:dyDescent="0.25">
      <c r="A771" t="s">
        <v>394</v>
      </c>
      <c r="B771" t="s">
        <v>651</v>
      </c>
      <c r="C771" t="s">
        <v>255</v>
      </c>
      <c r="D771" s="3">
        <v>0</v>
      </c>
    </row>
    <row r="772" spans="1:4" x14ac:dyDescent="0.25">
      <c r="A772" t="s">
        <v>394</v>
      </c>
      <c r="B772" t="s">
        <v>651</v>
      </c>
      <c r="C772" t="s">
        <v>417</v>
      </c>
      <c r="D772" s="3">
        <v>0</v>
      </c>
    </row>
    <row r="773" spans="1:4" x14ac:dyDescent="0.25">
      <c r="A773" t="s">
        <v>394</v>
      </c>
      <c r="B773" t="s">
        <v>651</v>
      </c>
      <c r="C773" t="s">
        <v>418</v>
      </c>
      <c r="D773" s="3">
        <v>0</v>
      </c>
    </row>
    <row r="774" spans="1:4" x14ac:dyDescent="0.25">
      <c r="A774" t="s">
        <v>394</v>
      </c>
      <c r="B774" t="s">
        <v>651</v>
      </c>
      <c r="C774" t="s">
        <v>419</v>
      </c>
      <c r="D774" s="3">
        <v>0</v>
      </c>
    </row>
    <row r="775" spans="1:4" x14ac:dyDescent="0.25">
      <c r="A775" t="s">
        <v>394</v>
      </c>
      <c r="B775" t="s">
        <v>651</v>
      </c>
      <c r="C775" t="s">
        <v>420</v>
      </c>
      <c r="D775" s="3">
        <v>0</v>
      </c>
    </row>
    <row r="776" spans="1:4" x14ac:dyDescent="0.25">
      <c r="A776" t="s">
        <v>394</v>
      </c>
      <c r="B776" t="s">
        <v>651</v>
      </c>
      <c r="C776" t="s">
        <v>421</v>
      </c>
      <c r="D776" s="3">
        <v>0</v>
      </c>
    </row>
    <row r="777" spans="1:4" x14ac:dyDescent="0.25">
      <c r="A777" t="s">
        <v>394</v>
      </c>
      <c r="B777" t="s">
        <v>651</v>
      </c>
      <c r="C777" t="s">
        <v>422</v>
      </c>
      <c r="D777" s="3">
        <v>0</v>
      </c>
    </row>
    <row r="778" spans="1:4" x14ac:dyDescent="0.25">
      <c r="A778" t="s">
        <v>394</v>
      </c>
      <c r="B778" t="s">
        <v>651</v>
      </c>
      <c r="C778" t="s">
        <v>247</v>
      </c>
      <c r="D778" s="3"/>
    </row>
    <row r="779" spans="1:4" x14ac:dyDescent="0.25">
      <c r="A779" t="s">
        <v>394</v>
      </c>
      <c r="B779" t="s">
        <v>651</v>
      </c>
      <c r="C779" t="s">
        <v>258</v>
      </c>
      <c r="D779" s="3">
        <v>0</v>
      </c>
    </row>
    <row r="780" spans="1:4" x14ac:dyDescent="0.25">
      <c r="A780" t="s">
        <v>394</v>
      </c>
      <c r="B780" t="s">
        <v>651</v>
      </c>
      <c r="C780" t="s">
        <v>431</v>
      </c>
      <c r="D780" s="3">
        <v>0</v>
      </c>
    </row>
    <row r="781" spans="1:4" x14ac:dyDescent="0.25">
      <c r="A781" t="s">
        <v>394</v>
      </c>
      <c r="B781" t="s">
        <v>651</v>
      </c>
      <c r="C781" t="s">
        <v>176</v>
      </c>
      <c r="D781" s="3">
        <v>0</v>
      </c>
    </row>
    <row r="782" spans="1:4" x14ac:dyDescent="0.25">
      <c r="A782" t="s">
        <v>394</v>
      </c>
      <c r="B782" t="s">
        <v>651</v>
      </c>
      <c r="C782" t="s">
        <v>80</v>
      </c>
      <c r="D782" s="3">
        <v>0</v>
      </c>
    </row>
    <row r="783" spans="1:4" x14ac:dyDescent="0.25">
      <c r="A783" t="s">
        <v>394</v>
      </c>
      <c r="B783" t="s">
        <v>651</v>
      </c>
      <c r="C783" t="s">
        <v>367</v>
      </c>
      <c r="D783" s="3">
        <v>0</v>
      </c>
    </row>
    <row r="784" spans="1:4" x14ac:dyDescent="0.25">
      <c r="A784" t="s">
        <v>394</v>
      </c>
      <c r="B784" t="s">
        <v>651</v>
      </c>
      <c r="C784" t="s">
        <v>368</v>
      </c>
      <c r="D784" s="3">
        <v>0</v>
      </c>
    </row>
    <row r="785" spans="1:4" x14ac:dyDescent="0.25">
      <c r="A785" t="s">
        <v>394</v>
      </c>
      <c r="B785" t="s">
        <v>651</v>
      </c>
      <c r="C785" t="s">
        <v>376</v>
      </c>
      <c r="D785" s="3">
        <v>0</v>
      </c>
    </row>
    <row r="786" spans="1:4" x14ac:dyDescent="0.25">
      <c r="A786" t="s">
        <v>394</v>
      </c>
      <c r="B786" t="s">
        <v>651</v>
      </c>
      <c r="C786" t="s">
        <v>437</v>
      </c>
      <c r="D786" s="3">
        <v>0</v>
      </c>
    </row>
    <row r="787" spans="1:4" x14ac:dyDescent="0.25">
      <c r="A787" t="s">
        <v>394</v>
      </c>
      <c r="B787" t="s">
        <v>651</v>
      </c>
      <c r="C787" t="s">
        <v>390</v>
      </c>
      <c r="D787" s="3">
        <v>0</v>
      </c>
    </row>
    <row r="788" spans="1:4" x14ac:dyDescent="0.25">
      <c r="A788" t="s">
        <v>394</v>
      </c>
      <c r="B788" t="s">
        <v>651</v>
      </c>
      <c r="C788" t="s">
        <v>112</v>
      </c>
      <c r="D788" s="3">
        <v>0</v>
      </c>
    </row>
    <row r="789" spans="1:4" x14ac:dyDescent="0.25">
      <c r="A789" t="s">
        <v>394</v>
      </c>
      <c r="B789" t="s">
        <v>651</v>
      </c>
      <c r="C789" t="s">
        <v>131</v>
      </c>
      <c r="D789" s="3">
        <v>0</v>
      </c>
    </row>
    <row r="790" spans="1:4" x14ac:dyDescent="0.25">
      <c r="A790" t="s">
        <v>394</v>
      </c>
      <c r="B790" t="s">
        <v>651</v>
      </c>
      <c r="C790" t="s">
        <v>46</v>
      </c>
      <c r="D790" s="3"/>
    </row>
    <row r="791" spans="1:4" x14ac:dyDescent="0.25">
      <c r="A791" t="s">
        <v>394</v>
      </c>
      <c r="B791" t="s">
        <v>651</v>
      </c>
      <c r="C791" t="s">
        <v>165</v>
      </c>
      <c r="D791" s="3">
        <v>0</v>
      </c>
    </row>
    <row r="792" spans="1:4" x14ac:dyDescent="0.25">
      <c r="A792" t="s">
        <v>394</v>
      </c>
      <c r="B792" t="s">
        <v>651</v>
      </c>
      <c r="C792" t="s">
        <v>81</v>
      </c>
      <c r="D792" s="3">
        <v>0</v>
      </c>
    </row>
    <row r="793" spans="1:4" x14ac:dyDescent="0.25">
      <c r="A793" t="s">
        <v>394</v>
      </c>
      <c r="B793" t="s">
        <v>651</v>
      </c>
      <c r="C793" t="s">
        <v>3</v>
      </c>
      <c r="D793" s="3">
        <v>0</v>
      </c>
    </row>
    <row r="794" spans="1:4" x14ac:dyDescent="0.25">
      <c r="A794" t="s">
        <v>394</v>
      </c>
      <c r="B794" t="s">
        <v>651</v>
      </c>
      <c r="C794" t="s">
        <v>2</v>
      </c>
      <c r="D794" s="3">
        <v>0</v>
      </c>
    </row>
    <row r="795" spans="1:4" x14ac:dyDescent="0.25">
      <c r="A795" t="s">
        <v>394</v>
      </c>
      <c r="B795" t="s">
        <v>651</v>
      </c>
      <c r="C795" t="s">
        <v>0</v>
      </c>
      <c r="D795" s="3">
        <v>-63519000</v>
      </c>
    </row>
    <row r="796" spans="1:4" x14ac:dyDescent="0.25">
      <c r="A796" t="s">
        <v>441</v>
      </c>
      <c r="B796" t="s">
        <v>651</v>
      </c>
      <c r="C796" t="s">
        <v>443</v>
      </c>
      <c r="D796" s="3"/>
    </row>
    <row r="797" spans="1:4" x14ac:dyDescent="0.25">
      <c r="A797" t="s">
        <v>441</v>
      </c>
      <c r="B797" t="s">
        <v>651</v>
      </c>
      <c r="C797" t="s">
        <v>73</v>
      </c>
      <c r="D797" s="3">
        <v>0</v>
      </c>
    </row>
    <row r="798" spans="1:4" x14ac:dyDescent="0.25">
      <c r="A798" t="s">
        <v>441</v>
      </c>
      <c r="B798" t="s">
        <v>651</v>
      </c>
      <c r="C798" t="s">
        <v>65</v>
      </c>
      <c r="D798" s="3">
        <v>0</v>
      </c>
    </row>
    <row r="799" spans="1:4" x14ac:dyDescent="0.25">
      <c r="A799" t="s">
        <v>441</v>
      </c>
      <c r="B799" t="s">
        <v>651</v>
      </c>
      <c r="C799" t="s">
        <v>66</v>
      </c>
      <c r="D799" s="3"/>
    </row>
    <row r="800" spans="1:4" x14ac:dyDescent="0.25">
      <c r="A800" t="s">
        <v>441</v>
      </c>
      <c r="B800" t="s">
        <v>651</v>
      </c>
      <c r="C800" t="s">
        <v>79</v>
      </c>
      <c r="D800" s="3"/>
    </row>
    <row r="801" spans="1:4" x14ac:dyDescent="0.25">
      <c r="A801" t="s">
        <v>441</v>
      </c>
      <c r="B801" t="s">
        <v>651</v>
      </c>
      <c r="C801" t="s">
        <v>77</v>
      </c>
      <c r="D801" s="3">
        <v>0</v>
      </c>
    </row>
    <row r="802" spans="1:4" x14ac:dyDescent="0.25">
      <c r="A802" t="s">
        <v>441</v>
      </c>
      <c r="B802" t="s">
        <v>651</v>
      </c>
      <c r="C802" t="s">
        <v>75</v>
      </c>
      <c r="D802" s="3">
        <v>0</v>
      </c>
    </row>
    <row r="803" spans="1:4" x14ac:dyDescent="0.25">
      <c r="A803" t="s">
        <v>441</v>
      </c>
      <c r="B803" t="s">
        <v>651</v>
      </c>
      <c r="C803" t="s">
        <v>76</v>
      </c>
      <c r="D803" s="3">
        <v>0</v>
      </c>
    </row>
    <row r="804" spans="1:4" x14ac:dyDescent="0.25">
      <c r="A804" t="s">
        <v>441</v>
      </c>
      <c r="B804" t="s">
        <v>651</v>
      </c>
      <c r="C804" t="s">
        <v>72</v>
      </c>
      <c r="D804" s="3">
        <v>0</v>
      </c>
    </row>
    <row r="805" spans="1:4" x14ac:dyDescent="0.25">
      <c r="A805" t="s">
        <v>441</v>
      </c>
      <c r="B805" t="s">
        <v>651</v>
      </c>
      <c r="C805" t="s">
        <v>445</v>
      </c>
      <c r="D805" s="3">
        <v>11214928</v>
      </c>
    </row>
    <row r="806" spans="1:4" x14ac:dyDescent="0.25">
      <c r="A806" t="s">
        <v>441</v>
      </c>
      <c r="B806" t="s">
        <v>651</v>
      </c>
      <c r="C806" t="s">
        <v>446</v>
      </c>
      <c r="D806" s="3">
        <v>281962</v>
      </c>
    </row>
    <row r="807" spans="1:4" x14ac:dyDescent="0.25">
      <c r="A807" t="s">
        <v>441</v>
      </c>
      <c r="B807" t="s">
        <v>651</v>
      </c>
      <c r="C807" t="s">
        <v>78</v>
      </c>
      <c r="D807" s="3">
        <v>15116821</v>
      </c>
    </row>
    <row r="808" spans="1:4" x14ac:dyDescent="0.25">
      <c r="A808" t="s">
        <v>441</v>
      </c>
      <c r="B808" t="s">
        <v>651</v>
      </c>
      <c r="C808" t="s">
        <v>67</v>
      </c>
      <c r="D808" s="3">
        <v>2686287</v>
      </c>
    </row>
    <row r="809" spans="1:4" x14ac:dyDescent="0.25">
      <c r="A809" t="s">
        <v>441</v>
      </c>
      <c r="B809" t="s">
        <v>651</v>
      </c>
      <c r="C809" t="s">
        <v>71</v>
      </c>
      <c r="D809" s="3">
        <v>1745</v>
      </c>
    </row>
    <row r="810" spans="1:4" x14ac:dyDescent="0.25">
      <c r="A810" t="s">
        <v>441</v>
      </c>
      <c r="B810" t="s">
        <v>651</v>
      </c>
      <c r="C810" t="s">
        <v>68</v>
      </c>
      <c r="D810" s="3">
        <v>6241612148</v>
      </c>
    </row>
    <row r="811" spans="1:4" x14ac:dyDescent="0.25">
      <c r="A811" t="s">
        <v>441</v>
      </c>
      <c r="B811" t="s">
        <v>651</v>
      </c>
      <c r="C811" t="s">
        <v>69</v>
      </c>
      <c r="D811" s="3">
        <v>3089921</v>
      </c>
    </row>
    <row r="812" spans="1:4" x14ac:dyDescent="0.25">
      <c r="A812" t="s">
        <v>441</v>
      </c>
      <c r="B812" t="s">
        <v>651</v>
      </c>
      <c r="C812" t="s">
        <v>74</v>
      </c>
      <c r="D812" s="3">
        <v>201029596</v>
      </c>
    </row>
    <row r="813" spans="1:4" x14ac:dyDescent="0.25">
      <c r="A813" t="s">
        <v>441</v>
      </c>
      <c r="B813" t="s">
        <v>651</v>
      </c>
      <c r="C813" t="s">
        <v>447</v>
      </c>
      <c r="D813" s="3">
        <v>0</v>
      </c>
    </row>
    <row r="814" spans="1:4" x14ac:dyDescent="0.25">
      <c r="A814" t="s">
        <v>441</v>
      </c>
      <c r="B814" t="s">
        <v>651</v>
      </c>
      <c r="C814" t="s">
        <v>448</v>
      </c>
      <c r="D814" s="3">
        <v>84774810</v>
      </c>
    </row>
    <row r="815" spans="1:4" x14ac:dyDescent="0.25">
      <c r="A815" t="s">
        <v>441</v>
      </c>
      <c r="B815" t="s">
        <v>651</v>
      </c>
      <c r="C815" t="s">
        <v>449</v>
      </c>
      <c r="D815" s="3">
        <v>91740441</v>
      </c>
    </row>
    <row r="816" spans="1:4" x14ac:dyDescent="0.25">
      <c r="A816" t="s">
        <v>441</v>
      </c>
      <c r="B816" t="s">
        <v>651</v>
      </c>
      <c r="C816" t="s">
        <v>450</v>
      </c>
      <c r="D816" s="3">
        <v>15085529</v>
      </c>
    </row>
    <row r="817" spans="1:4" x14ac:dyDescent="0.25">
      <c r="A817" t="s">
        <v>441</v>
      </c>
      <c r="B817" t="s">
        <v>651</v>
      </c>
      <c r="C817" t="s">
        <v>451</v>
      </c>
      <c r="D817" s="3">
        <v>21951</v>
      </c>
    </row>
    <row r="818" spans="1:4" x14ac:dyDescent="0.25">
      <c r="A818" t="s">
        <v>441</v>
      </c>
      <c r="B818" t="s">
        <v>651</v>
      </c>
      <c r="C818" t="s">
        <v>452</v>
      </c>
      <c r="D818" s="3">
        <v>286760</v>
      </c>
    </row>
    <row r="819" spans="1:4" x14ac:dyDescent="0.25">
      <c r="A819" t="s">
        <v>441</v>
      </c>
      <c r="B819" t="s">
        <v>651</v>
      </c>
      <c r="C819" t="s">
        <v>453</v>
      </c>
      <c r="D819" s="3">
        <v>234379</v>
      </c>
    </row>
    <row r="820" spans="1:4" x14ac:dyDescent="0.25">
      <c r="A820" t="s">
        <v>441</v>
      </c>
      <c r="B820" t="s">
        <v>651</v>
      </c>
      <c r="C820" t="s">
        <v>70</v>
      </c>
      <c r="D820" s="3"/>
    </row>
    <row r="821" spans="1:4" x14ac:dyDescent="0.25">
      <c r="A821" t="s">
        <v>441</v>
      </c>
      <c r="B821" t="s">
        <v>651</v>
      </c>
      <c r="C821" t="s">
        <v>27</v>
      </c>
      <c r="D821" s="3">
        <v>0</v>
      </c>
    </row>
    <row r="822" spans="1:4" x14ac:dyDescent="0.25">
      <c r="A822" t="s">
        <v>441</v>
      </c>
      <c r="B822" t="s">
        <v>651</v>
      </c>
      <c r="C822" t="s">
        <v>80</v>
      </c>
      <c r="D822" s="3">
        <v>0</v>
      </c>
    </row>
    <row r="823" spans="1:4" x14ac:dyDescent="0.25">
      <c r="A823" t="s">
        <v>441</v>
      </c>
      <c r="B823" t="s">
        <v>651</v>
      </c>
      <c r="C823" t="s">
        <v>367</v>
      </c>
      <c r="D823" s="3">
        <v>0</v>
      </c>
    </row>
    <row r="824" spans="1:4" x14ac:dyDescent="0.25">
      <c r="A824" t="s">
        <v>441</v>
      </c>
      <c r="B824" t="s">
        <v>651</v>
      </c>
      <c r="C824" t="s">
        <v>368</v>
      </c>
      <c r="D824" s="3">
        <v>0</v>
      </c>
    </row>
    <row r="825" spans="1:4" x14ac:dyDescent="0.25">
      <c r="A825" t="s">
        <v>441</v>
      </c>
      <c r="B825" t="s">
        <v>651</v>
      </c>
      <c r="C825" t="s">
        <v>376</v>
      </c>
      <c r="D825" s="3">
        <v>0</v>
      </c>
    </row>
    <row r="826" spans="1:4" x14ac:dyDescent="0.25">
      <c r="A826" t="s">
        <v>441</v>
      </c>
      <c r="B826" t="s">
        <v>651</v>
      </c>
      <c r="C826" t="s">
        <v>390</v>
      </c>
      <c r="D826" s="3">
        <v>0</v>
      </c>
    </row>
    <row r="827" spans="1:4" x14ac:dyDescent="0.25">
      <c r="A827" t="s">
        <v>441</v>
      </c>
      <c r="B827" t="s">
        <v>651</v>
      </c>
      <c r="C827" t="s">
        <v>46</v>
      </c>
      <c r="D827" s="3"/>
    </row>
    <row r="828" spans="1:4" x14ac:dyDescent="0.25">
      <c r="A828" t="s">
        <v>441</v>
      </c>
      <c r="B828" t="s">
        <v>651</v>
      </c>
      <c r="C828" t="s">
        <v>81</v>
      </c>
      <c r="D828" s="3">
        <v>0</v>
      </c>
    </row>
    <row r="829" spans="1:4" x14ac:dyDescent="0.25">
      <c r="A829" t="s">
        <v>441</v>
      </c>
      <c r="B829" t="s">
        <v>651</v>
      </c>
      <c r="C829" t="s">
        <v>3</v>
      </c>
      <c r="D829" s="3">
        <v>0</v>
      </c>
    </row>
    <row r="830" spans="1:4" x14ac:dyDescent="0.25">
      <c r="A830" t="s">
        <v>441</v>
      </c>
      <c r="B830" t="s">
        <v>651</v>
      </c>
      <c r="C830" t="s">
        <v>0</v>
      </c>
      <c r="D830" s="3">
        <v>-62038000</v>
      </c>
    </row>
    <row r="831" spans="1:4" x14ac:dyDescent="0.25">
      <c r="A831" t="s">
        <v>455</v>
      </c>
      <c r="B831" t="s">
        <v>651</v>
      </c>
      <c r="C831" t="s">
        <v>456</v>
      </c>
      <c r="D831" s="3">
        <v>0</v>
      </c>
    </row>
    <row r="832" spans="1:4" x14ac:dyDescent="0.25">
      <c r="A832" t="s">
        <v>455</v>
      </c>
      <c r="B832" t="s">
        <v>651</v>
      </c>
      <c r="C832" t="s">
        <v>267</v>
      </c>
      <c r="D832" s="3">
        <v>0</v>
      </c>
    </row>
    <row r="833" spans="1:4" x14ac:dyDescent="0.25">
      <c r="A833" t="s">
        <v>455</v>
      </c>
      <c r="B833" t="s">
        <v>651</v>
      </c>
      <c r="C833" t="s">
        <v>304</v>
      </c>
      <c r="D833" s="3">
        <v>2410785</v>
      </c>
    </row>
    <row r="834" spans="1:4" x14ac:dyDescent="0.25">
      <c r="A834" t="s">
        <v>455</v>
      </c>
      <c r="B834" t="s">
        <v>651</v>
      </c>
      <c r="C834" t="s">
        <v>305</v>
      </c>
      <c r="D834" s="3">
        <v>0</v>
      </c>
    </row>
    <row r="835" spans="1:4" x14ac:dyDescent="0.25">
      <c r="A835" t="s">
        <v>455</v>
      </c>
      <c r="B835" t="s">
        <v>651</v>
      </c>
      <c r="C835" t="s">
        <v>302</v>
      </c>
      <c r="D835" s="3">
        <v>1032714</v>
      </c>
    </row>
    <row r="836" spans="1:4" x14ac:dyDescent="0.25">
      <c r="A836" t="s">
        <v>455</v>
      </c>
      <c r="B836" t="s">
        <v>651</v>
      </c>
      <c r="C836" t="s">
        <v>303</v>
      </c>
      <c r="D836" s="3">
        <v>0</v>
      </c>
    </row>
    <row r="837" spans="1:4" x14ac:dyDescent="0.25">
      <c r="A837" t="s">
        <v>455</v>
      </c>
      <c r="B837" t="s">
        <v>651</v>
      </c>
      <c r="C837" t="s">
        <v>297</v>
      </c>
      <c r="D837" s="3">
        <v>1500324105</v>
      </c>
    </row>
    <row r="838" spans="1:4" x14ac:dyDescent="0.25">
      <c r="A838" t="s">
        <v>455</v>
      </c>
      <c r="B838" t="s">
        <v>651</v>
      </c>
      <c r="C838" t="s">
        <v>461</v>
      </c>
      <c r="D838" s="3">
        <v>0</v>
      </c>
    </row>
    <row r="839" spans="1:4" x14ac:dyDescent="0.25">
      <c r="A839" t="s">
        <v>455</v>
      </c>
      <c r="B839" t="s">
        <v>651</v>
      </c>
      <c r="C839" t="s">
        <v>300</v>
      </c>
      <c r="D839" s="3">
        <v>80813995</v>
      </c>
    </row>
    <row r="840" spans="1:4" x14ac:dyDescent="0.25">
      <c r="A840" t="s">
        <v>455</v>
      </c>
      <c r="B840" t="s">
        <v>651</v>
      </c>
      <c r="C840" t="s">
        <v>301</v>
      </c>
      <c r="D840" s="3">
        <v>0</v>
      </c>
    </row>
    <row r="841" spans="1:4" x14ac:dyDescent="0.25">
      <c r="A841" t="s">
        <v>455</v>
      </c>
      <c r="B841" t="s">
        <v>651</v>
      </c>
      <c r="C841" t="s">
        <v>298</v>
      </c>
      <c r="D841" s="3">
        <v>2258529</v>
      </c>
    </row>
    <row r="842" spans="1:4" x14ac:dyDescent="0.25">
      <c r="A842" t="s">
        <v>455</v>
      </c>
      <c r="B842" t="s">
        <v>651</v>
      </c>
      <c r="C842" t="s">
        <v>462</v>
      </c>
      <c r="D842" s="3">
        <v>0</v>
      </c>
    </row>
    <row r="843" spans="1:4" x14ac:dyDescent="0.25">
      <c r="A843" t="s">
        <v>455</v>
      </c>
      <c r="B843" t="s">
        <v>651</v>
      </c>
      <c r="C843" t="s">
        <v>299</v>
      </c>
      <c r="D843" s="3">
        <v>427606</v>
      </c>
    </row>
    <row r="844" spans="1:4" x14ac:dyDescent="0.25">
      <c r="A844" t="s">
        <v>455</v>
      </c>
      <c r="B844" t="s">
        <v>651</v>
      </c>
      <c r="C844" t="s">
        <v>463</v>
      </c>
      <c r="D844" s="3">
        <v>0</v>
      </c>
    </row>
    <row r="845" spans="1:4" x14ac:dyDescent="0.25">
      <c r="A845" t="s">
        <v>455</v>
      </c>
      <c r="B845" t="s">
        <v>651</v>
      </c>
      <c r="C845" t="s">
        <v>464</v>
      </c>
      <c r="D845" s="3">
        <v>19358915</v>
      </c>
    </row>
    <row r="846" spans="1:4" x14ac:dyDescent="0.25">
      <c r="A846" t="s">
        <v>455</v>
      </c>
      <c r="B846" t="s">
        <v>651</v>
      </c>
      <c r="C846" t="s">
        <v>465</v>
      </c>
      <c r="D846" s="3">
        <v>0</v>
      </c>
    </row>
    <row r="847" spans="1:4" x14ac:dyDescent="0.25">
      <c r="A847" t="s">
        <v>455</v>
      </c>
      <c r="B847" t="s">
        <v>651</v>
      </c>
      <c r="C847" t="s">
        <v>467</v>
      </c>
      <c r="D847" s="3"/>
    </row>
    <row r="848" spans="1:4" x14ac:dyDescent="0.25">
      <c r="A848" t="s">
        <v>455</v>
      </c>
      <c r="B848" t="s">
        <v>651</v>
      </c>
      <c r="C848" t="s">
        <v>80</v>
      </c>
      <c r="D848" s="3">
        <v>0</v>
      </c>
    </row>
    <row r="849" spans="1:4" x14ac:dyDescent="0.25">
      <c r="A849" t="s">
        <v>455</v>
      </c>
      <c r="B849" t="s">
        <v>651</v>
      </c>
      <c r="C849" t="s">
        <v>367</v>
      </c>
      <c r="D849" s="3">
        <v>0</v>
      </c>
    </row>
    <row r="850" spans="1:4" x14ac:dyDescent="0.25">
      <c r="A850" t="s">
        <v>455</v>
      </c>
      <c r="B850" t="s">
        <v>651</v>
      </c>
      <c r="C850" t="s">
        <v>368</v>
      </c>
      <c r="D850" s="3">
        <v>0</v>
      </c>
    </row>
    <row r="851" spans="1:4" x14ac:dyDescent="0.25">
      <c r="A851" t="s">
        <v>455</v>
      </c>
      <c r="B851" t="s">
        <v>651</v>
      </c>
      <c r="C851" t="s">
        <v>112</v>
      </c>
      <c r="D851" s="3">
        <v>0</v>
      </c>
    </row>
    <row r="852" spans="1:4" x14ac:dyDescent="0.25">
      <c r="A852" t="s">
        <v>455</v>
      </c>
      <c r="B852" t="s">
        <v>651</v>
      </c>
      <c r="C852" t="s">
        <v>131</v>
      </c>
      <c r="D852" s="3">
        <v>0</v>
      </c>
    </row>
    <row r="853" spans="1:4" x14ac:dyDescent="0.25">
      <c r="A853" t="s">
        <v>455</v>
      </c>
      <c r="B853" t="s">
        <v>651</v>
      </c>
      <c r="C853" t="s">
        <v>46</v>
      </c>
      <c r="D853" s="3"/>
    </row>
    <row r="854" spans="1:4" x14ac:dyDescent="0.25">
      <c r="A854" t="s">
        <v>455</v>
      </c>
      <c r="B854" t="s">
        <v>651</v>
      </c>
      <c r="C854" t="s">
        <v>81</v>
      </c>
      <c r="D854" s="3">
        <v>0</v>
      </c>
    </row>
    <row r="855" spans="1:4" x14ac:dyDescent="0.25">
      <c r="A855" t="s">
        <v>455</v>
      </c>
      <c r="B855" t="s">
        <v>651</v>
      </c>
      <c r="C855" t="s">
        <v>3</v>
      </c>
      <c r="D855" s="3">
        <v>0</v>
      </c>
    </row>
    <row r="856" spans="1:4" x14ac:dyDescent="0.25">
      <c r="A856" t="s">
        <v>455</v>
      </c>
      <c r="B856" t="s">
        <v>651</v>
      </c>
      <c r="C856" t="s">
        <v>2</v>
      </c>
      <c r="D856" s="3">
        <v>0</v>
      </c>
    </row>
    <row r="857" spans="1:4" x14ac:dyDescent="0.25">
      <c r="A857" t="s">
        <v>455</v>
      </c>
      <c r="B857" t="s">
        <v>651</v>
      </c>
      <c r="C857" t="s">
        <v>0</v>
      </c>
      <c r="D857" s="3">
        <v>-11884000</v>
      </c>
    </row>
    <row r="858" spans="1:4" x14ac:dyDescent="0.25">
      <c r="A858" t="s">
        <v>455</v>
      </c>
      <c r="B858" t="s">
        <v>651</v>
      </c>
      <c r="C858" t="s">
        <v>259</v>
      </c>
      <c r="D858" s="3">
        <v>0</v>
      </c>
    </row>
    <row r="859" spans="1:4" x14ac:dyDescent="0.25">
      <c r="A859" t="s">
        <v>468</v>
      </c>
      <c r="B859" t="s">
        <v>651</v>
      </c>
      <c r="C859" t="s">
        <v>312</v>
      </c>
      <c r="D859" s="3">
        <v>0</v>
      </c>
    </row>
    <row r="860" spans="1:4" x14ac:dyDescent="0.25">
      <c r="A860" t="s">
        <v>468</v>
      </c>
      <c r="B860" t="s">
        <v>651</v>
      </c>
      <c r="C860" t="s">
        <v>340</v>
      </c>
      <c r="D860" s="3">
        <v>1421268</v>
      </c>
    </row>
    <row r="861" spans="1:4" x14ac:dyDescent="0.25">
      <c r="A861" t="s">
        <v>468</v>
      </c>
      <c r="B861" t="s">
        <v>651</v>
      </c>
      <c r="C861" t="s">
        <v>337</v>
      </c>
      <c r="D861" s="3">
        <v>890387</v>
      </c>
    </row>
    <row r="862" spans="1:4" x14ac:dyDescent="0.25">
      <c r="A862" t="s">
        <v>468</v>
      </c>
      <c r="B862" t="s">
        <v>651</v>
      </c>
      <c r="C862" t="s">
        <v>338</v>
      </c>
      <c r="D862" s="3">
        <v>919329769</v>
      </c>
    </row>
    <row r="863" spans="1:4" x14ac:dyDescent="0.25">
      <c r="A863" t="s">
        <v>468</v>
      </c>
      <c r="B863" t="s">
        <v>651</v>
      </c>
      <c r="C863" t="s">
        <v>469</v>
      </c>
      <c r="D863" s="3">
        <v>8293558</v>
      </c>
    </row>
    <row r="864" spans="1:4" x14ac:dyDescent="0.25">
      <c r="A864" t="s">
        <v>468</v>
      </c>
      <c r="B864" t="s">
        <v>651</v>
      </c>
      <c r="C864" t="s">
        <v>80</v>
      </c>
      <c r="D864" s="3">
        <v>0</v>
      </c>
    </row>
    <row r="865" spans="1:4" x14ac:dyDescent="0.25">
      <c r="A865" t="s">
        <v>468</v>
      </c>
      <c r="B865" t="s">
        <v>651</v>
      </c>
      <c r="C865" t="s">
        <v>367</v>
      </c>
      <c r="D865" s="3">
        <v>0</v>
      </c>
    </row>
    <row r="866" spans="1:4" x14ac:dyDescent="0.25">
      <c r="A866" t="s">
        <v>468</v>
      </c>
      <c r="B866" t="s">
        <v>651</v>
      </c>
      <c r="C866" t="s">
        <v>470</v>
      </c>
      <c r="D866" s="3">
        <v>0</v>
      </c>
    </row>
    <row r="867" spans="1:4" x14ac:dyDescent="0.25">
      <c r="A867" t="s">
        <v>468</v>
      </c>
      <c r="B867" t="s">
        <v>651</v>
      </c>
      <c r="C867" t="s">
        <v>368</v>
      </c>
      <c r="D867" s="3">
        <v>0</v>
      </c>
    </row>
    <row r="868" spans="1:4" x14ac:dyDescent="0.25">
      <c r="A868" t="s">
        <v>468</v>
      </c>
      <c r="B868" t="s">
        <v>651</v>
      </c>
      <c r="C868" t="s">
        <v>46</v>
      </c>
      <c r="D868" s="3"/>
    </row>
    <row r="869" spans="1:4" x14ac:dyDescent="0.25">
      <c r="A869" t="s">
        <v>468</v>
      </c>
      <c r="B869" t="s">
        <v>651</v>
      </c>
      <c r="C869" t="s">
        <v>81</v>
      </c>
      <c r="D869" s="3">
        <v>0</v>
      </c>
    </row>
    <row r="870" spans="1:4" x14ac:dyDescent="0.25">
      <c r="A870" t="s">
        <v>468</v>
      </c>
      <c r="B870" t="s">
        <v>651</v>
      </c>
      <c r="C870" t="s">
        <v>3</v>
      </c>
      <c r="D870" s="3">
        <v>0</v>
      </c>
    </row>
    <row r="871" spans="1:4" x14ac:dyDescent="0.25">
      <c r="A871" t="s">
        <v>468</v>
      </c>
      <c r="B871" t="s">
        <v>651</v>
      </c>
      <c r="C871" t="s">
        <v>2</v>
      </c>
      <c r="D871" s="3">
        <v>0</v>
      </c>
    </row>
    <row r="872" spans="1:4" x14ac:dyDescent="0.25">
      <c r="A872" t="s">
        <v>468</v>
      </c>
      <c r="B872" t="s">
        <v>651</v>
      </c>
      <c r="C872" t="s">
        <v>0</v>
      </c>
      <c r="D872" s="3">
        <v>-7487000</v>
      </c>
    </row>
    <row r="873" spans="1:4" x14ac:dyDescent="0.25">
      <c r="A873" t="s">
        <v>475</v>
      </c>
      <c r="B873" t="s">
        <v>651</v>
      </c>
      <c r="C873" t="s">
        <v>315</v>
      </c>
      <c r="D873" s="3">
        <v>0</v>
      </c>
    </row>
    <row r="874" spans="1:4" x14ac:dyDescent="0.25">
      <c r="A874" t="s">
        <v>475</v>
      </c>
      <c r="B874" t="s">
        <v>651</v>
      </c>
      <c r="C874" t="s">
        <v>340</v>
      </c>
      <c r="D874" s="3">
        <v>241041</v>
      </c>
    </row>
    <row r="875" spans="1:4" x14ac:dyDescent="0.25">
      <c r="A875" t="s">
        <v>475</v>
      </c>
      <c r="B875" t="s">
        <v>651</v>
      </c>
      <c r="C875" t="s">
        <v>338</v>
      </c>
      <c r="D875" s="3">
        <v>118783477</v>
      </c>
    </row>
    <row r="876" spans="1:4" x14ac:dyDescent="0.25">
      <c r="A876" t="s">
        <v>475</v>
      </c>
      <c r="B876" t="s">
        <v>651</v>
      </c>
      <c r="C876" t="s">
        <v>469</v>
      </c>
      <c r="D876" s="3">
        <v>397888</v>
      </c>
    </row>
    <row r="877" spans="1:4" x14ac:dyDescent="0.25">
      <c r="A877" t="s">
        <v>475</v>
      </c>
      <c r="B877" t="s">
        <v>651</v>
      </c>
      <c r="C877" t="s">
        <v>348</v>
      </c>
      <c r="D877" s="3">
        <v>75329</v>
      </c>
    </row>
    <row r="878" spans="1:4" x14ac:dyDescent="0.25">
      <c r="A878" t="s">
        <v>475</v>
      </c>
      <c r="B878" t="s">
        <v>651</v>
      </c>
      <c r="C878" t="s">
        <v>349</v>
      </c>
      <c r="D878" s="3"/>
    </row>
    <row r="879" spans="1:4" x14ac:dyDescent="0.25">
      <c r="A879" t="s">
        <v>475</v>
      </c>
      <c r="B879" t="s">
        <v>651</v>
      </c>
      <c r="C879" t="s">
        <v>350</v>
      </c>
      <c r="D879" s="3"/>
    </row>
    <row r="880" spans="1:4" x14ac:dyDescent="0.25">
      <c r="A880" t="s">
        <v>475</v>
      </c>
      <c r="B880" t="s">
        <v>651</v>
      </c>
      <c r="C880" t="s">
        <v>367</v>
      </c>
      <c r="D880" s="3">
        <v>0</v>
      </c>
    </row>
    <row r="881" spans="1:4" x14ac:dyDescent="0.25">
      <c r="A881" t="s">
        <v>475</v>
      </c>
      <c r="B881" t="s">
        <v>651</v>
      </c>
      <c r="C881" t="s">
        <v>470</v>
      </c>
      <c r="D881" s="3">
        <v>0</v>
      </c>
    </row>
    <row r="882" spans="1:4" x14ac:dyDescent="0.25">
      <c r="A882" t="s">
        <v>475</v>
      </c>
      <c r="B882" t="s">
        <v>651</v>
      </c>
      <c r="C882" t="s">
        <v>368</v>
      </c>
      <c r="D882" s="3">
        <v>0</v>
      </c>
    </row>
    <row r="883" spans="1:4" x14ac:dyDescent="0.25">
      <c r="A883" t="s">
        <v>475</v>
      </c>
      <c r="B883" t="s">
        <v>651</v>
      </c>
      <c r="C883" t="s">
        <v>46</v>
      </c>
      <c r="D883" s="3"/>
    </row>
    <row r="884" spans="1:4" x14ac:dyDescent="0.25">
      <c r="A884" t="s">
        <v>475</v>
      </c>
      <c r="B884" t="s">
        <v>651</v>
      </c>
      <c r="C884" t="s">
        <v>0</v>
      </c>
      <c r="D884" s="3">
        <v>-534000</v>
      </c>
    </row>
    <row r="885" spans="1:4" x14ac:dyDescent="0.25">
      <c r="A885" t="s">
        <v>476</v>
      </c>
      <c r="D885" s="3">
        <f>SUBTOTAL(109,Revenue_class[T kWh])</f>
        <v>54999276546</v>
      </c>
    </row>
    <row r="888" spans="1:4" x14ac:dyDescent="0.25">
      <c r="D888" s="3" t="e">
        <f>SUMIFS(Revenue_class[T kWh],Revenue_class[Rate Desc],"*UNBILLED*")-SUMIFS(#REF!,#REF!,"*UNBILLED*")</f>
        <v>#REF!</v>
      </c>
    </row>
  </sheetData>
  <conditionalFormatting sqref="D2:D885">
    <cfRule type="cellIs" dxfId="1" priority="2" operator="lessThan">
      <formula>0</formula>
    </cfRule>
  </conditionalFormatting>
  <conditionalFormatting sqref="D888">
    <cfRule type="cellIs" dxfId="0" priority="1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</vt:lpstr>
      <vt:lpstr>Rate schedules</vt:lpstr>
      <vt:lpstr>Voltage codes</vt:lpstr>
      <vt:lpstr>UNBILLED</vt:lpstr>
      <vt:lpstr>Revenue Class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Bronner, Natalia</cp:lastModifiedBy>
  <cp:lastPrinted>2015-05-18T16:14:35Z</cp:lastPrinted>
  <dcterms:created xsi:type="dcterms:W3CDTF">2015-01-30T21:37:10Z</dcterms:created>
  <dcterms:modified xsi:type="dcterms:W3CDTF">2015-05-22T18:35:28Z</dcterms:modified>
</cp:coreProperties>
</file>