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235" windowHeight="8460" activeTab="0"/>
  </bookViews>
  <sheets>
    <sheet name="Variance Analysis" sheetId="1" r:id="rId1"/>
    <sheet name="2017vs2016Actual" sheetId="2" r:id="rId2"/>
    <sheet name="Plant Additions" sheetId="3" r:id="rId3"/>
    <sheet name="O&amp;M" sheetId="4" r:id="rId4"/>
    <sheet name="A&amp;G"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Fill" localSheetId="2" hidden="1">#REF!</definedName>
    <definedName name="_Fill" hidden="1">#REF!</definedName>
    <definedName name="_Key1" hidden="1">#REF!</definedName>
    <definedName name="_Key2" hidden="1">#REF!</definedName>
    <definedName name="_Order1" hidden="1">255</definedName>
    <definedName name="_Order2" localSheetId="2" hidden="1">0</definedName>
    <definedName name="_Order2" hidden="1">255</definedName>
    <definedName name="_Parse_Out" localSheetId="2" hidden="1">#REF!</definedName>
    <definedName name="_Parse_Out" hidden="1">#REF!</definedName>
    <definedName name="_Regression_Out" localSheetId="2" hidden="1">#REF!</definedName>
    <definedName name="_Regression_Out" hidden="1">#REF!</definedName>
    <definedName name="_Regression_X" localSheetId="2" hidden="1">#REF!</definedName>
    <definedName name="_Regression_X" hidden="1">#REF!</definedName>
    <definedName name="_Regression_Y" localSheetId="2" hidden="1">#REF!</definedName>
    <definedName name="_Regression_Y" hidden="1">#REF!</definedName>
    <definedName name="_Sort" localSheetId="2" hidden="1">#REF!</definedName>
    <definedName name="_Sort" hidden="1">#REF!</definedName>
    <definedName name="ACwvu.DATABASE." hidden="1">'[2]DATABASE'!#REF!</definedName>
    <definedName name="ACwvu.OP." hidden="1">#REF!</definedName>
    <definedName name="AS2DocOpenMode" hidden="1">"AS2DocumentEdit"</definedName>
    <definedName name="BLPH2" localSheetId="2" hidden="1">'[9]Commercial Paper'!#REF!</definedName>
    <definedName name="BLPH2" hidden="1">'[7]Commercial Paper'!#REF!</definedName>
    <definedName name="BLPH3" localSheetId="2" hidden="1">'[9]Commercial Paper'!#REF!</definedName>
    <definedName name="BLPH3" hidden="1">'[7]Commercial Paper'!#REF!</definedName>
    <definedName name="BLPH4" localSheetId="2" hidden="1">'[9]Commercial Paper'!#REF!</definedName>
    <definedName name="BLPH4" hidden="1">'[7]Commercial Paper'!#REF!</definedName>
    <definedName name="BLPH5" localSheetId="2" hidden="1">'[9]Commercial Paper'!#REF!</definedName>
    <definedName name="BLPH5" hidden="1">'[7]Commercial Paper'!#REF!</definedName>
    <definedName name="BLPH6" localSheetId="2" hidden="1">'[9]Commercial Paper'!#REF!</definedName>
    <definedName name="BLPH6" hidden="1">'[7]Commercial Paper'!#REF!</definedName>
    <definedName name="dsfds" localSheetId="2" hidden="1">#REF!</definedName>
    <definedName name="dsfds" hidden="1">#REF!</definedName>
    <definedName name="er" localSheetId="1" hidden="1">{TRUE,TRUE,-1.25,-15.5,484.5,279.75,FALSE,FALSE,TRUE,TRUE,0,3,#N/A,1,#N/A,6.545454545454545,15.55,1,FALSE,FALSE,3,TRUE,1,FALSE,100,"Swvu.WP1.","ACwvu.WP1.",1,FALSE,FALSE,0.25,0.25,0.25,0.25,1,"","&amp;L&amp;D &amp;T NBW&amp;C&amp;P&amp;R&amp;F",FALSE,FALSE,FALSE,FALSE,1,100,#N/A,#N/A,FALSE,FALSE,#N/A,#N/A,FALSE,FALSE}</definedName>
    <definedName name="er" localSheetId="2" hidden="1">{TRUE,TRUE,-1.25,-15.5,484.5,279.75,FALSE,FALSE,TRUE,TRUE,0,3,#N/A,1,#N/A,6.545454545454545,15.55,1,FALSE,FALSE,3,TRUE,1,FALSE,100,"Swvu.WP1.","ACwvu.WP1.",1,FALSE,FALSE,0.25,0.25,0.25,0.25,1,"","&amp;L&amp;D &amp;T NBW&amp;C&amp;P&amp;R&amp;F",FALSE,FALSE,FALSE,FALSE,1,100,#N/A,#N/A,FALSE,FALSE,#N/A,#N/A,FALSE,FALSE}</definedName>
    <definedName name="er" localSheetId="0" hidden="1">{TRUE,TRUE,-1.25,-15.5,484.5,279.75,FALSE,FALSE,TRUE,TRUE,0,3,#N/A,1,#N/A,6.545454545454545,15.55,1,FALSE,FALSE,3,TRUE,1,FALSE,100,"Swvu.WP1.","ACwvu.WP1.",1,FALSE,FALSE,0.25,0.25,0.25,0.25,1,"","&amp;L&amp;D &amp;T NBW&amp;C&amp;P&amp;R&amp;F",FALSE,FALSE,FALSE,FALSE,1,100,#N/A,#N/A,FALSE,FALSE,#N/A,#N/A,FALSE,FALSE}</definedName>
    <definedName name="er" hidden="1">{TRUE,TRUE,-1.25,-15.5,484.5,279.75,FALSE,FALSE,TRUE,TRUE,0,3,#N/A,1,#N/A,6.545454545454545,15.55,1,FALSE,FALSE,3,TRUE,1,FALSE,100,"Swvu.WP1.","ACwvu.WP1.",1,FALSE,FALSE,0.25,0.25,0.25,0.25,1,"","&amp;L&amp;D &amp;T NBW&amp;C&amp;P&amp;R&amp;F",FALSE,FALSE,FALSE,FALSE,1,100,#N/A,#N/A,FALSE,FALSE,#N/A,#N/A,FALSE,FALSE}</definedName>
    <definedName name="FERC" localSheetId="2"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FERC"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FERC1" localSheetId="2"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FERC1"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NEW" localSheetId="2" hidden="1">{#N/A,#N/A,FALSE,"CAR"}</definedName>
    <definedName name="NEW" hidden="1">{#N/A,#N/A,FALSE,"CAR"}</definedName>
    <definedName name="_xlnm.Print_Area" localSheetId="1">'2017vs2016Actual'!$A$1:$E$136</definedName>
    <definedName name="_xlnm.Print_Area" localSheetId="4">'A&amp;G'!$A$1:$H$34</definedName>
    <definedName name="_xlnm.Print_Area" localSheetId="0">'Variance Analysis'!$A$1:$H$259</definedName>
    <definedName name="q" localSheetId="2" hidden="1">{"MATALL",#N/A,FALSE,"Sheet4";"matclass",#N/A,FALSE,"Sheet4"}</definedName>
    <definedName name="q" hidden="1">{"MATALL",#N/A,FALSE,"Sheet4";"matclass",#N/A,FALSE,"Sheet4"}</definedName>
    <definedName name="solver_adj" hidden="1">#REF!</definedName>
    <definedName name="solver_adj1" hidden="1">#REF!</definedName>
    <definedName name="solver_lin" hidden="1">0</definedName>
    <definedName name="solver_num" hidden="1">0</definedName>
    <definedName name="solver_opt" hidden="1">#REF!</definedName>
    <definedName name="solver_opt1" hidden="1">#REF!</definedName>
    <definedName name="solver_typ" hidden="1">3</definedName>
    <definedName name="solver_val" hidden="1">0</definedName>
    <definedName name="sort1" hidden="1">'[13]FERC-95'!$A$3:$A$19</definedName>
    <definedName name="Swvu.DATABASE." hidden="1">'[2]DATABASE'!#REF!</definedName>
    <definedName name="Swvu.OP." hidden="1">#REF!</definedName>
    <definedName name="temp" localSheetId="2" hidden="1">{"REP1",#N/A,FALSE,"JCOSS";"REP2",#N/A,FALSE,"JCOSS";"REP2",#N/A,FALSE,"JCOSS"}</definedName>
    <definedName name="temp" hidden="1">{"REP1",#N/A,FALSE,"JCOSS";"REP2",#N/A,FALSE,"JCOSS";"REP2",#N/A,FALSE,"JCOSS"}</definedName>
    <definedName name="TEST" localSheetId="1" hidden="1">{TRUE,TRUE,-1.25,-15.5,484.5,279.75,FALSE,FALSE,TRUE,TRUE,0,3,#N/A,1,#N/A,6.545454545454545,15.55,1,FALSE,FALSE,3,TRUE,1,FALSE,100,"Swvu.WP1.","ACwvu.WP1.",1,FALSE,FALSE,0.25,0.25,0.25,0.25,1,"","&amp;L&amp;D &amp;T NBW&amp;C&amp;P&amp;R&amp;F",FALSE,FALSE,FALSE,FALSE,1,100,#N/A,#N/A,FALSE,FALSE,#N/A,#N/A,FALSE,FALSE}</definedName>
    <definedName name="TEST" localSheetId="2" hidden="1">{TRUE,TRUE,-1.25,-15.5,484.5,279.75,FALSE,FALSE,TRUE,TRUE,0,3,#N/A,1,#N/A,6.545454545454545,15.55,1,FALSE,FALSE,3,TRUE,1,FALSE,100,"Swvu.WP1.","ACwvu.WP1.",1,FALSE,FALSE,0.25,0.25,0.25,0.25,1,"","&amp;L&amp;D &amp;T NBW&amp;C&amp;P&amp;R&amp;F",FALSE,FALSE,FALSE,FALSE,1,100,#N/A,#N/A,FALSE,FALSE,#N/A,#N/A,FALSE,FALSE}</definedName>
    <definedName name="TEST" localSheetId="0" hidden="1">{TRUE,TRUE,-1.25,-15.5,484.5,279.75,FALSE,FALSE,TRUE,TRUE,0,3,#N/A,1,#N/A,6.545454545454545,15.55,1,FALSE,FALSE,3,TRUE,1,FALSE,100,"Swvu.WP1.","ACwvu.WP1.",1,FALSE,FALSE,0.25,0.25,0.25,0.25,1,"","&amp;L&amp;D &amp;T NBW&amp;C&amp;P&amp;R&amp;F",FALSE,FALSE,FALSE,FALSE,1,100,#N/A,#N/A,FALSE,FALSE,#N/A,#N/A,FALSE,FALSE}</definedName>
    <definedName name="TEST" hidden="1">{TRUE,TRUE,-1.25,-15.5,484.5,279.75,FALSE,FALSE,TRUE,TRUE,0,3,#N/A,1,#N/A,6.545454545454545,15.55,1,FALSE,FALSE,3,TRUE,1,FALSE,100,"Swvu.WP1.","ACwvu.WP1.",1,FALSE,FALSE,0.25,0.25,0.25,0.25,1,"","&amp;L&amp;D &amp;T NBW&amp;C&amp;P&amp;R&amp;F",FALSE,FALSE,FALSE,FALSE,1,100,#N/A,#N/A,FALSE,FALSE,#N/A,#N/A,FALSE,FALSE}</definedName>
    <definedName name="w" localSheetId="2" hidden="1">{"MATALL",#N/A,FALSE,"Sheet4";"matclass",#N/A,FALSE,"Sheet4"}</definedName>
    <definedName name="w" hidden="1">{"MATALL",#N/A,FALSE,"Sheet4";"matclass",#N/A,FALSE,"Sheet4"}</definedName>
    <definedName name="WORKCAPa" localSheetId="1" hidden="1">{"WCCWCLL",#N/A,FALSE,"Sheet3";"PP",#N/A,FALSE,"Sheet3";"MAT1",#N/A,FALSE,"Sheet3";"MAT2",#N/A,FALSE,"Sheet3"}</definedName>
    <definedName name="WORKCAPa" localSheetId="2" hidden="1">{"WCCWCLL",#N/A,FALSE,"Sheet3";"PP",#N/A,FALSE,"Sheet3";"MAT1",#N/A,FALSE,"Sheet3";"MAT2",#N/A,FALSE,"Sheet3"}</definedName>
    <definedName name="WORKCAPa" localSheetId="0" hidden="1">{"WCCWCLL",#N/A,FALSE,"Sheet3";"PP",#N/A,FALSE,"Sheet3";"MAT1",#N/A,FALSE,"Sheet3";"MAT2",#N/A,FALSE,"Sheet3"}</definedName>
    <definedName name="WORKCAPa" hidden="1">{"WCCWCLL",#N/A,FALSE,"Sheet3";"PP",#N/A,FALSE,"Sheet3";"MAT1",#N/A,FALSE,"Sheet3";"MAT2",#N/A,FALSE,"Sheet3"}</definedName>
    <definedName name="wrn.2006._.Rate._.Case." localSheetId="2" hidden="1">{"DAB-1, Sch 5",#N/A,FALSE,"Electric Details";"DAB-1, Sch 6",#N/A,FALSE,"Rate Base";"DAB-1, Sch 9",#N/A,FALSE,"Future Use Earnings";"DAB-1, Sch 11",#N/A,FALSE,"Rate Base";"DAB-1, Sch 12",#N/A,FALSE,"Rate Base";"DAB-1, Sch 13",#N/A,FALSE,"Rate Base";"DAB-1, Sch 15",#N/A,FALSE,"Rate Base";"DAB-1, Sch 16",#N/A,FALSE,"Rate Base";"DAB-1, Sch 17",#N/A,FALSE,"Rate Base";"DAB-1, Sch 18",#N/A,FALSE,"Rate Base";"DAB-1, Sch 19, Pg 2",#N/A,FALSE,"Interest on CWIP";"DAB-1, Sch 21, Pg 4",#N/A,FALSE,"Adjust to ICA Base";"DAB-1, Sch 22",#N/A,FALSE,"Out of Period";"DAB-1, Sch 23",#N/A,FALSE,"Railcars";"DAB-1, Sch 24",#N/A,FALSE,"Mutual Aid";"DAB-1, Sch 25",#N/A,FALSE,"Non-Gratuitous";"DAB-1, Sch 26",#N/A,FALSE,"Customer O&amp;M";"DAB-1, Sch 27",#N/A,FALSE,"Customer O&amp;M";"DAB-1, Sch 28",#N/A,FALSE,"A&amp;G Adjustments";"DAB-1, Sch 29",#N/A,FALSE,"A&amp;G Adjustments";"DAB-1, Sch 30",#N/A,FALSE,"A&amp;G Adjustments";"DAB-1, Sch 31",#N/A,FALSE,"Pensions &amp; Benefits";"DAB-1, Sch 32",#N/A,FALSE,"Amortizations";"DAB-1, Sch 33",#N/A,FALSE,"A&amp;G Adjustments";"DAB-1, Sch 34, Pg 1",#N/A,FALSE,"Depreciation &amp; Amortization Exp";"DAB-1, Sch 34, Pg 2",#N/A,FALSE,"Amortizations";"DAB-1, Sch 36",#N/A,FALSE,"Railcars"}</definedName>
    <definedName name="wrn.2006._.Rate._.Case." hidden="1">{"DAB-1, Sch 5",#N/A,FALSE,"Electric Details";"DAB-1, Sch 6",#N/A,FALSE,"Rate Base";"DAB-1, Sch 9",#N/A,FALSE,"Future Use Earnings";"DAB-1, Sch 11",#N/A,FALSE,"Rate Base";"DAB-1, Sch 12",#N/A,FALSE,"Rate Base";"DAB-1, Sch 13",#N/A,FALSE,"Rate Base";"DAB-1, Sch 15",#N/A,FALSE,"Rate Base";"DAB-1, Sch 16",#N/A,FALSE,"Rate Base";"DAB-1, Sch 17",#N/A,FALSE,"Rate Base";"DAB-1, Sch 18",#N/A,FALSE,"Rate Base";"DAB-1, Sch 19, Pg 2",#N/A,FALSE,"Interest on CWIP";"DAB-1, Sch 21, Pg 4",#N/A,FALSE,"Adjust to ICA Base";"DAB-1, Sch 22",#N/A,FALSE,"Out of Period";"DAB-1, Sch 23",#N/A,FALSE,"Railcars";"DAB-1, Sch 24",#N/A,FALSE,"Mutual Aid";"DAB-1, Sch 25",#N/A,FALSE,"Non-Gratuitous";"DAB-1, Sch 26",#N/A,FALSE,"Customer O&amp;M";"DAB-1, Sch 27",#N/A,FALSE,"Customer O&amp;M";"DAB-1, Sch 28",#N/A,FALSE,"A&amp;G Adjustments";"DAB-1, Sch 29",#N/A,FALSE,"A&amp;G Adjustments";"DAB-1, Sch 30",#N/A,FALSE,"A&amp;G Adjustments";"DAB-1, Sch 31",#N/A,FALSE,"Pensions &amp; Benefits";"DAB-1, Sch 32",#N/A,FALSE,"Amortizations";"DAB-1, Sch 33",#N/A,FALSE,"A&amp;G Adjustments";"DAB-1, Sch 34, Pg 1",#N/A,FALSE,"Depreciation &amp; Amortization Exp";"DAB-1, Sch 34, Pg 2",#N/A,FALSE,"Amortizations";"DAB-1, Sch 36",#N/A,FALSE,"Railcars"}</definedName>
    <definedName name="wrn.2008._.Rate._.Case." localSheetId="2" hidden="1">{"DAB-1, Details",#N/A,FALSE,"Electric Details";"DAB-1, Colo Ute",#N/A,FALSE,"Rate Base";"DAB-1, Plant Adjusts",#N/A,FALSE,"Rate Base";"DAB-1, CRS",#N/A,FALSE,"Rate Base";"DAB-1, Pre-funded",#N/A,FALSE,"Rate Base";"DAB-1, Future Use Earnings",#N/A,FALSE,"Future Use Earnings";"DAB-1, M&amp;S",#N/A,FALSE,"Rate Base";"DAB-1, Fuel Inventory",#N/A,FALSE,"Rate Base";"DAB-1, Prepaid Pension",#N/A,FALSE,"Rate Base";"DAB-1, QF Deposits",#N/A,FALSE,"Rate Base";"DAB-1, Cust Dep",#N/A,FALSE,"Rate Base";"DAB-1, Cust Advance",#N/A,FALSE,"Rate Base";"DAB-1, Trading A&amp;G",#N/A,FALSE,"A&amp;G Adjustments";"DAB-1, CPUC Fees",#N/A,FALSE,"A&amp;G Adjustments";"DAB-1, Rate Case Expenses",#N/A,FALSE,"Amortizations";"DAB-1, P&amp;B",#N/A,FALSE,"Pensions &amp; Benefits";"DAB-1, Depr Exp",#N/A,FALSE,"Depreciation &amp; Amortization Exp"}</definedName>
    <definedName name="wrn.2008._.Rate._.Case." hidden="1">{"DAB-1, Details",#N/A,FALSE,"Electric Details";"DAB-1, Colo Ute",#N/A,FALSE,"Rate Base";"DAB-1, Plant Adjusts",#N/A,FALSE,"Rate Base";"DAB-1, CRS",#N/A,FALSE,"Rate Base";"DAB-1, Pre-funded",#N/A,FALSE,"Rate Base";"DAB-1, Future Use Earnings",#N/A,FALSE,"Future Use Earnings";"DAB-1, M&amp;S",#N/A,FALSE,"Rate Base";"DAB-1, Fuel Inventory",#N/A,FALSE,"Rate Base";"DAB-1, Prepaid Pension",#N/A,FALSE,"Rate Base";"DAB-1, QF Deposits",#N/A,FALSE,"Rate Base";"DAB-1, Cust Dep",#N/A,FALSE,"Rate Base";"DAB-1, Cust Advance",#N/A,FALSE,"Rate Base";"DAB-1, Trading A&amp;G",#N/A,FALSE,"A&amp;G Adjustments";"DAB-1, CPUC Fees",#N/A,FALSE,"A&amp;G Adjustments";"DAB-1, Rate Case Expenses",#N/A,FALSE,"Amortizations";"DAB-1, P&amp;B",#N/A,FALSE,"Pensions &amp; Benefits";"DAB-1, Depr Exp",#N/A,FALSE,"Depreciation &amp; Amortization Exp"}</definedName>
    <definedName name="wrn.2009._.Rate._.Case." localSheetId="2" hidden="1">{"DAB-1, Details",#N/A,FALSE,"Electric Details";"DAB-1, Colo Ute",#N/A,FALSE,"Rate Base";"DAB-1, Plant Adjusts",#N/A,FALSE,"Rate Base";"DAB-1, CRS",#N/A,FALSE,"Rate Base";"DAB-1, Accum Depr",#N/A,FALSE,"Rate Base";"DAB-1, Pre-funded",#N/A,FALSE,"Rate Base";"DAB-1, Future Use Earnings",#N/A,FALSE,"Future Use Earnings";"DAB-1, M&amp;S",#N/A,FALSE,"Rate Base";"DAB-1, Fuel Inventory",#N/A,FALSE,"Rate Base";"DAB-1, Prepaid Pension",#N/A,FALSE,"Rate Base";"DAB-1, QF Deposits",#N/A,FALSE,"Rate Base";"DAB-1, Cust Dep",#N/A,FALSE,"Rate Base";"DAB-1, Cust Advance",#N/A,FALSE,"Rate Base";"DAB-1, Lease Costs",#N/A,FALSE,"1800 Larimer";"DAB-1, Incentive",#N/A,FALSE,"Incentive";"DAB-1, Trading A&amp;G",#N/A,FALSE,"A&amp;G Adjustments";"DAB-1, Non-Gratuitous",#N/A,FALSE,"Rendering Service";"DAB-1, Smart Grid",#N/A,FALSE,"Amortizations";"DAB-1, DSM",#N/A,FALSE,"Customer O&amp;M";"DAB-1, Rate Case Expenses",#N/A,FALSE,"Amortizations";"DAB-1, Depr Exp",#N/A,FALSE,"Depreciation &amp; Amortization Exp";"DAB-1, Gain TSB",#N/A,FALSE,"Gain on Sale TSB"}</definedName>
    <definedName name="wrn.2009._.Rate._.Case." hidden="1">{"DAB-1, Details",#N/A,FALSE,"Electric Details";"DAB-1, Colo Ute",#N/A,FALSE,"Rate Base";"DAB-1, Plant Adjusts",#N/A,FALSE,"Rate Base";"DAB-1, CRS",#N/A,FALSE,"Rate Base";"DAB-1, Accum Depr",#N/A,FALSE,"Rate Base";"DAB-1, Pre-funded",#N/A,FALSE,"Rate Base";"DAB-1, Future Use Earnings",#N/A,FALSE,"Future Use Earnings";"DAB-1, M&amp;S",#N/A,FALSE,"Rate Base";"DAB-1, Fuel Inventory",#N/A,FALSE,"Rate Base";"DAB-1, Prepaid Pension",#N/A,FALSE,"Rate Base";"DAB-1, QF Deposits",#N/A,FALSE,"Rate Base";"DAB-1, Cust Dep",#N/A,FALSE,"Rate Base";"DAB-1, Cust Advance",#N/A,FALSE,"Rate Base";"DAB-1, Lease Costs",#N/A,FALSE,"1800 Larimer";"DAB-1, Incentive",#N/A,FALSE,"Incentive";"DAB-1, Trading A&amp;G",#N/A,FALSE,"A&amp;G Adjustments";"DAB-1, Non-Gratuitous",#N/A,FALSE,"Rendering Service";"DAB-1, Smart Grid",#N/A,FALSE,"Amortizations";"DAB-1, DSM",#N/A,FALSE,"Customer O&amp;M";"DAB-1, Rate Case Expenses",#N/A,FALSE,"Amortizations";"DAB-1, Depr Exp",#N/A,FALSE,"Depreciation &amp; Amortization Exp";"DAB-1, Gain TSB",#N/A,FALSE,"Gain on Sale TSB"}</definedName>
    <definedName name="wrn.Appendix._.A." localSheetId="2" hidden="1">{"Attachment 1(a) 14-22",#N/A,FALSE,"Electric Details";"Attachment 1(b) 10-14",#N/A,FALSE,"Gas Details ";"Attachment 1(c) 6-9",#N/A,FALSE,"Thermal Details"}</definedName>
    <definedName name="wrn.Appendix._.A." hidden="1">{"Attachment 1(a) 14-22",#N/A,FALSE,"Electric Details";"Attachment 1(b) 10-14",#N/A,FALSE,"Gas Details ";"Attachment 1(c) 6-9",#N/A,FALSE,"Thermal Details"}</definedName>
    <definedName name="wrn.Average._.Plant." localSheetId="2" hidden="1">{"Average Plant-Electric",#N/A,FALSE,"Average Plant";"Average Plant-Gas",#N/A,FALSE,"Average Plant";"Average Plant-Thermal",#N/A,FALSE,"Average Plant"}</definedName>
    <definedName name="wrn.Average._.Plant." hidden="1">{"Average Plant-Electric",#N/A,FALSE,"Average Plant";"Average Plant-Gas",#N/A,FALSE,"Average Plant";"Average Plant-Thermal",#N/A,FALSE,"Average Plant"}</definedName>
    <definedName name="wrn.CAR._.Summary." localSheetId="2" hidden="1">{#N/A,#N/A,FALSE,"CAR"}</definedName>
    <definedName name="wrn.CAR._.Summary." hidden="1">{#N/A,#N/A,FALSE,"CAR"}</definedName>
    <definedName name="wrn.cwip." localSheetId="1" hidden="1">{"CWIP2",#N/A,FALSE,"CWIP";"CWIP3",#N/A,FALSE,"CWIP"}</definedName>
    <definedName name="wrn.cwip." localSheetId="2" hidden="1">{"CWIP2",#N/A,FALSE,"CWIP";"CWIP3",#N/A,FALSE,"CWIP"}</definedName>
    <definedName name="wrn.cwip." localSheetId="0" hidden="1">{"CWIP2",#N/A,FALSE,"CWIP";"CWIP3",#N/A,FALSE,"CWIP"}</definedName>
    <definedName name="wrn.cwip." hidden="1">{"CWIP2",#N/A,FALSE,"CWIP";"CWIP3",#N/A,FALSE,"CWIP"}</definedName>
    <definedName name="wrn.cwipa" localSheetId="1" hidden="1">{"CWIP2",#N/A,FALSE,"CWIP";"CWIP3",#N/A,FALSE,"CWIP"}</definedName>
    <definedName name="wrn.cwipa" localSheetId="2" hidden="1">{"CWIP2",#N/A,FALSE,"CWIP";"CWIP3",#N/A,FALSE,"CWIP"}</definedName>
    <definedName name="wrn.cwipa" localSheetId="0" hidden="1">{"CWIP2",#N/A,FALSE,"CWIP";"CWIP3",#N/A,FALSE,"CWIP"}</definedName>
    <definedName name="wrn.cwipa" hidden="1">{"CWIP2",#N/A,FALSE,"CWIP";"CWIP3",#N/A,FALSE,"CWIP"}</definedName>
    <definedName name="wrn.Earnings._.Test." localSheetId="1"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2"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0"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T._.Schedules." localSheetId="2" hidden="1">{"ET Schedule 5",#N/A,FALSE,"Electric Details";"ET Schedule 6",#N/A,FALSE,"Rate Base";"ET Schedule 9",#N/A,FALSE,"Interest on CWIP";"ET Schedule 10",#N/A,FALSE,"Rate Base";"ET Schedule 11",#N/A,FALSE,"Rate Base";"ET Schedule 12",#N/A,FALSE,"Rate Base";"ET Schedule 14",#N/A,FALSE,"Rate Base";"ET Schedule 15, page 2",#N/A,FALSE,"Interest on CWIP";"ET Schedule 16",#N/A,FALSE,"Rate Base";"ET Schedule 17",#N/A,FALSE,"Rate Base";"ET Schedule 18",#N/A,FALSE,"Rate Base";"ET Schedule 21, page 4",#N/A,FALSE,"Adjust to Zero Base";"ET Schedule 22",#N/A,FALSE,"Railcars";"ET Schedule 23",#N/A,FALSE,"A&amp;G Adjustments";"ET Schedule 24",#N/A,FALSE,"Amortizations";"ET Schedule 25",#N/A,FALSE,"A&amp;G Adjustments";"ET Schedule 26",#N/A,FALSE,"Depreciation &amp; Amortization Exp";"ET Schedule 31",#N/A,FALSE,"Pensions &amp; Benefits"}</definedName>
    <definedName name="wrn.ET._.Schedules." hidden="1">{"ET Schedule 5",#N/A,FALSE,"Electric Details";"ET Schedule 6",#N/A,FALSE,"Rate Base";"ET Schedule 9",#N/A,FALSE,"Interest on CWIP";"ET Schedule 10",#N/A,FALSE,"Rate Base";"ET Schedule 11",#N/A,FALSE,"Rate Base";"ET Schedule 12",#N/A,FALSE,"Rate Base";"ET Schedule 14",#N/A,FALSE,"Rate Base";"ET Schedule 15, page 2",#N/A,FALSE,"Interest on CWIP";"ET Schedule 16",#N/A,FALSE,"Rate Base";"ET Schedule 17",#N/A,FALSE,"Rate Base";"ET Schedule 18",#N/A,FALSE,"Rate Base";"ET Schedule 21, page 4",#N/A,FALSE,"Adjust to Zero Base";"ET Schedule 22",#N/A,FALSE,"Railcars";"ET Schedule 23",#N/A,FALSE,"A&amp;G Adjustments";"ET Schedule 24",#N/A,FALSE,"Amortizations";"ET Schedule 25",#N/A,FALSE,"A&amp;G Adjustments";"ET Schedule 26",#N/A,FALSE,"Depreciation &amp; Amortization Exp";"ET Schedule 31",#N/A,FALSE,"Pensions &amp; Benefits"}</definedName>
    <definedName name="wrn.EXHIBIT." localSheetId="2" hidden="1">{"REP1",#N/A,FALSE,"JCOSS";"REP2",#N/A,FALSE,"JCOSS";"REP2",#N/A,FALSE,"JCOSS"}</definedName>
    <definedName name="wrn.EXHIBIT." hidden="1">{"REP1",#N/A,FALSE,"JCOSS";"REP2",#N/A,FALSE,"JCOSS";"REP2",#N/A,FALSE,"JCOSS"}</definedName>
    <definedName name="wrn.full._.print." localSheetId="1"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2"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0"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Gas._.Earnings._.Cap._.Report." localSheetId="2" hidden="1">{"Gas ET Schedule 5",#N/A,FALSE,"Gas Details ";"Gas ET Schedule 6",#N/A,FALSE,"Rate Base";"Gas ET Schedule 7",#N/A,FALSE,"Rate Base";"Gas ET Schedule 9, page 2",#N/A,FALSE,"Interest on CWIP";"Gas ET Schedule 12",#N/A,FALSE,"FRP";"Gas ET Schedule 13",#N/A,FALSE,"Rate Base";"Gas ET Schedule 14",#N/A,FALSE,"A&amp;G Adjustments";"Gas ET Schedule 15",#N/A,FALSE,"Amortizations"}</definedName>
    <definedName name="wrn.Gas._.Earnings._.Cap._.Report." hidden="1">{"Gas ET Schedule 5",#N/A,FALSE,"Gas Details ";"Gas ET Schedule 6",#N/A,FALSE,"Rate Base";"Gas ET Schedule 7",#N/A,FALSE,"Rate Base";"Gas ET Schedule 9, page 2",#N/A,FALSE,"Interest on CWIP";"Gas ET Schedule 12",#N/A,FALSE,"FRP";"Gas ET Schedule 13",#N/A,FALSE,"Rate Base";"Gas ET Schedule 14",#N/A,FALSE,"A&amp;G Adjustments";"Gas ET Schedule 15",#N/A,FALSE,"Amortizations"}</definedName>
    <definedName name="wrn.Hours._.Summary." localSheetId="2" hidden="1">{#N/A,#N/A,FALSE,"CAR"}</definedName>
    <definedName name="wrn.Hours._.Summary." hidden="1">{#N/A,#N/A,FALSE,"CAR"}</definedName>
    <definedName name="wrn.Kansas." localSheetId="2" hidden="1">{"KS Rate Base",#N/A,FALSE,"Kansas";"KS Net Operating Earnings",#N/A,FALSE,"Kansas"}</definedName>
    <definedName name="wrn.Kansas." hidden="1">{"KS Rate Base",#N/A,FALSE,"Kansas";"KS Net Operating Earnings",#N/A,FALSE,"Kansas"}</definedName>
    <definedName name="wrn.matdtl." localSheetId="1" hidden="1">{"MATALL",#N/A,FALSE,"Sheet4";"matclass",#N/A,FALSE,"Sheet4"}</definedName>
    <definedName name="wrn.matdtl." localSheetId="2" hidden="1">{"MATALL",#N/A,FALSE,"Sheet4";"matclass",#N/A,FALSE,"Sheet4"}</definedName>
    <definedName name="wrn.matdtl." localSheetId="0" hidden="1">{"MATALL",#N/A,FALSE,"Sheet4";"matclass",#N/A,FALSE,"Sheet4"}</definedName>
    <definedName name="wrn.matdtl." hidden="1">{"MATALL",#N/A,FALSE,"Sheet4";"matclass",#N/A,FALSE,"Sheet4"}</definedName>
    <definedName name="wrn.matdtla" localSheetId="1" hidden="1">{"MATALL",#N/A,FALSE,"Sheet4";"matclass",#N/A,FALSE,"Sheet4"}</definedName>
    <definedName name="wrn.matdtla" localSheetId="2" hidden="1">{"MATALL",#N/A,FALSE,"Sheet4";"matclass",#N/A,FALSE,"Sheet4"}</definedName>
    <definedName name="wrn.matdtla" localSheetId="0" hidden="1">{"MATALL",#N/A,FALSE,"Sheet4";"matclass",#N/A,FALSE,"Sheet4"}</definedName>
    <definedName name="wrn.matdtla" hidden="1">{"MATALL",#N/A,FALSE,"Sheet4";"matclass",#N/A,FALSE,"Sheet4"}</definedName>
    <definedName name="wrn.New._.Mexico." localSheetId="2" hidden="1">{"New Mexico Rate Base",#N/A,FALSE,"New Mexico";"New Mexico Net Operating Earnings",#N/A,FALSE,"New Mexico";"New Mexico Retail Allocators",#N/A,FALSE,"New Mexico"}</definedName>
    <definedName name="wrn.New._.Mexico." hidden="1">{"New Mexico Rate Base",#N/A,FALSE,"New Mexico";"New Mexico Net Operating Earnings",#N/A,FALSE,"New Mexico";"New Mexico Retail Allocators",#N/A,FALSE,"New Mexico"}</definedName>
    <definedName name="wrn.Oklahoma." localSheetId="2" hidden="1">{"OK Rate Base",#N/A,FALSE,"Oklahoma";"OK Net Operating Earnings",#N/A,FALSE,"Oklahoma"}</definedName>
    <definedName name="wrn.Oklahoma." hidden="1">{"OK Rate Base",#N/A,FALSE,"Oklahoma";"OK Net Operating Earnings",#N/A,FALSE,"Oklahoma"}</definedName>
    <definedName name="wrn.Other._.Schedules." localSheetId="2" hidden="1">{"CWC-Total",#N/A,FALSE,"CWC";"CWC by State",#N/A,FALSE,"CWC";"CWC - Texas",#N/A,FALSE,"CWC";"CWC - New Mexico",#N/A,FALSE,"CWC";"Tax by State",#N/A,FALSE,"Income Taxes";"Tax - Texas",#N/A,FALSE,"Income Taxes";"Tax - New Mexico",#N/A,FALSE,"Income Taxes";"Allowed Capital Structures",#N/A,FALSE,"Capital Structure";"Earned Returns",#N/A,FALSE,"Capital Structure";"Total PP&amp;E",#N/A,FALSE,"PP&amp;E"}</definedName>
    <definedName name="wrn.Other._.Schedules." hidden="1">{"CWC-Total",#N/A,FALSE,"CWC";"CWC by State",#N/A,FALSE,"CWC";"CWC - Texas",#N/A,FALSE,"CWC";"CWC - New Mexico",#N/A,FALSE,"CWC";"Tax by State",#N/A,FALSE,"Income Taxes";"Tax - Texas",#N/A,FALSE,"Income Taxes";"Tax - New Mexico",#N/A,FALSE,"Income Taxes";"Allowed Capital Structures",#N/A,FALSE,"Capital Structure";"Earned Returns",#N/A,FALSE,"Capital Structure";"Total PP&amp;E",#N/A,FALSE,"PP&amp;E"}</definedName>
    <definedName name="wrn.PPJOURNAL._.ENTRY." localSheetId="1" hidden="1">{"PPDEFERREDBAL",#N/A,FALSE,"PRIOR PERIOD ADJMT";#N/A,#N/A,FALSE,"PRIOR PERIOD ADJMT";"PPJOURNALENTRY",#N/A,FALSE,"PRIOR PERIOD ADJMT"}</definedName>
    <definedName name="wrn.PPJOURNAL._.ENTRY." localSheetId="2" hidden="1">{"PPDEFERREDBAL",#N/A,FALSE,"PRIOR PERIOD ADJMT";#N/A,#N/A,FALSE,"PRIOR PERIOD ADJMT";"PPJOURNALENTRY",#N/A,FALSE,"PRIOR PERIOD ADJMT"}</definedName>
    <definedName name="wrn.PPJOURNAL._.ENTRY." localSheetId="0" hidden="1">{"PPDEFERREDBAL",#N/A,FALSE,"PRIOR PERIOD ADJMT";#N/A,#N/A,FALSE,"PRIOR PERIOD ADJMT";"PPJOURNALENTRY",#N/A,FALSE,"PRIOR PERIOD ADJMT"}</definedName>
    <definedName name="wrn.PPJOURNAL._.ENTRY." hidden="1">{"PPDEFERREDBAL",#N/A,FALSE,"PRIOR PERIOD ADJMT";#N/A,#N/A,FALSE,"PRIOR PERIOD ADJMT";"PPJOURNALENTRY",#N/A,FALSE,"PRIOR PERIOD ADJMT"}</definedName>
    <definedName name="wrn.PRINT." localSheetId="2" hidden="1">{"SUM",#N/A,FALSE,"SUM";"BASE",#N/A,FALSE,"BASE";"RIDERS",#N/A,FALSE,"RIDERS";"ROLL_IN1",#N/A,FALSE,"ROLL_IN1";"ROLL_IN2",#N/A,FALSE,"ROLL_IN2";"RATECASE",#N/A,FALSE,"RATECASE";"ECA",#N/A,FALSE,"ECA";"ISOA",#N/A,FALSE,"ISOA";"FERCPUC1",#N/A,FALSE,"FERCPUC1";"FERCPUC2",#N/A,FALSE,"FERCPUC2";"FERCPUC3",#N/A,FALSE,"FERCPUC3";"PEAKING",#N/A,FALSE,"PEAKING";"OMEXP",#N/A,FALSE,"O&amp;MEXP";"FERCPUC4",#N/A,FALSE,"FERCPUC4";"DISTLOSS",#N/A,FALSE,"DISTLOSS";"PPENG",#N/A,FALSE,"PPENG%";"PPANAL",#N/A,FALSE,"PPANAL";"PPADJ",#N/A,FALSE,"PPADJ2";"QFADJ",#N/A,FALSE,"QFADJ";"FUELADJ",#N/A,FALSE,"FUELADJ";"FUELADJ2",#N/A,FALSE,"FUELADJ2";"DSM",#N/A,FALSE,"DSM";"WHEELDET",#N/A,FALSE,"WHEELDET";"WHEELING",#N/A,FALSE,"WHEELING";"REBILL",#N/A,FALSE,"REBILL";"CENTER",#N/A,FALSE,"CENTER";"BURLJULE",#N/A,FALSE,"BURLJULE";"IREA",#N/A,FALSE,"IREA";"HCEA",#N/A,FALSE,"HCEA";"GVRPL",#N/A,FALSE,"GVRPL";"YVEA",#N/A,FALSE,"YVEA";"WESTPLAINS",#N/A,FALSE,"WESTPLAINS"}</definedName>
    <definedName name="wrn.PRINT." hidden="1">{"SUM",#N/A,FALSE,"SUM";"BASE",#N/A,FALSE,"BASE";"RIDERS",#N/A,FALSE,"RIDERS";"ROLL_IN1",#N/A,FALSE,"ROLL_IN1";"ROLL_IN2",#N/A,FALSE,"ROLL_IN2";"RATECASE",#N/A,FALSE,"RATECASE";"ECA",#N/A,FALSE,"ECA";"ISOA",#N/A,FALSE,"ISOA";"FERCPUC1",#N/A,FALSE,"FERCPUC1";"FERCPUC2",#N/A,FALSE,"FERCPUC2";"FERCPUC3",#N/A,FALSE,"FERCPUC3";"PEAKING",#N/A,FALSE,"PEAKING";"OMEXP",#N/A,FALSE,"O&amp;MEXP";"FERCPUC4",#N/A,FALSE,"FERCPUC4";"DISTLOSS",#N/A,FALSE,"DISTLOSS";"PPENG",#N/A,FALSE,"PPENG%";"PPANAL",#N/A,FALSE,"PPANAL";"PPADJ",#N/A,FALSE,"PPADJ2";"QFADJ",#N/A,FALSE,"QFADJ";"FUELADJ",#N/A,FALSE,"FUELADJ";"FUELADJ2",#N/A,FALSE,"FUELADJ2";"DSM",#N/A,FALSE,"DSM";"WHEELDET",#N/A,FALSE,"WHEELDET";"WHEELING",#N/A,FALSE,"WHEELING";"REBILL",#N/A,FALSE,"REBILL";"CENTER",#N/A,FALSE,"CENTER";"BURLJULE",#N/A,FALSE,"BURLJULE";"IREA",#N/A,FALSE,"IREA";"HCEA",#N/A,FALSE,"HCEA";"GVRPL",#N/A,FALSE,"GVRPL";"YVEA",#N/A,FALSE,"YVEA";"WESTPLAINS",#N/A,FALSE,"WESTPLAINS"}</definedName>
    <definedName name="wrn.PRIOR._.PERIOD._.ADJMT." localSheetId="1" hidden="1">{#N/A,#N/A,FALSE,"PRIOR PERIOD ADJMT"}</definedName>
    <definedName name="wrn.PRIOR._.PERIOD._.ADJMT." localSheetId="2" hidden="1">{#N/A,#N/A,FALSE,"PRIOR PERIOD ADJMT"}</definedName>
    <definedName name="wrn.PRIOR._.PERIOD._.ADJMT." localSheetId="0" hidden="1">{#N/A,#N/A,FALSE,"PRIOR PERIOD ADJMT"}</definedName>
    <definedName name="wrn.PRIOR._.PERIOD._.ADJMT." hidden="1">{#N/A,#N/A,FALSE,"PRIOR PERIOD ADJMT"}</definedName>
    <definedName name="wrn.Production." localSheetId="1" hidden="1">{"Production",#N/A,FALSE,"Electric O&amp;M Functionalization"}</definedName>
    <definedName name="wrn.Production." localSheetId="2" hidden="1">{"Production",#N/A,FALSE,"Electric O&amp;M Functionalization"}</definedName>
    <definedName name="wrn.Production." localSheetId="0" hidden="1">{"Production",#N/A,FALSE,"Electric O&amp;M Functionalization"}</definedName>
    <definedName name="wrn.Production." hidden="1">{"Production",#N/A,FALSE,"Electric O&amp;M Functionalization"}</definedName>
    <definedName name="wrn.Schedules._.1._.thru._.25." localSheetId="2" hidden="1">{"Schedule 6",#N/A,FALSE,"Amortizations";"Schedule 9",#N/A,FALSE,"Amortizations";"Schedule 12",#N/A,FALSE,"Amortizations";"Schedule 13",#N/A,FALSE,"Amortizations";"Schedule 14",#N/A,FALSE,"Amortizations";"Schedule 15",#N/A,FALSE,"Amortizations";"Schedule 16",#N/A,FALSE,"Amortizations";"Schedule 17",#N/A,FALSE,"Amortizations";"Schedule 18",#N/A,FALSE,"Amortizations";"Schedule 19",#N/A,FALSE,"Amortizations";"Schedule 20",#N/A,FALSE,"Amortizations";"Schedule 21",#N/A,FALSE,"Amortizations";"Schedule 22",#N/A,FALSE,"Amortizations";"Schedule 24",#N/A,FALSE,"Amortizations";"Schedule 25",#N/A,FALSE,"Amortizations"}</definedName>
    <definedName name="wrn.Schedules._.1._.thru._.25." hidden="1">{"Schedule 6",#N/A,FALSE,"Amortizations";"Schedule 9",#N/A,FALSE,"Amortizations";"Schedule 12",#N/A,FALSE,"Amortizations";"Schedule 13",#N/A,FALSE,"Amortizations";"Schedule 14",#N/A,FALSE,"Amortizations";"Schedule 15",#N/A,FALSE,"Amortizations";"Schedule 16",#N/A,FALSE,"Amortizations";"Schedule 17",#N/A,FALSE,"Amortizations";"Schedule 18",#N/A,FALSE,"Amortizations";"Schedule 19",#N/A,FALSE,"Amortizations";"Schedule 20",#N/A,FALSE,"Amortizations";"Schedule 21",#N/A,FALSE,"Amortizations";"Schedule 22",#N/A,FALSE,"Amortizations";"Schedule 24",#N/A,FALSE,"Amortizations";"Schedule 25",#N/A,FALSE,"Amortizations"}</definedName>
    <definedName name="wrn.Schedules._.26._.thru._.end." localSheetId="2" hidden="1">{"Schedule 26",#N/A,FALSE,"Amortizations";"Schedule 26A",#N/A,FALSE,"Adjust to ICA Base";"Schedule 27",#N/A,FALSE,"Amortizations";"Schedule 28",#N/A,FALSE,"Amortizations";"Schedule 29",#N/A,FALSE,"Amortizations";"Schedule 30",#N/A,FALSE,"Amortizations";"Schedule 31",#N/A,FALSE,"Amortizations";"Schedule 32",#N/A,FALSE,"Amortizations";"Schedule 33",#N/A,FALSE,"Amortizations";"Schedule 34",#N/A,FALSE,"Amortizations";"Schedule 35",#N/A,FALSE,"Amortizations";"Schedule 36",#N/A,FALSE,"Amortizations";"Schedule 37",#N/A,FALSE,"Amortizations";"Schedule 38",#N/A,FALSE,"Amortizations";"Schedule 39",#N/A,FALSE,"Amortizations";"Schedule 40",#N/A,FALSE,"Amortizations";"Schedule 41",#N/A,FALSE,"Amortizations";"Schedule 42",#N/A,FALSE,"Amortizations";"Schedule 43",#N/A,FALSE,"Amortizations";"Schedule 44",#N/A,FALSE,"Amortizations";"Schedule 45",#N/A,FALSE,"Amortizations";"Schedule 46",#N/A,FALSE,"Thermal Revenue";"Schedule 49",#N/A,FALSE,"Storm Expenses";"Schedule 50",#N/A,FALSE,"A&amp;G Adjustments"}</definedName>
    <definedName name="wrn.Schedules._.26._.thru._.end." hidden="1">{"Schedule 26",#N/A,FALSE,"Amortizations";"Schedule 26A",#N/A,FALSE,"Adjust to ICA Base";"Schedule 27",#N/A,FALSE,"Amortizations";"Schedule 28",#N/A,FALSE,"Amortizations";"Schedule 29",#N/A,FALSE,"Amortizations";"Schedule 30",#N/A,FALSE,"Amortizations";"Schedule 31",#N/A,FALSE,"Amortizations";"Schedule 32",#N/A,FALSE,"Amortizations";"Schedule 33",#N/A,FALSE,"Amortizations";"Schedule 34",#N/A,FALSE,"Amortizations";"Schedule 35",#N/A,FALSE,"Amortizations";"Schedule 36",#N/A,FALSE,"Amortizations";"Schedule 37",#N/A,FALSE,"Amortizations";"Schedule 38",#N/A,FALSE,"Amortizations";"Schedule 39",#N/A,FALSE,"Amortizations";"Schedule 40",#N/A,FALSE,"Amortizations";"Schedule 41",#N/A,FALSE,"Amortizations";"Schedule 42",#N/A,FALSE,"Amortizations";"Schedule 43",#N/A,FALSE,"Amortizations";"Schedule 44",#N/A,FALSE,"Amortizations";"Schedule 45",#N/A,FALSE,"Amortizations";"Schedule 46",#N/A,FALSE,"Thermal Revenue";"Schedule 49",#N/A,FALSE,"Storm Expenses";"Schedule 50",#N/A,FALSE,"A&amp;G Adjustments"}</definedName>
    <definedName name="wrn.Texas." localSheetId="2" hidden="1">{"Texas Rate Base",#N/A,FALSE,"Texas";"TXNOE",#N/A,FALSE,"Texas"}</definedName>
    <definedName name="wrn.Texas." hidden="1">{"Texas Rate Base",#N/A,FALSE,"Texas";"TXNOE",#N/A,FALSE,"Texas"}</definedName>
    <definedName name="wrn.Total._.Company." localSheetId="2" hidden="1">{"Total Rate Base",#N/A,FALSE,"Total Company";"Total Net Operating Earnings",#N/A,FALSE,"Total Company"}</definedName>
    <definedName name="wrn.Total._.Company." hidden="1">{"Total Rate Base",#N/A,FALSE,"Total Company";"Total Net Operating Earnings",#N/A,FALSE,"Total Company"}</definedName>
    <definedName name="wrn.Transmission." localSheetId="1" hidden="1">{"Transmission",#N/A,FALSE,"Electric O&amp;M Functionalization"}</definedName>
    <definedName name="wrn.Transmission." localSheetId="2" hidden="1">{"Transmission",#N/A,FALSE,"Electric O&amp;M Functionalization"}</definedName>
    <definedName name="wrn.Transmission." localSheetId="0" hidden="1">{"Transmission",#N/A,FALSE,"Electric O&amp;M Functionalization"}</definedName>
    <definedName name="wrn.Transmission." hidden="1">{"Transmission",#N/A,FALSE,"Electric O&amp;M Functionalization"}</definedName>
    <definedName name="wrn.WORKCAP." localSheetId="1" hidden="1">{"WCCWCLL",#N/A,FALSE,"Sheet3";"PP",#N/A,FALSE,"Sheet3";"MAT1",#N/A,FALSE,"Sheet3";"MAT2",#N/A,FALSE,"Sheet3"}</definedName>
    <definedName name="wrn.WORKCAP." localSheetId="2" hidden="1">{"WCCWCLL",#N/A,FALSE,"Sheet3";"PP",#N/A,FALSE,"Sheet3";"MAT1",#N/A,FALSE,"Sheet3";"MAT2",#N/A,FALSE,"Sheet3"}</definedName>
    <definedName name="wrn.WORKCAP." localSheetId="0" hidden="1">{"WCCWCLL",#N/A,FALSE,"Sheet3";"PP",#N/A,FALSE,"Sheet3";"MAT1",#N/A,FALSE,"Sheet3";"MAT2",#N/A,FALSE,"Sheet3"}</definedName>
    <definedName name="wrn.WORKCAP." hidden="1">{"WCCWCLL",#N/A,FALSE,"Sheet3";"PP",#N/A,FALSE,"Sheet3";"MAT1",#N/A,FALSE,"Sheet3";"MAT2",#N/A,FALSE,"Sheet3"}</definedName>
    <definedName name="wvu.DATABASE." localSheetId="1"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ATABASE." localSheetId="2"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ATABASE." localSheetId="0"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DATABASE." hidden="1">{TRUE,TRUE,-1.25,-15.5,484.5,279.75,FALSE,FALSE,TRUE,TRUE,0,1,#N/A,1,#N/A,4.390946502057613,21.066666666666666,1,FALSE,FALSE,3,TRUE,1,FALSE,75,"Swvu.DATABASE.","ACwvu.DATABASE.",1,FALSE,FALSE,0.5,0.5,0.5,0.77,2,"","&amp;L&amp;""""&amp;8PREPARED: N. WINTER  &amp;D &amp;T&amp;C&amp;""""&amp;8&amp;P OF &amp;N&amp;R&amp;""""&amp;8J:INCTAX\94MTHEND\&amp;F",FALSE,FALSE,FALSE,FALSE,1,68,#N/A,#N/A,"=R6C1:R142C8","=R1:R5",#N/A,#N/A,FALSE,FALSE}</definedName>
    <definedName name="wvu.OP." localSheetId="1"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2"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0"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OP." hidden="1">{TRUE,TRUE,-1.25,-15.5,484.5,279.75,FALSE,FALSE,TRUE,TRUE,0,1,#N/A,1,#N/A,5.691056910569106,21.066666666666666,1,FALSE,FALSE,3,TRUE,1,FALSE,75,"Swvu.OP.","ACwvu.OP.",1,FALSE,FALSE,0.535,0.535,0,0.73,2,"","&amp;L&amp;""Courier New""&amp;8PREPARED BY N. WINTER &amp;D &amp;T &amp;C&amp;""Courier New""&amp;8&amp;P OF &amp;N&amp;R&amp;""Courier New""&amp;8J:INCTAX\94MTHEND\&amp;F",FALSE,FALSE,FALSE,FALSE,1,#N/A,1,3,"=R11C1:R77C7","=R2:R10",#N/A,#N/A,FALSE,FALSE}</definedName>
    <definedName name="wvu.WP1." localSheetId="1" hidden="1">{TRUE,TRUE,-1.25,-15.5,484.5,279.75,FALSE,FALSE,TRUE,TRUE,0,3,#N/A,1,#N/A,6.545454545454545,15.55,1,FALSE,FALSE,3,TRUE,1,FALSE,100,"Swvu.WP1.","ACwvu.WP1.",1,FALSE,FALSE,0.25,0.25,0.25,0.25,1,"","&amp;L&amp;D &amp;T NBW&amp;C&amp;P&amp;R&amp;F",FALSE,FALSE,FALSE,FALSE,1,100,#N/A,#N/A,FALSE,FALSE,#N/A,#N/A,FALSE,FALSE}</definedName>
    <definedName name="wvu.WP1." localSheetId="2" hidden="1">{TRUE,TRUE,-1.25,-15.5,484.5,279.75,FALSE,FALSE,TRUE,TRUE,0,3,#N/A,1,#N/A,6.545454545454545,15.55,1,FALSE,FALSE,3,TRUE,1,FALSE,100,"Swvu.WP1.","ACwvu.WP1.",1,FALSE,FALSE,0.25,0.25,0.25,0.25,1,"","&amp;L&amp;D &amp;T NBW&amp;C&amp;P&amp;R&amp;F",FALSE,FALSE,FALSE,FALSE,1,100,#N/A,#N/A,FALSE,FALSE,#N/A,#N/A,FALSE,FALSE}</definedName>
    <definedName name="wvu.WP1." localSheetId="0" hidden="1">{TRUE,TRUE,-1.25,-15.5,484.5,279.75,FALSE,FALSE,TRUE,TRUE,0,3,#N/A,1,#N/A,6.545454545454545,15.55,1,FALSE,FALSE,3,TRUE,1,FALSE,100,"Swvu.WP1.","ACwvu.WP1.",1,FALSE,FALSE,0.25,0.25,0.25,0.25,1,"","&amp;L&amp;D &amp;T NBW&amp;C&amp;P&amp;R&amp;F",FALSE,FALSE,FALSE,FALSE,1,100,#N/A,#N/A,FALSE,FALSE,#N/A,#N/A,FALSE,FALSE}</definedName>
    <definedName name="wvu.WP1." hidden="1">{TRUE,TRUE,-1.25,-15.5,484.5,279.75,FALSE,FALSE,TRUE,TRUE,0,3,#N/A,1,#N/A,6.545454545454545,15.55,1,FALSE,FALSE,3,TRUE,1,FALSE,100,"Swvu.WP1.","ACwvu.WP1.",1,FALSE,FALSE,0.25,0.25,0.25,0.25,1,"","&amp;L&amp;D &amp;T NBW&amp;C&amp;P&amp;R&amp;F",FALSE,FALSE,FALSE,FALSE,1,100,#N/A,#N/A,FALSE,FALSE,#N/A,#N/A,FALSE,FALSE}</definedName>
    <definedName name="X" localSheetId="2" hidden="1">{"New Mexico Rate Base",#N/A,FALSE,"New Mexico";"New Mexico Net Operating Earnings",#N/A,FALSE,"New Mexico";"New Mexico Retail Allocators",#N/A,FALSE,"New Mexico"}</definedName>
    <definedName name="X" hidden="1">{"New Mexico Rate Base",#N/A,FALSE,"New Mexico";"New Mexico Net Operating Earnings",#N/A,FALSE,"New Mexico";"New Mexico Retail Allocators",#N/A,FALSE,"New Mexico"}</definedName>
    <definedName name="Z_055ABE5A_5E06_11D2_8EED_0008C7BCAF29_.wvu.PrintArea" hidden="1">#REF!</definedName>
    <definedName name="Z_055ABE5A_5E06_11D2_8EED_0008C7BCAF29_.wvu.PrintTitles" hidden="1">#REF!</definedName>
    <definedName name="Z_055ABE69_5E06_11D2_8EED_0008C7BCAF29_.wvu.PrintArea" hidden="1">#REF!</definedName>
    <definedName name="Z_055ABE69_5E06_11D2_8EED_0008C7BCAF29_.wvu.PrintTitles" hidden="1">#REF!</definedName>
    <definedName name="Z_055ABE76_5E06_11D2_8EED_0008C7BCAF29_.wvu.PrintArea" hidden="1">#REF!</definedName>
    <definedName name="Z_055ABE76_5E06_11D2_8EED_0008C7BCAF29_.wvu.PrintTitles" hidden="1">#REF!,#REF!</definedName>
    <definedName name="Z_055ABE84_5E06_11D2_8EED_0008C7BCAF29_.wvu.PrintArea" hidden="1">#REF!</definedName>
    <definedName name="Z_055ABE84_5E06_11D2_8EED_0008C7BCAF29_.wvu.PrintTitles" hidden="1">#REF!</definedName>
    <definedName name="Z_055ABE93_5E06_11D2_8EED_0008C7BCAF29_.wvu.PrintArea" hidden="1">#REF!</definedName>
    <definedName name="Z_055ABE93_5E06_11D2_8EED_0008C7BCAF29_.wvu.PrintTitles" hidden="1">#REF!</definedName>
    <definedName name="Z_055ABEA0_5E06_11D2_8EED_0008C7BCAF29_.wvu.PrintArea" hidden="1">#REF!</definedName>
    <definedName name="Z_055ABEA0_5E06_11D2_8EED_0008C7BCAF29_.wvu.PrintTitles" hidden="1">#REF!,#REF!</definedName>
    <definedName name="Z_05DE23E1_1046_11D2_8E70_0008C77C0743_.wvu.PrintArea" hidden="1">#REF!</definedName>
    <definedName name="Z_05DE23E1_1046_11D2_8E70_0008C77C0743_.wvu.PrintTitles" hidden="1">#REF!,#REF!</definedName>
    <definedName name="Z_05DE23E4_1046_11D2_8E70_0008C77C0743_.wvu.PrintArea" hidden="1">#REF!</definedName>
    <definedName name="Z_05DE23E4_1046_11D2_8E70_0008C77C0743_.wvu.PrintTitles" hidden="1">#REF!</definedName>
    <definedName name="Z_05DE23E9_1046_11D2_8E70_0008C77C0743_.wvu.PrintArea" hidden="1">#REF!</definedName>
    <definedName name="Z_05DE23E9_1046_11D2_8E70_0008C77C0743_.wvu.PrintTitles" hidden="1">#REF!,#REF!</definedName>
    <definedName name="Z_05DE23EB_1046_11D2_8E70_0008C77C0743_.wvu.PrintArea" hidden="1">#REF!</definedName>
    <definedName name="Z_05DE23EB_1046_11D2_8E70_0008C77C0743_.wvu.PrintTitles" hidden="1">#REF!,#REF!</definedName>
    <definedName name="Z_05DE23EE_1046_11D2_8E70_0008C77C0743_.wvu.PrintArea" hidden="1">#REF!</definedName>
    <definedName name="Z_05DE23EE_1046_11D2_8E70_0008C77C0743_.wvu.PrintTitles" hidden="1">#REF!</definedName>
    <definedName name="Z_05DE23F3_1046_11D2_8E70_0008C77C0743_.wvu.PrintArea" hidden="1">#REF!</definedName>
    <definedName name="Z_05DE23F3_1046_11D2_8E70_0008C77C0743_.wvu.PrintTitles" hidden="1">#REF!,#REF!</definedName>
    <definedName name="Z_05DE23F6_1046_11D2_8E70_0008C77C0743_.wvu.PrintArea" hidden="1">#REF!</definedName>
    <definedName name="Z_05DE23F6_1046_11D2_8E70_0008C77C0743_.wvu.PrintTitles" hidden="1">#REF!,#REF!</definedName>
    <definedName name="Z_0CE6A482_5DEF_11D2_8EC3_0008C77C0743_.wvu.PrintArea" hidden="1">#REF!</definedName>
    <definedName name="Z_0CE6A482_5DEF_11D2_8EC3_0008C77C0743_.wvu.PrintTitles" hidden="1">#REF!</definedName>
    <definedName name="Z_0CE6A491_5DEF_11D2_8EC3_0008C77C0743_.wvu.PrintArea" hidden="1">#REF!</definedName>
    <definedName name="Z_0CE6A491_5DEF_11D2_8EC3_0008C77C0743_.wvu.PrintTitles" hidden="1">#REF!</definedName>
    <definedName name="Z_0CE6A49E_5DEF_11D2_8EC3_0008C77C0743_.wvu.PrintArea" hidden="1">#REF!</definedName>
    <definedName name="Z_0CE6A49E_5DEF_11D2_8EC3_0008C77C0743_.wvu.PrintTitles" hidden="1">#REF!,#REF!</definedName>
    <definedName name="Z_0CE6A4AB_5DEF_11D2_8EC3_0008C77C0743_.wvu.PrintArea" hidden="1">#REF!</definedName>
    <definedName name="Z_0CE6A4AB_5DEF_11D2_8EC3_0008C77C0743_.wvu.PrintTitles" hidden="1">#REF!</definedName>
    <definedName name="Z_0CE6A4BA_5DEF_11D2_8EC3_0008C77C0743_.wvu.PrintArea" hidden="1">#REF!</definedName>
    <definedName name="Z_0CE6A4BA_5DEF_11D2_8EC3_0008C77C0743_.wvu.PrintTitles" hidden="1">#REF!</definedName>
    <definedName name="Z_0CE6A4C7_5DEF_11D2_8EC3_0008C77C0743_.wvu.PrintArea" hidden="1">#REF!</definedName>
    <definedName name="Z_0CE6A4C7_5DEF_11D2_8EC3_0008C77C0743_.wvu.PrintTitles" hidden="1">#REF!,#REF!</definedName>
    <definedName name="Z_0CE6A4D4_5DEF_11D2_8EC3_0008C77C0743_.wvu.PrintArea" hidden="1">#REF!</definedName>
    <definedName name="Z_0CE6A4D4_5DEF_11D2_8EC3_0008C77C0743_.wvu.PrintTitles" hidden="1">#REF!</definedName>
    <definedName name="Z_0CE6A4E3_5DEF_11D2_8EC3_0008C77C0743_.wvu.PrintArea" hidden="1">#REF!</definedName>
    <definedName name="Z_0CE6A4E3_5DEF_11D2_8EC3_0008C77C0743_.wvu.PrintTitles" hidden="1">#REF!</definedName>
    <definedName name="Z_0CE6A4F0_5DEF_11D2_8EC3_0008C77C0743_.wvu.PrintArea" hidden="1">#REF!</definedName>
    <definedName name="Z_0CE6A4F0_5DEF_11D2_8EC3_0008C77C0743_.wvu.PrintTitles" hidden="1">#REF!,#REF!</definedName>
    <definedName name="Z_0CE6A4FD_5DEF_11D2_8EC3_0008C77C0743_.wvu.PrintArea" hidden="1">#REF!</definedName>
    <definedName name="Z_0CE6A4FD_5DEF_11D2_8EC3_0008C77C0743_.wvu.PrintTitles" hidden="1">#REF!</definedName>
    <definedName name="Z_0CE6A50C_5DEF_11D2_8EC3_0008C77C0743_.wvu.PrintArea" hidden="1">#REF!</definedName>
    <definedName name="Z_0CE6A50C_5DEF_11D2_8EC3_0008C77C0743_.wvu.PrintTitles" hidden="1">#REF!</definedName>
    <definedName name="Z_0CE6A519_5DEF_11D2_8EC3_0008C77C0743_.wvu.PrintArea" hidden="1">#REF!</definedName>
    <definedName name="Z_0CE6A519_5DEF_11D2_8EC3_0008C77C0743_.wvu.PrintTitles" hidden="1">#REF!,#REF!</definedName>
    <definedName name="Z_0E8DEF60_5D61_11D2_8EEB_0008C7BCAF29_.wvu.PrintArea" hidden="1">#REF!</definedName>
    <definedName name="Z_0E8DEF60_5D61_11D2_8EEB_0008C7BCAF29_.wvu.PrintTitles" hidden="1">#REF!,#REF!</definedName>
    <definedName name="Z_0E8DEF63_5D61_11D2_8EEB_0008C7BCAF29_.wvu.PrintArea" hidden="1">#REF!</definedName>
    <definedName name="Z_0E8DEF63_5D61_11D2_8EEB_0008C7BCAF29_.wvu.PrintTitles" hidden="1">#REF!</definedName>
    <definedName name="Z_0E8DEF68_5D61_11D2_8EEB_0008C7BCAF29_.wvu.PrintArea" hidden="1">#REF!</definedName>
    <definedName name="Z_0E8DEF68_5D61_11D2_8EEB_0008C7BCAF29_.wvu.PrintTitles" hidden="1">#REF!,#REF!</definedName>
    <definedName name="Z_0E8DEF6A_5D61_11D2_8EEB_0008C7BCAF29_.wvu.PrintArea" hidden="1">#REF!</definedName>
    <definedName name="Z_0E8DEF6A_5D61_11D2_8EEB_0008C7BCAF29_.wvu.PrintTitles" hidden="1">#REF!,#REF!</definedName>
    <definedName name="Z_0E8DEF6D_5D61_11D2_8EEB_0008C7BCAF29_.wvu.PrintArea" hidden="1">#REF!</definedName>
    <definedName name="Z_0E8DEF6D_5D61_11D2_8EEB_0008C7BCAF29_.wvu.PrintTitles" hidden="1">#REF!</definedName>
    <definedName name="Z_0E8DEF72_5D61_11D2_8EEB_0008C7BCAF29_.wvu.PrintArea" hidden="1">#REF!</definedName>
    <definedName name="Z_0E8DEF72_5D61_11D2_8EEB_0008C7BCAF29_.wvu.PrintTitles" hidden="1">#REF!,#REF!</definedName>
    <definedName name="Z_0E8DEF75_5D61_11D2_8EEB_0008C7BCAF29_.wvu.PrintArea" hidden="1">#REF!</definedName>
    <definedName name="Z_0E8DEF75_5D61_11D2_8EEB_0008C7BCAF29_.wvu.PrintTitles" hidden="1">#REF!,#REF!</definedName>
    <definedName name="Z_179EFDC8_A1B1_11D3_8FA9_0008C7809E09_.wvu.PrintArea" hidden="1">#REF!</definedName>
    <definedName name="Z_179EFDC8_A1B1_11D3_8FA9_0008C7809E09_.wvu.PrintTitles" hidden="1">#REF!,#REF!</definedName>
    <definedName name="Z_179EFDC9_A1B1_11D3_8FA9_0008C7809E09_.wvu.PrintArea" hidden="1">#REF!</definedName>
    <definedName name="Z_179EFDC9_A1B1_11D3_8FA9_0008C7809E09_.wvu.PrintTitles" hidden="1">#REF!,#REF!</definedName>
    <definedName name="Z_179EFDCA_A1B1_11D3_8FA9_0008C7809E09_.wvu.PrintArea" hidden="1">#REF!</definedName>
    <definedName name="Z_179EFDCA_A1B1_11D3_8FA9_0008C7809E09_.wvu.PrintTitles" hidden="1">#REF!,#REF!</definedName>
    <definedName name="Z_179EFDCB_A1B1_11D3_8FA9_0008C7809E09_.wvu.PrintArea" hidden="1">#REF!</definedName>
    <definedName name="Z_179EFDCB_A1B1_11D3_8FA9_0008C7809E09_.wvu.PrintTitles" hidden="1">#REF!,#REF!</definedName>
    <definedName name="Z_179EFDCC_A1B1_11D3_8FA9_0008C7809E09_.wvu.PrintArea" hidden="1">#REF!</definedName>
    <definedName name="Z_179EFDCC_A1B1_11D3_8FA9_0008C7809E09_.wvu.PrintTitles" hidden="1">#REF!,#REF!</definedName>
    <definedName name="Z_179EFDCD_A1B1_11D3_8FA9_0008C7809E09_.wvu.PrintArea" hidden="1">#REF!</definedName>
    <definedName name="Z_179EFDCD_A1B1_11D3_8FA9_0008C7809E09_.wvu.PrintTitles" hidden="1">#REF!,#REF!</definedName>
    <definedName name="Z_179EFDCE_A1B1_11D3_8FA9_0008C7809E09_.wvu.PrintArea" hidden="1">#REF!</definedName>
    <definedName name="Z_179EFDCE_A1B1_11D3_8FA9_0008C7809E09_.wvu.PrintTitles" hidden="1">#REF!,#REF!</definedName>
    <definedName name="Z_179EFDCF_A1B1_11D3_8FA9_0008C7809E09_.wvu.PrintArea" hidden="1">#REF!</definedName>
    <definedName name="Z_179EFDCF_A1B1_11D3_8FA9_0008C7809E09_.wvu.PrintTitles" hidden="1">#REF!,#REF!</definedName>
    <definedName name="Z_179EFDD0_A1B1_11D3_8FA9_0008C7809E09_.wvu.PrintArea" hidden="1">#REF!</definedName>
    <definedName name="Z_179EFDD0_A1B1_11D3_8FA9_0008C7809E09_.wvu.PrintTitles" hidden="1">#REF!,#REF!</definedName>
    <definedName name="Z_179EFDD1_A1B1_11D3_8FA9_0008C7809E09_.wvu.PrintArea" hidden="1">#REF!</definedName>
    <definedName name="Z_179EFDD1_A1B1_11D3_8FA9_0008C7809E09_.wvu.PrintTitles" hidden="1">#REF!,#REF!</definedName>
    <definedName name="Z_179EFDD2_A1B1_11D3_8FA9_0008C7809E09_.wvu.PrintArea" hidden="1">#REF!</definedName>
    <definedName name="Z_179EFDD2_A1B1_11D3_8FA9_0008C7809E09_.wvu.PrintTitles" hidden="1">#REF!,#REF!</definedName>
    <definedName name="Z_179EFDD3_A1B1_11D3_8FA9_0008C7809E09_.wvu.PrintArea" hidden="1">#REF!</definedName>
    <definedName name="Z_179EFDD3_A1B1_11D3_8FA9_0008C7809E09_.wvu.PrintTitles" hidden="1">#REF!,#REF!</definedName>
    <definedName name="Z_179EFDD4_A1B1_11D3_8FA9_0008C7809E09_.wvu.PrintArea" hidden="1">#REF!</definedName>
    <definedName name="Z_179EFDD4_A1B1_11D3_8FA9_0008C7809E09_.wvu.PrintTitles" hidden="1">#REF!,#REF!</definedName>
    <definedName name="Z_179EFDD5_A1B1_11D3_8FA9_0008C7809E09_.wvu.PrintArea" hidden="1">#REF!</definedName>
    <definedName name="Z_179EFDD5_A1B1_11D3_8FA9_0008C7809E09_.wvu.PrintTitles" hidden="1">#REF!,#REF!</definedName>
    <definedName name="Z_179EFDD6_A1B1_11D3_8FA9_0008C7809E09_.wvu.PrintArea" hidden="1">#REF!</definedName>
    <definedName name="Z_179EFDD6_A1B1_11D3_8FA9_0008C7809E09_.wvu.PrintTitles" hidden="1">#REF!,#REF!</definedName>
    <definedName name="Z_179EFDD7_A1B1_11D3_8FA9_0008C7809E09_.wvu.PrintArea" hidden="1">#REF!</definedName>
    <definedName name="Z_179EFDD7_A1B1_11D3_8FA9_0008C7809E09_.wvu.PrintTitles" hidden="1">#REF!,#REF!</definedName>
    <definedName name="Z_179EFDD8_A1B1_11D3_8FA9_0008C7809E09_.wvu.PrintArea" hidden="1">#REF!</definedName>
    <definedName name="Z_179EFDD8_A1B1_11D3_8FA9_0008C7809E09_.wvu.PrintTitles" hidden="1">#REF!,#REF!</definedName>
    <definedName name="Z_179EFDD9_A1B1_11D3_8FA9_0008C7809E09_.wvu.PrintArea" hidden="1">#REF!</definedName>
    <definedName name="Z_179EFDD9_A1B1_11D3_8FA9_0008C7809E09_.wvu.PrintTitles" hidden="1">#REF!,#REF!</definedName>
    <definedName name="Z_179EFDDA_A1B1_11D3_8FA9_0008C7809E09_.wvu.PrintArea" hidden="1">#REF!</definedName>
    <definedName name="Z_179EFDDA_A1B1_11D3_8FA9_0008C7809E09_.wvu.PrintTitles" hidden="1">#REF!,#REF!</definedName>
    <definedName name="Z_179EFDDB_A1B1_11D3_8FA9_0008C7809E09_.wvu.PrintArea" hidden="1">#REF!</definedName>
    <definedName name="Z_179EFDDB_A1B1_11D3_8FA9_0008C7809E09_.wvu.PrintTitles" hidden="1">#REF!,#REF!</definedName>
    <definedName name="Z_179EFDDC_A1B1_11D3_8FA9_0008C7809E09_.wvu.PrintArea" hidden="1">#REF!</definedName>
    <definedName name="Z_179EFDDC_A1B1_11D3_8FA9_0008C7809E09_.wvu.PrintTitles" hidden="1">#REF!,#REF!</definedName>
    <definedName name="Z_179EFDDD_A1B1_11D3_8FA9_0008C7809E09_.wvu.PrintArea" hidden="1">#REF!</definedName>
    <definedName name="Z_179EFDDD_A1B1_11D3_8FA9_0008C7809E09_.wvu.PrintTitles" hidden="1">#REF!,#REF!</definedName>
    <definedName name="Z_179EFDDE_A1B1_11D3_8FA9_0008C7809E09_.wvu.PrintArea" hidden="1">#REF!</definedName>
    <definedName name="Z_179EFDDE_A1B1_11D3_8FA9_0008C7809E09_.wvu.PrintTitles" hidden="1">#REF!,#REF!</definedName>
    <definedName name="Z_179EFDDF_A1B1_11D3_8FA9_0008C7809E09_.wvu.PrintArea" hidden="1">#REF!</definedName>
    <definedName name="Z_179EFDDF_A1B1_11D3_8FA9_0008C7809E09_.wvu.PrintTitles" hidden="1">#REF!,#REF!</definedName>
    <definedName name="Z_179EFDE0_A1B1_11D3_8FA9_0008C7809E09_.wvu.PrintArea" hidden="1">#REF!</definedName>
    <definedName name="Z_179EFDE0_A1B1_11D3_8FA9_0008C7809E09_.wvu.PrintTitles" hidden="1">#REF!,#REF!</definedName>
    <definedName name="Z_179EFDE1_A1B1_11D3_8FA9_0008C7809E09_.wvu.PrintArea" hidden="1">#REF!</definedName>
    <definedName name="Z_179EFDE1_A1B1_11D3_8FA9_0008C7809E09_.wvu.PrintTitles" hidden="1">#REF!,#REF!</definedName>
    <definedName name="Z_179EFDE2_A1B1_11D3_8FA9_0008C7809E09_.wvu.PrintArea" hidden="1">#REF!</definedName>
    <definedName name="Z_179EFDE2_A1B1_11D3_8FA9_0008C7809E09_.wvu.PrintTitles" hidden="1">#REF!,#REF!</definedName>
    <definedName name="Z_179EFDE3_A1B1_11D3_8FA9_0008C7809E09_.wvu.PrintArea" hidden="1">#REF!</definedName>
    <definedName name="Z_179EFDE3_A1B1_11D3_8FA9_0008C7809E09_.wvu.PrintTitles" hidden="1">#REF!,#REF!</definedName>
    <definedName name="Z_179EFDE4_A1B1_11D3_8FA9_0008C7809E09_.wvu.PrintArea" hidden="1">#REF!</definedName>
    <definedName name="Z_179EFDE4_A1B1_11D3_8FA9_0008C7809E09_.wvu.PrintTitles" hidden="1">#REF!,#REF!</definedName>
    <definedName name="Z_179EFDE5_A1B1_11D3_8FA9_0008C7809E09_.wvu.PrintArea" hidden="1">#REF!</definedName>
    <definedName name="Z_179EFDE5_A1B1_11D3_8FA9_0008C7809E09_.wvu.PrintTitles" hidden="1">#REF!,#REF!</definedName>
    <definedName name="Z_179EFDE6_A1B1_11D3_8FA9_0008C7809E09_.wvu.PrintArea" hidden="1">#REF!</definedName>
    <definedName name="Z_179EFDE6_A1B1_11D3_8FA9_0008C7809E09_.wvu.PrintTitles" hidden="1">#REF!</definedName>
    <definedName name="Z_179EFDE7_A1B1_11D3_8FA9_0008C7809E09_.wvu.PrintArea" hidden="1">#REF!</definedName>
    <definedName name="Z_179EFDE7_A1B1_11D3_8FA9_0008C7809E09_.wvu.PrintTitles" hidden="1">#REF!</definedName>
    <definedName name="Z_179EFDE8_A1B1_11D3_8FA9_0008C7809E09_.wvu.PrintArea" hidden="1">#REF!</definedName>
    <definedName name="Z_179EFDE8_A1B1_11D3_8FA9_0008C7809E09_.wvu.PrintTitles" hidden="1">#REF!</definedName>
    <definedName name="Z_179EFDE9_A1B1_11D3_8FA9_0008C7809E09_.wvu.PrintArea" hidden="1">#REF!</definedName>
    <definedName name="Z_179EFDE9_A1B1_11D3_8FA9_0008C7809E09_.wvu.PrintTitles" hidden="1">#REF!</definedName>
    <definedName name="Z_179EFDEA_A1B1_11D3_8FA9_0008C7809E09_.wvu.PrintArea" hidden="1">#REF!</definedName>
    <definedName name="Z_179EFDEA_A1B1_11D3_8FA9_0008C7809E09_.wvu.PrintTitles" hidden="1">#REF!</definedName>
    <definedName name="Z_179EFDEB_A1B1_11D3_8FA9_0008C7809E09_.wvu.PrintArea" hidden="1">#REF!</definedName>
    <definedName name="Z_179EFDEB_A1B1_11D3_8FA9_0008C7809E09_.wvu.PrintTitles" hidden="1">#REF!</definedName>
    <definedName name="Z_179EFDEC_A1B1_11D3_8FA9_0008C7809E09_.wvu.PrintArea" hidden="1">#REF!</definedName>
    <definedName name="Z_179EFDEC_A1B1_11D3_8FA9_0008C7809E09_.wvu.PrintTitles" hidden="1">#REF!</definedName>
    <definedName name="Z_179EFDED_A1B1_11D3_8FA9_0008C7809E09_.wvu.PrintArea" hidden="1">#REF!</definedName>
    <definedName name="Z_179EFDED_A1B1_11D3_8FA9_0008C7809E09_.wvu.PrintTitles" hidden="1">#REF!</definedName>
    <definedName name="Z_179EFDEE_A1B1_11D3_8FA9_0008C7809E09_.wvu.PrintArea" hidden="1">#REF!</definedName>
    <definedName name="Z_179EFDEE_A1B1_11D3_8FA9_0008C7809E09_.wvu.PrintTitles" hidden="1">#REF!</definedName>
    <definedName name="Z_179EFDEF_A1B1_11D3_8FA9_0008C7809E09_.wvu.PrintArea" hidden="1">#REF!</definedName>
    <definedName name="Z_179EFDEF_A1B1_11D3_8FA9_0008C7809E09_.wvu.PrintTitles" hidden="1">#REF!</definedName>
    <definedName name="Z_179EFDF0_A1B1_11D3_8FA9_0008C7809E09_.wvu.PrintArea" hidden="1">#REF!</definedName>
    <definedName name="Z_179EFDF0_A1B1_11D3_8FA9_0008C7809E09_.wvu.PrintTitles" hidden="1">#REF!</definedName>
    <definedName name="Z_179EFDF1_A1B1_11D3_8FA9_0008C7809E09_.wvu.PrintArea" hidden="1">#REF!</definedName>
    <definedName name="Z_179EFDF1_A1B1_11D3_8FA9_0008C7809E09_.wvu.PrintTitles" hidden="1">#REF!</definedName>
    <definedName name="Z_179EFDF2_A1B1_11D3_8FA9_0008C7809E09_.wvu.PrintArea" hidden="1">#REF!</definedName>
    <definedName name="Z_179EFDF2_A1B1_11D3_8FA9_0008C7809E09_.wvu.PrintTitles" hidden="1">#REF!</definedName>
    <definedName name="Z_179EFDF3_A1B1_11D3_8FA9_0008C7809E09_.wvu.PrintArea" hidden="1">#REF!</definedName>
    <definedName name="Z_179EFDF3_A1B1_11D3_8FA9_0008C7809E09_.wvu.PrintTitles" hidden="1">#REF!,#REF!</definedName>
    <definedName name="Z_179EFDF4_A1B1_11D3_8FA9_0008C7809E09_.wvu.PrintArea" hidden="1">#REF!</definedName>
    <definedName name="Z_179EFDF4_A1B1_11D3_8FA9_0008C7809E09_.wvu.PrintTitles" hidden="1">#REF!,#REF!</definedName>
    <definedName name="Z_179EFDF5_A1B1_11D3_8FA9_0008C7809E09_.wvu.PrintArea" hidden="1">#REF!</definedName>
    <definedName name="Z_179EFDF5_A1B1_11D3_8FA9_0008C7809E09_.wvu.PrintTitles" hidden="1">#REF!,#REF!</definedName>
    <definedName name="Z_179EFDF6_A1B1_11D3_8FA9_0008C7809E09_.wvu.PrintArea" hidden="1">#REF!</definedName>
    <definedName name="Z_179EFDF6_A1B1_11D3_8FA9_0008C7809E09_.wvu.PrintTitles" hidden="1">#REF!,#REF!</definedName>
    <definedName name="Z_179EFDF7_A1B1_11D3_8FA9_0008C7809E09_.wvu.PrintArea" hidden="1">#REF!</definedName>
    <definedName name="Z_179EFDF7_A1B1_11D3_8FA9_0008C7809E09_.wvu.PrintTitles" hidden="1">#REF!,#REF!</definedName>
    <definedName name="Z_179EFDF8_A1B1_11D3_8FA9_0008C7809E09_.wvu.PrintArea" hidden="1">#REF!</definedName>
    <definedName name="Z_179EFDF8_A1B1_11D3_8FA9_0008C7809E09_.wvu.PrintTitles" hidden="1">#REF!,#REF!</definedName>
    <definedName name="Z_179EFDF9_A1B1_11D3_8FA9_0008C7809E09_.wvu.PrintArea" hidden="1">#REF!</definedName>
    <definedName name="Z_179EFDF9_A1B1_11D3_8FA9_0008C7809E09_.wvu.PrintTitles" hidden="1">#REF!,#REF!</definedName>
    <definedName name="Z_179EFDFA_A1B1_11D3_8FA9_0008C7809E09_.wvu.PrintArea" hidden="1">#REF!</definedName>
    <definedName name="Z_179EFDFA_A1B1_11D3_8FA9_0008C7809E09_.wvu.PrintTitles" hidden="1">#REF!,#REF!</definedName>
    <definedName name="Z_179EFDFB_A1B1_11D3_8FA9_0008C7809E09_.wvu.PrintArea" hidden="1">#REF!</definedName>
    <definedName name="Z_179EFDFB_A1B1_11D3_8FA9_0008C7809E09_.wvu.PrintTitles" hidden="1">#REF!,#REF!</definedName>
    <definedName name="Z_179EFDFC_A1B1_11D3_8FA9_0008C7809E09_.wvu.PrintArea" hidden="1">#REF!</definedName>
    <definedName name="Z_179EFDFC_A1B1_11D3_8FA9_0008C7809E09_.wvu.PrintTitles" hidden="1">#REF!,#REF!</definedName>
    <definedName name="Z_179EFDFD_A1B1_11D3_8FA9_0008C7809E09_.wvu.PrintArea" hidden="1">#REF!</definedName>
    <definedName name="Z_179EFDFD_A1B1_11D3_8FA9_0008C7809E09_.wvu.PrintTitles" hidden="1">#REF!,#REF!</definedName>
    <definedName name="Z_179EFDFE_A1B1_11D3_8FA9_0008C7809E09_.wvu.PrintArea" hidden="1">#REF!</definedName>
    <definedName name="Z_179EFDFE_A1B1_11D3_8FA9_0008C7809E09_.wvu.PrintTitles" hidden="1">#REF!,#REF!</definedName>
    <definedName name="Z_179EFDFF_A1B1_11D3_8FA9_0008C7809E09_.wvu.PrintArea" hidden="1">#REF!</definedName>
    <definedName name="Z_179EFDFF_A1B1_11D3_8FA9_0008C7809E09_.wvu.PrintTitles" hidden="1">#REF!,#REF!</definedName>
    <definedName name="Z_179EFE00_A1B1_11D3_8FA9_0008C7809E09_.wvu.PrintArea" hidden="1">#REF!</definedName>
    <definedName name="Z_179EFE00_A1B1_11D3_8FA9_0008C7809E09_.wvu.PrintTitles" hidden="1">#REF!,#REF!</definedName>
    <definedName name="Z_179EFE01_A1B1_11D3_8FA9_0008C7809E09_.wvu.PrintArea" hidden="1">#REF!</definedName>
    <definedName name="Z_179EFE01_A1B1_11D3_8FA9_0008C7809E09_.wvu.PrintTitles" hidden="1">#REF!,#REF!</definedName>
    <definedName name="Z_179EFE02_A1B1_11D3_8FA9_0008C7809E09_.wvu.PrintArea" hidden="1">#REF!</definedName>
    <definedName name="Z_179EFE02_A1B1_11D3_8FA9_0008C7809E09_.wvu.PrintTitles" hidden="1">#REF!,#REF!</definedName>
    <definedName name="Z_179EFE03_A1B1_11D3_8FA9_0008C7809E09_.wvu.PrintArea" hidden="1">#REF!</definedName>
    <definedName name="Z_179EFE03_A1B1_11D3_8FA9_0008C7809E09_.wvu.PrintTitles" hidden="1">#REF!,#REF!</definedName>
    <definedName name="Z_179EFE04_A1B1_11D3_8FA9_0008C7809E09_.wvu.PrintArea" hidden="1">#REF!</definedName>
    <definedName name="Z_179EFE04_A1B1_11D3_8FA9_0008C7809E09_.wvu.PrintTitles" hidden="1">#REF!,#REF!</definedName>
    <definedName name="Z_179EFE05_A1B1_11D3_8FA9_0008C7809E09_.wvu.PrintArea" hidden="1">#REF!</definedName>
    <definedName name="Z_179EFE05_A1B1_11D3_8FA9_0008C7809E09_.wvu.PrintTitles" hidden="1">#REF!,#REF!</definedName>
    <definedName name="Z_179EFE06_A1B1_11D3_8FA9_0008C7809E09_.wvu.PrintArea" hidden="1">#REF!</definedName>
    <definedName name="Z_179EFE06_A1B1_11D3_8FA9_0008C7809E09_.wvu.PrintTitles" hidden="1">#REF!,#REF!</definedName>
    <definedName name="Z_179EFE07_A1B1_11D3_8FA9_0008C7809E09_.wvu.PrintArea" hidden="1">#REF!</definedName>
    <definedName name="Z_179EFE07_A1B1_11D3_8FA9_0008C7809E09_.wvu.PrintTitles" hidden="1">#REF!,#REF!</definedName>
    <definedName name="Z_179EFE08_A1B1_11D3_8FA9_0008C7809E09_.wvu.PrintArea" hidden="1">#REF!</definedName>
    <definedName name="Z_179EFE08_A1B1_11D3_8FA9_0008C7809E09_.wvu.PrintTitles" hidden="1">#REF!,#REF!</definedName>
    <definedName name="Z_179EFE09_A1B1_11D3_8FA9_0008C7809E09_.wvu.PrintArea" hidden="1">#REF!</definedName>
    <definedName name="Z_179EFE09_A1B1_11D3_8FA9_0008C7809E09_.wvu.PrintTitles" hidden="1">#REF!,#REF!</definedName>
    <definedName name="Z_179EFE0A_A1B1_11D3_8FA9_0008C7809E09_.wvu.PrintArea" hidden="1">#REF!</definedName>
    <definedName name="Z_179EFE0A_A1B1_11D3_8FA9_0008C7809E09_.wvu.PrintTitles" hidden="1">#REF!,#REF!</definedName>
    <definedName name="Z_179EFE0B_A1B1_11D3_8FA9_0008C7809E09_.wvu.PrintArea" hidden="1">#REF!</definedName>
    <definedName name="Z_179EFE0B_A1B1_11D3_8FA9_0008C7809E09_.wvu.PrintTitles" hidden="1">#REF!,#REF!</definedName>
    <definedName name="Z_179EFE0C_A1B1_11D3_8FA9_0008C7809E09_.wvu.PrintArea" hidden="1">#REF!</definedName>
    <definedName name="Z_179EFE0C_A1B1_11D3_8FA9_0008C7809E09_.wvu.PrintTitles" hidden="1">#REF!,#REF!</definedName>
    <definedName name="Z_179EFE0D_A1B1_11D3_8FA9_0008C7809E09_.wvu.PrintArea" hidden="1">#REF!</definedName>
    <definedName name="Z_179EFE0D_A1B1_11D3_8FA9_0008C7809E09_.wvu.PrintTitles" hidden="1">#REF!,#REF!</definedName>
    <definedName name="Z_179EFE0E_A1B1_11D3_8FA9_0008C7809E09_.wvu.PrintArea" hidden="1">#REF!</definedName>
    <definedName name="Z_179EFE0E_A1B1_11D3_8FA9_0008C7809E09_.wvu.PrintTitles" hidden="1">#REF!,#REF!</definedName>
    <definedName name="Z_179EFE0F_A1B1_11D3_8FA9_0008C7809E09_.wvu.PrintArea" hidden="1">#REF!</definedName>
    <definedName name="Z_179EFE0F_A1B1_11D3_8FA9_0008C7809E09_.wvu.PrintTitles" hidden="1">#REF!,#REF!</definedName>
    <definedName name="Z_179EFE10_A1B1_11D3_8FA9_0008C7809E09_.wvu.PrintArea" hidden="1">#REF!</definedName>
    <definedName name="Z_179EFE10_A1B1_11D3_8FA9_0008C7809E09_.wvu.PrintTitles" hidden="1">#REF!,#REF!</definedName>
    <definedName name="Z_179EFE11_A1B1_11D3_8FA9_0008C7809E09_.wvu.PrintArea" hidden="1">#REF!</definedName>
    <definedName name="Z_179EFE11_A1B1_11D3_8FA9_0008C7809E09_.wvu.PrintTitles" hidden="1">#REF!,#REF!</definedName>
    <definedName name="Z_179EFE12_A1B1_11D3_8FA9_0008C7809E09_.wvu.PrintArea" hidden="1">#REF!</definedName>
    <definedName name="Z_179EFE12_A1B1_11D3_8FA9_0008C7809E09_.wvu.PrintTitles" hidden="1">#REF!,#REF!</definedName>
    <definedName name="Z_179EFE13_A1B1_11D3_8FA9_0008C7809E09_.wvu.PrintArea" hidden="1">#REF!</definedName>
    <definedName name="Z_179EFE13_A1B1_11D3_8FA9_0008C7809E09_.wvu.PrintTitles" hidden="1">#REF!,#REF!</definedName>
    <definedName name="Z_179EFE14_A1B1_11D3_8FA9_0008C7809E09_.wvu.PrintArea" hidden="1">#REF!</definedName>
    <definedName name="Z_179EFE14_A1B1_11D3_8FA9_0008C7809E09_.wvu.PrintTitles" hidden="1">#REF!,#REF!</definedName>
    <definedName name="Z_179EFE15_A1B1_11D3_8FA9_0008C7809E09_.wvu.PrintArea" hidden="1">#REF!</definedName>
    <definedName name="Z_179EFE15_A1B1_11D3_8FA9_0008C7809E09_.wvu.PrintTitles" hidden="1">#REF!,#REF!</definedName>
    <definedName name="Z_179EFE16_A1B1_11D3_8FA9_0008C7809E09_.wvu.PrintArea" hidden="1">#REF!</definedName>
    <definedName name="Z_179EFE16_A1B1_11D3_8FA9_0008C7809E09_.wvu.PrintTitles" hidden="1">#REF!,#REF!</definedName>
    <definedName name="Z_179EFE17_A1B1_11D3_8FA9_0008C7809E09_.wvu.PrintArea" hidden="1">#REF!</definedName>
    <definedName name="Z_179EFE17_A1B1_11D3_8FA9_0008C7809E09_.wvu.PrintTitles" hidden="1">#REF!,#REF!</definedName>
    <definedName name="Z_179EFE18_A1B1_11D3_8FA9_0008C7809E09_.wvu.PrintArea" hidden="1">#REF!</definedName>
    <definedName name="Z_179EFE18_A1B1_11D3_8FA9_0008C7809E09_.wvu.PrintTitles" hidden="1">#REF!,#REF!</definedName>
    <definedName name="Z_179EFE19_A1B1_11D3_8FA9_0008C7809E09_.wvu.PrintArea" hidden="1">#REF!</definedName>
    <definedName name="Z_179EFE19_A1B1_11D3_8FA9_0008C7809E09_.wvu.PrintTitles" hidden="1">#REF!,#REF!</definedName>
    <definedName name="Z_179EFE1A_A1B1_11D3_8FA9_0008C7809E09_.wvu.PrintArea" hidden="1">#REF!</definedName>
    <definedName name="Z_179EFE1A_A1B1_11D3_8FA9_0008C7809E09_.wvu.PrintTitles" hidden="1">#REF!,#REF!</definedName>
    <definedName name="Z_179EFE1B_A1B1_11D3_8FA9_0008C7809E09_.wvu.PrintArea" hidden="1">#REF!</definedName>
    <definedName name="Z_179EFE1B_A1B1_11D3_8FA9_0008C7809E09_.wvu.PrintTitles" hidden="1">#REF!,#REF!</definedName>
    <definedName name="Z_179EFE1C_A1B1_11D3_8FA9_0008C7809E09_.wvu.PrintArea" hidden="1">#REF!</definedName>
    <definedName name="Z_179EFE1C_A1B1_11D3_8FA9_0008C7809E09_.wvu.PrintTitles" hidden="1">#REF!,#REF!</definedName>
    <definedName name="Z_179EFE1D_A1B1_11D3_8FA9_0008C7809E09_.wvu.PrintArea" hidden="1">#REF!</definedName>
    <definedName name="Z_179EFE1D_A1B1_11D3_8FA9_0008C7809E09_.wvu.PrintTitles" hidden="1">#REF!,#REF!</definedName>
    <definedName name="Z_179EFE1E_A1B1_11D3_8FA9_0008C7809E09_.wvu.PrintArea" hidden="1">#REF!</definedName>
    <definedName name="Z_179EFE1E_A1B1_11D3_8FA9_0008C7809E09_.wvu.PrintTitles" hidden="1">#REF!,#REF!</definedName>
    <definedName name="Z_179EFE1F_A1B1_11D3_8FA9_0008C7809E09_.wvu.PrintArea" hidden="1">#REF!</definedName>
    <definedName name="Z_179EFE1F_A1B1_11D3_8FA9_0008C7809E09_.wvu.PrintTitles" hidden="1">#REF!,#REF!</definedName>
    <definedName name="Z_179EFE20_A1B1_11D3_8FA9_0008C7809E09_.wvu.PrintArea" hidden="1">#REF!</definedName>
    <definedName name="Z_179EFE20_A1B1_11D3_8FA9_0008C7809E09_.wvu.PrintTitles" hidden="1">#REF!,#REF!</definedName>
    <definedName name="Z_179EFE21_A1B1_11D3_8FA9_0008C7809E09_.wvu.PrintArea" hidden="1">#REF!</definedName>
    <definedName name="Z_179EFE21_A1B1_11D3_8FA9_0008C7809E09_.wvu.PrintTitles" hidden="1">#REF!,#REF!</definedName>
    <definedName name="Z_179EFE22_A1B1_11D3_8FA9_0008C7809E09_.wvu.PrintArea" hidden="1">#REF!</definedName>
    <definedName name="Z_179EFE22_A1B1_11D3_8FA9_0008C7809E09_.wvu.PrintTitles" hidden="1">#REF!,#REF!</definedName>
    <definedName name="Z_179EFE23_A1B1_11D3_8FA9_0008C7809E09_.wvu.PrintArea" hidden="1">#REF!</definedName>
    <definedName name="Z_179EFE23_A1B1_11D3_8FA9_0008C7809E09_.wvu.PrintTitles" hidden="1">#REF!,#REF!</definedName>
    <definedName name="Z_179EFE24_A1B1_11D3_8FA9_0008C7809E09_.wvu.PrintArea" hidden="1">#REF!</definedName>
    <definedName name="Z_179EFE24_A1B1_11D3_8FA9_0008C7809E09_.wvu.PrintTitles" hidden="1">#REF!,#REF!</definedName>
    <definedName name="Z_179EFE25_A1B1_11D3_8FA9_0008C7809E09_.wvu.PrintArea" hidden="1">#REF!</definedName>
    <definedName name="Z_179EFE25_A1B1_11D3_8FA9_0008C7809E09_.wvu.PrintTitles" hidden="1">#REF!,#REF!</definedName>
    <definedName name="Z_179EFE26_A1B1_11D3_8FA9_0008C7809E09_.wvu.PrintArea" hidden="1">#REF!</definedName>
    <definedName name="Z_179EFE26_A1B1_11D3_8FA9_0008C7809E09_.wvu.PrintTitles" hidden="1">#REF!,#REF!</definedName>
    <definedName name="Z_179EFE27_A1B1_11D3_8FA9_0008C7809E09_.wvu.PrintArea" hidden="1">#REF!</definedName>
    <definedName name="Z_179EFE27_A1B1_11D3_8FA9_0008C7809E09_.wvu.PrintTitles" hidden="1">#REF!,#REF!</definedName>
    <definedName name="Z_179EFE28_A1B1_11D3_8FA9_0008C7809E09_.wvu.PrintArea" hidden="1">#REF!</definedName>
    <definedName name="Z_179EFE28_A1B1_11D3_8FA9_0008C7809E09_.wvu.PrintTitles" hidden="1">#REF!,#REF!</definedName>
    <definedName name="Z_179EFE29_A1B1_11D3_8FA9_0008C7809E09_.wvu.PrintArea" hidden="1">#REF!</definedName>
    <definedName name="Z_179EFE29_A1B1_11D3_8FA9_0008C7809E09_.wvu.PrintTitles" hidden="1">#REF!,#REF!</definedName>
    <definedName name="Z_179EFE2A_A1B1_11D3_8FA9_0008C7809E09_.wvu.PrintArea" hidden="1">#REF!</definedName>
    <definedName name="Z_179EFE2A_A1B1_11D3_8FA9_0008C7809E09_.wvu.PrintTitles" hidden="1">#REF!,#REF!</definedName>
    <definedName name="Z_179EFE2B_A1B1_11D3_8FA9_0008C7809E09_.wvu.PrintArea" hidden="1">#REF!</definedName>
    <definedName name="Z_179EFE2B_A1B1_11D3_8FA9_0008C7809E09_.wvu.PrintTitles" hidden="1">#REF!,#REF!</definedName>
    <definedName name="Z_179EFE2C_A1B1_11D3_8FA9_0008C7809E09_.wvu.PrintArea" hidden="1">#REF!</definedName>
    <definedName name="Z_179EFE2C_A1B1_11D3_8FA9_0008C7809E09_.wvu.PrintTitles" hidden="1">#REF!,#REF!</definedName>
    <definedName name="Z_179EFE2D_A1B1_11D3_8FA9_0008C7809E09_.wvu.PrintArea" hidden="1">#REF!</definedName>
    <definedName name="Z_179EFE2D_A1B1_11D3_8FA9_0008C7809E09_.wvu.PrintTitles" hidden="1">#REF!,#REF!</definedName>
    <definedName name="Z_179EFE2E_A1B1_11D3_8FA9_0008C7809E09_.wvu.PrintArea" hidden="1">#REF!</definedName>
    <definedName name="Z_179EFE2E_A1B1_11D3_8FA9_0008C7809E09_.wvu.PrintTitles" hidden="1">#REF!,#REF!</definedName>
    <definedName name="Z_179EFE2F_A1B1_11D3_8FA9_0008C7809E09_.wvu.PrintArea" hidden="1">#REF!</definedName>
    <definedName name="Z_179EFE2F_A1B1_11D3_8FA9_0008C7809E09_.wvu.PrintTitles" hidden="1">#REF!</definedName>
    <definedName name="Z_179EFE30_A1B1_11D3_8FA9_0008C7809E09_.wvu.PrintArea" hidden="1">#REF!</definedName>
    <definedName name="Z_179EFE30_A1B1_11D3_8FA9_0008C7809E09_.wvu.PrintTitles" hidden="1">#REF!</definedName>
    <definedName name="Z_179EFE31_A1B1_11D3_8FA9_0008C7809E09_.wvu.PrintArea" hidden="1">#REF!</definedName>
    <definedName name="Z_179EFE31_A1B1_11D3_8FA9_0008C7809E09_.wvu.PrintTitles" hidden="1">#REF!</definedName>
    <definedName name="Z_179EFE32_A1B1_11D3_8FA9_0008C7809E09_.wvu.PrintArea" hidden="1">#REF!</definedName>
    <definedName name="Z_179EFE32_A1B1_11D3_8FA9_0008C7809E09_.wvu.PrintTitles" hidden="1">#REF!</definedName>
    <definedName name="Z_179EFE33_A1B1_11D3_8FA9_0008C7809E09_.wvu.PrintArea" hidden="1">#REF!</definedName>
    <definedName name="Z_179EFE33_A1B1_11D3_8FA9_0008C7809E09_.wvu.PrintTitles" hidden="1">#REF!</definedName>
    <definedName name="Z_179EFE34_A1B1_11D3_8FA9_0008C7809E09_.wvu.PrintArea" hidden="1">#REF!</definedName>
    <definedName name="Z_179EFE34_A1B1_11D3_8FA9_0008C7809E09_.wvu.PrintTitles" hidden="1">#REF!</definedName>
    <definedName name="Z_179EFE35_A1B1_11D3_8FA9_0008C7809E09_.wvu.PrintArea" hidden="1">#REF!</definedName>
    <definedName name="Z_179EFE35_A1B1_11D3_8FA9_0008C7809E09_.wvu.PrintTitles" hidden="1">#REF!</definedName>
    <definedName name="Z_179EFE36_A1B1_11D3_8FA9_0008C7809E09_.wvu.PrintArea" hidden="1">#REF!</definedName>
    <definedName name="Z_179EFE36_A1B1_11D3_8FA9_0008C7809E09_.wvu.PrintTitles" hidden="1">#REF!</definedName>
    <definedName name="Z_179EFE37_A1B1_11D3_8FA9_0008C7809E09_.wvu.PrintArea" hidden="1">#REF!</definedName>
    <definedName name="Z_179EFE37_A1B1_11D3_8FA9_0008C7809E09_.wvu.PrintTitles" hidden="1">#REF!</definedName>
    <definedName name="Z_179EFE38_A1B1_11D3_8FA9_0008C7809E09_.wvu.PrintArea" hidden="1">#REF!</definedName>
    <definedName name="Z_179EFE38_A1B1_11D3_8FA9_0008C7809E09_.wvu.PrintTitles" hidden="1">#REF!</definedName>
    <definedName name="Z_179EFE39_A1B1_11D3_8FA9_0008C7809E09_.wvu.PrintArea" hidden="1">#REF!</definedName>
    <definedName name="Z_179EFE39_A1B1_11D3_8FA9_0008C7809E09_.wvu.PrintTitles" hidden="1">#REF!</definedName>
    <definedName name="Z_179EFE3A_A1B1_11D3_8FA9_0008C7809E09_.wvu.PrintArea" hidden="1">#REF!</definedName>
    <definedName name="Z_179EFE3A_A1B1_11D3_8FA9_0008C7809E09_.wvu.PrintTitles" hidden="1">#REF!</definedName>
    <definedName name="Z_179EFE3B_A1B1_11D3_8FA9_0008C7809E09_.wvu.PrintArea" hidden="1">#REF!</definedName>
    <definedName name="Z_179EFE3B_A1B1_11D3_8FA9_0008C7809E09_.wvu.PrintTitles" hidden="1">#REF!</definedName>
    <definedName name="Z_179EFE3C_A1B1_11D3_8FA9_0008C7809E09_.wvu.PrintArea" hidden="1">#REF!</definedName>
    <definedName name="Z_179EFE3C_A1B1_11D3_8FA9_0008C7809E09_.wvu.PrintTitles" hidden="1">#REF!,#REF!</definedName>
    <definedName name="Z_179EFE3D_A1B1_11D3_8FA9_0008C7809E09_.wvu.PrintArea" hidden="1">#REF!</definedName>
    <definedName name="Z_179EFE3D_A1B1_11D3_8FA9_0008C7809E09_.wvu.PrintTitles" hidden="1">#REF!,#REF!</definedName>
    <definedName name="Z_179EFE3E_A1B1_11D3_8FA9_0008C7809E09_.wvu.PrintArea" hidden="1">#REF!</definedName>
    <definedName name="Z_179EFE3E_A1B1_11D3_8FA9_0008C7809E09_.wvu.PrintTitles" hidden="1">#REF!,#REF!</definedName>
    <definedName name="Z_179EFE3F_A1B1_11D3_8FA9_0008C7809E09_.wvu.PrintArea" hidden="1">#REF!</definedName>
    <definedName name="Z_179EFE3F_A1B1_11D3_8FA9_0008C7809E09_.wvu.PrintTitles" hidden="1">#REF!,#REF!</definedName>
    <definedName name="Z_179EFE40_A1B1_11D3_8FA9_0008C7809E09_.wvu.PrintArea" hidden="1">#REF!</definedName>
    <definedName name="Z_179EFE40_A1B1_11D3_8FA9_0008C7809E09_.wvu.PrintTitles" hidden="1">#REF!,#REF!</definedName>
    <definedName name="Z_179EFE41_A1B1_11D3_8FA9_0008C7809E09_.wvu.PrintArea" hidden="1">#REF!</definedName>
    <definedName name="Z_179EFE41_A1B1_11D3_8FA9_0008C7809E09_.wvu.PrintTitles" hidden="1">#REF!,#REF!</definedName>
    <definedName name="Z_179EFE42_A1B1_11D3_8FA9_0008C7809E09_.wvu.PrintArea" hidden="1">#REF!</definedName>
    <definedName name="Z_179EFE42_A1B1_11D3_8FA9_0008C7809E09_.wvu.PrintTitles" hidden="1">#REF!,#REF!</definedName>
    <definedName name="Z_179EFE43_A1B1_11D3_8FA9_0008C7809E09_.wvu.PrintArea" hidden="1">#REF!</definedName>
    <definedName name="Z_179EFE43_A1B1_11D3_8FA9_0008C7809E09_.wvu.PrintTitles" hidden="1">#REF!,#REF!</definedName>
    <definedName name="Z_179EFE44_A1B1_11D3_8FA9_0008C7809E09_.wvu.PrintArea" hidden="1">#REF!</definedName>
    <definedName name="Z_179EFE44_A1B1_11D3_8FA9_0008C7809E09_.wvu.PrintTitles" hidden="1">#REF!,#REF!</definedName>
    <definedName name="Z_179EFE45_A1B1_11D3_8FA9_0008C7809E09_.wvu.PrintArea" hidden="1">#REF!</definedName>
    <definedName name="Z_179EFE45_A1B1_11D3_8FA9_0008C7809E09_.wvu.PrintTitles" hidden="1">#REF!,#REF!</definedName>
    <definedName name="Z_179EFE46_A1B1_11D3_8FA9_0008C7809E09_.wvu.PrintArea" hidden="1">#REF!</definedName>
    <definedName name="Z_179EFE46_A1B1_11D3_8FA9_0008C7809E09_.wvu.PrintTitles" hidden="1">#REF!,#REF!</definedName>
    <definedName name="Z_179EFE47_A1B1_11D3_8FA9_0008C7809E09_.wvu.PrintArea" hidden="1">#REF!</definedName>
    <definedName name="Z_179EFE47_A1B1_11D3_8FA9_0008C7809E09_.wvu.PrintTitles" hidden="1">#REF!,#REF!</definedName>
    <definedName name="Z_179EFE48_A1B1_11D3_8FA9_0008C7809E09_.wvu.PrintArea" hidden="1">#REF!</definedName>
    <definedName name="Z_179EFE48_A1B1_11D3_8FA9_0008C7809E09_.wvu.PrintTitles" hidden="1">#REF!,#REF!</definedName>
    <definedName name="Z_179EFE49_A1B1_11D3_8FA9_0008C7809E09_.wvu.PrintArea" hidden="1">#REF!</definedName>
    <definedName name="Z_179EFE49_A1B1_11D3_8FA9_0008C7809E09_.wvu.PrintTitles" hidden="1">#REF!,#REF!</definedName>
    <definedName name="Z_179EFE4A_A1B1_11D3_8FA9_0008C7809E09_.wvu.PrintArea" hidden="1">#REF!</definedName>
    <definedName name="Z_179EFE4A_A1B1_11D3_8FA9_0008C7809E09_.wvu.PrintTitles" hidden="1">#REF!,#REF!</definedName>
    <definedName name="Z_179EFE4B_A1B1_11D3_8FA9_0008C7809E09_.wvu.PrintArea" hidden="1">#REF!</definedName>
    <definedName name="Z_179EFE4B_A1B1_11D3_8FA9_0008C7809E09_.wvu.PrintTitles" hidden="1">#REF!,#REF!</definedName>
    <definedName name="Z_179EFE4C_A1B1_11D3_8FA9_0008C7809E09_.wvu.PrintArea" hidden="1">#REF!</definedName>
    <definedName name="Z_179EFE4C_A1B1_11D3_8FA9_0008C7809E09_.wvu.PrintTitles" hidden="1">#REF!,#REF!</definedName>
    <definedName name="Z_179EFE4D_A1B1_11D3_8FA9_0008C7809E09_.wvu.PrintArea" hidden="1">#REF!</definedName>
    <definedName name="Z_179EFE4D_A1B1_11D3_8FA9_0008C7809E09_.wvu.PrintTitles" hidden="1">#REF!,#REF!</definedName>
    <definedName name="Z_179EFE4E_A1B1_11D3_8FA9_0008C7809E09_.wvu.PrintArea" hidden="1">#REF!</definedName>
    <definedName name="Z_179EFE4E_A1B1_11D3_8FA9_0008C7809E09_.wvu.PrintTitles" hidden="1">#REF!,#REF!</definedName>
    <definedName name="Z_179EFE4F_A1B1_11D3_8FA9_0008C7809E09_.wvu.PrintArea" hidden="1">#REF!</definedName>
    <definedName name="Z_179EFE4F_A1B1_11D3_8FA9_0008C7809E09_.wvu.PrintTitles" hidden="1">#REF!,#REF!</definedName>
    <definedName name="Z_179EFE50_A1B1_11D3_8FA9_0008C7809E09_.wvu.PrintArea" hidden="1">#REF!</definedName>
    <definedName name="Z_179EFE50_A1B1_11D3_8FA9_0008C7809E09_.wvu.PrintTitles" hidden="1">#REF!,#REF!</definedName>
    <definedName name="Z_179EFE51_A1B1_11D3_8FA9_0008C7809E09_.wvu.PrintArea" hidden="1">#REF!</definedName>
    <definedName name="Z_179EFE51_A1B1_11D3_8FA9_0008C7809E09_.wvu.PrintTitles" hidden="1">#REF!,#REF!</definedName>
    <definedName name="Z_179EFE52_A1B1_11D3_8FA9_0008C7809E09_.wvu.PrintArea" hidden="1">#REF!</definedName>
    <definedName name="Z_179EFE52_A1B1_11D3_8FA9_0008C7809E09_.wvu.PrintTitles" hidden="1">#REF!,#REF!</definedName>
    <definedName name="Z_179EFE53_A1B1_11D3_8FA9_0008C7809E09_.wvu.PrintArea" hidden="1">#REF!</definedName>
    <definedName name="Z_179EFE53_A1B1_11D3_8FA9_0008C7809E09_.wvu.PrintTitles" hidden="1">#REF!,#REF!</definedName>
    <definedName name="Z_179EFE54_A1B1_11D3_8FA9_0008C7809E09_.wvu.PrintArea" hidden="1">#REF!</definedName>
    <definedName name="Z_179EFE54_A1B1_11D3_8FA9_0008C7809E09_.wvu.PrintTitles" hidden="1">#REF!,#REF!</definedName>
    <definedName name="Z_179EFE55_A1B1_11D3_8FA9_0008C7809E09_.wvu.PrintArea" hidden="1">#REF!</definedName>
    <definedName name="Z_179EFE55_A1B1_11D3_8FA9_0008C7809E09_.wvu.PrintTitles" hidden="1">#REF!</definedName>
    <definedName name="Z_179EFE56_A1B1_11D3_8FA9_0008C7809E09_.wvu.PrintArea" hidden="1">#REF!</definedName>
    <definedName name="Z_179EFE56_A1B1_11D3_8FA9_0008C7809E09_.wvu.PrintTitles" hidden="1">#REF!,#REF!</definedName>
    <definedName name="Z_179EFE57_A1B1_11D3_8FA9_0008C7809E09_.wvu.PrintArea" hidden="1">#REF!</definedName>
    <definedName name="Z_179EFE57_A1B1_11D3_8FA9_0008C7809E09_.wvu.PrintTitles" hidden="1">#REF!,#REF!</definedName>
    <definedName name="Z_179EFE58_A1B1_11D3_8FA9_0008C7809E09_.wvu.PrintArea" hidden="1">#REF!</definedName>
    <definedName name="Z_179EFE58_A1B1_11D3_8FA9_0008C7809E09_.wvu.PrintTitles" hidden="1">#REF!,#REF!</definedName>
    <definedName name="Z_179EFE59_A1B1_11D3_8FA9_0008C7809E09_.wvu.PrintArea" hidden="1">#REF!</definedName>
    <definedName name="Z_179EFE59_A1B1_11D3_8FA9_0008C7809E09_.wvu.PrintTitles" hidden="1">#REF!,#REF!</definedName>
    <definedName name="Z_179EFE5A_A1B1_11D3_8FA9_0008C7809E09_.wvu.PrintArea" hidden="1">#REF!</definedName>
    <definedName name="Z_179EFE5A_A1B1_11D3_8FA9_0008C7809E09_.wvu.PrintTitles" hidden="1">#REF!,#REF!</definedName>
    <definedName name="Z_1DA8B6E2_5DE1_11D2_8EEC_0008C7BCAF29_.wvu.PrintArea" hidden="1">#REF!</definedName>
    <definedName name="Z_1DA8B6E2_5DE1_11D2_8EEC_0008C7BCAF29_.wvu.PrintTitles" hidden="1">#REF!</definedName>
    <definedName name="Z_1DA8B6F1_5DE1_11D2_8EEC_0008C7BCAF29_.wvu.PrintArea" hidden="1">#REF!</definedName>
    <definedName name="Z_1DA8B6F1_5DE1_11D2_8EEC_0008C7BCAF29_.wvu.PrintTitles" hidden="1">#REF!</definedName>
    <definedName name="Z_1DA8B6FE_5DE1_11D2_8EEC_0008C7BCAF29_.wvu.PrintArea" hidden="1">#REF!</definedName>
    <definedName name="Z_1DA8B6FE_5DE1_11D2_8EEC_0008C7BCAF29_.wvu.PrintTitles" hidden="1">#REF!,#REF!</definedName>
    <definedName name="Z_2DA61901_F1AB_11D2_8EBB_0008C77C0743_.wvu.PrintArea" hidden="1">#REF!</definedName>
    <definedName name="Z_2DA61901_F1AB_11D2_8EBB_0008C77C0743_.wvu.PrintTitles" hidden="1">#REF!</definedName>
    <definedName name="Z_2DA61914_F1AB_11D2_8EBB_0008C77C0743_.wvu.PrintArea" hidden="1">#REF!</definedName>
    <definedName name="Z_2DA61914_F1AB_11D2_8EBB_0008C77C0743_.wvu.PrintTitles" hidden="1">#REF!</definedName>
    <definedName name="Z_2DA61924_F1AB_11D2_8EBB_0008C77C0743_.wvu.PrintArea" hidden="1">#REF!</definedName>
    <definedName name="Z_2DA61924_F1AB_11D2_8EBB_0008C77C0743_.wvu.PrintTitles" hidden="1">#REF!,#REF!</definedName>
    <definedName name="Z_3FBA103C_5DE2_11D2_8EE8_0008C77CC149_.wvu.PrintArea" hidden="1">#REF!</definedName>
    <definedName name="Z_3FBA103C_5DE2_11D2_8EE8_0008C77CC149_.wvu.PrintTitles" hidden="1">#REF!</definedName>
    <definedName name="Z_3FBA104B_5DE2_11D2_8EE8_0008C77CC149_.wvu.PrintArea" hidden="1">#REF!</definedName>
    <definedName name="Z_3FBA104B_5DE2_11D2_8EE8_0008C77CC149_.wvu.PrintTitles" hidden="1">#REF!</definedName>
    <definedName name="Z_3FBA1058_5DE2_11D2_8EE8_0008C77CC149_.wvu.PrintArea" hidden="1">#REF!</definedName>
    <definedName name="Z_3FBA1058_5DE2_11D2_8EE8_0008C77CC149_.wvu.PrintTitles" hidden="1">#REF!,#REF!</definedName>
    <definedName name="Z_3FE15DB3_17FC_11D2_8E97_0008C77CC149_.wvu.PrintArea" hidden="1">#REF!</definedName>
    <definedName name="Z_3FE15DB3_17FC_11D2_8E97_0008C77CC149_.wvu.PrintTitles" hidden="1">#REF!</definedName>
    <definedName name="Z_3FE15DC2_17FC_11D2_8E97_0008C77CC149_.wvu.PrintArea" hidden="1">#REF!</definedName>
    <definedName name="Z_3FE15DC2_17FC_11D2_8E97_0008C77CC149_.wvu.PrintTitles" hidden="1">#REF!</definedName>
    <definedName name="Z_3FE15DCF_17FC_11D2_8E97_0008C77CC149_.wvu.PrintArea" hidden="1">#REF!</definedName>
    <definedName name="Z_3FE15DCF_17FC_11D2_8E97_0008C77CC149_.wvu.PrintTitles" hidden="1">#REF!,#REF!</definedName>
    <definedName name="Z_4CC3570C_99A5_11D2_8E90_0008C7BCAF29_.wvu.PrintArea" hidden="1">#REF!</definedName>
    <definedName name="Z_4CC3570C_99A5_11D2_8E90_0008C7BCAF29_.wvu.PrintTitles" hidden="1">#REF!,#REF!</definedName>
    <definedName name="Z_4CC3570F_99A5_11D2_8E90_0008C7BCAF29_.wvu.PrintArea" hidden="1">#REF!</definedName>
    <definedName name="Z_4CC3570F_99A5_11D2_8E90_0008C7BCAF29_.wvu.PrintTitles" hidden="1">#REF!</definedName>
    <definedName name="Z_4CC35714_99A5_11D2_8E90_0008C7BCAF29_.wvu.PrintArea" hidden="1">#REF!</definedName>
    <definedName name="Z_4CC35714_99A5_11D2_8E90_0008C7BCAF29_.wvu.PrintTitles" hidden="1">#REF!,#REF!</definedName>
    <definedName name="Z_4CC35716_99A5_11D2_8E90_0008C7BCAF29_.wvu.PrintArea" hidden="1">#REF!</definedName>
    <definedName name="Z_4CC35716_99A5_11D2_8E90_0008C7BCAF29_.wvu.PrintTitles" hidden="1">#REF!,#REF!</definedName>
    <definedName name="Z_4CC35719_99A5_11D2_8E90_0008C7BCAF29_.wvu.PrintArea" hidden="1">#REF!</definedName>
    <definedName name="Z_4CC35719_99A5_11D2_8E90_0008C7BCAF29_.wvu.PrintTitles" hidden="1">#REF!</definedName>
    <definedName name="Z_4CC3571E_99A5_11D2_8E90_0008C7BCAF29_.wvu.PrintArea" hidden="1">#REF!</definedName>
    <definedName name="Z_4CC3571E_99A5_11D2_8E90_0008C7BCAF29_.wvu.PrintTitles" hidden="1">#REF!,#REF!</definedName>
    <definedName name="Z_4CC35721_99A5_11D2_8E90_0008C7BCAF29_.wvu.PrintArea" hidden="1">#REF!</definedName>
    <definedName name="Z_4CC35721_99A5_11D2_8E90_0008C7BCAF29_.wvu.PrintTitles" hidden="1">#REF!,#REF!</definedName>
    <definedName name="Z_5F95E421_892A_11D2_8E7F_0008C7809E09_.wvu.PrintArea" hidden="1">#REF!</definedName>
    <definedName name="Z_5F95E421_892A_11D2_8E7F_0008C7809E09_.wvu.PrintTitles" hidden="1">#REF!,#REF!</definedName>
    <definedName name="Z_5F95E424_892A_11D2_8E7F_0008C7809E09_.wvu.PrintArea" hidden="1">#REF!</definedName>
    <definedName name="Z_5F95E424_892A_11D2_8E7F_0008C7809E09_.wvu.PrintTitles" hidden="1">#REF!</definedName>
    <definedName name="Z_5F95E429_892A_11D2_8E7F_0008C7809E09_.wvu.PrintArea" hidden="1">#REF!</definedName>
    <definedName name="Z_5F95E429_892A_11D2_8E7F_0008C7809E09_.wvu.PrintTitles" hidden="1">#REF!,#REF!</definedName>
    <definedName name="Z_5F95E42B_892A_11D2_8E7F_0008C7809E09_.wvu.PrintArea" hidden="1">#REF!</definedName>
    <definedName name="Z_5F95E42B_892A_11D2_8E7F_0008C7809E09_.wvu.PrintTitles" hidden="1">#REF!,#REF!</definedName>
    <definedName name="Z_5F95E42E_892A_11D2_8E7F_0008C7809E09_.wvu.PrintArea" hidden="1">#REF!</definedName>
    <definedName name="Z_5F95E42E_892A_11D2_8E7F_0008C7809E09_.wvu.PrintTitles" hidden="1">#REF!</definedName>
    <definedName name="Z_5F95E433_892A_11D2_8E7F_0008C7809E09_.wvu.PrintArea" hidden="1">#REF!</definedName>
    <definedName name="Z_5F95E433_892A_11D2_8E7F_0008C7809E09_.wvu.PrintTitles" hidden="1">#REF!,#REF!</definedName>
    <definedName name="Z_5F95E436_892A_11D2_8E7F_0008C7809E09_.wvu.PrintArea" hidden="1">#REF!</definedName>
    <definedName name="Z_5F95E436_892A_11D2_8E7F_0008C7809E09_.wvu.PrintTitles" hidden="1">#REF!,#REF!</definedName>
    <definedName name="Z_61DB0F02_10ED_11D2_8E73_0008C77C0743_.wvu.PrintArea" hidden="1">#REF!</definedName>
    <definedName name="Z_61DB0F02_10ED_11D2_8E73_0008C77C0743_.wvu.PrintTitles" hidden="1">#REF!</definedName>
    <definedName name="Z_61DB0F11_10ED_11D2_8E73_0008C77C0743_.wvu.PrintArea" hidden="1">#REF!</definedName>
    <definedName name="Z_61DB0F11_10ED_11D2_8E73_0008C77C0743_.wvu.PrintTitles" hidden="1">#REF!</definedName>
    <definedName name="Z_61DB0F1E_10ED_11D2_8E73_0008C77C0743_.wvu.PrintArea" hidden="1">#REF!</definedName>
    <definedName name="Z_61DB0F1E_10ED_11D2_8E73_0008C77C0743_.wvu.PrintTitles" hidden="1">#REF!,#REF!</definedName>
    <definedName name="Z_6749F589_14FD_11D3_8EF9_0008C7BCAF29_.wvu.PrintArea" hidden="1">#REF!</definedName>
    <definedName name="Z_6749F589_14FD_11D3_8EF9_0008C7BCAF29_.wvu.PrintTitles" hidden="1">#REF!</definedName>
    <definedName name="Z_6749F59C_14FD_11D3_8EF9_0008C7BCAF29_.wvu.PrintArea" hidden="1">#REF!</definedName>
    <definedName name="Z_6749F59C_14FD_11D3_8EF9_0008C7BCAF29_.wvu.PrintTitles" hidden="1">#REF!</definedName>
    <definedName name="Z_6749F5AC_14FD_11D3_8EF9_0008C7BCAF29_.wvu.PrintArea" hidden="1">#REF!</definedName>
    <definedName name="Z_6749F5AC_14FD_11D3_8EF9_0008C7BCAF29_.wvu.PrintTitles" hidden="1">#REF!,#REF!</definedName>
    <definedName name="Z_68F84A93_5E0B_11D2_8EEE_0008C7BCAF29_.wvu.PrintArea" hidden="1">#REF!</definedName>
    <definedName name="Z_68F84A93_5E0B_11D2_8EEE_0008C7BCAF29_.wvu.PrintTitles" hidden="1">#REF!</definedName>
    <definedName name="Z_68F84AA2_5E0B_11D2_8EEE_0008C7BCAF29_.wvu.PrintArea" hidden="1">#REF!</definedName>
    <definedName name="Z_68F84AA2_5E0B_11D2_8EEE_0008C7BCAF29_.wvu.PrintTitles" hidden="1">#REF!</definedName>
    <definedName name="Z_68F84AAF_5E0B_11D2_8EEE_0008C7BCAF29_.wvu.PrintArea" hidden="1">#REF!</definedName>
    <definedName name="Z_68F84AAF_5E0B_11D2_8EEE_0008C7BCAF29_.wvu.PrintTitles" hidden="1">#REF!,#REF!</definedName>
    <definedName name="Z_68F84ABA_5E0B_11D2_8EEE_0008C7BCAF29_.wvu.PrintArea" hidden="1">#REF!</definedName>
    <definedName name="Z_68F84ABA_5E0B_11D2_8EEE_0008C7BCAF29_.wvu.PrintTitles" hidden="1">#REF!,#REF!</definedName>
    <definedName name="Z_68F84ABC_5E0B_11D2_8EEE_0008C7BCAF29_.wvu.PrintArea" hidden="1">#REF!</definedName>
    <definedName name="Z_68F84ABC_5E0B_11D2_8EEE_0008C7BCAF29_.wvu.PrintTitles" hidden="1">#REF!</definedName>
    <definedName name="Z_68F84ABF_5E0B_11D2_8EEE_0008C7BCAF29_.wvu.PrintArea" hidden="1">#REF!</definedName>
    <definedName name="Z_68F84ABF_5E0B_11D2_8EEE_0008C7BCAF29_.wvu.PrintTitles" hidden="1">#REF!,#REF!</definedName>
    <definedName name="Z_68F84AC1_5E0B_11D2_8EEE_0008C7BCAF29_.wvu.PrintArea" hidden="1">#REF!</definedName>
    <definedName name="Z_68F84AC1_5E0B_11D2_8EEE_0008C7BCAF29_.wvu.PrintTitles" hidden="1">#REF!,#REF!</definedName>
    <definedName name="Z_68F84AC3_5E0B_11D2_8EEE_0008C7BCAF29_.wvu.PrintArea" hidden="1">#REF!</definedName>
    <definedName name="Z_68F84AC3_5E0B_11D2_8EEE_0008C7BCAF29_.wvu.PrintTitles" hidden="1">#REF!</definedName>
    <definedName name="Z_68F84AC6_5E0B_11D2_8EEE_0008C7BCAF29_.wvu.PrintArea" hidden="1">#REF!</definedName>
    <definedName name="Z_68F84AC6_5E0B_11D2_8EEE_0008C7BCAF29_.wvu.PrintTitles" hidden="1">#REF!,#REF!</definedName>
    <definedName name="Z_68F84AC8_5E0B_11D2_8EEE_0008C7BCAF29_.wvu.PrintArea" hidden="1">#REF!</definedName>
    <definedName name="Z_68F84AC8_5E0B_11D2_8EEE_0008C7BCAF29_.wvu.PrintTitles" hidden="1">#REF!,#REF!</definedName>
    <definedName name="Z_68F84ACE_5E0B_11D2_8EEE_0008C7BCAF29_.wvu.PrintArea" hidden="1">#REF!</definedName>
    <definedName name="Z_68F84ACE_5E0B_11D2_8EEE_0008C7BCAF29_.wvu.PrintTitles" hidden="1">#REF!</definedName>
    <definedName name="Z_68F84ADD_5E0B_11D2_8EEE_0008C7BCAF29_.wvu.PrintArea" hidden="1">#REF!</definedName>
    <definedName name="Z_68F84ADD_5E0B_11D2_8EEE_0008C7BCAF29_.wvu.PrintTitles" hidden="1">#REF!</definedName>
    <definedName name="Z_68F84AEA_5E0B_11D2_8EEE_0008C7BCAF29_.wvu.PrintArea" hidden="1">#REF!</definedName>
    <definedName name="Z_68F84AEA_5E0B_11D2_8EEE_0008C7BCAF29_.wvu.PrintTitles" hidden="1">#REF!,#REF!</definedName>
    <definedName name="Z_68F84AF6_5E0B_11D2_8EEE_0008C7BCAF29_.wvu.PrintArea" hidden="1">#REF!</definedName>
    <definedName name="Z_68F84AF6_5E0B_11D2_8EEE_0008C7BCAF29_.wvu.PrintTitles" hidden="1">#REF!,#REF!</definedName>
    <definedName name="Z_68F84AF9_5E0B_11D2_8EEE_0008C7BCAF29_.wvu.PrintArea" hidden="1">#REF!</definedName>
    <definedName name="Z_68F84AF9_5E0B_11D2_8EEE_0008C7BCAF29_.wvu.PrintTitles" hidden="1">#REF!</definedName>
    <definedName name="Z_68F84AFE_5E0B_11D2_8EEE_0008C7BCAF29_.wvu.PrintArea" hidden="1">#REF!</definedName>
    <definedName name="Z_68F84AFE_5E0B_11D2_8EEE_0008C7BCAF29_.wvu.PrintTitles" hidden="1">#REF!,#REF!</definedName>
    <definedName name="Z_68F84B00_5E0B_11D2_8EEE_0008C7BCAF29_.wvu.PrintArea" hidden="1">#REF!</definedName>
    <definedName name="Z_68F84B00_5E0B_11D2_8EEE_0008C7BCAF29_.wvu.PrintTitles" hidden="1">#REF!,#REF!</definedName>
    <definedName name="Z_68F84B03_5E0B_11D2_8EEE_0008C7BCAF29_.wvu.PrintArea" hidden="1">#REF!</definedName>
    <definedName name="Z_68F84B03_5E0B_11D2_8EEE_0008C7BCAF29_.wvu.PrintTitles" hidden="1">#REF!</definedName>
    <definedName name="Z_68F84B08_5E0B_11D2_8EEE_0008C7BCAF29_.wvu.PrintArea" hidden="1">#REF!</definedName>
    <definedName name="Z_68F84B08_5E0B_11D2_8EEE_0008C7BCAF29_.wvu.PrintTitles" hidden="1">#REF!,#REF!</definedName>
    <definedName name="Z_68F84B0B_5E0B_11D2_8EEE_0008C7BCAF29_.wvu.PrintArea" hidden="1">#REF!</definedName>
    <definedName name="Z_68F84B0B_5E0B_11D2_8EEE_0008C7BCAF29_.wvu.PrintTitles" hidden="1">#REF!,#REF!</definedName>
    <definedName name="Z_68F84B11_5E0B_11D2_8EEE_0008C7BCAF29_.wvu.PrintArea" hidden="1">#REF!</definedName>
    <definedName name="Z_68F84B11_5E0B_11D2_8EEE_0008C7BCAF29_.wvu.PrintTitles" hidden="1">#REF!,#REF!</definedName>
    <definedName name="Z_68F84B14_5E0B_11D2_8EEE_0008C7BCAF29_.wvu.PrintArea" hidden="1">#REF!</definedName>
    <definedName name="Z_68F84B14_5E0B_11D2_8EEE_0008C7BCAF29_.wvu.PrintTitles" hidden="1">#REF!</definedName>
    <definedName name="Z_68F84B19_5E0B_11D2_8EEE_0008C7BCAF29_.wvu.PrintArea" hidden="1">#REF!</definedName>
    <definedName name="Z_68F84B19_5E0B_11D2_8EEE_0008C7BCAF29_.wvu.PrintTitles" hidden="1">#REF!,#REF!</definedName>
    <definedName name="Z_68F84B1B_5E0B_11D2_8EEE_0008C7BCAF29_.wvu.PrintArea" hidden="1">#REF!</definedName>
    <definedName name="Z_68F84B1B_5E0B_11D2_8EEE_0008C7BCAF29_.wvu.PrintTitles" hidden="1">#REF!,#REF!</definedName>
    <definedName name="Z_68F84B1E_5E0B_11D2_8EEE_0008C7BCAF29_.wvu.PrintArea" hidden="1">#REF!</definedName>
    <definedName name="Z_68F84B1E_5E0B_11D2_8EEE_0008C7BCAF29_.wvu.PrintTitles" hidden="1">#REF!</definedName>
    <definedName name="Z_68F84B23_5E0B_11D2_8EEE_0008C7BCAF29_.wvu.PrintArea" hidden="1">#REF!</definedName>
    <definedName name="Z_68F84B23_5E0B_11D2_8EEE_0008C7BCAF29_.wvu.PrintTitles" hidden="1">#REF!,#REF!</definedName>
    <definedName name="Z_68F84B26_5E0B_11D2_8EEE_0008C7BCAF29_.wvu.PrintArea" hidden="1">#REF!</definedName>
    <definedName name="Z_68F84B26_5E0B_11D2_8EEE_0008C7BCAF29_.wvu.PrintTitles" hidden="1">#REF!,#REF!</definedName>
    <definedName name="Z_76FBE7D5_5EAD_11D2_8EEF_0008C7BCAF29_.wvu.PrintArea" hidden="1">#REF!</definedName>
    <definedName name="Z_76FBE7D5_5EAD_11D2_8EEF_0008C7BCAF29_.wvu.PrintTitles" hidden="1">#REF!,#REF!</definedName>
    <definedName name="Z_76FBE7D7_5EAD_11D2_8EEF_0008C7BCAF29_.wvu.PrintArea" hidden="1">#REF!</definedName>
    <definedName name="Z_76FBE7D7_5EAD_11D2_8EEF_0008C7BCAF29_.wvu.PrintTitles" hidden="1">#REF!</definedName>
    <definedName name="Z_76FBE7DA_5EAD_11D2_8EEF_0008C7BCAF29_.wvu.PrintArea" hidden="1">#REF!</definedName>
    <definedName name="Z_76FBE7DA_5EAD_11D2_8EEF_0008C7BCAF29_.wvu.PrintTitles" hidden="1">#REF!,#REF!</definedName>
    <definedName name="Z_76FBE7DC_5EAD_11D2_8EEF_0008C7BCAF29_.wvu.PrintArea" hidden="1">#REF!</definedName>
    <definedName name="Z_76FBE7DC_5EAD_11D2_8EEF_0008C7BCAF29_.wvu.PrintTitles" hidden="1">#REF!,#REF!</definedName>
    <definedName name="Z_76FBE7DE_5EAD_11D2_8EEF_0008C7BCAF29_.wvu.PrintArea" hidden="1">#REF!</definedName>
    <definedName name="Z_76FBE7DE_5EAD_11D2_8EEF_0008C7BCAF29_.wvu.PrintTitles" hidden="1">#REF!</definedName>
    <definedName name="Z_76FBE7E1_5EAD_11D2_8EEF_0008C7BCAF29_.wvu.PrintArea" hidden="1">#REF!</definedName>
    <definedName name="Z_76FBE7E1_5EAD_11D2_8EEF_0008C7BCAF29_.wvu.PrintTitles" hidden="1">#REF!,#REF!</definedName>
    <definedName name="Z_76FBE7E3_5EAD_11D2_8EEF_0008C7BCAF29_.wvu.PrintArea" hidden="1">#REF!</definedName>
    <definedName name="Z_76FBE7E3_5EAD_11D2_8EEF_0008C7BCAF29_.wvu.PrintTitles" hidden="1">#REF!,#REF!</definedName>
    <definedName name="Z_974EFDB0_1051_11D2_8E71_0008C77C0743_.wvu.PrintArea" hidden="1">#REF!</definedName>
    <definedName name="Z_974EFDB0_1051_11D2_8E71_0008C77C0743_.wvu.PrintTitles" hidden="1">#REF!,#REF!</definedName>
    <definedName name="Z_974EFDB2_1051_11D2_8E71_0008C77C0743_.wvu.PrintArea" hidden="1">#REF!</definedName>
    <definedName name="Z_974EFDB2_1051_11D2_8E71_0008C77C0743_.wvu.PrintTitles" hidden="1">#REF!</definedName>
    <definedName name="Z_974EFDB5_1051_11D2_8E71_0008C77C0743_.wvu.PrintArea" hidden="1">#REF!</definedName>
    <definedName name="Z_974EFDB5_1051_11D2_8E71_0008C77C0743_.wvu.PrintTitles" hidden="1">#REF!,#REF!</definedName>
    <definedName name="Z_974EFDB7_1051_11D2_8E71_0008C77C0743_.wvu.PrintArea" hidden="1">#REF!</definedName>
    <definedName name="Z_974EFDB7_1051_11D2_8E71_0008C77C0743_.wvu.PrintTitles" hidden="1">#REF!,#REF!</definedName>
    <definedName name="Z_974EFDB9_1051_11D2_8E71_0008C77C0743_.wvu.PrintArea" hidden="1">#REF!</definedName>
    <definedName name="Z_974EFDB9_1051_11D2_8E71_0008C77C0743_.wvu.PrintTitles" hidden="1">#REF!</definedName>
    <definedName name="Z_974EFDBC_1051_11D2_8E71_0008C77C0743_.wvu.PrintArea" hidden="1">#REF!</definedName>
    <definedName name="Z_974EFDBC_1051_11D2_8E71_0008C77C0743_.wvu.PrintTitles" hidden="1">#REF!,#REF!</definedName>
    <definedName name="Z_974EFDBE_1051_11D2_8E71_0008C77C0743_.wvu.PrintArea" hidden="1">#REF!</definedName>
    <definedName name="Z_974EFDBE_1051_11D2_8E71_0008C77C0743_.wvu.PrintTitles" hidden="1">#REF!,#REF!</definedName>
    <definedName name="Z_A1DB4122_5E0E_11D2_8EC3_0008C77C0743_.wvu.PrintArea" hidden="1">#REF!</definedName>
    <definedName name="Z_A1DB4122_5E0E_11D2_8EC3_0008C77C0743_.wvu.PrintTitles" hidden="1">#REF!</definedName>
    <definedName name="Z_A1DB4131_5E0E_11D2_8EC3_0008C77C0743_.wvu.PrintArea" hidden="1">#REF!</definedName>
    <definedName name="Z_A1DB4131_5E0E_11D2_8EC3_0008C77C0743_.wvu.PrintTitles" hidden="1">#REF!</definedName>
    <definedName name="Z_A1DB413E_5E0E_11D2_8EC3_0008C77C0743_.wvu.PrintArea" hidden="1">#REF!</definedName>
    <definedName name="Z_A1DB413E_5E0E_11D2_8EC3_0008C77C0743_.wvu.PrintTitles" hidden="1">#REF!,#REF!</definedName>
    <definedName name="Z_A1DB414B_5E0E_11D2_8EC3_0008C77C0743_.wvu.PrintArea" hidden="1">#REF!</definedName>
    <definedName name="Z_A1DB414B_5E0E_11D2_8EC3_0008C77C0743_.wvu.PrintTitles" hidden="1">#REF!</definedName>
    <definedName name="Z_A1DB415A_5E0E_11D2_8EC3_0008C77C0743_.wvu.PrintArea" hidden="1">#REF!</definedName>
    <definedName name="Z_A1DB415A_5E0E_11D2_8EC3_0008C77C0743_.wvu.PrintTitles" hidden="1">#REF!</definedName>
    <definedName name="Z_A1DB4167_5E0E_11D2_8EC3_0008C77C0743_.wvu.PrintArea" hidden="1">#REF!</definedName>
    <definedName name="Z_A1DB4167_5E0E_11D2_8EC3_0008C77C0743_.wvu.PrintTitles" hidden="1">#REF!,#REF!</definedName>
    <definedName name="Z_A1DB4176_5E0E_11D2_8EC3_0008C77C0743_.wvu.PrintArea" hidden="1">#REF!</definedName>
    <definedName name="Z_A1DB4176_5E0E_11D2_8EC3_0008C77C0743_.wvu.PrintTitles" hidden="1">#REF!</definedName>
    <definedName name="Z_A1DB4185_5E0E_11D2_8EC3_0008C77C0743_.wvu.PrintArea" hidden="1">#REF!</definedName>
    <definedName name="Z_A1DB4185_5E0E_11D2_8EC3_0008C77C0743_.wvu.PrintTitles" hidden="1">#REF!</definedName>
    <definedName name="Z_A1DB4192_5E0E_11D2_8EC3_0008C77C0743_.wvu.PrintArea" hidden="1">#REF!</definedName>
    <definedName name="Z_A1DB4192_5E0E_11D2_8EC3_0008C77C0743_.wvu.PrintTitles" hidden="1">#REF!,#REF!</definedName>
    <definedName name="Z_A1DB41A0_5E0E_11D2_8EC3_0008C77C0743_.wvu.PrintArea" hidden="1">#REF!</definedName>
    <definedName name="Z_A1DB41A0_5E0E_11D2_8EC3_0008C77C0743_.wvu.PrintTitles" hidden="1">#REF!</definedName>
    <definedName name="Z_A1DB41AF_5E0E_11D2_8EC3_0008C77C0743_.wvu.PrintArea" hidden="1">#REF!</definedName>
    <definedName name="Z_A1DB41AF_5E0E_11D2_8EC3_0008C77C0743_.wvu.PrintTitles" hidden="1">#REF!</definedName>
    <definedName name="Z_A1DB41BC_5E0E_11D2_8EC3_0008C77C0743_.wvu.PrintArea" hidden="1">#REF!</definedName>
    <definedName name="Z_A1DB41BC_5E0E_11D2_8EC3_0008C77C0743_.wvu.PrintTitles" hidden="1">#REF!,#REF!</definedName>
    <definedName name="Z_B6FCCF30_1696_11D2_8E91_0008C77C21AF_.wvu.PrintArea" hidden="1">#REF!</definedName>
    <definedName name="Z_B6FCCF30_1696_11D2_8E91_0008C77C21AF_.wvu.PrintTitles" hidden="1">#REF!,#REF!</definedName>
    <definedName name="Z_B6FCCF32_1696_11D2_8E91_0008C77C21AF_.wvu.PrintArea" hidden="1">#REF!</definedName>
    <definedName name="Z_B6FCCF32_1696_11D2_8E91_0008C77C21AF_.wvu.PrintTitles" hidden="1">#REF!</definedName>
    <definedName name="Z_B6FCCF35_1696_11D2_8E91_0008C77C21AF_.wvu.PrintArea" hidden="1">#REF!</definedName>
    <definedName name="Z_B6FCCF35_1696_11D2_8E91_0008C77C21AF_.wvu.PrintTitles" hidden="1">#REF!,#REF!</definedName>
    <definedName name="Z_B6FCCF37_1696_11D2_8E91_0008C77C21AF_.wvu.PrintArea" hidden="1">#REF!</definedName>
    <definedName name="Z_B6FCCF37_1696_11D2_8E91_0008C77C21AF_.wvu.PrintTitles" hidden="1">#REF!,#REF!</definedName>
    <definedName name="Z_B6FCCF39_1696_11D2_8E91_0008C77C21AF_.wvu.PrintArea" hidden="1">#REF!</definedName>
    <definedName name="Z_B6FCCF39_1696_11D2_8E91_0008C77C21AF_.wvu.PrintTitles" hidden="1">#REF!</definedName>
    <definedName name="Z_B6FCCF3C_1696_11D2_8E91_0008C77C21AF_.wvu.PrintArea" hidden="1">#REF!</definedName>
    <definedName name="Z_B6FCCF3C_1696_11D2_8E91_0008C77C21AF_.wvu.PrintTitles" hidden="1">#REF!,#REF!</definedName>
    <definedName name="Z_B6FCCF3E_1696_11D2_8E91_0008C77C21AF_.wvu.PrintArea" hidden="1">#REF!</definedName>
    <definedName name="Z_B6FCCF3E_1696_11D2_8E91_0008C77C21AF_.wvu.PrintTitles" hidden="1">#REF!,#REF!</definedName>
    <definedName name="Z_BDFEE6B6_734C_11D2_8E68_0008C77C0743_.wvu.PrintArea" hidden="1">#REF!</definedName>
    <definedName name="Z_BDFEE6B6_734C_11D2_8E68_0008C77C0743_.wvu.PrintTitles" hidden="1">#REF!,#REF!</definedName>
    <definedName name="Z_BDFEE6B9_734C_11D2_8E68_0008C77C0743_.wvu.PrintArea" hidden="1">#REF!</definedName>
    <definedName name="Z_BDFEE6B9_734C_11D2_8E68_0008C77C0743_.wvu.PrintTitles" hidden="1">#REF!,#REF!</definedName>
    <definedName name="Z_BDFEE6BB_734C_11D2_8E68_0008C77C0743_.wvu.PrintArea" hidden="1">#REF!</definedName>
    <definedName name="Z_BDFEE6BB_734C_11D2_8E68_0008C77C0743_.wvu.PrintTitles" hidden="1">#REF!,#REF!</definedName>
    <definedName name="Z_BDFEE6C1_734C_11D2_8E68_0008C77C0743_.wvu.PrintArea" hidden="1">#REF!</definedName>
    <definedName name="Z_BDFEE6C1_734C_11D2_8E68_0008C77C0743_.wvu.PrintTitles" hidden="1">#REF!</definedName>
    <definedName name="Z_BDFEE6C3_734C_11D2_8E68_0008C77C0743_.wvu.PrintArea" hidden="1">#REF!</definedName>
    <definedName name="Z_BDFEE6C3_734C_11D2_8E68_0008C77C0743_.wvu.PrintTitles" hidden="1">#REF!</definedName>
    <definedName name="Z_BDFEE6C5_734C_11D2_8E68_0008C77C0743_.wvu.PrintArea" hidden="1">#REF!</definedName>
    <definedName name="Z_BDFEE6C5_734C_11D2_8E68_0008C77C0743_.wvu.PrintTitles" hidden="1">#REF!</definedName>
    <definedName name="Z_BDFEE6CE_734C_11D2_8E68_0008C77C0743_.wvu.PrintArea" hidden="1">#REF!</definedName>
    <definedName name="Z_BDFEE6CE_734C_11D2_8E68_0008C77C0743_.wvu.PrintTitles" hidden="1">#REF!,#REF!</definedName>
    <definedName name="Z_BDFEE6D1_734C_11D2_8E68_0008C77C0743_.wvu.PrintArea" hidden="1">#REF!</definedName>
    <definedName name="Z_BDFEE6D1_734C_11D2_8E68_0008C77C0743_.wvu.PrintTitles" hidden="1">#REF!,#REF!</definedName>
    <definedName name="Z_BDFEE6D3_734C_11D2_8E68_0008C77C0743_.wvu.PrintArea" hidden="1">#REF!</definedName>
    <definedName name="Z_BDFEE6D3_734C_11D2_8E68_0008C77C0743_.wvu.PrintTitles" hidden="1">#REF!,#REF!</definedName>
    <definedName name="Z_BDFEE6D7_734C_11D2_8E68_0008C77C0743_.wvu.PrintArea" hidden="1">#REF!</definedName>
    <definedName name="Z_BDFEE6D7_734C_11D2_8E68_0008C77C0743_.wvu.PrintTitles" hidden="1">#REF!,#REF!</definedName>
    <definedName name="Z_BDFEE6DA_734C_11D2_8E68_0008C77C0743_.wvu.PrintArea" hidden="1">#REF!</definedName>
    <definedName name="Z_BDFEE6DA_734C_11D2_8E68_0008C77C0743_.wvu.PrintTitles" hidden="1">#REF!,#REF!</definedName>
    <definedName name="Z_BDFEE6DC_734C_11D2_8E68_0008C77C0743_.wvu.PrintArea" hidden="1">#REF!</definedName>
    <definedName name="Z_BDFEE6DC_734C_11D2_8E68_0008C77C0743_.wvu.PrintTitles" hidden="1">#REF!,#REF!</definedName>
    <definedName name="Z_BDFEE6E2_734C_11D2_8E68_0008C77C0743_.wvu.PrintArea" hidden="1">#REF!</definedName>
    <definedName name="Z_BDFEE6E2_734C_11D2_8E68_0008C77C0743_.wvu.PrintTitles" hidden="1">#REF!</definedName>
    <definedName name="Z_BDFEE6E4_734C_11D2_8E68_0008C77C0743_.wvu.PrintArea" hidden="1">#REF!</definedName>
    <definedName name="Z_BDFEE6E4_734C_11D2_8E68_0008C77C0743_.wvu.PrintTitles" hidden="1">#REF!</definedName>
    <definedName name="Z_BDFEE6E6_734C_11D2_8E68_0008C77C0743_.wvu.PrintArea" hidden="1">#REF!</definedName>
    <definedName name="Z_BDFEE6E6_734C_11D2_8E68_0008C77C0743_.wvu.PrintTitles" hidden="1">#REF!</definedName>
    <definedName name="Z_BDFEE6EF_734C_11D2_8E68_0008C77C0743_.wvu.PrintArea" hidden="1">#REF!</definedName>
    <definedName name="Z_BDFEE6EF_734C_11D2_8E68_0008C77C0743_.wvu.PrintTitles" hidden="1">#REF!,#REF!</definedName>
    <definedName name="Z_BDFEE6F2_734C_11D2_8E68_0008C77C0743_.wvu.PrintArea" hidden="1">#REF!</definedName>
    <definedName name="Z_BDFEE6F2_734C_11D2_8E68_0008C77C0743_.wvu.PrintTitles" hidden="1">#REF!,#REF!</definedName>
    <definedName name="Z_BDFEE6F4_734C_11D2_8E68_0008C77C0743_.wvu.PrintArea" hidden="1">#REF!</definedName>
    <definedName name="Z_BDFEE6F4_734C_11D2_8E68_0008C77C0743_.wvu.PrintTitles" hidden="1">#REF!,#REF!</definedName>
    <definedName name="Z_BDFEE6FA_734C_11D2_8E68_0008C77C0743_.wvu.PrintArea" hidden="1">#REF!</definedName>
    <definedName name="Z_BDFEE6FA_734C_11D2_8E68_0008C77C0743_.wvu.PrintTitles" hidden="1">#REF!,#REF!</definedName>
    <definedName name="Z_BDFEE6FC_734C_11D2_8E68_0008C77C0743_.wvu.PrintArea" hidden="1">#REF!</definedName>
    <definedName name="Z_BDFEE6FC_734C_11D2_8E68_0008C77C0743_.wvu.PrintTitles" hidden="1">#REF!,#REF!</definedName>
    <definedName name="Z_BDFEE6FE_734C_11D2_8E68_0008C77C0743_.wvu.PrintArea" hidden="1">#REF!</definedName>
    <definedName name="Z_BDFEE6FE_734C_11D2_8E68_0008C77C0743_.wvu.PrintTitles" hidden="1">#REF!,#REF!</definedName>
    <definedName name="Z_BE4AA1C5_ECFE_11D2_8EB8_0008C77C0743_.wvu.PrintArea" hidden="1">#REF!</definedName>
    <definedName name="Z_BE4AA1C5_ECFE_11D2_8EB8_0008C77C0743_.wvu.PrintTitles" hidden="1">#REF!</definedName>
    <definedName name="Z_BE4AA1D8_ECFE_11D2_8EB8_0008C77C0743_.wvu.PrintArea" hidden="1">#REF!</definedName>
    <definedName name="Z_BE4AA1D8_ECFE_11D2_8EB8_0008C77C0743_.wvu.PrintTitles" hidden="1">#REF!</definedName>
    <definedName name="Z_BE4AA1E8_ECFE_11D2_8EB8_0008C77C0743_.wvu.PrintArea" hidden="1">#REF!</definedName>
    <definedName name="Z_BE4AA1E8_ECFE_11D2_8EB8_0008C77C0743_.wvu.PrintTitles" hidden="1">#REF!,#REF!</definedName>
    <definedName name="Z_BFEBD6B7_EDBB_11D2_8EB9_0008C77C0743_.wvu.PrintArea" hidden="1">#REF!</definedName>
    <definedName name="Z_BFEBD6B7_EDBB_11D2_8EB9_0008C77C0743_.wvu.PrintTitles" hidden="1">#REF!</definedName>
    <definedName name="Z_BFEBD6CA_EDBB_11D2_8EB9_0008C77C0743_.wvu.PrintArea" hidden="1">#REF!</definedName>
    <definedName name="Z_BFEBD6CA_EDBB_11D2_8EB9_0008C77C0743_.wvu.PrintTitles" hidden="1">#REF!</definedName>
    <definedName name="Z_BFEBD6DA_EDBB_11D2_8EB9_0008C77C0743_.wvu.PrintArea" hidden="1">#REF!</definedName>
    <definedName name="Z_BFEBD6DA_EDBB_11D2_8EB9_0008C77C0743_.wvu.PrintTitles" hidden="1">#REF!,#REF!</definedName>
    <definedName name="Z_CD050555_ECE8_11D2_8EB7_0008C77C0743_.wvu.PrintArea" hidden="1">#REF!</definedName>
    <definedName name="Z_CD050555_ECE8_11D2_8EB7_0008C77C0743_.wvu.PrintTitles" hidden="1">#REF!</definedName>
    <definedName name="Z_CD050568_ECE8_11D2_8EB7_0008C77C0743_.wvu.PrintArea" hidden="1">#REF!</definedName>
    <definedName name="Z_CD050568_ECE8_11D2_8EB7_0008C77C0743_.wvu.PrintTitles" hidden="1">#REF!</definedName>
    <definedName name="Z_CD050578_ECE8_11D2_8EB7_0008C77C0743_.wvu.PrintArea" hidden="1">#REF!</definedName>
    <definedName name="Z_CD050578_ECE8_11D2_8EB7_0008C77C0743_.wvu.PrintTitles" hidden="1">#REF!,#REF!</definedName>
    <definedName name="Z_CF4A68D4_EB6D_11D2_8EB5_0008C77C0743_.wvu.PrintArea" hidden="1">#REF!</definedName>
    <definedName name="Z_CF4A68D4_EB6D_11D2_8EB5_0008C77C0743_.wvu.PrintTitles" hidden="1">#REF!</definedName>
    <definedName name="Z_CF4A68E7_EB6D_11D2_8EB5_0008C77C0743_.wvu.PrintArea" hidden="1">#REF!</definedName>
    <definedName name="Z_CF4A68E7_EB6D_11D2_8EB5_0008C77C0743_.wvu.PrintTitles" hidden="1">#REF!</definedName>
    <definedName name="Z_CF4A68F7_EB6D_11D2_8EB5_0008C77C0743_.wvu.PrintArea" hidden="1">#REF!</definedName>
    <definedName name="Z_CF4A68F7_EB6D_11D2_8EB5_0008C77C0743_.wvu.PrintTitles" hidden="1">#REF!,#REF!</definedName>
    <definedName name="Z_F3D6017D_338E_11D2_8E9B_0008C77C0743_.wvu.PrintArea" hidden="1">#REF!</definedName>
    <definedName name="Z_F3D6017D_338E_11D2_8E9B_0008C77C0743_.wvu.PrintTitles" hidden="1">#REF!</definedName>
    <definedName name="Z_F3D6018C_338E_11D2_8E9B_0008C77C0743_.wvu.PrintArea" hidden="1">#REF!</definedName>
    <definedName name="Z_F3D6018C_338E_11D2_8E9B_0008C77C0743_.wvu.PrintTitles" hidden="1">#REF!</definedName>
    <definedName name="Z_F3D60199_338E_11D2_8E9B_0008C77C0743_.wvu.PrintArea" hidden="1">#REF!</definedName>
    <definedName name="Z_F3D60199_338E_11D2_8E9B_0008C77C0743_.wvu.PrintTitles" hidden="1">#REF!,#REF!</definedName>
  </definedNames>
  <calcPr fullCalcOnLoad="1"/>
</workbook>
</file>

<file path=xl/sharedStrings.xml><?xml version="1.0" encoding="utf-8"?>
<sst xmlns="http://schemas.openxmlformats.org/spreadsheetml/2006/main" count="1180" uniqueCount="990">
  <si>
    <t xml:space="preserve"> </t>
  </si>
  <si>
    <t>Change</t>
  </si>
  <si>
    <t>Line</t>
  </si>
  <si>
    <t>Allocated</t>
  </si>
  <si>
    <t>No.</t>
  </si>
  <si>
    <t>Amount</t>
  </si>
  <si>
    <t xml:space="preserve">REVENUE CREDITS </t>
  </si>
  <si>
    <t xml:space="preserve">DIVISOR </t>
  </si>
  <si>
    <t>Annual Cost ($/kW/Yr)</t>
  </si>
  <si>
    <t xml:space="preserve">Network &amp; P-to-P Rate ($/kW/Mo) </t>
  </si>
  <si>
    <t>RATE BASE:</t>
  </si>
  <si>
    <t>GROSS PLANT IN SERVICE</t>
  </si>
  <si>
    <t xml:space="preserve">  Production</t>
  </si>
  <si>
    <t xml:space="preserve">  Distribution</t>
  </si>
  <si>
    <t xml:space="preserve">  Common</t>
  </si>
  <si>
    <t>ACCUMULATED DEPRECIATION &amp; AMORTIZATION</t>
  </si>
  <si>
    <t xml:space="preserve">  Production - Depreciation</t>
  </si>
  <si>
    <t xml:space="preserve">  Distribution - Depreciation</t>
  </si>
  <si>
    <t>NET PLANT IN SERVICE</t>
  </si>
  <si>
    <t xml:space="preserve">  Production </t>
  </si>
  <si>
    <t xml:space="preserve">  Transmission </t>
  </si>
  <si>
    <t xml:space="preserve">  Distribution </t>
  </si>
  <si>
    <t xml:space="preserve">  Account No. 281 (enter negative)</t>
  </si>
  <si>
    <t xml:space="preserve">  Account No. 255 (enter negative)</t>
  </si>
  <si>
    <t xml:space="preserve">  CWC  </t>
  </si>
  <si>
    <t xml:space="preserve">  Transmission Lease Payments</t>
  </si>
  <si>
    <t>DEPRECIATION &amp; AMORTIZATION EXPENSE</t>
  </si>
  <si>
    <t xml:space="preserve">  LABOR RELATED</t>
  </si>
  <si>
    <t xml:space="preserve">  PLANT RELATED</t>
  </si>
  <si>
    <t xml:space="preserve">         Franchise</t>
  </si>
  <si>
    <t xml:space="preserve">  </t>
  </si>
  <si>
    <t xml:space="preserve">INCOME TAXES          </t>
  </si>
  <si>
    <t xml:space="preserve">     T=1 - {[(1 - SIT) * (1 - FIT)] / (1 - SIT * FIT * p)} =</t>
  </si>
  <si>
    <t xml:space="preserve">     CIT=(T/1-T) * (1-(WCLTD/R)) =</t>
  </si>
  <si>
    <t>TP=</t>
  </si>
  <si>
    <t>WAGES &amp; SALARY ALLOCATOR   (W&amp;S)</t>
  </si>
  <si>
    <t>RETURN (R)</t>
  </si>
  <si>
    <t>%</t>
  </si>
  <si>
    <t>Weighted</t>
  </si>
  <si>
    <t>PRIOR YEAR TRUE UP ADJUSTMENT</t>
  </si>
  <si>
    <t>INTEREST ON PRIOR YEAR TRUE UP ADJUSTMENT</t>
  </si>
  <si>
    <t>CURRENT YEAR REVENUE REQUIREMENT WITH TRUE UP</t>
  </si>
  <si>
    <t>CURRENT YEAR RADIAL LINE REVENUE REQUIREMENT DIRECTLY BILLED</t>
  </si>
  <si>
    <t>CURRENT YEAR METER CHARGE REVENUE REQUIREMENT DIRECTLY BILLED</t>
  </si>
  <si>
    <t xml:space="preserve">  General</t>
  </si>
  <si>
    <t xml:space="preserve">  Intangible</t>
  </si>
  <si>
    <t xml:space="preserve">  Plus Pre-Funded AFUDC Amortization</t>
  </si>
  <si>
    <t xml:space="preserve">  Plus Recovery of Abandoned Incentive Plant</t>
  </si>
  <si>
    <t xml:space="preserve">  Plus Recovery of Extraordinary Property Loss</t>
  </si>
  <si>
    <t>FF1 Amount</t>
  </si>
  <si>
    <t xml:space="preserve">  Transmission Wages &amp; Salary Allocator</t>
  </si>
  <si>
    <t xml:space="preserve">  Preferred Dividends</t>
  </si>
  <si>
    <t xml:space="preserve">  Less Preferred Stock</t>
  </si>
  <si>
    <t xml:space="preserve">  Less Account 216.1</t>
  </si>
  <si>
    <t>Common Stock:</t>
  </si>
  <si>
    <t>NET REVENUE REQUIREMENT (w/o incentives)</t>
  </si>
  <si>
    <t xml:space="preserve">  Annual Rate</t>
  </si>
  <si>
    <t xml:space="preserve">  Monthly Rate</t>
  </si>
  <si>
    <t>NET PLANT CARRYING CHARGE (w/o incentives)</t>
  </si>
  <si>
    <t>GROSS PLANT CARRYING CHARGE (w/o incentives)</t>
  </si>
  <si>
    <t>NET PLANT CARRYING CHARGE, W/O DEPRECIATION (w/o incentives)</t>
  </si>
  <si>
    <t>NET PLANT CARRYING CHARGE, W/O DEPRECIATION, INCOME TAXES AND RETURN</t>
  </si>
  <si>
    <t>ADDITIONAL REVENUE REQUIREMENT (w/incentives)</t>
  </si>
  <si>
    <t>RATES</t>
  </si>
  <si>
    <t>Weekly Point to Point On and Off Peak</t>
  </si>
  <si>
    <t>Daily Point to Point On Peak</t>
  </si>
  <si>
    <t>Daily Point to Point Off Peak</t>
  </si>
  <si>
    <t>Hourly Point to Point On Peak</t>
  </si>
  <si>
    <t>Hourly Point to Point Off Peak</t>
  </si>
  <si>
    <t>Southwestern Public Service Company</t>
  </si>
  <si>
    <t>Total Revenue Credits</t>
  </si>
  <si>
    <t>METER CHARGE</t>
  </si>
  <si>
    <t xml:space="preserve">  Current Year Revenue Requirement</t>
  </si>
  <si>
    <t xml:space="preserve">  Number of Delivery Points</t>
  </si>
  <si>
    <t xml:space="preserve">  Monthly Meter Charge ($ per delivery point)</t>
  </si>
  <si>
    <t xml:space="preserve">  Annual Meter Charge ($ per delivery point)</t>
  </si>
  <si>
    <t xml:space="preserve">  Account No. 107</t>
  </si>
  <si>
    <t xml:space="preserve">  Net Pre-Funded AFUDC on CWIP included in Rate Base</t>
  </si>
  <si>
    <t xml:space="preserve">  Unamortized Balance of Abandoned Incentive Plant</t>
  </si>
  <si>
    <t xml:space="preserve">  Unamortized Balance of Extraordinary Property Loss</t>
  </si>
  <si>
    <t>BALANCE OF NETWORK CREDITS</t>
  </si>
  <si>
    <t>A &amp; G Subtotal</t>
  </si>
  <si>
    <t>INTEREST ON NETWORK CREDITS</t>
  </si>
  <si>
    <t xml:space="preserve">ADJUSTMENTS TO RATE BASE </t>
  </si>
  <si>
    <t>WORKING CAPITAL</t>
  </si>
  <si>
    <t>OPERATIONS &amp; MAINTENANCE EXPENSE</t>
  </si>
  <si>
    <t>TAXES OTHER THAN INCOME TAXES</t>
  </si>
  <si>
    <t>Amortized Investment Tax Credit (266.8f) (enter negative)</t>
  </si>
  <si>
    <t xml:space="preserve">       where WCLTD=(page 4, line 167) and R= (page 4, line 170)</t>
  </si>
  <si>
    <t xml:space="preserve">       and FIT, SIT &amp; p are as given in Note M.</t>
  </si>
  <si>
    <t xml:space="preserve">      1 / (1 - T)  = (from line 123)</t>
  </si>
  <si>
    <t>TRANSMISSION PLANT INCLUDED IN OATT TRANSMISSION RATE</t>
  </si>
  <si>
    <t xml:space="preserve">  Preferred Stock</t>
  </si>
  <si>
    <t>GROSS PLANT ALLOCATOR</t>
  </si>
  <si>
    <t>NET PLANT ALLOCATOR</t>
  </si>
  <si>
    <t>Actual</t>
  </si>
  <si>
    <t>REVENUE REQUIREMENT (w/o incentives) from formula lines 164 and 28</t>
  </si>
  <si>
    <t>Total</t>
  </si>
  <si>
    <t xml:space="preserve">  Long Term Debt Capitalization Percentage</t>
  </si>
  <si>
    <t xml:space="preserve">  Preferred Stock Capitalization Percentage</t>
  </si>
  <si>
    <t xml:space="preserve">  Common Stock Capitalization Percentage</t>
  </si>
  <si>
    <t xml:space="preserve">  Transmission Network Load (Ws C - Divisor)</t>
  </si>
  <si>
    <t xml:space="preserve">  Account No. 454 (formula lines 166 and 30)</t>
  </si>
  <si>
    <t xml:space="preserve">  Account No. 456 (formula lines 167 and 31)</t>
  </si>
  <si>
    <t>LESS SPP Base Plan Upgrade Revenue Requirement (formula lines 180 and 44)</t>
  </si>
  <si>
    <t xml:space="preserve">  Transmission (formula lines 184 and 48)</t>
  </si>
  <si>
    <t xml:space="preserve">  General (formula lines 186 and 50)</t>
  </si>
  <si>
    <t xml:space="preserve">  Intangible (formula lines 187 and 51)</t>
  </si>
  <si>
    <t xml:space="preserve">  Transmission - Depreciation (formula lines 191 and 55)</t>
  </si>
  <si>
    <t xml:space="preserve">  General  - Depreciation (formula lines 193 and 57)</t>
  </si>
  <si>
    <t xml:space="preserve">  Electric Intangible - Amortization (formula lines 194 and 58)</t>
  </si>
  <si>
    <t xml:space="preserve">  Account No. 282 (enter negative) (formula lines 205 and 69)</t>
  </si>
  <si>
    <t xml:space="preserve">  Account No. 283 (enter negative) (formula lines 206 and 70)</t>
  </si>
  <si>
    <t xml:space="preserve">  Account No. 190 (formula lines 207 and 71)</t>
  </si>
  <si>
    <t>LAND HELD FOR FUTURE USE (formula lines 214 and 78)</t>
  </si>
  <si>
    <t xml:space="preserve">  Materials &amp; Supplies (formula lines 217 and 81)</t>
  </si>
  <si>
    <t xml:space="preserve">  Materials &amp; Supplies (formula lines 218 and 82)</t>
  </si>
  <si>
    <t xml:space="preserve">  Transmission (formula lines 233 and 97)</t>
  </si>
  <si>
    <t xml:space="preserve">  A&amp;G (formula lines 239 and 103)</t>
  </si>
  <si>
    <t xml:space="preserve">     Plus Acct 924 Property Insurance (formula lines 240 and 104)</t>
  </si>
  <si>
    <t xml:space="preserve">     Plus Acct 928 Transmission Specific (formula lines 241 and 105)</t>
  </si>
  <si>
    <t xml:space="preserve">     Plus Acct 928 Transmission Allocated (formula lines 242 and 106)</t>
  </si>
  <si>
    <t xml:space="preserve">     Plus Acct 930.2 Transmission Allocated (formula lines 244 and 108)</t>
  </si>
  <si>
    <t xml:space="preserve">     Plus Transmission Safety and Siting Advertising (formula lines 245 and 109)</t>
  </si>
  <si>
    <t xml:space="preserve">  Transmission (formula lines 250 and 114) </t>
  </si>
  <si>
    <t xml:space="preserve">  General (formula lines 254 and 118)</t>
  </si>
  <si>
    <t xml:space="preserve">   Electric Intangible Amortization (formula lines 255 and 119)</t>
  </si>
  <si>
    <t xml:space="preserve">          Payroll (formula lines 259 and 123)</t>
  </si>
  <si>
    <t xml:space="preserve">         Property (formula lines 261 and 125)</t>
  </si>
  <si>
    <t xml:space="preserve">         Other - Texas Use (formula lines 263 and 127)</t>
  </si>
  <si>
    <t>Income Tax Calculation (formula lines 272 and 136)</t>
  </si>
  <si>
    <t>ITC adjustment (formula lines 273 and 137)</t>
  </si>
  <si>
    <t>RETURN (Rate Base * Rate of Return) formula lines 275 and 139</t>
  </si>
  <si>
    <t>Total transmission plant (formula lines 279 and 143)</t>
  </si>
  <si>
    <t>Less Generator Step-up facilities (formula lines 280 and 144)</t>
  </si>
  <si>
    <t>Less Radial Line facilities (formula lines 281 and 145)</t>
  </si>
  <si>
    <t>Plus Radial Line facilities true-up (formula line 281.a)</t>
  </si>
  <si>
    <t xml:space="preserve">  Production (formula lines 285 and 149)</t>
  </si>
  <si>
    <t xml:space="preserve">  Transmission (formula lines 286 and 150)</t>
  </si>
  <si>
    <t xml:space="preserve">  Regional Market (formula lines 287 and 151)</t>
  </si>
  <si>
    <t xml:space="preserve">  Distribution (formula lines 288 and 152)</t>
  </si>
  <si>
    <t xml:space="preserve">  Other (formula lines 289 and 153)</t>
  </si>
  <si>
    <t xml:space="preserve">  Long Term Interest (formula lines 293 and 157)</t>
  </si>
  <si>
    <t xml:space="preserve">  Proprietary Capital (WsK Capital Structure)</t>
  </si>
  <si>
    <t xml:space="preserve">  Less Account 219 (WsK Capital Structure)</t>
  </si>
  <si>
    <t xml:space="preserve">  Long Term Debt (formula lines 296 and 160)</t>
  </si>
  <si>
    <t xml:space="preserve">  Preferred Stock (formula lines 297 and 161)</t>
  </si>
  <si>
    <t xml:space="preserve">  Common Stock (formula lines 298 and 162)</t>
  </si>
  <si>
    <t xml:space="preserve">  Transmission Wages &amp; Salary Allocated Amount Based on TP Allocator (formula lns 290 &amp; 154)</t>
  </si>
  <si>
    <t xml:space="preserve">     Less PBOP Expense in Account 926 Adjustment</t>
  </si>
  <si>
    <t>Rev. Projected</t>
  </si>
  <si>
    <t>Increase</t>
  </si>
  <si>
    <t>Year End</t>
  </si>
  <si>
    <t>or (Decrease)</t>
  </si>
  <si>
    <t xml:space="preserve">  Transmission (206.58.b &amp; 207.58.g)</t>
  </si>
  <si>
    <t xml:space="preserve">  General (206.99.b &amp; 207.99.g)</t>
  </si>
  <si>
    <t xml:space="preserve">  Intangible (204.5.b &amp; 205.5.g)</t>
  </si>
  <si>
    <t>TOTAL GROSS PLANT</t>
  </si>
  <si>
    <t xml:space="preserve">  Transmission - Depreciation (219.Footnote Data FERC Only Rates)</t>
  </si>
  <si>
    <t xml:space="preserve">  General  - Depreciation (219.Footnote Data FERC Only Rates)</t>
  </si>
  <si>
    <t>TOTAL ACCUMULATED DEPRECIATION &amp; AMORTIZATION</t>
  </si>
  <si>
    <t>TOTAL NET PLANT IN SERVICE</t>
  </si>
  <si>
    <t xml:space="preserve">  Account No. 281 (enter negative) (272.8.b &amp; 273.8.k)</t>
  </si>
  <si>
    <t xml:space="preserve">  Account No. 282 (enter negative) (274.5.b &amp; 275.5.k)</t>
  </si>
  <si>
    <t xml:space="preserve">  Account No. 283 (enter negative) (276.9.b &amp; 277.9.k)</t>
  </si>
  <si>
    <t xml:space="preserve">  Account No. 190 (234.8.b &amp; .c)</t>
  </si>
  <si>
    <t xml:space="preserve">TOTAL ADJUSTMENTS TO RATE BASE </t>
  </si>
  <si>
    <t>LAND HELD FOR FUTURE USE (214.4.d)</t>
  </si>
  <si>
    <t xml:space="preserve">  Materials &amp; Supplies (Transmission - 227.8.b &amp; .c)</t>
  </si>
  <si>
    <t xml:space="preserve">  Materials &amp; Supplies (Other - 227.11.b &amp; .c)</t>
  </si>
  <si>
    <t xml:space="preserve">  Prepayments (111.57.c &amp; .d)</t>
  </si>
  <si>
    <t>TOTAL WORKING CAPITAL</t>
  </si>
  <si>
    <t xml:space="preserve">  Transmission - Operations</t>
  </si>
  <si>
    <t>(560) Operation Supervision and Engineering (321.83.c &amp; .b)</t>
  </si>
  <si>
    <t>(561.1) Load Dispatch - Reliability (321.85.c &amp; .b)</t>
  </si>
  <si>
    <t>(561.2) Load Dispatch - Monitor and Operate Transmission System (321.86.c &amp; .b)</t>
  </si>
  <si>
    <t>(561.4) Scheduling, System Control and Dispatch Services (321.88.c &amp; .b)</t>
  </si>
  <si>
    <t>(561.5) Reliability, Planning and Standards Development (321.89.c &amp; .b)</t>
  </si>
  <si>
    <t>(561.6) Transmission Service Studies (321.90.c &amp; .b)</t>
  </si>
  <si>
    <t>(561.7) Generation Interconnection Studies (321.91.c &amp; .b)</t>
  </si>
  <si>
    <t>(561.8) Reliability, Planning and Standards Development Services (321.92.c &amp; .b)</t>
  </si>
  <si>
    <t>(562) Station Expenses (321.93.c &amp; .b)</t>
  </si>
  <si>
    <t>(563) Overhead Line Expenses (321.94.c &amp; .b)</t>
  </si>
  <si>
    <t>(564) Underground Line Expenses (321.95.c &amp; .b)</t>
  </si>
  <si>
    <t>(565) Transmission of Electricity by Others (321.96.c &amp; .b)</t>
  </si>
  <si>
    <t>(566) Miscellaneous Transmission Expenses (321.97.c &amp; .b)</t>
  </si>
  <si>
    <t>(567) Rents (321.98.c &amp; .b)</t>
  </si>
  <si>
    <t>Total Transmission Operations</t>
  </si>
  <si>
    <t>Total Transmission Operations without Account 565</t>
  </si>
  <si>
    <t>Total Transmission Operations without Accounts 561 &amp; 565</t>
  </si>
  <si>
    <t xml:space="preserve">  Transmission - Maintenance</t>
  </si>
  <si>
    <t>(568) Maintenance Supervision and Engineering (321.101.c &amp; .b)</t>
  </si>
  <si>
    <t>(570) Maintenance of Station Equipment (321.107.c &amp; .b)</t>
  </si>
  <si>
    <t>(571) Maintenance of Overhead Lines (321.108.c &amp; .b)</t>
  </si>
  <si>
    <t>(572) Maintenance of Underground Lines (321.109.c &amp; .b)</t>
  </si>
  <si>
    <t>(573) Maintenance of Miscellaneous Transmission Plant (321.110.c &amp; .b)</t>
  </si>
  <si>
    <t>Total Transmission Maintenance</t>
  </si>
  <si>
    <t>Transmission Total without Accounts 561 &amp; 565</t>
  </si>
  <si>
    <t xml:space="preserve">  A&amp;G</t>
  </si>
  <si>
    <t>(920) Administrative and General Salaries (323.181.c &amp; .b)</t>
  </si>
  <si>
    <t>(921) Office Supplies and Expenses (323.182.c &amp; .b)</t>
  </si>
  <si>
    <t>(Less) (922) Administrative Expenses Transferred-Credit (323.183.c &amp; .b)</t>
  </si>
  <si>
    <t>(923) Outside Services Employed (323.184.c &amp; .b)</t>
  </si>
  <si>
    <t>(924) Property Insurance (323.185.c &amp; .b)</t>
  </si>
  <si>
    <t>(925) Injuries and Damages (323.186.c &amp; .b)</t>
  </si>
  <si>
    <t>(926) Employee Pensions and Benefits (323.187.c &amp; .b)</t>
  </si>
  <si>
    <t>(928) Regulatory Commission Expenses (323.189.c &amp; .b)</t>
  </si>
  <si>
    <t>(929) (Less) Duplicate Charges-Cr. (323.190.c &amp; .b)</t>
  </si>
  <si>
    <t>(930.1) General Advertising Expenses (323.191.c &amp; .b)</t>
  </si>
  <si>
    <t>(930.2) Miscellaneous General Expenses (323.192.c &amp; .b)</t>
  </si>
  <si>
    <t>(931) Rents (323.193.c &amp; .b)</t>
  </si>
  <si>
    <t>(935) Maintenance of General Plant (323.196.c &amp; .b)</t>
  </si>
  <si>
    <t>TOTAL A &amp; G</t>
  </si>
  <si>
    <t>TOTAL DEPRECIATION &amp; AMORTIZATION EXPENSE</t>
  </si>
  <si>
    <t xml:space="preserve">          Payroll (263)</t>
  </si>
  <si>
    <t xml:space="preserve">         Property (263)</t>
  </si>
  <si>
    <t xml:space="preserve">         Franchise (263)</t>
  </si>
  <si>
    <t xml:space="preserve">         Other - Texas Use (263)</t>
  </si>
  <si>
    <t>TOTAL TAXES OTHER THAN INCOME TAXES</t>
  </si>
  <si>
    <t>Total Other without Franchise Taxes</t>
  </si>
  <si>
    <t>Less Generator Step-up facilities</t>
  </si>
  <si>
    <t>Less Radial Line facilities</t>
  </si>
  <si>
    <t xml:space="preserve">  Production (354.20.b)</t>
  </si>
  <si>
    <t xml:space="preserve">  Transmission (354.21.b)</t>
  </si>
  <si>
    <t xml:space="preserve">  Regional Market (354.22.b)</t>
  </si>
  <si>
    <t xml:space="preserve">  Distribution (354.23.b)</t>
  </si>
  <si>
    <t xml:space="preserve">  Other (354.24.25.26.b)</t>
  </si>
  <si>
    <t>TOTAL WAGES &amp; SALARIES</t>
  </si>
  <si>
    <t xml:space="preserve">  Proprietary Capital (112.16.d &amp; .c)</t>
  </si>
  <si>
    <t xml:space="preserve">  Less Preferred Stock (112.3.d &amp; .c)</t>
  </si>
  <si>
    <t xml:space="preserve">  Less Account 216.1 (112.12.d &amp; .c)</t>
  </si>
  <si>
    <t xml:space="preserve">  Less Account 219 (112.15.d &amp; .c)</t>
  </si>
  <si>
    <t>Total Common Stock</t>
  </si>
  <si>
    <t>Long-Term Debt:</t>
  </si>
  <si>
    <t>Bonds (112.18.d &amp; .c)</t>
  </si>
  <si>
    <t>Other Long Term Debt (112.21.d &amp;.c)</t>
  </si>
  <si>
    <t>Total Long-Term Debt</t>
  </si>
  <si>
    <t xml:space="preserve">  Prepayments (formula lines 219-222 and 83-86) </t>
  </si>
  <si>
    <t>UID</t>
  </si>
  <si>
    <t xml:space="preserve">  Electric Intangible - Amortization (200.21.c, Footnote Data)</t>
  </si>
  <si>
    <t>Transmission (337.Footnote Data.7.f)</t>
  </si>
  <si>
    <t>General and Intangible (337.Footnote Data.1. and 10.f)</t>
  </si>
  <si>
    <t xml:space="preserve">  Long Term Interest (117.62.63.64.d&amp;.c less 257.27.i)</t>
  </si>
  <si>
    <t>Parent</t>
  </si>
  <si>
    <t>Parent Description</t>
  </si>
  <si>
    <t>Year</t>
  </si>
  <si>
    <t>PRIOR PERIOD CORRECTION TRUE UP ADJUSTMENT</t>
  </si>
  <si>
    <t>INTEREST ON PRIOR PERIOD CORRECTION TRUE UP ADJUSTMENT</t>
  </si>
  <si>
    <t xml:space="preserve">  Account No. 421.1 (formula lines 167 and 31.1)</t>
  </si>
  <si>
    <t>CURRENT YEAR REVENUE REQUIREMENT (formula lines 181 and 45)</t>
  </si>
  <si>
    <t>FERC-Based Electric O&amp;M Analysis</t>
  </si>
  <si>
    <t>Operation Supervision &amp; Engineering</t>
  </si>
  <si>
    <t>Rents</t>
  </si>
  <si>
    <t>Maintenance Supervision &amp; Engineering</t>
  </si>
  <si>
    <t>Maintenance of Structures</t>
  </si>
  <si>
    <t>Transmission Expenses</t>
  </si>
  <si>
    <t>Load Dispatching</t>
  </si>
  <si>
    <t>Load Dispatch-Reliability</t>
  </si>
  <si>
    <t>Load Dispatch-Monitor and Operate Trans Sys</t>
  </si>
  <si>
    <t>Load Dispatch-Transmission Srvc &amp; Scheduling</t>
  </si>
  <si>
    <t>Reliability, Planning, and Standard Development</t>
  </si>
  <si>
    <t>Transmission Service Studies</t>
  </si>
  <si>
    <t>General Interconnection Studies</t>
  </si>
  <si>
    <t>Rel/Plan/Standard Dev Serv</t>
  </si>
  <si>
    <t>Station Expenses</t>
  </si>
  <si>
    <t>Overhead Lines Expense</t>
  </si>
  <si>
    <t>Underground Lines Expense</t>
  </si>
  <si>
    <t>Transmission of Electricity by Others</t>
  </si>
  <si>
    <t>Misc. Transmission Expenses</t>
  </si>
  <si>
    <t>Maintenance of Station Equipment</t>
  </si>
  <si>
    <t>Maintenance of Overhead Lines</t>
  </si>
  <si>
    <t>Maintenance of Underground Lines</t>
  </si>
  <si>
    <t>Maintenance of Misc. Transmission Plant</t>
  </si>
  <si>
    <t>Total Transmission Expenses</t>
  </si>
  <si>
    <t>YTD</t>
  </si>
  <si>
    <t/>
  </si>
  <si>
    <t>A&amp;G Expenses</t>
  </si>
  <si>
    <t>920</t>
  </si>
  <si>
    <t>Administrative &amp; General Salaries</t>
  </si>
  <si>
    <t>921</t>
  </si>
  <si>
    <t>Office Supplies &amp; Expenses</t>
  </si>
  <si>
    <t>922</t>
  </si>
  <si>
    <t>Administrative Expenses Transferred-Credit</t>
  </si>
  <si>
    <t>923</t>
  </si>
  <si>
    <t>Outside Services Employed</t>
  </si>
  <si>
    <t>924</t>
  </si>
  <si>
    <t>Property Insurance</t>
  </si>
  <si>
    <t>925</t>
  </si>
  <si>
    <t>Injuries &amp; Damages</t>
  </si>
  <si>
    <t>926</t>
  </si>
  <si>
    <t>Employee Pension &amp; Benefits</t>
  </si>
  <si>
    <t>Franchise Requirements</t>
  </si>
  <si>
    <t>928</t>
  </si>
  <si>
    <t>Regulatory Commission Expenses</t>
  </si>
  <si>
    <t>929</t>
  </si>
  <si>
    <t>Duplicate Charges-Credit</t>
  </si>
  <si>
    <t>930.1</t>
  </si>
  <si>
    <t>General Advertising Expenses</t>
  </si>
  <si>
    <t>930.2</t>
  </si>
  <si>
    <t>Misc. General Expenses</t>
  </si>
  <si>
    <t>931</t>
  </si>
  <si>
    <t>Maintenance of General Plant</t>
  </si>
  <si>
    <t>935</t>
  </si>
  <si>
    <t>Total A&amp;G</t>
  </si>
  <si>
    <t>Projected</t>
  </si>
  <si>
    <t xml:space="preserve">     Administrative and General</t>
  </si>
  <si>
    <t>PID</t>
  </si>
  <si>
    <t>NTC</t>
  </si>
  <si>
    <t>Ref</t>
  </si>
  <si>
    <t>Variance Explanations:</t>
  </si>
  <si>
    <t>2016</t>
  </si>
  <si>
    <t>Scheduling, System Control &amp; Disp Services</t>
  </si>
  <si>
    <t>FERC-Based A&amp;G Analysis</t>
  </si>
  <si>
    <t>SPP-NTC-200256</t>
  </si>
  <si>
    <t>SPP-NTC-200309</t>
  </si>
  <si>
    <t>SPP-NTC-200214</t>
  </si>
  <si>
    <t>SPP-NTC-200229</t>
  </si>
  <si>
    <t>SPP-NTC-20084</t>
  </si>
  <si>
    <t>SPP-NTC-200297</t>
  </si>
  <si>
    <t>From 2016</t>
  </si>
  <si>
    <t>Less Retail Pension Tracker and Eddy County O&amp;M Expenses</t>
  </si>
  <si>
    <t>Variance Analysis 2017 Actual versus 2016 Actual</t>
  </si>
  <si>
    <t>Variance Analysis 2017 Actual versus 2017 Projected Amounts</t>
  </si>
  <si>
    <t>2017</t>
  </si>
  <si>
    <t>Calendar Year 2017 vs 2016</t>
  </si>
  <si>
    <t>Actual Transmission Plant Additions for 2017 &gt; 50K</t>
  </si>
  <si>
    <t>Actual General &amp; Intangible Plant Additions for 2017 &gt; 50K</t>
  </si>
  <si>
    <t>FERC 920 increased by $5.5M driven by $3.1M increase in benefit costs along with a $2M increase in productive labor for 2017.  The increase in productive labor is primarily due to increased headcount in Energy Supply.</t>
  </si>
  <si>
    <t>FERC 925 decreased by $362K. This was driven by a $400k decrease in paid out claims in 2017 versus 2016 in addition to a captive distribution refund in 2017.  This decrease was slightly offset by an increase of $83k in workers compensation insurance premiums in 2017.</t>
  </si>
  <si>
    <t>FERC 560 increased by $1.5M.  This is primarily due to increased costs that were historically charged to FERC 570, but it was determined that these costs are more appropriate in FERC 560 and 562.</t>
  </si>
  <si>
    <t>FERC 562 increased by $896K primarily due to costs that were historically charged to FERC 570, but it was determined that these costs are more appropriate in FERC 562 and 560.</t>
  </si>
  <si>
    <t>FERC 563 decreased by $395K. This is driven by a reduction of foot and helicopter patrols and instead utilizing unmanned aerial vehicles.</t>
  </si>
  <si>
    <t>FERC 935 decreased $538K mainly due to a decrease in corporate jet maintenance costs of $185K and a decrease in SPS Security costs of $271K.</t>
  </si>
  <si>
    <t>FERC 931 increased by $1.2M.  This was mainly driven by a $1.5M increase in Shared Asset Costs for Network Equipment in 2017.  The increase was partially offset by a $332K decrease in facility costs.</t>
  </si>
  <si>
    <t>FERC 561.1 Increased by 140k.  This variance is due Transmission's implementation of activity based time tracking in early 2017 that more accurately recorded costs related to managing the network reliability coordination function. These expenses are offset in FERC 561.2.</t>
  </si>
  <si>
    <t xml:space="preserve">FERC 561.4 increased by $804K. The driver of this variance is due to an increase in the annual rate of the SPP admin fee which went from $0.37 in 2016 to $0.42 in 2017. </t>
  </si>
  <si>
    <t>FERC 570 decreased by $1.2M primarily due to costs that were historically charged to FERC 570, but it was determined that these costs are more appropriate in FERC 562 and 560.</t>
  </si>
  <si>
    <t>FERC 561.8 increased by 272K due to annual increases in SPP Admin Fees and NERC Fees.</t>
  </si>
  <si>
    <t>FERC 566 increased by 465K due to increased labor associated with the timing of compliance trainings and other mandatory trainings in 2017 which were not required in 2016.  All compliance and trainings are recorded to FERC 566.</t>
  </si>
  <si>
    <t>FERC 567 increased by $807K.  The increase was driven by shared asset costs for the Minnesota and Amarillo HQ buildings, lease costs and various other facility costs.</t>
  </si>
  <si>
    <t>FERC 921 increased $1.7M mainly due to $3M in year-end tax reform true-up and $1M increase in Software maintenance and Software license purchases.  This increase is offset by a $2M decrease in Distributed Systems Services and Network related items in Business Systems.</t>
  </si>
  <si>
    <t>FERC 922 increased the credit to expense by $3.8M primarily driven by a $3.6M increase in Shared Asset Network Equipment credits.</t>
  </si>
  <si>
    <t>FERC 923 increased by $766K primarily due to a December 2017 high-level accrual journal entry for $870K for outstanding payable amounts.  The entry reversed in January 2018 and actual costs were booked in 2018 to several FERC accounts.</t>
  </si>
  <si>
    <t xml:space="preserve"> W/S=</t>
  </si>
  <si>
    <t>D.0001726.058</t>
  </si>
  <si>
    <t>Work and Asset Phase 1 SW SPS</t>
  </si>
  <si>
    <t>A.0006056.224</t>
  </si>
  <si>
    <t>Fleet New Unit El Trans TX</t>
  </si>
  <si>
    <t>A.0006056.213</t>
  </si>
  <si>
    <t>TX-DIST Fleet New Unit Purchases</t>
  </si>
  <si>
    <t>D.0001839.675</t>
  </si>
  <si>
    <t>Purch Roosevelt MW NM SPS</t>
  </si>
  <si>
    <t>A.0005014.053</t>
  </si>
  <si>
    <t>Office Furn &amp; Equipment</t>
  </si>
  <si>
    <t>D.0001813.022</t>
  </si>
  <si>
    <t>Amarillo Tower New Lease</t>
  </si>
  <si>
    <t>D.0001839.663</t>
  </si>
  <si>
    <t>Purch Amarillo HQ Net Equip SPS</t>
  </si>
  <si>
    <t>A.0006059.006</t>
  </si>
  <si>
    <t>TX-Dist Electric Tools and Equip</t>
  </si>
  <si>
    <t>A.0006059.432</t>
  </si>
  <si>
    <t>Tool Blanket TX Line</t>
  </si>
  <si>
    <t>D.0001822.057</t>
  </si>
  <si>
    <t>Purch Sub Frame BAU Sites TX SPS</t>
  </si>
  <si>
    <t>A.0000710.008</t>
  </si>
  <si>
    <t>SPS Physical Security Comm</t>
  </si>
  <si>
    <t>A.0002038.002</t>
  </si>
  <si>
    <t>Caprock Solar Bus Tie Comm</t>
  </si>
  <si>
    <t>A.0000948.004</t>
  </si>
  <si>
    <t>TX Frame Relay Comm</t>
  </si>
  <si>
    <t>A.0006056.214</t>
  </si>
  <si>
    <t xml:space="preserve">NM-DIST Fleet New Unit Purchase El </t>
  </si>
  <si>
    <t>D.0001839.186</t>
  </si>
  <si>
    <t>Mobile Computing Infra SW SPS</t>
  </si>
  <si>
    <t>A.0006059.063</t>
  </si>
  <si>
    <t>SPS Sub Comm Tool Blanket</t>
  </si>
  <si>
    <t>D.0001822.010</t>
  </si>
  <si>
    <t>Purch Sub Frame Relay Equip SP</t>
  </si>
  <si>
    <t>A.0005549.009</t>
  </si>
  <si>
    <t>SPS-Dist Sub Communication Equ</t>
  </si>
  <si>
    <t>A.0005014.110</t>
  </si>
  <si>
    <t>Remodel SPS Lubbock Dist Control Ce</t>
  </si>
  <si>
    <t>D.0001783.010</t>
  </si>
  <si>
    <t>Purch LMR HW SPS</t>
  </si>
  <si>
    <t>D.0001822.058</t>
  </si>
  <si>
    <t>Purch Sub Frame BAU Sites NM SPS</t>
  </si>
  <si>
    <t>A.0000710.007</t>
  </si>
  <si>
    <t>NM Physical Security Comm</t>
  </si>
  <si>
    <t>D.0001804.017</t>
  </si>
  <si>
    <t>2013 Wireless HW SPS</t>
  </si>
  <si>
    <t>D.0001821.208</t>
  </si>
  <si>
    <t>2017 Planned PC SPS</t>
  </si>
  <si>
    <t>A.0000532.004</t>
  </si>
  <si>
    <t>TPL BFR V31 Hutchinson Comm</t>
  </si>
  <si>
    <t>D.0001792.084</t>
  </si>
  <si>
    <t>GIS Phasing - SPS</t>
  </si>
  <si>
    <t>D.0001839.370</t>
  </si>
  <si>
    <t>Purch SPS Gold Elite Console H</t>
  </si>
  <si>
    <t>A.0000948.003</t>
  </si>
  <si>
    <t>NM Frame Relay Comm</t>
  </si>
  <si>
    <t>A.0000795.003</t>
  </si>
  <si>
    <t>SPS Sub Comm Network Group 1 C</t>
  </si>
  <si>
    <t>D.0001738.020</t>
  </si>
  <si>
    <t>GeoSpatial Trans SW SPS-10672</t>
  </si>
  <si>
    <t>D.0001818.018</t>
  </si>
  <si>
    <t>Security Incident SW SPS</t>
  </si>
  <si>
    <t>A.0005549.010</t>
  </si>
  <si>
    <t>NM-Dist Sub Communication Equi</t>
  </si>
  <si>
    <t>D.0001738.014</t>
  </si>
  <si>
    <t>GeoSpatial Integration SW SPS-10653</t>
  </si>
  <si>
    <t>A.0006059.007</t>
  </si>
  <si>
    <t>NM-Dist Electric Tools and Equip</t>
  </si>
  <si>
    <t>A.0000589.009</t>
  </si>
  <si>
    <t>Tuco 115 House RTU Replacement Comm</t>
  </si>
  <si>
    <t>D.0001792.152</t>
  </si>
  <si>
    <t>XE.COM Optimization Ph2 SW SPS-1066</t>
  </si>
  <si>
    <t>D.0001804.306</t>
  </si>
  <si>
    <t>Federated Records SW SPS-10640</t>
  </si>
  <si>
    <t>A.0000220.029</t>
  </si>
  <si>
    <t>SPS NM SE Comm</t>
  </si>
  <si>
    <t>A.0000556.002</t>
  </si>
  <si>
    <t>Hutchinson Co-Rpl Fault RecCom</t>
  </si>
  <si>
    <t>D.0001810.057</t>
  </si>
  <si>
    <t>Amarillo NESC Evidence Storage Faci</t>
  </si>
  <si>
    <t>A.0000409.025</t>
  </si>
  <si>
    <t>Rolling Hills Communications</t>
  </si>
  <si>
    <t>D.0002003.004</t>
  </si>
  <si>
    <t>Oracle Version Upgrade SPSSW-BSPRJ0</t>
  </si>
  <si>
    <t>A.0006056.223</t>
  </si>
  <si>
    <t>Fleet New Units  El Trans NM</t>
  </si>
  <si>
    <t>D.0001839.642</t>
  </si>
  <si>
    <t>Network Security Protect SW SPS-106</t>
  </si>
  <si>
    <t>A.0006059.016</t>
  </si>
  <si>
    <t>TX-Dist Subs Tools and Equip</t>
  </si>
  <si>
    <t>A.0006056.019</t>
  </si>
  <si>
    <t>D.0001839.792</t>
  </si>
  <si>
    <t>Websphere-BSPRJ000932 SW  SPS</t>
  </si>
  <si>
    <t>D.0001839.055</t>
  </si>
  <si>
    <t>2016 IT INFS Network Refresh S</t>
  </si>
  <si>
    <t>D.0001839.375</t>
  </si>
  <si>
    <t>Purch 2015 VOIP HW SPS</t>
  </si>
  <si>
    <t>D.0001839.393</t>
  </si>
  <si>
    <t>Corp Net Core Routing NM SPS</t>
  </si>
  <si>
    <t>A.0000511.025</t>
  </si>
  <si>
    <t>Sundown RTU Replacement</t>
  </si>
  <si>
    <t>D.0001792.141</t>
  </si>
  <si>
    <t>10634-eGERC NERC SW SPS</t>
  </si>
  <si>
    <t>D.0001819.006</t>
  </si>
  <si>
    <t>WAM Mobility HW-SPS</t>
  </si>
  <si>
    <t>A.0000346.004</t>
  </si>
  <si>
    <t>Mescalero Wind Comm for Crossr</t>
  </si>
  <si>
    <t>A.0006059.437</t>
  </si>
  <si>
    <t>SPS COM Tools (BU 8371)</t>
  </si>
  <si>
    <t>D.0001821.232</t>
  </si>
  <si>
    <t>2017 Unplanned PC Refresh SPS</t>
  </si>
  <si>
    <t>A.0000424.077</t>
  </si>
  <si>
    <t>Cardinal 115kV Sub Comms_UID 5</t>
  </si>
  <si>
    <t>A.0005549.034</t>
  </si>
  <si>
    <t>TX Frame Relay Replacement</t>
  </si>
  <si>
    <t>D.0002001.007</t>
  </si>
  <si>
    <t>SailPoint Extension SW SPS-10667</t>
  </si>
  <si>
    <t>D.0001781.041</t>
  </si>
  <si>
    <t xml:space="preserve">Security Projects  -  Electric  -  </t>
  </si>
  <si>
    <t>D.0001826.366</t>
  </si>
  <si>
    <t>Microsoft Core SW SPS-10678</t>
  </si>
  <si>
    <t>A.0000588.010</t>
  </si>
  <si>
    <t>Grassland RTU Replacement</t>
  </si>
  <si>
    <t>A.0000540.015</t>
  </si>
  <si>
    <t>Eagle Creek Sub Comm</t>
  </si>
  <si>
    <t>A.0000924.013</t>
  </si>
  <si>
    <t>SPS CIP 5 Tuco Comm</t>
  </si>
  <si>
    <t>A.0000948.002</t>
  </si>
  <si>
    <t>KS Frame Relay Comm</t>
  </si>
  <si>
    <t>A.0000924.014</t>
  </si>
  <si>
    <t>SPS CIP 5 Yoakum Co Comm</t>
  </si>
  <si>
    <t>D.0001744.014</t>
  </si>
  <si>
    <t>Powerplan Upgrade SW (Ph 2) SP</t>
  </si>
  <si>
    <t>A.0000424.069</t>
  </si>
  <si>
    <t>L Ridge 115kV Sub Comms_UID 50</t>
  </si>
  <si>
    <t>D.0001814.001</t>
  </si>
  <si>
    <t>Electrical</t>
  </si>
  <si>
    <t>D.0001839.398</t>
  </si>
  <si>
    <t>Purch 2015 VOIP HW NM</t>
  </si>
  <si>
    <t>A.0000924.011</t>
  </si>
  <si>
    <t>SPS CIP 5 RooseveltCo NM Comm</t>
  </si>
  <si>
    <t>D.0001826.064</t>
  </si>
  <si>
    <t>Mobile Application Customer SW</t>
  </si>
  <si>
    <t>A.0000924.012</t>
  </si>
  <si>
    <t>SPS CIP 5 Tolk Sta Comm</t>
  </si>
  <si>
    <t>A.0006059.435</t>
  </si>
  <si>
    <t>SPS Sub COM</t>
  </si>
  <si>
    <t>D.0001840.004</t>
  </si>
  <si>
    <t>2017 Network Refresh SPS</t>
  </si>
  <si>
    <t>A.0000245.003</t>
  </si>
  <si>
    <t>GIST-II Computer SoftwareSPS</t>
  </si>
  <si>
    <t>D.0001839.679</t>
  </si>
  <si>
    <t>Purch Net Core Rte Amarillo SPS</t>
  </si>
  <si>
    <t>A.0000707.001</t>
  </si>
  <si>
    <t>Graham-Install 2nd 115-69kV Au</t>
  </si>
  <si>
    <t>D.0001814.028</t>
  </si>
  <si>
    <t>Plainview Exterior Lighting</t>
  </si>
  <si>
    <t>A.0000846.002</t>
  </si>
  <si>
    <t>Denver City RTU Comm</t>
  </si>
  <si>
    <t>A.0000924.009</t>
  </si>
  <si>
    <t>SPS CIP 5 Plant X Sta Comm</t>
  </si>
  <si>
    <t>A.0000424.056</t>
  </si>
  <si>
    <t>Custer Mt 115kV Sub Comms_UID</t>
  </si>
  <si>
    <t>A.0000924.007</t>
  </si>
  <si>
    <t>SPS CIP 5 Jones Comm</t>
  </si>
  <si>
    <t>D.0001770.007</t>
  </si>
  <si>
    <t>Electronic Data SW SPS</t>
  </si>
  <si>
    <t>A.0003000.689</t>
  </si>
  <si>
    <t>GMS0C-TX Lab Instruments</t>
  </si>
  <si>
    <t>A.0002062.001</t>
  </si>
  <si>
    <t>GIST-IV Computer Software SPS</t>
  </si>
  <si>
    <t>D.0001806.001</t>
  </si>
  <si>
    <t>Mechanical</t>
  </si>
  <si>
    <t>A.0000924.002</t>
  </si>
  <si>
    <t>SPS CIP 5 Harrington Comm</t>
  </si>
  <si>
    <t>A.0000511.018</t>
  </si>
  <si>
    <t>Carl-Wolf Wolfforth Comm</t>
  </si>
  <si>
    <t>A.0000924.010</t>
  </si>
  <si>
    <t>SPS CIP 5 Potter Co Comm</t>
  </si>
  <si>
    <t>D.0001800.932</t>
  </si>
  <si>
    <t>Automated Credit Mgmt SW SPS -10635</t>
  </si>
  <si>
    <t>D.0001804.327</t>
  </si>
  <si>
    <t>Purch Wireless HW SPS</t>
  </si>
  <si>
    <t>D.0001818.090</t>
  </si>
  <si>
    <t>SIEM Extension SW SPS-10679</t>
  </si>
  <si>
    <t>D.0001834.037</t>
  </si>
  <si>
    <t>Roof Rplc - Electric - TX Off - Rou</t>
  </si>
  <si>
    <t>D.0001804.369</t>
  </si>
  <si>
    <t>Integrated Talent Ph4 SWSPS-10637</t>
  </si>
  <si>
    <t>D.0001822.008</t>
  </si>
  <si>
    <t>Purch Sub Frame Relay Equip NM</t>
  </si>
  <si>
    <t>A.0005555.002</t>
  </si>
  <si>
    <t>NM - Frame Relay Replacement</t>
  </si>
  <si>
    <t>A.0000588.001</t>
  </si>
  <si>
    <t>SPS RTU EMS Upgrade</t>
  </si>
  <si>
    <t>D.0001839.830</t>
  </si>
  <si>
    <t>Purch Net Sec HW NM SPS</t>
  </si>
  <si>
    <t>D.0001804.351</t>
  </si>
  <si>
    <t>SAP Fin Data Mart SW SPS-10658</t>
  </si>
  <si>
    <t>D.0001744.044</t>
  </si>
  <si>
    <t>Teradata HW SW SPS</t>
  </si>
  <si>
    <t>D.0001839.202</t>
  </si>
  <si>
    <t>Purch Network Reliability HW S</t>
  </si>
  <si>
    <t>D.0001744.027</t>
  </si>
  <si>
    <t>ITSM Ph4 SW SPS</t>
  </si>
  <si>
    <t>D.0001821.126</t>
  </si>
  <si>
    <t>2016 Planned PC Refresh SPS</t>
  </si>
  <si>
    <t>D.0001804.324</t>
  </si>
  <si>
    <t>Purch Wireless HW NM SPS</t>
  </si>
  <si>
    <t>D.0001840.039</t>
  </si>
  <si>
    <t>Purch 2017 MDT Refresh SPS</t>
  </si>
  <si>
    <t>D.0001813.002</t>
  </si>
  <si>
    <t>Building Renovation/Remodel</t>
  </si>
  <si>
    <t>D.0001839.655</t>
  </si>
  <si>
    <t>Purch NS T&amp;D WAM SPS</t>
  </si>
  <si>
    <t>A.0000844.002</t>
  </si>
  <si>
    <t>Newhart Comm</t>
  </si>
  <si>
    <t>D.0002004.004</t>
  </si>
  <si>
    <t>SAP Data Mart SW SPS-10675</t>
  </si>
  <si>
    <t>A.0000890.002</t>
  </si>
  <si>
    <t>Eddy Co. Xfmr #1 Communication</t>
  </si>
  <si>
    <t>D.0001821.527</t>
  </si>
  <si>
    <t>Purch 2017 Handheld SPS</t>
  </si>
  <si>
    <t>D.0001839.821</t>
  </si>
  <si>
    <t>DMZ Airwatch SW SPS-10664</t>
  </si>
  <si>
    <t>D.0001763.014</t>
  </si>
  <si>
    <t>ITSM Secure Ticket SW SPS-10676</t>
  </si>
  <si>
    <t>D.0001804.376</t>
  </si>
  <si>
    <t>EGRC Security Ph2 SW SPS-10668</t>
  </si>
  <si>
    <t>D.0001826.101</t>
  </si>
  <si>
    <t>Matter Management SW SPS</t>
  </si>
  <si>
    <t>A.0003000.691</t>
  </si>
  <si>
    <t>GMS0C-TRaC Tools</t>
  </si>
  <si>
    <t>D.0001839.832</t>
  </si>
  <si>
    <t>Purch Net Sec HW SPS</t>
  </si>
  <si>
    <t>D.0001839.814</t>
  </si>
  <si>
    <t>DMZ Symantec SW SPS-10663</t>
  </si>
  <si>
    <t>D.0001804.022</t>
  </si>
  <si>
    <t>Purch Corp Network Core HW  SP</t>
  </si>
  <si>
    <t>A.0005549.029</t>
  </si>
  <si>
    <t>TX-Elec Dist Communication Equ</t>
  </si>
  <si>
    <t>D.0001744.035</t>
  </si>
  <si>
    <t>Corporate Giving SW SPS</t>
  </si>
  <si>
    <t>A.0006056.010</t>
  </si>
  <si>
    <t>A.0000533.008</t>
  </si>
  <si>
    <t>Nichols 115kV Communications</t>
  </si>
  <si>
    <t>D.0002007.004</t>
  </si>
  <si>
    <t>Digital Signage SW SPS-10671</t>
  </si>
  <si>
    <t>D.0001821.186</t>
  </si>
  <si>
    <t>2016 EMS Infrastructure Refr S</t>
  </si>
  <si>
    <t>A.0006059.436</t>
  </si>
  <si>
    <t>SPS Ops Engineering Tools</t>
  </si>
  <si>
    <t>A.0003000.637</t>
  </si>
  <si>
    <t>GMS0C-SPS RATA Testing Trailer</t>
  </si>
  <si>
    <t>A.0000522.010</t>
  </si>
  <si>
    <t>MPLS Insallation at Capitain Sub</t>
  </si>
  <si>
    <t>D.0001814.029</t>
  </si>
  <si>
    <t>Roswell SC Exterior Lighting</t>
  </si>
  <si>
    <t>D.0001804.126</t>
  </si>
  <si>
    <t>Purch Network Appl Camera Upgr SPS</t>
  </si>
  <si>
    <t>A.0003000.692</t>
  </si>
  <si>
    <t>GMS0C-MMR Instruments</t>
  </si>
  <si>
    <t>D.0001811.051</t>
  </si>
  <si>
    <t>Clovis - Road &amp; Gates</t>
  </si>
  <si>
    <t>A.0003000.430</t>
  </si>
  <si>
    <t>GMS0C-Manta Relay Test Set</t>
  </si>
  <si>
    <t>D.0001811.001</t>
  </si>
  <si>
    <t>Roads and Gates</t>
  </si>
  <si>
    <t>D.0001818.077</t>
  </si>
  <si>
    <t>Vulnerability NexPose SW SPS-10665</t>
  </si>
  <si>
    <t>D.0001840.018</t>
  </si>
  <si>
    <t>2017 EMS Refresh Comm Equip SPS</t>
  </si>
  <si>
    <t>D.0001822.036</t>
  </si>
  <si>
    <t>TD Ciena Network SW SPS-10642</t>
  </si>
  <si>
    <t>A.0000851.002</t>
  </si>
  <si>
    <t>Pringle Substation Comm</t>
  </si>
  <si>
    <t>A.0000424.060</t>
  </si>
  <si>
    <t>L Ridge-Sage Brush 115kV Line_</t>
  </si>
  <si>
    <t>SPP-NTC-200411</t>
  </si>
  <si>
    <t>A.0000511.001</t>
  </si>
  <si>
    <t>Carlisle to Wolfforth 230 kVLi</t>
  </si>
  <si>
    <t>A.0000522.002</t>
  </si>
  <si>
    <t>Price-Chaves 115 kV Line Line</t>
  </si>
  <si>
    <t>A.0000767.004</t>
  </si>
  <si>
    <t>Randall County Interchange Sub</t>
  </si>
  <si>
    <t>SPP-NTC-20130</t>
  </si>
  <si>
    <t>A.0000303.007</t>
  </si>
  <si>
    <t>SPS 2016 S&amp;E B 230kV Line</t>
  </si>
  <si>
    <t>A.0000424.029</t>
  </si>
  <si>
    <t>V21_Quahada 115kV Reconductor</t>
  </si>
  <si>
    <t>SPP-NTC-200326</t>
  </si>
  <si>
    <t>A.0000499.015</t>
  </si>
  <si>
    <t>SPS 230kV ELR TX 2016</t>
  </si>
  <si>
    <t>A.0000424.099</t>
  </si>
  <si>
    <t>China Draw-Wood Draw 115kV Lin</t>
  </si>
  <si>
    <t>A.0000707.002</t>
  </si>
  <si>
    <t>Graham Intg-Add 115/69 Transfo</t>
  </si>
  <si>
    <t>A.0000851.001</t>
  </si>
  <si>
    <t>Pringle Substation Sub</t>
  </si>
  <si>
    <t>A.0000549.002</t>
  </si>
  <si>
    <t>Wheeler-Salt Creek Line</t>
  </si>
  <si>
    <t>A.0000511.004</t>
  </si>
  <si>
    <t>Carlisle to Wofforth Wolfforth</t>
  </si>
  <si>
    <t>A.0000424.049</t>
  </si>
  <si>
    <t>Ponderosa-Custer Mt 115kV Line</t>
  </si>
  <si>
    <t>A.0000499.013</t>
  </si>
  <si>
    <t>SPS ELR 115kV TX 2016</t>
  </si>
  <si>
    <t>A.0000890.001</t>
  </si>
  <si>
    <t>Eddy Co. 230/115 Xfmr #1 Upgra</t>
  </si>
  <si>
    <t>A.0000424.055</t>
  </si>
  <si>
    <t>Custer Mt 115kV Sub Ponderosa</t>
  </si>
  <si>
    <t>A.0000597.001</t>
  </si>
  <si>
    <t>Hitchland 2nd 250 MVA Sub</t>
  </si>
  <si>
    <t>SPP-NTC-200262</t>
  </si>
  <si>
    <t>A.0000424.068</t>
  </si>
  <si>
    <t>L Ridge Sub 115kV Conv/S Brush</t>
  </si>
  <si>
    <t>A.0000767.009</t>
  </si>
  <si>
    <t>South Georgia - Randall Line</t>
  </si>
  <si>
    <t>SPP-NTC-200166</t>
  </si>
  <si>
    <t>A.0000424.102</t>
  </si>
  <si>
    <t>W Draw 115kV Sub /C Draw Term_</t>
  </si>
  <si>
    <t>A.0000303.044</t>
  </si>
  <si>
    <t>SPS S&amp;E 69kV Line TX 2016</t>
  </si>
  <si>
    <t>A.0000303.046</t>
  </si>
  <si>
    <t>SPS S&amp;E 345kV Line TX 2016</t>
  </si>
  <si>
    <t>A.0000549.004</t>
  </si>
  <si>
    <t>Wheeler Substation</t>
  </si>
  <si>
    <t>A.0000499.011</t>
  </si>
  <si>
    <t>SPS ELR 115kV NM 2016</t>
  </si>
  <si>
    <t>A.0000776.002</t>
  </si>
  <si>
    <t>Security Resilience Spare TR</t>
  </si>
  <si>
    <t>A.0000549.001</t>
  </si>
  <si>
    <t>Salt Creek Substation</t>
  </si>
  <si>
    <t>A.0000488.004</t>
  </si>
  <si>
    <t>RDRN 115kV Line Terminal Upgrade</t>
  </si>
  <si>
    <t>SPP-NTC-200395</t>
  </si>
  <si>
    <t>A.0000673.026</t>
  </si>
  <si>
    <t>TX/NM Border-Hobbs 345kV ROW_U</t>
  </si>
  <si>
    <t>A.0000303.047</t>
  </si>
  <si>
    <t>SPS S&amp;E 115kV Line OK 2016</t>
  </si>
  <si>
    <t>A.0001351.001</t>
  </si>
  <si>
    <t>Terminal Add Sub</t>
  </si>
  <si>
    <t>A.0000646.004</t>
  </si>
  <si>
    <t>Ochiltree - BookerROW</t>
  </si>
  <si>
    <t>A.0000673.022</t>
  </si>
  <si>
    <t>TUCO-Yoakum 345kV ROW_UID 5044</t>
  </si>
  <si>
    <t>A.0000424.100</t>
  </si>
  <si>
    <t>China Draw 115kV Sub WDraw Ter</t>
  </si>
  <si>
    <t>A.0000424.174</t>
  </si>
  <si>
    <t>North Loving 115kV Bkr Ring Su</t>
  </si>
  <si>
    <t>A.0000537.001</t>
  </si>
  <si>
    <t>Novus Wind IV - Hitchland Sub</t>
  </si>
  <si>
    <t>A.0000303.033</t>
  </si>
  <si>
    <t>SPS 2015 S&amp;E NM B 230kVLine</t>
  </si>
  <si>
    <t>A.0001351.002</t>
  </si>
  <si>
    <t>Terminal Add &amp; Cap Bank Sub</t>
  </si>
  <si>
    <t>A.0000673.024</t>
  </si>
  <si>
    <t>Yoakum-TX/NM Border 345kV ROW_</t>
  </si>
  <si>
    <t>A.0000499.004</t>
  </si>
  <si>
    <t>Line ELR SPS 2016 Line</t>
  </si>
  <si>
    <t>A.0000522.006</t>
  </si>
  <si>
    <t>Chaves-Price-Capitan 115 kV Li</t>
  </si>
  <si>
    <t>A.0000303.045</t>
  </si>
  <si>
    <t>SPS S&amp;E 115kV Line TX 2016</t>
  </si>
  <si>
    <t>A.0000424.155</t>
  </si>
  <si>
    <t>Custer Mt-Whitten Rebuild Line</t>
  </si>
  <si>
    <t>SPP-NTC-200360</t>
  </si>
  <si>
    <t>A.0000511.008</t>
  </si>
  <si>
    <t>Carlisle to Wofforth ROW</t>
  </si>
  <si>
    <t>A.0000767.011</t>
  </si>
  <si>
    <t>T-66 Reterm Line</t>
  </si>
  <si>
    <t>A.0000404.005</t>
  </si>
  <si>
    <t>115kV Line Term for Line to NE Here</t>
  </si>
  <si>
    <t>A.0000522.009</t>
  </si>
  <si>
    <t>Z09 69kV Line Removal Trans</t>
  </si>
  <si>
    <t>A.0000499.012</t>
  </si>
  <si>
    <t>SPS ELR 69kV TX 2016</t>
  </si>
  <si>
    <t>A.0000424.057</t>
  </si>
  <si>
    <t>Ponderosa 115kV Sub Custer Mt</t>
  </si>
  <si>
    <t>A.0000710.001</t>
  </si>
  <si>
    <t>NM Physical Security Sub Infrastruc</t>
  </si>
  <si>
    <t>A.0000346.005</t>
  </si>
  <si>
    <t>J15 Crossroads Tap-X-Roads to</t>
  </si>
  <si>
    <t>A.0000346.003</t>
  </si>
  <si>
    <t>Tap to X-roads Sub J14- to Edd</t>
  </si>
  <si>
    <t>A.0000767.005</t>
  </si>
  <si>
    <t>South Georgia Substation</t>
  </si>
  <si>
    <t>A.0000710.003</t>
  </si>
  <si>
    <t>SPS Physical Security Sub Infrastru</t>
  </si>
  <si>
    <t>A.0000919.002</t>
  </si>
  <si>
    <t>Happy Intg. Auto Xfmr 2 Sub</t>
  </si>
  <si>
    <t>A.0000488.002</t>
  </si>
  <si>
    <t>W95 Extend to RDRN</t>
  </si>
  <si>
    <t>A.0000522.001</t>
  </si>
  <si>
    <t>Capitan-Price 115 kV Line,  Li</t>
  </si>
  <si>
    <t>A.0000424.058</t>
  </si>
  <si>
    <t>T38 Potash Re-Term_UID 50924</t>
  </si>
  <si>
    <t>A.0001002.002</t>
  </si>
  <si>
    <t>115kV N loving Sub Ter Upg Xcel Por</t>
  </si>
  <si>
    <t>A.0000153.001</t>
  </si>
  <si>
    <t>SPS Trans Switch Replmnt Line</t>
  </si>
  <si>
    <t>A.0000220.006</t>
  </si>
  <si>
    <t>SPS 2016 S&amp;E Sub</t>
  </si>
  <si>
    <t>A.0000424.177</t>
  </si>
  <si>
    <t>Hopi Breaker Install Pecos Ter</t>
  </si>
  <si>
    <t>A.0000767.008</t>
  </si>
  <si>
    <t>East Plant Relay Sub</t>
  </si>
  <si>
    <t>A.0000463.009</t>
  </si>
  <si>
    <t>Kilgore-Portales Reterm Line</t>
  </si>
  <si>
    <t>A.0000303.028</t>
  </si>
  <si>
    <t>SPS 2015 S&amp;E TX B 69kV Line</t>
  </si>
  <si>
    <t>A.0001359.001</t>
  </si>
  <si>
    <t>Castro Co Terminal Orion Wind</t>
  </si>
  <si>
    <t>A.0000401.033</t>
  </si>
  <si>
    <t>Potash Junction 115kV 4920</t>
  </si>
  <si>
    <t>A.0000424.232</t>
  </si>
  <si>
    <t>S Brush 115kV Sub Liv Line Terminal</t>
  </si>
  <si>
    <t>A.0000610.007</t>
  </si>
  <si>
    <t>Curry to Bailey 115kV NM ROW</t>
  </si>
  <si>
    <t>A.0001002.001</t>
  </si>
  <si>
    <t>115kV N loving Sub TOIF Lucid Porti</t>
  </si>
  <si>
    <t>A.0000424.070</t>
  </si>
  <si>
    <t>Potash Sub Rly Mods Livingston</t>
  </si>
  <si>
    <t>A.0000767.017</t>
  </si>
  <si>
    <t>W-77 Randall Co.-Canyon WestLi</t>
  </si>
  <si>
    <t>A.0000424.071</t>
  </si>
  <si>
    <t>WIPP Sub Relay Mods Livingston</t>
  </si>
  <si>
    <t>A.0000851.003</t>
  </si>
  <si>
    <t>Riverview Relay Upgrade Sub</t>
  </si>
  <si>
    <t>A.0000287.036</t>
  </si>
  <si>
    <t>Carlsbad C900 Breaker Rplmnt</t>
  </si>
  <si>
    <t>A.0001270.003</t>
  </si>
  <si>
    <t>New Sw and Tap to Bensing Sub T98</t>
  </si>
  <si>
    <t>A.0000401.020</t>
  </si>
  <si>
    <t>TUCO 115kV (N922)Sub</t>
  </si>
  <si>
    <t>A.0000401.025</t>
  </si>
  <si>
    <t>Carlsbad 115kV (C900)Sub</t>
  </si>
  <si>
    <t>A.0000424.105</t>
  </si>
  <si>
    <t>W-39 Reterm at Wood Draw_UID 5</t>
  </si>
  <si>
    <t>A.0000424.028</t>
  </si>
  <si>
    <t>PCA Terminal Upgrade_Sub</t>
  </si>
  <si>
    <t>A.0000781.015</t>
  </si>
  <si>
    <t>Modify V44 at Colter for SL335</t>
  </si>
  <si>
    <t>A.0000220.007</t>
  </si>
  <si>
    <t>SPS 2017 S&amp;E Sub</t>
  </si>
  <si>
    <t>A.0000533.001</t>
  </si>
  <si>
    <t>Nichols 115kV BFR - Nichols Su</t>
  </si>
  <si>
    <t>A.0000463.005</t>
  </si>
  <si>
    <t>Roosevelt T-33 Relay Upgrade S</t>
  </si>
  <si>
    <t>A.0000488.001</t>
  </si>
  <si>
    <t>OXAG Tap Removal</t>
  </si>
  <si>
    <t>A.0000469.015</t>
  </si>
  <si>
    <t>SPS Major Line Refurb 69kV TX 2016</t>
  </si>
  <si>
    <t>A.0000087.001</t>
  </si>
  <si>
    <t>Roosevelt T33 Terminal Upgrade</t>
  </si>
  <si>
    <t>A.0000401.018</t>
  </si>
  <si>
    <t>Lubbock East 115kV (6970)Sub</t>
  </si>
  <si>
    <t>A.0000463.011</t>
  </si>
  <si>
    <t>Kilgore-South Portales ROW</t>
  </si>
  <si>
    <t>A.0000407.011</t>
  </si>
  <si>
    <t>Bowers-Howard Y-62Line</t>
  </si>
  <si>
    <t>A.0000296.013</t>
  </si>
  <si>
    <t>NE Hereford- New Centre St 115</t>
  </si>
  <si>
    <t>A.0000427.007</t>
  </si>
  <si>
    <t>W20_Line Capacity Work</t>
  </si>
  <si>
    <t>A.0000427.011</t>
  </si>
  <si>
    <t>K83_Line Capacity Work</t>
  </si>
  <si>
    <t>A.0000511.009</t>
  </si>
  <si>
    <t>Carl-Wolf K-10 Reterm at Wolf</t>
  </si>
  <si>
    <t>A.0002034.002</t>
  </si>
  <si>
    <t>Eagle Creek 115kV Wiring Mod S</t>
  </si>
  <si>
    <t>A.0000851.014</t>
  </si>
  <si>
    <t>Harrington Relay Upgrade_Sub P</t>
  </si>
  <si>
    <t>A.0000851.004</t>
  </si>
  <si>
    <t>Blackhawk Relay Upgrade_Sub</t>
  </si>
  <si>
    <t>A.0000062.001</t>
  </si>
  <si>
    <t>Z86 New Tap to Oxy Cedar Lake</t>
  </si>
  <si>
    <t>A.0000199.002</t>
  </si>
  <si>
    <t>Custer Roadrunner W95 ROW</t>
  </si>
  <si>
    <t>SPP-NTC-200365</t>
  </si>
  <si>
    <t>A.0000773.006</t>
  </si>
  <si>
    <t>NEF Terminal Substation Portio</t>
  </si>
  <si>
    <t>SPP-NTC-200282</t>
  </si>
  <si>
    <t>A.0001270.001</t>
  </si>
  <si>
    <t>Bensing 115/12.47KV Dist(TAM)</t>
  </si>
  <si>
    <t>A.0000424.027</t>
  </si>
  <si>
    <t>Quahada Terminal Upgrade_Sub</t>
  </si>
  <si>
    <t>A.0000424.059</t>
  </si>
  <si>
    <t>T38 WIPP Re-Term_UID 50924</t>
  </si>
  <si>
    <t>A.0000427.013</t>
  </si>
  <si>
    <t>K63 AMSO-SWCO 230KV LC REPL 352 AND</t>
  </si>
  <si>
    <t>A.0000545.002</t>
  </si>
  <si>
    <t>Miami Z-47 Rebuild Line</t>
  </si>
  <si>
    <t>SPP-NTC-200190</t>
  </si>
  <si>
    <t>A.0000511.016</t>
  </si>
  <si>
    <t>Carl-Wolf K-02 Reterm at Wolf</t>
  </si>
  <si>
    <t>A.0000463.016</t>
  </si>
  <si>
    <t>Roosevelt-Portales T-33 Reterm</t>
  </si>
  <si>
    <t>A.0000153.002</t>
  </si>
  <si>
    <t>NM Trans Switch replacement Li</t>
  </si>
  <si>
    <t>A.0000767.013</t>
  </si>
  <si>
    <t>T-75 Structure</t>
  </si>
  <si>
    <t>A.0000947.002</t>
  </si>
  <si>
    <t>V-05 Canyon West to Canyon Eas</t>
  </si>
  <si>
    <t>SPP-NTC-200369</t>
  </si>
  <si>
    <t>A.0002043.001</t>
  </si>
  <si>
    <t>T14 Terminal Upgrade Sub</t>
  </si>
  <si>
    <t>A.0000463.015</t>
  </si>
  <si>
    <t>Market St.-South Portales ROW</t>
  </si>
  <si>
    <t>A.0000946.001</t>
  </si>
  <si>
    <t>PCA V-61 Wavetrap UpgradeSub</t>
  </si>
  <si>
    <t>A.0000707.003</t>
  </si>
  <si>
    <t>Grahm Intg. -Reterminate T21</t>
  </si>
  <si>
    <t>A.0000287.035</t>
  </si>
  <si>
    <t>Potash 4920 Breaker Rplmnt</t>
  </si>
  <si>
    <t>A.0000711.001</t>
  </si>
  <si>
    <t>LOA U06 115 Line Tap Xcel Portion</t>
  </si>
  <si>
    <t>A.0000401.039</t>
  </si>
  <si>
    <t>Wipp Cap Bank Volt Diff NM</t>
  </si>
  <si>
    <t>A.0000665.006</t>
  </si>
  <si>
    <t>TUCO - Mooreland Woodward OK R</t>
  </si>
  <si>
    <t>SPP-NTC-20043</t>
  </si>
  <si>
    <t>A.0000488.003</t>
  </si>
  <si>
    <t>OXAG To RDRN 115kV T-Line</t>
  </si>
  <si>
    <t>A.0001273.007</t>
  </si>
  <si>
    <t>Hitchland 345kV CT PT Upgrade</t>
  </si>
  <si>
    <t>A.0000767.016</t>
  </si>
  <si>
    <t>T-73 Rework  Line</t>
  </si>
  <si>
    <t>A.0000511.024</t>
  </si>
  <si>
    <t>TUCO K24 Wave Trap Sub</t>
  </si>
  <si>
    <t>A.0000907.001</t>
  </si>
  <si>
    <t>Kiser Distribution Addition Su</t>
  </si>
  <si>
    <t>A.0000424.226</t>
  </si>
  <si>
    <t>OPIE Potash Livingston Ridge ROW</t>
  </si>
  <si>
    <t>A.0000481.011</t>
  </si>
  <si>
    <t xml:space="preserve">New Ink Basin 230/115kV Substation </t>
  </si>
  <si>
    <t>A.0000540.010</t>
  </si>
  <si>
    <t>Eddy Cty Eagle Crk Term Relay</t>
  </si>
  <si>
    <t>A.0000488.007</t>
  </si>
  <si>
    <t>RDRN-OCHOA/AGAVE T-Line ROW</t>
  </si>
  <si>
    <t>A.0000126.003</t>
  </si>
  <si>
    <t>Artesia Cty Club Line ROW</t>
  </si>
  <si>
    <t>A.0001273.006</t>
  </si>
  <si>
    <t>Riverview V38 WT Switch Rpl Su</t>
  </si>
  <si>
    <t>A.0002034.001</t>
  </si>
  <si>
    <t>Seven Rivers 115kV Wiring Mod</t>
  </si>
  <si>
    <t>A.0000427.001</t>
  </si>
  <si>
    <t>SPS Line Capacity Line</t>
  </si>
  <si>
    <t>A.0000407.001</t>
  </si>
  <si>
    <t>Bowers - Howard ROW</t>
  </si>
  <si>
    <t>A.0001310.004</t>
  </si>
  <si>
    <t>Walkemeyer 345/115 Sub Land</t>
  </si>
  <si>
    <t>SPP-NTC-200343</t>
  </si>
  <si>
    <t>A.0000424.038</t>
  </si>
  <si>
    <t>OPIE 3_Hobbs-Kiowa 345kV ROW_U</t>
  </si>
  <si>
    <t>A.0002035.001</t>
  </si>
  <si>
    <t>TPL Rpl 600 Amp Switches at Wo</t>
  </si>
  <si>
    <t>A.0000540.001</t>
  </si>
  <si>
    <t>Atoka-Eagle Creek 115 kV Line</t>
  </si>
  <si>
    <t>A.0000532.002</t>
  </si>
  <si>
    <t>TPL BFR V31 Riverview Sub</t>
  </si>
  <si>
    <t>A.0000424.154</t>
  </si>
  <si>
    <t>Custer Mt-Whitten ROW</t>
  </si>
  <si>
    <t>A.0000979.004</t>
  </si>
  <si>
    <t>115 ROW ROW Portion ROW</t>
  </si>
  <si>
    <t>A.0000424.030</t>
  </si>
  <si>
    <t>PCA_115KV ROW</t>
  </si>
  <si>
    <t>A.0001300.023</t>
  </si>
  <si>
    <t>T24 ROW</t>
  </si>
  <si>
    <t>A.0000303.029</t>
  </si>
  <si>
    <t>SPS 2015 S&amp;E TX B115kVLine</t>
  </si>
  <si>
    <t>A.0000215.012</t>
  </si>
  <si>
    <t>Pleasant Hill to Roosevelt Co.</t>
  </si>
  <si>
    <t>A.0000220.018</t>
  </si>
  <si>
    <t>SPS 2016 NM S&amp;E Sub</t>
  </si>
  <si>
    <t>A.0000919.004</t>
  </si>
  <si>
    <t>Happy Transformer 2 containment</t>
  </si>
  <si>
    <t>A.0000417.003</t>
  </si>
  <si>
    <t>Tuco to Mooreland (Woodward) R</t>
  </si>
  <si>
    <t>A.0000610.003</t>
  </si>
  <si>
    <t>Curry to Bailey 115kV Bailey S</t>
  </si>
  <si>
    <t>A.0000417.015</t>
  </si>
  <si>
    <t>TUCO-Mooreland Woodward TX ROW 2017</t>
  </si>
  <si>
    <t>A.0000424.086</t>
  </si>
  <si>
    <t>Kiowa-North Loving 345kV ROW_U</t>
  </si>
  <si>
    <t>A.0000511.011</t>
  </si>
  <si>
    <t>Carl-Wolf Wolfforth Land</t>
  </si>
  <si>
    <t>A.0001273.011</t>
  </si>
  <si>
    <t>Lubbock South 230kV Xfmr Bushings</t>
  </si>
  <si>
    <t>A.0000220.005</t>
  </si>
  <si>
    <t>SPS 2015 S&amp;E Sub</t>
  </si>
  <si>
    <t>A.0000157.008</t>
  </si>
  <si>
    <t>Artesia South Z-56 Structure R</t>
  </si>
  <si>
    <t>SPP-NTC-20031</t>
  </si>
  <si>
    <t>A.0000463.013</t>
  </si>
  <si>
    <t>Market St.-Portales ROW</t>
  </si>
  <si>
    <t>A.0000642.001</t>
  </si>
  <si>
    <t>Bopco W39 Tap with Switch Inst</t>
  </si>
  <si>
    <t>A.0000220.024</t>
  </si>
  <si>
    <t>SPS 2015 KS SE Sub</t>
  </si>
  <si>
    <t>A.0000602.001</t>
  </si>
  <si>
    <t>Sand Dunes, Sub</t>
  </si>
  <si>
    <t>A.0000424.039</t>
  </si>
  <si>
    <t>OPIE 2_Kiowa 345kV Sub Land_UI</t>
  </si>
  <si>
    <t>A.0000767.014</t>
  </si>
  <si>
    <t>V-04 Circuit Removal</t>
  </si>
  <si>
    <t>A.0000424.067</t>
  </si>
  <si>
    <t>Livingston Ridge Sub Land_UID</t>
  </si>
  <si>
    <t>A.0000424.047</t>
  </si>
  <si>
    <t>W37 Whitten Re-Term_UID 50879</t>
  </si>
  <si>
    <t>A.0000424.016</t>
  </si>
  <si>
    <t>Wreckout of Z22.2 Structures</t>
  </si>
  <si>
    <t>A.0000514.003</t>
  </si>
  <si>
    <t>Rocky Point Switch Replmnt</t>
  </si>
  <si>
    <t>A.0001273.009</t>
  </si>
  <si>
    <t>Murphy Upgrade V40 Terminal to Carl</t>
  </si>
  <si>
    <t>A.0000047.002</t>
  </si>
  <si>
    <t>Tuco SVC Transguard Fence Install</t>
  </si>
  <si>
    <t>A.0000798.012</t>
  </si>
  <si>
    <t>Cole Rpl Breaker 0845</t>
  </si>
  <si>
    <t>A.0000303.040</t>
  </si>
  <si>
    <t>SPS S&amp;E 69kV Line NM 2016</t>
  </si>
  <si>
    <t>A.0000424.076</t>
  </si>
  <si>
    <t>Cardinal 115kV Sub Sage Brush</t>
  </si>
  <si>
    <t>A.0001374.001</t>
  </si>
  <si>
    <t>Newhart to Kress ROW</t>
  </si>
  <si>
    <t>A.0000750.001</t>
  </si>
  <si>
    <t>K38 ChavesTo EddyCoRowGrant</t>
  </si>
  <si>
    <t>A.0000424.062</t>
  </si>
  <si>
    <t>S Brush-Cardinal 115kV L_UID 5</t>
  </si>
  <si>
    <t>A.0000866.033</t>
  </si>
  <si>
    <t>Lamb County Land</t>
  </si>
  <si>
    <t>SPP-NTC-200401</t>
  </si>
  <si>
    <t>A.0000401.016</t>
  </si>
  <si>
    <t>Cole Cap Bank Volt Diff</t>
  </si>
  <si>
    <t>A.0000424.048</t>
  </si>
  <si>
    <t>W37 Road Runner Re-Term_UID 50</t>
  </si>
  <si>
    <t>A.0000303.041</t>
  </si>
  <si>
    <t>SPS S&amp;E 115kV Line NM 2016</t>
  </si>
  <si>
    <t>A.0000424.159</t>
  </si>
  <si>
    <t>N Loving-China Draw 345kV ROW_</t>
  </si>
  <si>
    <t>A.0000303.049</t>
  </si>
  <si>
    <t>SPS S&amp;E 345kV Line OK 2016</t>
  </si>
  <si>
    <t>A.0000047.001</t>
  </si>
  <si>
    <t>Eddy Co SVC Transguard Fence Instal</t>
  </si>
  <si>
    <t>FERC 561.2 decreased by $965K. As of 01/2017, the Transmission Department implemented activity based time tracking leading to costs being more accurately recorded in other FERC accounts which had previously been captured in FERC 561.2.</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</si>
</sst>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
    <numFmt numFmtId="166" formatCode="&quot;$&quot;#,##0.000"/>
    <numFmt numFmtId="167" formatCode="0.0000"/>
    <numFmt numFmtId="168" formatCode="0.000%"/>
    <numFmt numFmtId="169" formatCode="&quot;$&quot;#,##0"/>
    <numFmt numFmtId="170" formatCode="0.00_)"/>
    <numFmt numFmtId="171" formatCode="#,##0.00&quot; $&quot;;\-#,##0.00&quot; $&quot;"/>
    <numFmt numFmtId="172" formatCode="_-* #,##0.0_-;\-* #,##0.0_-;_-* &quot;-&quot;??_-;_-@_-"/>
    <numFmt numFmtId="173" formatCode="m\-d\-yy"/>
    <numFmt numFmtId="174" formatCode="_(&quot;$&quot;* #,##0_);_(&quot;$&quot;* \(#,##0\);_(&quot;$&quot;* &quot;-&quot;??_);_(@_)"/>
    <numFmt numFmtId="175" formatCode="_(* #,##0_);_(* \(#,##0\);_(* &quot;-&quot;??_);_(@_)"/>
    <numFmt numFmtId="176" formatCode="#,##0.00000_);\(#,##0.00000\)"/>
    <numFmt numFmtId="177" formatCode="0;[Red]0"/>
    <numFmt numFmtId="178" formatCode="#,##0.000000_);\(#,##0.000000\)"/>
    <numFmt numFmtId="179" formatCode="#,##0.0000_);\(#,##0.0000\)"/>
    <numFmt numFmtId="180" formatCode="_(* #,##0.000000_);_(* \(#,##0.000000\);_(* &quot;-&quot;??_);_(@_)"/>
    <numFmt numFmtId="181" formatCode="0."/>
    <numFmt numFmtId="182" formatCode="_(* #,##0,_);_(* \(#,##0,\);_(* &quot;-   &quot;_);_(@_)"/>
    <numFmt numFmtId="183" formatCode="_(* #,##0.0,_);_(* \(#,##0.0,\);_(* &quot;-   &quot;_);_(@_)"/>
    <numFmt numFmtId="184" formatCode="_(* #,##0_);_(* \(#,##0\);_(* &quot;&quot;_);_(@_)"/>
    <numFmt numFmtId="185" formatCode=";;;\(@\)"/>
    <numFmt numFmtId="186" formatCode="_(* #,##0.0_);_(* \(#,##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000_);_(* \(#,##0.0000\);_(* &quot;-&quot;_);_(@_)"/>
    <numFmt numFmtId="192" formatCode="#,##0.00000"/>
    <numFmt numFmtId="193" formatCode="0.0%"/>
    <numFmt numFmtId="194" formatCode="mmmm\-yy"/>
    <numFmt numFmtId="195" formatCode="0.0"/>
    <numFmt numFmtId="196" formatCode="#,##0;[Red]\(#,##0\)"/>
    <numFmt numFmtId="197" formatCode="#,##0&quot; kW&quot;"/>
    <numFmt numFmtId="198" formatCode="&quot;$&quot;##0.00&quot;/kW&quot;"/>
    <numFmt numFmtId="199" formatCode="#,##0&quot; Mwh&quot;"/>
    <numFmt numFmtId="200" formatCode="&quot;$&quot;##0.0000000&quot;/kwh&quot;"/>
    <numFmt numFmtId="201" formatCode="0.0000%"/>
  </numFmts>
  <fonts count="50">
    <font>
      <sz val="10"/>
      <name val="Arial"/>
      <family val="0"/>
    </font>
    <font>
      <b/>
      <sz val="10"/>
      <name val="Arial"/>
      <family val="2"/>
    </font>
    <font>
      <sz val="11"/>
      <name val="??"/>
      <family val="3"/>
    </font>
    <font>
      <u val="single"/>
      <sz val="7.5"/>
      <color indexed="36"/>
      <name val="Arial"/>
      <family val="2"/>
    </font>
    <font>
      <sz val="8"/>
      <name val="Arial"/>
      <family val="2"/>
    </font>
    <font>
      <b/>
      <u val="single"/>
      <sz val="11"/>
      <color indexed="37"/>
      <name val="Arial"/>
      <family val="2"/>
    </font>
    <font>
      <sz val="10"/>
      <color indexed="12"/>
      <name val="Arial"/>
      <family val="2"/>
    </font>
    <font>
      <u val="single"/>
      <sz val="7.5"/>
      <color indexed="12"/>
      <name val="Arial"/>
      <family val="2"/>
    </font>
    <font>
      <sz val="7"/>
      <name val="Small Fonts"/>
      <family val="2"/>
    </font>
    <font>
      <b/>
      <i/>
      <sz val="16"/>
      <name val="Helv"/>
      <family val="0"/>
    </font>
    <font>
      <sz val="12"/>
      <name val="Arial MT"/>
      <family val="0"/>
    </font>
    <font>
      <sz val="10"/>
      <color indexed="12"/>
      <name val="MS Sans Serif"/>
      <family val="2"/>
    </font>
    <font>
      <b/>
      <sz val="10"/>
      <color indexed="12"/>
      <name val="MS Sans Serif"/>
      <family val="2"/>
    </font>
    <font>
      <sz val="8"/>
      <color indexed="12"/>
      <name val="Arial"/>
      <family val="2"/>
    </font>
    <font>
      <sz val="14"/>
      <name val="Arial MT"/>
      <family val="0"/>
    </font>
    <font>
      <sz val="14"/>
      <name val="Arial"/>
      <family val="2"/>
    </font>
    <font>
      <b/>
      <sz val="14"/>
      <name val="Arial"/>
      <family val="2"/>
    </font>
    <font>
      <b/>
      <u val="single"/>
      <sz val="14"/>
      <name val="Arial"/>
      <family val="2"/>
    </font>
    <font>
      <u val="single"/>
      <sz val="14"/>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Tms Rmn"/>
      <family val="0"/>
    </font>
    <font>
      <b/>
      <sz val="11"/>
      <color indexed="9"/>
      <name val="Calibri"/>
      <family val="2"/>
    </font>
    <font>
      <u val="singleAccounting"/>
      <sz val="10"/>
      <name val="Times"/>
      <family val="1"/>
    </font>
    <font>
      <sz val="12"/>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12"/>
      <name val="Helv"/>
      <family val="0"/>
    </font>
    <font>
      <sz val="12"/>
      <name val="Arial"/>
      <family val="2"/>
    </font>
    <font>
      <b/>
      <sz val="11"/>
      <color indexed="63"/>
      <name val="Calibri"/>
      <family val="2"/>
    </font>
    <font>
      <sz val="10"/>
      <name val="MS Sans Serif"/>
      <family val="2"/>
    </font>
    <font>
      <b/>
      <sz val="10"/>
      <name val="MS Sans Serif"/>
      <family val="2"/>
    </font>
    <font>
      <sz val="5.5"/>
      <name val="Small Fonts"/>
      <family val="2"/>
    </font>
    <font>
      <b/>
      <sz val="18"/>
      <color indexed="56"/>
      <name val="Cambria"/>
      <family val="2"/>
    </font>
    <font>
      <sz val="11"/>
      <color indexed="10"/>
      <name val="Calibri"/>
      <family val="2"/>
    </font>
    <font>
      <b/>
      <sz val="14"/>
      <name val="Arial MT"/>
      <family val="0"/>
    </font>
    <font>
      <b/>
      <i/>
      <sz val="10"/>
      <name val="Arial"/>
      <family val="2"/>
    </font>
    <font>
      <sz val="8"/>
      <name val="Arial Narrow"/>
      <family val="2"/>
    </font>
    <font>
      <sz val="12"/>
      <color indexed="12"/>
      <name val="Times New Roman"/>
      <family val="1"/>
    </font>
    <font>
      <sz val="10"/>
      <color rgb="FF000000"/>
      <name val="Arial"/>
      <family val="2"/>
    </font>
    <font>
      <sz val="11"/>
      <color theme="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rgb="FFFFFF99"/>
        <bgColor indexed="64"/>
      </patternFill>
    </fill>
  </fills>
  <borders count="22">
    <border>
      <left/>
      <right/>
      <top/>
      <bottom/>
      <diagonal/>
    </border>
    <border>
      <left style="double"/>
      <right>
        <color indexed="63"/>
      </right>
      <top>
        <color indexed="63"/>
      </top>
      <bottom style="hair"/>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double">
        <color indexed="12"/>
      </left>
      <right style="double">
        <color indexed="12"/>
      </right>
      <top style="double">
        <color indexed="12"/>
      </top>
      <bottom style="dotted">
        <color indexed="12"/>
      </bottom>
    </border>
    <border>
      <left style="thick">
        <color indexed="12"/>
      </left>
      <right style="thick">
        <color indexed="12"/>
      </right>
      <top style="thick">
        <color indexed="12"/>
      </top>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double"/>
    </border>
    <border>
      <left style="thin">
        <color rgb="FFEBEBEB"/>
      </left>
      <right style="thin">
        <color rgb="FFEBEBEB"/>
      </right>
      <top style="thin">
        <color rgb="FFEBEBEB"/>
      </top>
      <bottom style="thin">
        <color rgb="FFEBEBEB"/>
      </bottom>
    </border>
    <border>
      <left>
        <color indexed="63"/>
      </left>
      <right>
        <color indexed="63"/>
      </right>
      <top style="thin"/>
      <bottom style="thin"/>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lignment vertical="top"/>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173" fontId="1" fillId="8" borderId="1">
      <alignment horizontal="center" vertical="center"/>
      <protection/>
    </xf>
    <xf numFmtId="0" fontId="22" fillId="3" borderId="0" applyNumberFormat="0" applyBorder="0" applyAlignment="0" applyProtection="0"/>
    <xf numFmtId="0" fontId="23" fillId="20" borderId="2" applyNumberFormat="0" applyAlignment="0" applyProtection="0"/>
    <xf numFmtId="0" fontId="24" fillId="0" borderId="0">
      <alignment/>
      <protection/>
    </xf>
    <xf numFmtId="0" fontId="25" fillId="21" borderId="3" applyNumberFormat="0" applyAlignment="0" applyProtection="0"/>
    <xf numFmtId="185" fontId="26" fillId="0" borderId="0">
      <alignment horizontal="center" wrapText="1"/>
      <protection/>
    </xf>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4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6" fontId="2" fillId="0" borderId="0">
      <alignment/>
      <protection locked="0"/>
    </xf>
    <xf numFmtId="181" fontId="27" fillId="0" borderId="0">
      <alignment/>
      <protection/>
    </xf>
    <xf numFmtId="0" fontId="28" fillId="0" borderId="0" applyNumberFormat="0" applyFill="0" applyBorder="0" applyAlignment="0" applyProtection="0"/>
    <xf numFmtId="37" fontId="47" fillId="22" borderId="4" applyAlignment="0">
      <protection/>
    </xf>
    <xf numFmtId="172" fontId="0" fillId="0" borderId="0">
      <alignment/>
      <protection locked="0"/>
    </xf>
    <xf numFmtId="172" fontId="0" fillId="0" borderId="0">
      <alignment/>
      <protection locked="0"/>
    </xf>
    <xf numFmtId="0" fontId="3" fillId="0" borderId="0" applyNumberFormat="0" applyFill="0" applyBorder="0" applyAlignment="0" applyProtection="0"/>
    <xf numFmtId="39" fontId="47" fillId="22" borderId="0" applyNumberFormat="0" applyBorder="0" applyAlignment="0" applyProtection="0"/>
    <xf numFmtId="0" fontId="29" fillId="4" borderId="0" applyNumberFormat="0" applyBorder="0" applyAlignment="0" applyProtection="0"/>
    <xf numFmtId="38" fontId="4" fillId="20" borderId="0" applyNumberFormat="0" applyBorder="0" applyAlignment="0" applyProtection="0"/>
    <xf numFmtId="0" fontId="5"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171" fontId="0" fillId="0" borderId="0">
      <alignment/>
      <protection locked="0"/>
    </xf>
    <xf numFmtId="171" fontId="0" fillId="0" borderId="0">
      <alignment/>
      <protection locked="0"/>
    </xf>
    <xf numFmtId="171" fontId="0" fillId="0" borderId="0">
      <alignment/>
      <protection locked="0"/>
    </xf>
    <xf numFmtId="171" fontId="0" fillId="0" borderId="0">
      <alignment/>
      <protection locked="0"/>
    </xf>
    <xf numFmtId="0" fontId="6" fillId="0" borderId="8" applyNumberFormat="0" applyFill="0" applyAlignment="0" applyProtection="0"/>
    <xf numFmtId="0" fontId="7" fillId="0" borderId="0" applyNumberFormat="0" applyFill="0" applyBorder="0" applyAlignment="0" applyProtection="0"/>
    <xf numFmtId="0" fontId="33" fillId="7" borderId="2" applyNumberFormat="0" applyAlignment="0" applyProtection="0"/>
    <xf numFmtId="10" fontId="4" fillId="23" borderId="9" applyNumberFormat="0" applyBorder="0" applyAlignment="0" applyProtection="0"/>
    <xf numFmtId="0" fontId="34" fillId="0" borderId="10" applyNumberFormat="0" applyFill="0" applyAlignment="0" applyProtection="0"/>
    <xf numFmtId="0" fontId="35" fillId="22" borderId="0" applyNumberFormat="0" applyBorder="0" applyAlignment="0" applyProtection="0"/>
    <xf numFmtId="37" fontId="8" fillId="0" borderId="0">
      <alignment/>
      <protection/>
    </xf>
    <xf numFmtId="170" fontId="9" fillId="0" borderId="0">
      <alignment/>
      <protection/>
    </xf>
    <xf numFmtId="37" fontId="36" fillId="0" borderId="0">
      <alignment/>
      <protection/>
    </xf>
    <xf numFmtId="0" fontId="48" fillId="0" borderId="0">
      <alignment/>
      <protection/>
    </xf>
    <xf numFmtId="0" fontId="0" fillId="0" borderId="0">
      <alignment/>
      <protection/>
    </xf>
    <xf numFmtId="0" fontId="48" fillId="0" borderId="0">
      <alignment/>
      <protection/>
    </xf>
    <xf numFmtId="0" fontId="0" fillId="0" borderId="0">
      <alignment/>
      <protection/>
    </xf>
    <xf numFmtId="0" fontId="49" fillId="0" borderId="0">
      <alignment/>
      <protection/>
    </xf>
    <xf numFmtId="0" fontId="49" fillId="0" borderId="0">
      <alignment/>
      <protection/>
    </xf>
    <xf numFmtId="41" fontId="27" fillId="0" borderId="0">
      <alignment/>
      <protection/>
    </xf>
    <xf numFmtId="41" fontId="27" fillId="0" borderId="0">
      <alignment/>
      <protection/>
    </xf>
    <xf numFmtId="41" fontId="27" fillId="0" borderId="0">
      <alignment/>
      <protection/>
    </xf>
    <xf numFmtId="0" fontId="46" fillId="0" borderId="0">
      <alignment/>
      <protection/>
    </xf>
    <xf numFmtId="164" fontId="10" fillId="0" borderId="0" applyProtection="0">
      <alignment/>
    </xf>
    <xf numFmtId="164" fontId="10" fillId="0" borderId="0" applyProtection="0">
      <alignment/>
    </xf>
    <xf numFmtId="0" fontId="37" fillId="23" borderId="4" applyNumberFormat="0" applyFont="0" applyAlignment="0" applyProtection="0"/>
    <xf numFmtId="184" fontId="0" fillId="0" borderId="0">
      <alignment/>
      <protection/>
    </xf>
    <xf numFmtId="184" fontId="0" fillId="0" borderId="0">
      <alignment/>
      <protection/>
    </xf>
    <xf numFmtId="0" fontId="38" fillId="20"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4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5" fillId="0" borderId="0" applyFont="0" applyFill="0" applyBorder="0" applyAlignment="0" applyProtection="0"/>
    <xf numFmtId="9" fontId="0" fillId="0" borderId="0" applyFont="0" applyFill="0" applyBorder="0" applyAlignment="0" applyProtection="0"/>
    <xf numFmtId="0" fontId="39" fillId="0" borderId="0" applyNumberFormat="0" applyFont="0" applyFill="0" applyBorder="0" applyAlignment="0" applyProtection="0"/>
    <xf numFmtId="15" fontId="39" fillId="0" borderId="0" applyFont="0" applyFill="0" applyBorder="0" applyAlignment="0" applyProtection="0"/>
    <xf numFmtId="4" fontId="39" fillId="0" borderId="0" applyFont="0" applyFill="0" applyBorder="0" applyAlignment="0" applyProtection="0"/>
    <xf numFmtId="0" fontId="40" fillId="0" borderId="12">
      <alignment horizontal="center"/>
      <protection/>
    </xf>
    <xf numFmtId="3" fontId="39" fillId="0" borderId="0" applyFont="0" applyFill="0" applyBorder="0" applyAlignment="0" applyProtection="0"/>
    <xf numFmtId="0" fontId="39" fillId="24" borderId="0" applyNumberFormat="0" applyFont="0" applyBorder="0" applyAlignment="0" applyProtection="0"/>
    <xf numFmtId="0" fontId="11" fillId="0" borderId="13">
      <alignment/>
      <protection/>
    </xf>
    <xf numFmtId="0" fontId="19" fillId="0" borderId="0">
      <alignment vertical="top"/>
      <protection/>
    </xf>
    <xf numFmtId="0" fontId="12" fillId="0" borderId="14">
      <alignment/>
      <protection/>
    </xf>
    <xf numFmtId="0" fontId="41" fillId="0" borderId="0">
      <alignment horizontal="centerContinuous" vertical="center" wrapText="1"/>
      <protection/>
    </xf>
    <xf numFmtId="0" fontId="0" fillId="0" borderId="0">
      <alignment/>
      <protection/>
    </xf>
    <xf numFmtId="0" fontId="0" fillId="0" borderId="0">
      <alignment/>
      <protection/>
    </xf>
    <xf numFmtId="182" fontId="0" fillId="0" borderId="0">
      <alignment wrapText="1"/>
      <protection/>
    </xf>
    <xf numFmtId="182" fontId="0" fillId="0" borderId="0">
      <alignment wrapText="1"/>
      <protection/>
    </xf>
    <xf numFmtId="183" fontId="0" fillId="0" borderId="0">
      <alignment wrapText="1"/>
      <protection/>
    </xf>
    <xf numFmtId="183" fontId="0" fillId="0" borderId="0">
      <alignment wrapText="1"/>
      <protection/>
    </xf>
    <xf numFmtId="0" fontId="42" fillId="0" borderId="0" applyNumberFormat="0" applyFill="0" applyBorder="0" applyAlignment="0" applyProtection="0"/>
    <xf numFmtId="171" fontId="0" fillId="0" borderId="15">
      <alignment/>
      <protection locked="0"/>
    </xf>
    <xf numFmtId="171" fontId="0" fillId="0" borderId="15">
      <alignment/>
      <protection locked="0"/>
    </xf>
    <xf numFmtId="37" fontId="4" fillId="22" borderId="0" applyNumberFormat="0" applyBorder="0" applyAlignment="0" applyProtection="0"/>
    <xf numFmtId="37" fontId="4" fillId="0" borderId="0">
      <alignment/>
      <protection/>
    </xf>
    <xf numFmtId="37" fontId="4" fillId="0" borderId="0">
      <alignment/>
      <protection/>
    </xf>
    <xf numFmtId="3" fontId="13" fillId="0" borderId="8" applyProtection="0">
      <alignment/>
    </xf>
    <xf numFmtId="0" fontId="43" fillId="0" borderId="0" applyNumberFormat="0" applyFill="0" applyBorder="0" applyAlignment="0" applyProtection="0"/>
  </cellStyleXfs>
  <cellXfs count="208">
    <xf numFmtId="0" fontId="0" fillId="0" borderId="0" xfId="0" applyAlignment="1">
      <alignment/>
    </xf>
    <xf numFmtId="0" fontId="15" fillId="0" borderId="0" xfId="104" applyNumberFormat="1" applyFont="1" applyAlignment="1" applyProtection="1">
      <alignment horizontal="center"/>
      <protection locked="0"/>
    </xf>
    <xf numFmtId="164" fontId="14" fillId="0" borderId="0" xfId="104" applyFont="1" applyAlignment="1">
      <alignment/>
    </xf>
    <xf numFmtId="0" fontId="15" fillId="0" borderId="0" xfId="104" applyNumberFormat="1" applyFont="1" applyAlignment="1" applyProtection="1">
      <alignment/>
      <protection locked="0"/>
    </xf>
    <xf numFmtId="0" fontId="15" fillId="0" borderId="0" xfId="104" applyNumberFormat="1" applyFont="1" applyProtection="1">
      <alignment/>
      <protection locked="0"/>
    </xf>
    <xf numFmtId="0" fontId="15" fillId="0" borderId="0" xfId="0" applyFont="1" applyAlignment="1">
      <alignment/>
    </xf>
    <xf numFmtId="3" fontId="15" fillId="0" borderId="0" xfId="0" applyNumberFormat="1" applyFont="1" applyAlignment="1">
      <alignment/>
    </xf>
    <xf numFmtId="37" fontId="15" fillId="0" borderId="0" xfId="0" applyNumberFormat="1" applyFont="1" applyAlignment="1">
      <alignment/>
    </xf>
    <xf numFmtId="0" fontId="16" fillId="0" borderId="0" xfId="104" applyNumberFormat="1" applyFont="1" applyAlignment="1" applyProtection="1">
      <alignment/>
      <protection locked="0"/>
    </xf>
    <xf numFmtId="0" fontId="15" fillId="0" borderId="0" xfId="0" applyFont="1" applyFill="1" applyAlignment="1">
      <alignment/>
    </xf>
    <xf numFmtId="0" fontId="15" fillId="0" borderId="0" xfId="104" applyNumberFormat="1" applyFont="1" applyFill="1" applyAlignment="1" applyProtection="1">
      <alignment/>
      <protection locked="0"/>
    </xf>
    <xf numFmtId="0" fontId="15" fillId="0" borderId="0" xfId="104" applyNumberFormat="1" applyFont="1" applyFill="1" applyAlignment="1" applyProtection="1">
      <alignment horizontal="right"/>
      <protection locked="0"/>
    </xf>
    <xf numFmtId="0" fontId="15" fillId="0" borderId="0" xfId="104" applyNumberFormat="1" applyFont="1" applyAlignment="1" applyProtection="1">
      <alignment horizontal="right"/>
      <protection locked="0"/>
    </xf>
    <xf numFmtId="0" fontId="15" fillId="0" borderId="0" xfId="104" applyNumberFormat="1" applyFont="1">
      <alignment/>
    </xf>
    <xf numFmtId="0" fontId="14" fillId="0" borderId="0" xfId="104" applyNumberFormat="1" applyFont="1">
      <alignment/>
    </xf>
    <xf numFmtId="0" fontId="14" fillId="0" borderId="0" xfId="104" applyNumberFormat="1" applyFont="1" applyAlignment="1" applyProtection="1">
      <alignment horizontal="center"/>
      <protection locked="0"/>
    </xf>
    <xf numFmtId="0" fontId="17" fillId="0" borderId="0" xfId="104" applyNumberFormat="1" applyFont="1" applyAlignment="1">
      <alignment horizontal="center"/>
    </xf>
    <xf numFmtId="0" fontId="15" fillId="0" borderId="0" xfId="104" applyNumberFormat="1" applyFont="1" applyAlignment="1">
      <alignment horizontal="center"/>
    </xf>
    <xf numFmtId="0" fontId="14" fillId="0" borderId="12" xfId="104" applyNumberFormat="1" applyFont="1" applyBorder="1" applyAlignment="1" applyProtection="1">
      <alignment horizontal="center"/>
      <protection locked="0"/>
    </xf>
    <xf numFmtId="0" fontId="15" fillId="0" borderId="12" xfId="104" applyNumberFormat="1" applyFont="1" applyBorder="1" applyAlignment="1" applyProtection="1">
      <alignment horizontal="center"/>
      <protection locked="0"/>
    </xf>
    <xf numFmtId="0" fontId="15" fillId="0" borderId="0" xfId="104" applyNumberFormat="1" applyFont="1" applyBorder="1" applyAlignment="1" applyProtection="1">
      <alignment horizontal="center"/>
      <protection locked="0"/>
    </xf>
    <xf numFmtId="0" fontId="14" fillId="0" borderId="0" xfId="104" applyNumberFormat="1" applyFont="1" applyBorder="1" applyAlignment="1" applyProtection="1">
      <alignment horizontal="center"/>
      <protection locked="0"/>
    </xf>
    <xf numFmtId="174" fontId="15" fillId="0" borderId="0" xfId="60" applyNumberFormat="1" applyFont="1" applyBorder="1" applyAlignment="1" applyProtection="1">
      <alignment horizontal="center"/>
      <protection locked="0"/>
    </xf>
    <xf numFmtId="37" fontId="15" fillId="0" borderId="0" xfId="104" applyNumberFormat="1" applyFont="1">
      <alignment/>
    </xf>
    <xf numFmtId="37" fontId="15" fillId="0" borderId="16" xfId="104" applyNumberFormat="1" applyFont="1" applyBorder="1">
      <alignment/>
    </xf>
    <xf numFmtId="0" fontId="15" fillId="0" borderId="0" xfId="104" applyNumberFormat="1" applyFont="1" applyAlignment="1">
      <alignment/>
    </xf>
    <xf numFmtId="37" fontId="15" fillId="0" borderId="0" xfId="104" applyNumberFormat="1" applyFont="1" applyFill="1">
      <alignment/>
    </xf>
    <xf numFmtId="3" fontId="15" fillId="0" borderId="0" xfId="104" applyNumberFormat="1" applyFont="1">
      <alignment/>
    </xf>
    <xf numFmtId="166" fontId="15" fillId="0" borderId="0" xfId="104" applyNumberFormat="1" applyFont="1" applyAlignment="1">
      <alignment/>
    </xf>
    <xf numFmtId="166" fontId="15" fillId="0" borderId="0" xfId="104" applyNumberFormat="1" applyFont="1">
      <alignment/>
    </xf>
    <xf numFmtId="164" fontId="15" fillId="0" borderId="0" xfId="104" applyFont="1" applyAlignment="1">
      <alignment/>
    </xf>
    <xf numFmtId="0" fontId="15" fillId="0" borderId="0" xfId="104" applyNumberFormat="1" applyFont="1" applyAlignment="1" quotePrefix="1">
      <alignment/>
    </xf>
    <xf numFmtId="169" fontId="15" fillId="0" borderId="0" xfId="104" applyNumberFormat="1" applyFont="1" applyAlignment="1">
      <alignment/>
    </xf>
    <xf numFmtId="5" fontId="15" fillId="0" borderId="0" xfId="104" applyNumberFormat="1" applyFont="1">
      <alignment/>
    </xf>
    <xf numFmtId="174" fontId="15" fillId="0" borderId="0" xfId="60" applyNumberFormat="1" applyFont="1" applyAlignment="1">
      <alignment/>
    </xf>
    <xf numFmtId="3" fontId="15" fillId="0" borderId="0" xfId="104" applyNumberFormat="1" applyFont="1" applyAlignment="1">
      <alignment/>
    </xf>
    <xf numFmtId="37" fontId="15" fillId="0" borderId="0" xfId="104" applyNumberFormat="1" applyFont="1" applyAlignment="1">
      <alignment/>
    </xf>
    <xf numFmtId="0" fontId="15" fillId="0" borderId="0" xfId="104" applyNumberFormat="1" applyFont="1" quotePrefix="1">
      <alignment/>
    </xf>
    <xf numFmtId="10" fontId="15" fillId="0" borderId="0" xfId="110" applyNumberFormat="1" applyFont="1" applyAlignment="1">
      <alignment/>
    </xf>
    <xf numFmtId="166" fontId="15" fillId="0" borderId="0" xfId="104" applyNumberFormat="1" applyFont="1" applyProtection="1">
      <alignment/>
      <protection locked="0"/>
    </xf>
    <xf numFmtId="0" fontId="15" fillId="0" borderId="0" xfId="104" applyNumberFormat="1" applyFont="1" applyFill="1">
      <alignment/>
    </xf>
    <xf numFmtId="0" fontId="15" fillId="0" borderId="0" xfId="104" applyNumberFormat="1" applyFont="1" applyFill="1" applyAlignment="1">
      <alignment horizontal="right"/>
    </xf>
    <xf numFmtId="0" fontId="15" fillId="0" borderId="0" xfId="104" applyNumberFormat="1" applyFont="1" applyAlignment="1">
      <alignment horizontal="right"/>
    </xf>
    <xf numFmtId="49" fontId="15" fillId="0" borderId="0" xfId="104" applyNumberFormat="1" applyFont="1" applyAlignment="1">
      <alignment horizontal="center"/>
    </xf>
    <xf numFmtId="3" fontId="14" fillId="0" borderId="0" xfId="104" applyNumberFormat="1" applyFont="1" applyAlignment="1">
      <alignment/>
    </xf>
    <xf numFmtId="3" fontId="16" fillId="0" borderId="0" xfId="104" applyNumberFormat="1" applyFont="1" applyAlignment="1">
      <alignment/>
    </xf>
    <xf numFmtId="0" fontId="16" fillId="0" borderId="0" xfId="104" applyNumberFormat="1" applyFont="1" applyAlignment="1">
      <alignment/>
    </xf>
    <xf numFmtId="0" fontId="14" fillId="0" borderId="0" xfId="104" applyNumberFormat="1" applyFont="1" applyBorder="1">
      <alignment/>
    </xf>
    <xf numFmtId="0" fontId="15" fillId="0" borderId="0" xfId="0" applyFont="1" applyBorder="1" applyAlignment="1">
      <alignment/>
    </xf>
    <xf numFmtId="3" fontId="15" fillId="0" borderId="0" xfId="0" applyNumberFormat="1" applyFont="1" applyBorder="1" applyAlignment="1">
      <alignment/>
    </xf>
    <xf numFmtId="37" fontId="15" fillId="0" borderId="0" xfId="0" applyNumberFormat="1" applyFont="1" applyBorder="1" applyAlignment="1">
      <alignment/>
    </xf>
    <xf numFmtId="3" fontId="15" fillId="0" borderId="12" xfId="104" applyNumberFormat="1" applyFont="1" applyBorder="1" applyAlignment="1">
      <alignment horizontal="center"/>
    </xf>
    <xf numFmtId="0" fontId="15" fillId="0" borderId="0" xfId="0" applyFont="1" applyBorder="1" applyAlignment="1">
      <alignment horizontal="center"/>
    </xf>
    <xf numFmtId="0" fontId="15" fillId="0" borderId="0" xfId="0" applyFont="1" applyAlignment="1">
      <alignment horizontal="center"/>
    </xf>
    <xf numFmtId="3" fontId="14" fillId="0" borderId="0" xfId="104" applyNumberFormat="1" applyFont="1" applyBorder="1" applyAlignment="1">
      <alignment/>
    </xf>
    <xf numFmtId="37" fontId="15" fillId="0" borderId="0" xfId="104" applyNumberFormat="1" applyFont="1" applyBorder="1" applyAlignment="1">
      <alignment/>
    </xf>
    <xf numFmtId="37" fontId="15" fillId="0" borderId="12" xfId="104" applyNumberFormat="1" applyFont="1" applyBorder="1" applyAlignment="1">
      <alignment/>
    </xf>
    <xf numFmtId="176" fontId="15" fillId="0" borderId="0" xfId="104" applyNumberFormat="1" applyFont="1" applyAlignment="1">
      <alignment/>
    </xf>
    <xf numFmtId="0" fontId="14" fillId="0" borderId="0" xfId="104" applyNumberFormat="1" applyFont="1" applyFill="1" applyAlignment="1" applyProtection="1">
      <alignment horizontal="center"/>
      <protection locked="0"/>
    </xf>
    <xf numFmtId="164" fontId="14" fillId="0" borderId="0" xfId="104" applyFont="1" applyFill="1" applyAlignment="1">
      <alignment/>
    </xf>
    <xf numFmtId="0" fontId="15" fillId="0" borderId="0" xfId="104" applyNumberFormat="1" applyFont="1" applyFill="1" applyAlignment="1">
      <alignment/>
    </xf>
    <xf numFmtId="3" fontId="15" fillId="0" borderId="0" xfId="104" applyNumberFormat="1" applyFont="1" applyFill="1" applyAlignment="1">
      <alignment/>
    </xf>
    <xf numFmtId="37" fontId="15" fillId="0" borderId="0" xfId="104" applyNumberFormat="1" applyFont="1" applyFill="1" applyAlignment="1">
      <alignment/>
    </xf>
    <xf numFmtId="0" fontId="15" fillId="0" borderId="0" xfId="104" applyNumberFormat="1" applyFont="1" applyFill="1" applyAlignment="1" quotePrefix="1">
      <alignment/>
    </xf>
    <xf numFmtId="37" fontId="15" fillId="0" borderId="17" xfId="104" applyNumberFormat="1" applyFont="1" applyFill="1" applyBorder="1" applyAlignment="1">
      <alignment/>
    </xf>
    <xf numFmtId="37" fontId="14" fillId="0" borderId="0" xfId="104" applyNumberFormat="1" applyFont="1" applyFill="1" applyAlignment="1">
      <alignment/>
    </xf>
    <xf numFmtId="37" fontId="14" fillId="0" borderId="0" xfId="104" applyNumberFormat="1" applyFont="1" applyAlignment="1">
      <alignment/>
    </xf>
    <xf numFmtId="37" fontId="15" fillId="0" borderId="0" xfId="104" applyNumberFormat="1" applyFont="1" applyFill="1" applyBorder="1" applyAlignment="1">
      <alignment/>
    </xf>
    <xf numFmtId="37" fontId="15" fillId="0" borderId="12" xfId="104" applyNumberFormat="1" applyFont="1" applyFill="1" applyBorder="1" applyAlignment="1">
      <alignment/>
    </xf>
    <xf numFmtId="176" fontId="15" fillId="0" borderId="0" xfId="104" applyNumberFormat="1" applyFont="1" applyFill="1" applyAlignment="1">
      <alignment/>
    </xf>
    <xf numFmtId="0" fontId="15" fillId="0" borderId="0" xfId="105" applyNumberFormat="1" applyFont="1" applyFill="1" applyAlignment="1" applyProtection="1">
      <alignment/>
      <protection locked="0"/>
    </xf>
    <xf numFmtId="37" fontId="15" fillId="0" borderId="18" xfId="104" applyNumberFormat="1" applyFont="1" applyFill="1" applyBorder="1" applyAlignment="1">
      <alignment/>
    </xf>
    <xf numFmtId="37" fontId="14" fillId="0" borderId="0" xfId="104" applyNumberFormat="1" applyFont="1" applyFill="1" applyBorder="1" applyAlignment="1">
      <alignment/>
    </xf>
    <xf numFmtId="37" fontId="14" fillId="0" borderId="0" xfId="104" applyNumberFormat="1" applyFont="1" applyBorder="1" applyAlignment="1">
      <alignment/>
    </xf>
    <xf numFmtId="37" fontId="15" fillId="0" borderId="19" xfId="104" applyNumberFormat="1" applyFont="1" applyFill="1" applyBorder="1" applyAlignment="1">
      <alignment/>
    </xf>
    <xf numFmtId="0" fontId="14" fillId="0" borderId="0" xfId="104" applyNumberFormat="1" applyFont="1" applyProtection="1">
      <alignment/>
      <protection locked="0"/>
    </xf>
    <xf numFmtId="0" fontId="16" fillId="0" borderId="0" xfId="104" applyNumberFormat="1" applyFont="1" applyAlignment="1" applyProtection="1">
      <alignment horizontal="center"/>
      <protection locked="0"/>
    </xf>
    <xf numFmtId="3" fontId="17" fillId="0" borderId="0" xfId="104" applyNumberFormat="1" applyFont="1" applyAlignment="1">
      <alignment/>
    </xf>
    <xf numFmtId="0" fontId="16" fillId="0" borderId="0" xfId="104" applyNumberFormat="1" applyFont="1" applyProtection="1">
      <alignment/>
      <protection locked="0"/>
    </xf>
    <xf numFmtId="0" fontId="15" fillId="0" borderId="0" xfId="105" applyNumberFormat="1" applyFont="1" applyFill="1" applyAlignment="1">
      <alignment/>
    </xf>
    <xf numFmtId="37" fontId="15" fillId="0" borderId="16" xfId="104" applyNumberFormat="1" applyFont="1" applyBorder="1" applyAlignment="1">
      <alignment/>
    </xf>
    <xf numFmtId="37" fontId="15" fillId="0" borderId="18" xfId="104" applyNumberFormat="1" applyFont="1" applyBorder="1" applyAlignment="1">
      <alignment/>
    </xf>
    <xf numFmtId="168" fontId="15" fillId="0" borderId="0" xfId="104" applyNumberFormat="1" applyFont="1" applyAlignment="1">
      <alignment horizontal="left"/>
    </xf>
    <xf numFmtId="37" fontId="15" fillId="0" borderId="0" xfId="104" applyNumberFormat="1" applyFont="1" applyFill="1" applyAlignment="1">
      <alignment horizontal="right"/>
    </xf>
    <xf numFmtId="168" fontId="15" fillId="0" borderId="0" xfId="104" applyNumberFormat="1" applyFont="1" applyAlignment="1" applyProtection="1">
      <alignment horizontal="left"/>
      <protection locked="0"/>
    </xf>
    <xf numFmtId="37" fontId="15" fillId="0" borderId="19" xfId="104" applyNumberFormat="1" applyFont="1" applyBorder="1" applyAlignment="1">
      <alignment/>
    </xf>
    <xf numFmtId="3" fontId="15" fillId="0" borderId="0" xfId="104" applyNumberFormat="1" applyFont="1" applyAlignment="1">
      <alignment horizontal="right"/>
    </xf>
    <xf numFmtId="0" fontId="15" fillId="0" borderId="0" xfId="104" applyNumberFormat="1" applyFont="1" applyFill="1" applyProtection="1">
      <alignment/>
      <protection locked="0"/>
    </xf>
    <xf numFmtId="164" fontId="15" fillId="0" borderId="0" xfId="104" applyFont="1" applyFill="1" applyAlignment="1">
      <alignment/>
    </xf>
    <xf numFmtId="176" fontId="15" fillId="0" borderId="0" xfId="104" applyNumberFormat="1" applyFont="1" applyFill="1" applyAlignment="1">
      <alignment horizontal="right"/>
    </xf>
    <xf numFmtId="3" fontId="18" fillId="0" borderId="0" xfId="104" applyNumberFormat="1" applyFont="1" applyAlignment="1">
      <alignment horizontal="center"/>
    </xf>
    <xf numFmtId="3" fontId="15" fillId="0" borderId="0" xfId="104" applyNumberFormat="1" applyFont="1" applyBorder="1" applyAlignment="1">
      <alignment horizontal="center"/>
    </xf>
    <xf numFmtId="167" fontId="15" fillId="0" borderId="0" xfId="104" applyNumberFormat="1" applyFont="1" applyAlignment="1">
      <alignment/>
    </xf>
    <xf numFmtId="167" fontId="15" fillId="0" borderId="12" xfId="104" applyNumberFormat="1" applyFont="1" applyBorder="1" applyAlignment="1">
      <alignment/>
    </xf>
    <xf numFmtId="164" fontId="14" fillId="0" borderId="0" xfId="104" applyFont="1" applyFill="1" applyAlignment="1" applyProtection="1">
      <alignment/>
      <protection/>
    </xf>
    <xf numFmtId="9" fontId="14" fillId="0" borderId="0" xfId="110" applyFont="1" applyAlignment="1">
      <alignment/>
    </xf>
    <xf numFmtId="10" fontId="14" fillId="0" borderId="0" xfId="110" applyNumberFormat="1" applyFont="1" applyAlignment="1">
      <alignment/>
    </xf>
    <xf numFmtId="0" fontId="17" fillId="0" borderId="0" xfId="104" applyNumberFormat="1" applyFont="1">
      <alignment/>
    </xf>
    <xf numFmtId="0" fontId="16" fillId="0" borderId="0" xfId="104" applyNumberFormat="1" applyFont="1" applyAlignment="1">
      <alignment horizontal="center"/>
    </xf>
    <xf numFmtId="0" fontId="16" fillId="0" borderId="0" xfId="104" applyNumberFormat="1" applyFont="1">
      <alignment/>
    </xf>
    <xf numFmtId="0" fontId="16" fillId="0" borderId="12" xfId="104" applyNumberFormat="1" applyFont="1" applyBorder="1" applyAlignment="1" applyProtection="1">
      <alignment horizontal="center"/>
      <protection locked="0"/>
    </xf>
    <xf numFmtId="0" fontId="16" fillId="0" borderId="0" xfId="104" applyNumberFormat="1" applyFont="1" applyBorder="1" applyAlignment="1" applyProtection="1">
      <alignment horizontal="center"/>
      <protection locked="0"/>
    </xf>
    <xf numFmtId="0" fontId="15" fillId="0" borderId="0" xfId="104" applyNumberFormat="1" applyFont="1" applyFill="1" applyBorder="1" applyProtection="1">
      <alignment/>
      <protection locked="0"/>
    </xf>
    <xf numFmtId="3" fontId="15" fillId="0" borderId="0" xfId="104" applyNumberFormat="1" applyFont="1" applyFill="1" applyBorder="1" applyAlignment="1">
      <alignment/>
    </xf>
    <xf numFmtId="10" fontId="15" fillId="0" borderId="0" xfId="110" applyNumberFormat="1" applyFont="1" applyFill="1" applyAlignment="1">
      <alignment/>
    </xf>
    <xf numFmtId="10" fontId="15" fillId="0" borderId="12" xfId="110" applyNumberFormat="1" applyFont="1" applyFill="1" applyBorder="1" applyAlignment="1">
      <alignment/>
    </xf>
    <xf numFmtId="0" fontId="14" fillId="0" borderId="0" xfId="104" applyNumberFormat="1" applyFont="1" applyAlignment="1" applyProtection="1" quotePrefix="1">
      <alignment horizontal="center"/>
      <protection locked="0"/>
    </xf>
    <xf numFmtId="0" fontId="15" fillId="0" borderId="0" xfId="104" applyNumberFormat="1" applyFont="1" applyAlignment="1">
      <alignment vertical="top" wrapText="1"/>
    </xf>
    <xf numFmtId="0" fontId="14" fillId="0" borderId="0" xfId="104" applyNumberFormat="1" applyFont="1" applyAlignment="1" applyProtection="1">
      <alignment horizontal="center" vertical="top"/>
      <protection locked="0"/>
    </xf>
    <xf numFmtId="164" fontId="14" fillId="0" borderId="0" xfId="104" applyFont="1" applyAlignment="1">
      <alignment vertical="top"/>
    </xf>
    <xf numFmtId="0" fontId="15" fillId="0" borderId="0" xfId="104" applyNumberFormat="1" applyFont="1" applyAlignment="1">
      <alignment horizontal="center" vertical="top"/>
    </xf>
    <xf numFmtId="37" fontId="15" fillId="0" borderId="0" xfId="104" applyNumberFormat="1" applyFont="1" applyFill="1" applyAlignment="1">
      <alignment vertical="top"/>
    </xf>
    <xf numFmtId="10" fontId="14" fillId="0" borderId="0" xfId="110" applyNumberFormat="1" applyFont="1" applyAlignment="1">
      <alignment vertical="top"/>
    </xf>
    <xf numFmtId="180" fontId="15" fillId="0" borderId="0" xfId="46" applyNumberFormat="1" applyFont="1" applyAlignment="1">
      <alignment/>
    </xf>
    <xf numFmtId="178" fontId="15" fillId="0" borderId="0" xfId="104" applyNumberFormat="1" applyFont="1" applyAlignment="1">
      <alignment/>
    </xf>
    <xf numFmtId="0" fontId="14" fillId="0" borderId="0" xfId="104" applyNumberFormat="1" applyFont="1" applyFill="1">
      <alignment/>
    </xf>
    <xf numFmtId="3" fontId="15" fillId="0" borderId="0" xfId="0" applyNumberFormat="1" applyFont="1" applyFill="1" applyAlignment="1">
      <alignment/>
    </xf>
    <xf numFmtId="37" fontId="15" fillId="0" borderId="0" xfId="0" applyNumberFormat="1" applyFont="1" applyFill="1" applyAlignment="1">
      <alignment/>
    </xf>
    <xf numFmtId="37" fontId="15" fillId="0" borderId="16" xfId="104" applyNumberFormat="1" applyFont="1" applyFill="1" applyBorder="1">
      <alignment/>
    </xf>
    <xf numFmtId="10" fontId="14" fillId="0" borderId="0" xfId="110" applyNumberFormat="1" applyFont="1" applyFill="1" applyAlignment="1">
      <alignment/>
    </xf>
    <xf numFmtId="0" fontId="0" fillId="0" borderId="0" xfId="0" applyFont="1" applyFill="1" applyAlignment="1">
      <alignment/>
    </xf>
    <xf numFmtId="0" fontId="44" fillId="0" borderId="0" xfId="104" applyNumberFormat="1" applyFont="1" applyBorder="1" applyAlignment="1" applyProtection="1">
      <alignment horizontal="center"/>
      <protection locked="0"/>
    </xf>
    <xf numFmtId="0" fontId="44" fillId="0" borderId="12" xfId="104" applyNumberFormat="1" applyFont="1" applyBorder="1" applyAlignment="1" applyProtection="1">
      <alignment horizontal="center"/>
      <protection locked="0"/>
    </xf>
    <xf numFmtId="3" fontId="16" fillId="0" borderId="12" xfId="104" applyNumberFormat="1" applyFont="1" applyBorder="1" applyAlignment="1">
      <alignment horizontal="center"/>
    </xf>
    <xf numFmtId="37" fontId="15" fillId="0" borderId="16" xfId="104" applyNumberFormat="1" applyFont="1" applyFill="1" applyBorder="1" applyAlignment="1">
      <alignment/>
    </xf>
    <xf numFmtId="175" fontId="16" fillId="0" borderId="0" xfId="46" applyNumberFormat="1" applyFont="1" applyAlignment="1">
      <alignment/>
    </xf>
    <xf numFmtId="0" fontId="16" fillId="0" borderId="0" xfId="0" applyFont="1" applyAlignment="1">
      <alignment/>
    </xf>
    <xf numFmtId="3" fontId="16" fillId="0" borderId="0" xfId="0" applyNumberFormat="1" applyFont="1" applyAlignment="1">
      <alignment/>
    </xf>
    <xf numFmtId="0" fontId="17" fillId="0" borderId="0" xfId="0" applyFont="1" applyAlignment="1">
      <alignment/>
    </xf>
    <xf numFmtId="0" fontId="15" fillId="0" borderId="0" xfId="0" applyFont="1" applyAlignment="1">
      <alignment horizontal="center" vertical="top"/>
    </xf>
    <xf numFmtId="0" fontId="15" fillId="0" borderId="0" xfId="0" applyFont="1" applyAlignment="1">
      <alignment vertical="top" wrapText="1"/>
    </xf>
    <xf numFmtId="3" fontId="15" fillId="0" borderId="0" xfId="0" applyNumberFormat="1" applyFont="1" applyAlignment="1">
      <alignment horizontal="center" vertical="top"/>
    </xf>
    <xf numFmtId="0" fontId="15" fillId="0" borderId="0" xfId="0" applyFont="1" applyFill="1" applyAlignment="1">
      <alignment vertical="top" wrapText="1"/>
    </xf>
    <xf numFmtId="3" fontId="15" fillId="0" borderId="0" xfId="0" applyNumberFormat="1" applyFont="1" applyFill="1" applyAlignment="1">
      <alignment horizontal="center" vertical="top"/>
    </xf>
    <xf numFmtId="0" fontId="15" fillId="0" borderId="0" xfId="0" applyFont="1" applyAlignment="1">
      <alignment horizontal="left" vertical="top" wrapText="1"/>
    </xf>
    <xf numFmtId="10" fontId="14" fillId="0" borderId="0" xfId="104" applyNumberFormat="1" applyFont="1" applyFill="1" applyAlignment="1">
      <alignment/>
    </xf>
    <xf numFmtId="179" fontId="14" fillId="0" borderId="0" xfId="104" applyNumberFormat="1" applyFont="1" applyFill="1" applyAlignment="1">
      <alignment/>
    </xf>
    <xf numFmtId="175" fontId="15" fillId="0" borderId="0" xfId="46" applyNumberFormat="1" applyFont="1" applyAlignment="1">
      <alignment/>
    </xf>
    <xf numFmtId="175" fontId="15" fillId="0" borderId="16" xfId="104" applyNumberFormat="1" applyFont="1" applyFill="1" applyBorder="1" applyAlignment="1">
      <alignment/>
    </xf>
    <xf numFmtId="0" fontId="15" fillId="0" borderId="0" xfId="0" applyFont="1" applyAlignment="1">
      <alignment/>
    </xf>
    <xf numFmtId="0" fontId="1" fillId="0" borderId="0" xfId="0" applyNumberFormat="1" applyFont="1" applyFill="1" applyAlignment="1">
      <alignment horizontal="left"/>
    </xf>
    <xf numFmtId="1" fontId="0" fillId="0" borderId="0" xfId="0" applyNumberFormat="1" applyFont="1" applyFill="1" applyAlignment="1">
      <alignment horizontal="center"/>
    </xf>
    <xf numFmtId="0" fontId="0" fillId="0" borderId="0" xfId="0" applyNumberFormat="1" applyFont="1" applyFill="1" applyAlignment="1">
      <alignment/>
    </xf>
    <xf numFmtId="0" fontId="0" fillId="0" borderId="0" xfId="0" applyNumberFormat="1" applyFont="1" applyFill="1" applyAlignment="1">
      <alignment horizontal="center"/>
    </xf>
    <xf numFmtId="169" fontId="0" fillId="0" borderId="0" xfId="60" applyNumberFormat="1" applyFont="1" applyFill="1" applyAlignment="1">
      <alignment horizontal="center"/>
    </xf>
    <xf numFmtId="0" fontId="1" fillId="0" borderId="0" xfId="0" applyNumberFormat="1" applyFont="1" applyFill="1" applyAlignment="1">
      <alignment horizontal="center"/>
    </xf>
    <xf numFmtId="0" fontId="0" fillId="0" borderId="16" xfId="0" applyNumberFormat="1" applyFont="1" applyFill="1" applyBorder="1" applyAlignment="1">
      <alignment horizontal="center"/>
    </xf>
    <xf numFmtId="1" fontId="0" fillId="0" borderId="16" xfId="0" applyNumberFormat="1" applyFont="1" applyFill="1" applyBorder="1" applyAlignment="1">
      <alignment horizontal="center"/>
    </xf>
    <xf numFmtId="169" fontId="0" fillId="0" borderId="16" xfId="60" applyNumberFormat="1" applyFont="1" applyFill="1" applyBorder="1" applyAlignment="1">
      <alignment horizontal="center"/>
    </xf>
    <xf numFmtId="0" fontId="1" fillId="0" borderId="0" xfId="0" applyFont="1" applyFill="1" applyAlignment="1">
      <alignment/>
    </xf>
    <xf numFmtId="1" fontId="0" fillId="0" borderId="0" xfId="0" applyNumberFormat="1" applyFont="1" applyFill="1" applyAlignment="1">
      <alignment/>
    </xf>
    <xf numFmtId="169" fontId="0" fillId="0" borderId="0" xfId="0" applyNumberFormat="1" applyFont="1" applyFill="1" applyAlignment="1">
      <alignment horizontal="center"/>
    </xf>
    <xf numFmtId="0" fontId="15" fillId="0" borderId="0" xfId="0" applyFont="1" applyAlignment="1">
      <alignment vertical="top" wrapText="1"/>
    </xf>
    <xf numFmtId="174" fontId="15" fillId="0" borderId="0" xfId="60" applyNumberFormat="1" applyFont="1" applyFill="1" applyAlignment="1">
      <alignment/>
    </xf>
    <xf numFmtId="1" fontId="0" fillId="0" borderId="20" xfId="0" applyNumberFormat="1" applyFont="1" applyFill="1" applyBorder="1" applyAlignment="1">
      <alignment horizontal="left"/>
    </xf>
    <xf numFmtId="0" fontId="0" fillId="0" borderId="20" xfId="0" applyNumberFormat="1" applyFont="1" applyFill="1" applyBorder="1" applyAlignment="1">
      <alignment horizontal="right"/>
    </xf>
    <xf numFmtId="0" fontId="0" fillId="0" borderId="0" xfId="0" applyFont="1" applyFill="1" applyAlignment="1">
      <alignment horizontal="left"/>
    </xf>
    <xf numFmtId="0" fontId="1" fillId="0" borderId="0" xfId="0" applyFont="1" applyAlignment="1">
      <alignment/>
    </xf>
    <xf numFmtId="175" fontId="0" fillId="0" borderId="0" xfId="57" applyNumberFormat="1" applyFont="1" applyAlignment="1">
      <alignment/>
    </xf>
    <xf numFmtId="0" fontId="1" fillId="0" borderId="0" xfId="103" applyFont="1" applyBorder="1" applyAlignment="1">
      <alignment/>
      <protection/>
    </xf>
    <xf numFmtId="175" fontId="0" fillId="0" borderId="0" xfId="57" applyNumberFormat="1" applyFont="1" applyAlignment="1">
      <alignment/>
    </xf>
    <xf numFmtId="175" fontId="0" fillId="0" borderId="0" xfId="57" applyNumberFormat="1" applyFont="1" applyFill="1" applyAlignment="1">
      <alignment/>
    </xf>
    <xf numFmtId="175" fontId="1" fillId="0" borderId="16" xfId="57" applyNumberFormat="1" applyFont="1" applyBorder="1" applyAlignment="1">
      <alignment horizontal="center" wrapText="1"/>
    </xf>
    <xf numFmtId="49" fontId="0" fillId="0" borderId="0" xfId="0" applyNumberFormat="1" applyFont="1" applyAlignment="1">
      <alignment horizontal="center"/>
    </xf>
    <xf numFmtId="0" fontId="0" fillId="0" borderId="0" xfId="0" applyFont="1" applyAlignment="1">
      <alignment horizontal="left"/>
    </xf>
    <xf numFmtId="175" fontId="0" fillId="0" borderId="0" xfId="57" applyNumberFormat="1" applyFont="1" applyFill="1" applyAlignment="1">
      <alignment/>
    </xf>
    <xf numFmtId="194" fontId="1" fillId="0" borderId="16" xfId="57" applyNumberFormat="1" applyFont="1" applyBorder="1" applyAlignment="1" quotePrefix="1">
      <alignment horizontal="center" wrapText="1"/>
    </xf>
    <xf numFmtId="175" fontId="1" fillId="0" borderId="0" xfId="57" applyNumberFormat="1" applyFont="1" applyAlignment="1">
      <alignment horizontal="center"/>
    </xf>
    <xf numFmtId="175" fontId="0" fillId="0" borderId="0" xfId="57" applyNumberFormat="1" applyFont="1" applyFill="1" applyAlignment="1">
      <alignment horizontal="right"/>
    </xf>
    <xf numFmtId="195" fontId="0" fillId="0" borderId="0" xfId="0" applyNumberFormat="1" applyFont="1" applyFill="1" applyAlignment="1">
      <alignment horizontal="left"/>
    </xf>
    <xf numFmtId="0" fontId="1" fillId="0" borderId="0" xfId="103" applyFont="1" applyFill="1" applyBorder="1" applyAlignment="1">
      <alignment horizontal="left"/>
      <protection/>
    </xf>
    <xf numFmtId="41" fontId="27" fillId="0" borderId="0" xfId="102">
      <alignment/>
      <protection/>
    </xf>
    <xf numFmtId="0" fontId="0" fillId="0" borderId="0" xfId="95" applyFont="1" applyFill="1">
      <alignment/>
      <protection/>
    </xf>
    <xf numFmtId="175" fontId="0" fillId="0" borderId="0" xfId="59" applyNumberFormat="1" applyFont="1" applyFill="1" applyAlignment="1">
      <alignment/>
    </xf>
    <xf numFmtId="0" fontId="0" fillId="0" borderId="0" xfId="95" applyFont="1" applyFill="1" applyAlignment="1">
      <alignment horizontal="left"/>
      <protection/>
    </xf>
    <xf numFmtId="49" fontId="0" fillId="0" borderId="0" xfId="95" applyNumberFormat="1" applyFont="1" applyAlignment="1">
      <alignment horizontal="center"/>
      <protection/>
    </xf>
    <xf numFmtId="0" fontId="0" fillId="0" borderId="0" xfId="95" applyFont="1">
      <alignment/>
      <protection/>
    </xf>
    <xf numFmtId="175" fontId="0" fillId="0" borderId="0" xfId="59" applyNumberFormat="1" applyFont="1" applyAlignment="1">
      <alignment/>
    </xf>
    <xf numFmtId="0" fontId="1" fillId="0" borderId="0" xfId="103" applyFont="1" applyBorder="1" applyAlignment="1" quotePrefix="1">
      <alignment horizontal="left"/>
      <protection/>
    </xf>
    <xf numFmtId="0" fontId="1" fillId="0" borderId="0" xfId="103" applyFont="1" applyBorder="1" applyAlignment="1">
      <alignment horizontal="left"/>
      <protection/>
    </xf>
    <xf numFmtId="175" fontId="1" fillId="0" borderId="16" xfId="59" applyNumberFormat="1" applyFont="1" applyBorder="1" applyAlignment="1">
      <alignment horizontal="center" wrapText="1"/>
    </xf>
    <xf numFmtId="0" fontId="0" fillId="0" borderId="0" xfId="95" applyFont="1" applyAlignment="1">
      <alignment horizontal="left"/>
      <protection/>
    </xf>
    <xf numFmtId="175" fontId="27" fillId="0" borderId="0" xfId="59" applyNumberFormat="1" applyFont="1" applyAlignment="1">
      <alignment/>
    </xf>
    <xf numFmtId="0" fontId="1" fillId="0" borderId="0" xfId="95" applyFont="1">
      <alignment/>
      <protection/>
    </xf>
    <xf numFmtId="175" fontId="0" fillId="0" borderId="21" xfId="59" applyNumberFormat="1" applyFont="1" applyBorder="1" applyAlignment="1">
      <alignment/>
    </xf>
    <xf numFmtId="174" fontId="15" fillId="25" borderId="0" xfId="60" applyNumberFormat="1" applyFont="1" applyFill="1" applyAlignment="1">
      <alignment/>
    </xf>
    <xf numFmtId="0" fontId="0" fillId="0" borderId="0" xfId="0" applyFill="1" applyAlignment="1">
      <alignment/>
    </xf>
    <xf numFmtId="0" fontId="0" fillId="0" borderId="0" xfId="0" applyFont="1" applyFill="1" applyBorder="1" applyAlignment="1">
      <alignment horizontal="left"/>
    </xf>
    <xf numFmtId="37" fontId="1" fillId="0" borderId="16" xfId="0" applyNumberFormat="1" applyFont="1" applyFill="1" applyBorder="1" applyAlignment="1">
      <alignment horizontal="center" wrapText="1"/>
    </xf>
    <xf numFmtId="0" fontId="1" fillId="0" borderId="0" xfId="95" applyFont="1" applyFill="1">
      <alignment/>
      <protection/>
    </xf>
    <xf numFmtId="175" fontId="0" fillId="0" borderId="0" xfId="57" applyNumberFormat="1" applyFont="1" applyFill="1" applyAlignment="1">
      <alignment/>
    </xf>
    <xf numFmtId="0" fontId="0" fillId="0" borderId="0" xfId="0" applyFont="1" applyFill="1" applyBorder="1" applyAlignment="1">
      <alignment/>
    </xf>
    <xf numFmtId="175" fontId="0" fillId="0" borderId="0" xfId="57" applyNumberFormat="1" applyFont="1" applyFill="1" applyBorder="1" applyAlignment="1">
      <alignment/>
    </xf>
    <xf numFmtId="175" fontId="0" fillId="0" borderId="0" xfId="57" applyNumberFormat="1" applyFont="1" applyFill="1" applyBorder="1" applyAlignment="1">
      <alignment/>
    </xf>
    <xf numFmtId="175" fontId="0" fillId="0" borderId="0" xfId="57" applyNumberFormat="1" applyFont="1" applyFill="1" applyBorder="1" applyAlignment="1">
      <alignment/>
    </xf>
    <xf numFmtId="175" fontId="0" fillId="0" borderId="21" xfId="57" applyNumberFormat="1" applyFont="1" applyFill="1" applyBorder="1" applyAlignment="1">
      <alignment/>
    </xf>
    <xf numFmtId="0" fontId="0" fillId="0" borderId="0" xfId="0" applyFont="1" applyFill="1" applyAlignment="1">
      <alignment horizontal="center"/>
    </xf>
    <xf numFmtId="0" fontId="0" fillId="0" borderId="0" xfId="0" applyAlignment="1">
      <alignment horizontal="center"/>
    </xf>
    <xf numFmtId="0" fontId="0" fillId="0" borderId="0" xfId="95" applyFill="1" applyAlignment="1">
      <alignment horizontal="center" vertical="center"/>
      <protection/>
    </xf>
    <xf numFmtId="37" fontId="15" fillId="0" borderId="15" xfId="104" applyNumberFormat="1" applyFont="1" applyFill="1" applyBorder="1" applyAlignment="1">
      <alignment/>
    </xf>
    <xf numFmtId="37" fontId="15" fillId="0" borderId="15" xfId="104" applyNumberFormat="1" applyFont="1" applyBorder="1" applyAlignment="1">
      <alignment/>
    </xf>
    <xf numFmtId="175" fontId="0" fillId="0" borderId="0" xfId="46" applyNumberFormat="1" applyFont="1" applyAlignment="1">
      <alignment/>
    </xf>
    <xf numFmtId="3" fontId="15" fillId="0" borderId="0" xfId="104" applyNumberFormat="1" applyFont="1" applyAlignment="1" quotePrefix="1">
      <alignment horizontal="center"/>
    </xf>
    <xf numFmtId="0" fontId="15" fillId="0" borderId="0" xfId="104" applyNumberFormat="1" applyFont="1" applyAlignment="1" applyProtection="1">
      <alignment horizontal="center"/>
      <protection locked="0"/>
    </xf>
    <xf numFmtId="0" fontId="0" fillId="0" borderId="0" xfId="0" applyFont="1" applyAlignment="1">
      <alignment vertical="top" wrapText="1"/>
    </xf>
    <xf numFmtId="0" fontId="0" fillId="0" borderId="0" xfId="0" applyAlignment="1">
      <alignment vertical="top" wrapText="1"/>
    </xf>
    <xf numFmtId="0" fontId="0" fillId="0" borderId="0" xfId="0" applyFont="1" applyFill="1" applyAlignment="1">
      <alignment vertical="top" wrapText="1"/>
    </xf>
    <xf numFmtId="0" fontId="0" fillId="0" borderId="0" xfId="0" applyFill="1" applyAlignment="1">
      <alignment vertical="top" wrapText="1"/>
    </xf>
  </cellXfs>
  <cellStyles count="128">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ctual Date" xfId="40"/>
    <cellStyle name="Bad" xfId="41"/>
    <cellStyle name="Calculation" xfId="42"/>
    <cellStyle name="Cancel" xfId="43"/>
    <cellStyle name="Check Cell" xfId="44"/>
    <cellStyle name="Column.Head" xfId="45"/>
    <cellStyle name="Comma" xfId="46"/>
    <cellStyle name="Comma [0]" xfId="47"/>
    <cellStyle name="Comma [0] 2" xfId="48"/>
    <cellStyle name="Comma 2" xfId="49"/>
    <cellStyle name="Comma 2 2" xfId="50"/>
    <cellStyle name="Comma 2 3" xfId="51"/>
    <cellStyle name="Comma 3" xfId="52"/>
    <cellStyle name="Comma 3 2" xfId="53"/>
    <cellStyle name="Comma 3 3" xfId="54"/>
    <cellStyle name="Comma 4" xfId="55"/>
    <cellStyle name="Comma 4 2" xfId="56"/>
    <cellStyle name="Comma 5" xfId="57"/>
    <cellStyle name="Comma 6" xfId="58"/>
    <cellStyle name="Comma 7" xfId="59"/>
    <cellStyle name="Currency" xfId="60"/>
    <cellStyle name="Currency [0]" xfId="61"/>
    <cellStyle name="Currency 2" xfId="62"/>
    <cellStyle name="Currency 2 2" xfId="63"/>
    <cellStyle name="Currency 3" xfId="64"/>
    <cellStyle name="Currency 4" xfId="65"/>
    <cellStyle name="Date" xfId="66"/>
    <cellStyle name="Dot" xfId="67"/>
    <cellStyle name="Explanatory Text" xfId="68"/>
    <cellStyle name="FERC Input" xfId="69"/>
    <cellStyle name="Fixed" xfId="70"/>
    <cellStyle name="Fixed 2" xfId="71"/>
    <cellStyle name="Followed Hyperlink" xfId="72"/>
    <cellStyle name="Formula Input" xfId="73"/>
    <cellStyle name="Good" xfId="74"/>
    <cellStyle name="Grey" xfId="75"/>
    <cellStyle name="HEADER" xfId="76"/>
    <cellStyle name="Heading 1" xfId="77"/>
    <cellStyle name="Heading 2" xfId="78"/>
    <cellStyle name="Heading 3" xfId="79"/>
    <cellStyle name="Heading 4" xfId="80"/>
    <cellStyle name="Heading1" xfId="81"/>
    <cellStyle name="Heading1 2" xfId="82"/>
    <cellStyle name="Heading2" xfId="83"/>
    <cellStyle name="Heading2 2" xfId="84"/>
    <cellStyle name="HIGHLIGHT" xfId="85"/>
    <cellStyle name="Hyperlink" xfId="86"/>
    <cellStyle name="Input" xfId="87"/>
    <cellStyle name="Input [yellow]" xfId="88"/>
    <cellStyle name="Linked Cell" xfId="89"/>
    <cellStyle name="Neutral" xfId="90"/>
    <cellStyle name="no dec" xfId="91"/>
    <cellStyle name="Normal - Style1" xfId="92"/>
    <cellStyle name="Normal - Style2" xfId="93"/>
    <cellStyle name="Normal 2" xfId="94"/>
    <cellStyle name="Normal 2 2" xfId="95"/>
    <cellStyle name="Normal 2 2 2" xfId="96"/>
    <cellStyle name="Normal 3" xfId="97"/>
    <cellStyle name="Normal 3 2" xfId="98"/>
    <cellStyle name="Normal 4" xfId="99"/>
    <cellStyle name="Normal 5" xfId="100"/>
    <cellStyle name="Normal 6" xfId="101"/>
    <cellStyle name="Normal 7" xfId="102"/>
    <cellStyle name="Normal_12-31-01 Income Statement" xfId="103"/>
    <cellStyle name="Normal_Formula Input Sheet" xfId="104"/>
    <cellStyle name="Normal_nonlevelized-Form 1 (v3)" xfId="105"/>
    <cellStyle name="Note" xfId="106"/>
    <cellStyle name="nozero" xfId="107"/>
    <cellStyle name="nozero 2" xfId="108"/>
    <cellStyle name="Output" xfId="109"/>
    <cellStyle name="Percent" xfId="110"/>
    <cellStyle name="Percent [2]" xfId="111"/>
    <cellStyle name="Percent [2] 2" xfId="112"/>
    <cellStyle name="Percent 2" xfId="113"/>
    <cellStyle name="Percent 2 2" xfId="114"/>
    <cellStyle name="Percent 3" xfId="115"/>
    <cellStyle name="Percent 4" xfId="116"/>
    <cellStyle name="Percent 5" xfId="117"/>
    <cellStyle name="PSChar" xfId="118"/>
    <cellStyle name="PSDate" xfId="119"/>
    <cellStyle name="PSDec" xfId="120"/>
    <cellStyle name="PSHeading" xfId="121"/>
    <cellStyle name="PSInt" xfId="122"/>
    <cellStyle name="PSSpacer" xfId="123"/>
    <cellStyle name="RangeBelow" xfId="124"/>
    <cellStyle name="Style 1" xfId="125"/>
    <cellStyle name="SubRoutine" xfId="126"/>
    <cellStyle name="Tabs" xfId="127"/>
    <cellStyle name="þ(Î'_x000C_ïþ÷_x000C_âþÖ_x0006__x0002_Þ”_x0013__x0007__x0001__x0001_" xfId="128"/>
    <cellStyle name="þ(Î'_x000C_ïþ÷_x000C_âþÖ_x0006__x0002_Þ”_x0013__x0007__x0001__x0001_ 2" xfId="129"/>
    <cellStyle name="Thousands" xfId="130"/>
    <cellStyle name="Thousands 2" xfId="131"/>
    <cellStyle name="Thousands1" xfId="132"/>
    <cellStyle name="Thousands1 2" xfId="133"/>
    <cellStyle name="Title" xfId="134"/>
    <cellStyle name="Total" xfId="135"/>
    <cellStyle name="Total 2" xfId="136"/>
    <cellStyle name="Unprot" xfId="137"/>
    <cellStyle name="Unprot$" xfId="138"/>
    <cellStyle name="Unprot$ 2" xfId="139"/>
    <cellStyle name="Unprotect" xfId="140"/>
    <cellStyle name="Warning Text" xfId="141"/>
  </cellStyles>
  <dxfs count="6">
    <dxf>
      <font>
        <color indexed="10"/>
      </font>
    </dxf>
    <dxf>
      <font>
        <color indexed="1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e594\Local%20Settings\Temporary%20Internet%20Files\OLK13\SSP-SS\TaxSrvcs\INCOME\2004\SPS\spsaccrl2004%20dec.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H:\Documents%20and%20Settings\t1088\Desktop\spsfrantx.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SSP-SS\REVREQ\EXCEL\PSC%20Elec%20Rate%20Case%202011\2012%20FTY\Workpapers\Calpine%20Acq%20data%20fil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SSP-SS\REVREQ\EXCEL\PSC%20Elec%20Rate%20Case%202011\2012%20FTY\OLD\O&amp;M%20Difference%20at%2011-9-1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NPCPSP01\Home\W56633\data\EXCEL97\RESALE\rslf94959697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lue\team\INCTAX\93RTN\FEDERAL\NSP(MN)\93GLD2A.XLW"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rp\SharedData\SSP-SS\TaxSrvcs\INCOME\2001\2001ftr\sscanalysi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rp\SharedData\TaxSrvcs\INCOME\1998\1998ftr\Fuelco\reconcil_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t1088\Desktop\spsfrantx.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XNFCPAT01\Home\SSP-SS\REVREQ\EXCEL\FERC\SPS%20COSS%20for%202003\December%202003\BK%20Inpu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bbcs01\Local%20Settings\Temporary%20Internet%20Files\OLK1632\FINANC\AFUDC\AFUDC%202002\AFUDC2002%20Forecast%20All%20Cos%20Act.%20thru%20Mar.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H:\SSP-SS\REVREQ\EXCEL\FERC\SPS%20COSS%20for%202003\December%202003\BK%20Input.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H:\Documents%20and%20Settings\bbcs01\Local%20Settings\Temporary%20Internet%20Files\OLK1632\FINANC\AFUDC\AFUDC%202002\AFUDC2002%20Forecast%20All%20Cos%20Act.%20thru%20M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FIT Due to Plant (Alloc by St)"/>
      <sheetName val="DFIT Due to Depr (Alloc by St)"/>
      <sheetName val="def tax alloc"/>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entry"/>
      <sheetName val="260025"/>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alpine Acquisition"/>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st Saving Measures (2)"/>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LF949596"/>
      <sheetName val="FERC-95"/>
      <sheetName val="FREC-96"/>
      <sheetName val="FERC-97"/>
      <sheetName val="FERC-98"/>
    </sheetNames>
    <sheetDataSet>
      <sheetData sheetId="1">
        <row r="3">
          <cell r="A3" t="str">
            <v>Bangor</v>
          </cell>
        </row>
        <row r="4">
          <cell r="A4" t="str">
            <v>Bangor</v>
          </cell>
        </row>
        <row r="5">
          <cell r="A5" t="str">
            <v>Bangor</v>
          </cell>
        </row>
        <row r="6">
          <cell r="A6" t="str">
            <v>Bangor</v>
          </cell>
        </row>
        <row r="7">
          <cell r="A7" t="str">
            <v>Bangor</v>
          </cell>
        </row>
        <row r="8">
          <cell r="A8" t="str">
            <v>Bangor</v>
          </cell>
        </row>
        <row r="9">
          <cell r="A9" t="str">
            <v>Bangor</v>
          </cell>
        </row>
        <row r="10">
          <cell r="A10" t="str">
            <v>Bangor</v>
          </cell>
        </row>
        <row r="11">
          <cell r="A11" t="str">
            <v>Bangor</v>
          </cell>
        </row>
        <row r="12">
          <cell r="A12" t="str">
            <v>Bangor</v>
          </cell>
        </row>
        <row r="13">
          <cell r="A13" t="str">
            <v>Bangor</v>
          </cell>
        </row>
        <row r="14">
          <cell r="A14" t="str">
            <v>Bangor</v>
          </cell>
        </row>
        <row r="15">
          <cell r="A15" t="str">
            <v>Bangor</v>
          </cell>
        </row>
        <row r="16">
          <cell r="A16" t="str">
            <v>Barron</v>
          </cell>
        </row>
        <row r="17">
          <cell r="A17" t="str">
            <v>Barron</v>
          </cell>
        </row>
        <row r="18">
          <cell r="A18" t="str">
            <v>Barron</v>
          </cell>
        </row>
        <row r="19">
          <cell r="A19" t="str">
            <v>Barron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BASE"/>
      <sheetName val="Reconcil"/>
      <sheetName val="SCH C"/>
      <sheetName val="01-04"/>
      <sheetName val="UB ACC"/>
      <sheetName val="UB 481(a)"/>
      <sheetName val="01-06"/>
      <sheetName val="01-11"/>
      <sheetName val="04-01"/>
      <sheetName val="05-01"/>
      <sheetName val="06-01"/>
      <sheetName val="09-01"/>
      <sheetName val="09-02"/>
      <sheetName val="09-05"/>
      <sheetName val="09-06"/>
      <sheetName val="09-07"/>
      <sheetName val="09-09"/>
      <sheetName val="10-02"/>
      <sheetName val="10-03"/>
      <sheetName val="10-04"/>
      <sheetName val="13-02"/>
      <sheetName val="MGR SEV"/>
      <sheetName val="NONMGR SEV"/>
      <sheetName val="13-03"/>
      <sheetName val="ST OPT RECAP"/>
      <sheetName val="13-04"/>
      <sheetName val="13-07"/>
      <sheetName val="VAC ACC"/>
      <sheetName val="13-08"/>
      <sheetName val="17-05"/>
      <sheetName val="FUEL CR"/>
      <sheetName val="18-02"/>
      <sheetName val="18-06"/>
      <sheetName val="18-07"/>
      <sheetName val="19-01"/>
      <sheetName val="CHAR CONT-BLMT"/>
      <sheetName val="19-02"/>
      <sheetName val="20-01"/>
      <sheetName val="20-03"/>
      <sheetName val="RAR - 87_88"/>
      <sheetName val="20-07"/>
      <sheetName val="25-03"/>
      <sheetName val="FAS106"/>
      <sheetName val="25-07"/>
      <sheetName val="26-02"/>
      <sheetName val="LCM"/>
      <sheetName val="26-04"/>
      <sheetName val="26-05"/>
      <sheetName val="LOBBY GROSS-UP"/>
      <sheetName val="26-06"/>
      <sheetName val="26-08"/>
      <sheetName val="26-11"/>
      <sheetName val="26-13"/>
      <sheetName val="LIC AMORT"/>
      <sheetName val="26-14 | 05-04"/>
      <sheetName val="PRIVATE FUEL "/>
      <sheetName val="26-17"/>
      <sheetName val="START-UP AMORT"/>
      <sheetName val="SEREN"/>
      <sheetName val="26-20"/>
      <sheetName val="26-22"/>
      <sheetName val="26-26"/>
      <sheetName val="CIP notes"/>
      <sheetName val="26-31 | 05-06 | 18-11"/>
      <sheetName val="ELEC CIP"/>
      <sheetName val="CIP REC"/>
      <sheetName val="CIP INC STMT"/>
      <sheetName val="CIP BAL SHT"/>
      <sheetName val="26-32 | 05-07 | 18-12"/>
      <sheetName val="GAS CIP"/>
      <sheetName val="26-33"/>
      <sheetName val="26-37"/>
      <sheetName val="26-38"/>
      <sheetName val="26-39"/>
      <sheetName val="TEMP"/>
      <sheetName val="Module1"/>
      <sheetName val="YE DEFN"/>
      <sheetName val="REPORT"/>
      <sheetName val="WORKPAPER1"/>
      <sheetName val="Macro2"/>
      <sheetName val="AR-FI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ps fed amt ace anal"/>
      <sheetName val="psc fed amt ace anal"/>
      <sheetName val="tax rates"/>
      <sheetName val="#REF"/>
      <sheetName val="DATABAS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ex"/>
      <sheetName val="return to accrual"/>
      <sheetName val="trial balance - trc order"/>
      <sheetName val="trial balance - acct order"/>
      <sheetName val="tax adjustments"/>
      <sheetName val="reclasse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ntry"/>
      <sheetName val="260025"/>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07 BK - Funct Model"/>
      <sheetName val="meter check"/>
      <sheetName val="Constant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mary"/>
      <sheetName val="NSP MN"/>
      <sheetName val="NSP WI"/>
      <sheetName val="PSCO"/>
      <sheetName val="SPS"/>
      <sheetName val="CHEY"/>
      <sheetName val="STD Forecast"/>
      <sheetName val="Commercial Paper"/>
      <sheetName val="Std Compare"/>
      <sheetName val="Allocators"/>
      <sheetName val="AL - Page 1, CWC"/>
      <sheetName val="Table"/>
      <sheetName val="data entry"/>
      <sheetName val="erb"/>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ter check"/>
      <sheetName val="Constants"/>
      <sheetName val="07 BK - Funct Model"/>
      <sheetName val="#RE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ummary"/>
      <sheetName val="NSP MN"/>
      <sheetName val="NSP WI"/>
      <sheetName val="PSCO"/>
      <sheetName val="SPS"/>
      <sheetName val="CHEY"/>
      <sheetName val="STD Forecast"/>
      <sheetName val="Commercial Paper"/>
      <sheetName val="Std Compar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264"/>
  <sheetViews>
    <sheetView tabSelected="1" view="pageBreakPreview" zoomScale="60" zoomScaleNormal="70" zoomScalePageLayoutView="0" workbookViewId="0" topLeftCell="A1">
      <selection activeCell="C24" sqref="C24"/>
    </sheetView>
  </sheetViews>
  <sheetFormatPr defaultColWidth="9.140625" defaultRowHeight="12.75"/>
  <cols>
    <col min="1" max="1" width="7.8515625" style="5" customWidth="1"/>
    <col min="2" max="2" width="2.00390625" style="5" customWidth="1"/>
    <col min="3" max="3" width="100.7109375" style="5" customWidth="1"/>
    <col min="4" max="4" width="8.8515625" style="5" customWidth="1"/>
    <col min="5" max="5" width="20.57421875" style="5" bestFit="1" customWidth="1"/>
    <col min="6" max="6" width="3.00390625" style="5" hidden="1" customWidth="1"/>
    <col min="7" max="7" width="20.57421875" style="5" bestFit="1" customWidth="1"/>
    <col min="8" max="8" width="22.421875" style="5" customWidth="1"/>
    <col min="9" max="9" width="13.421875" style="5" bestFit="1" customWidth="1"/>
    <col min="10" max="11" width="9.140625" style="5" customWidth="1"/>
    <col min="12" max="12" width="15.7109375" style="5" bestFit="1" customWidth="1"/>
    <col min="13" max="13" width="12.7109375" style="6" bestFit="1" customWidth="1"/>
    <col min="14" max="14" width="14.00390625" style="7" bestFit="1" customWidth="1"/>
    <col min="15" max="15" width="11.57421875" style="5" bestFit="1" customWidth="1"/>
    <col min="16" max="16" width="12.57421875" style="5" bestFit="1" customWidth="1"/>
    <col min="17" max="16384" width="9.140625" style="5" customWidth="1"/>
  </cols>
  <sheetData>
    <row r="1" spans="1:9" ht="18">
      <c r="A1" s="8" t="s">
        <v>69</v>
      </c>
      <c r="B1" s="2"/>
      <c r="C1" s="3"/>
      <c r="D1" s="4"/>
      <c r="E1" s="203"/>
      <c r="F1" s="203"/>
      <c r="G1" s="203"/>
      <c r="H1" s="203"/>
      <c r="I1" s="203"/>
    </row>
    <row r="2" spans="1:9" ht="18">
      <c r="A2" s="8" t="s">
        <v>322</v>
      </c>
      <c r="B2" s="2"/>
      <c r="C2" s="3"/>
      <c r="D2" s="4"/>
      <c r="E2" s="3"/>
      <c r="F2" s="3"/>
      <c r="G2" s="3"/>
      <c r="H2" s="3"/>
      <c r="I2" s="3"/>
    </row>
    <row r="3" spans="1:9" ht="18">
      <c r="A3" s="2"/>
      <c r="B3" s="2"/>
      <c r="C3" s="8"/>
      <c r="D3" s="4"/>
      <c r="E3" s="9"/>
      <c r="F3" s="10"/>
      <c r="G3" s="11"/>
      <c r="H3" s="3"/>
      <c r="I3" s="3"/>
    </row>
    <row r="4" spans="1:9" ht="18">
      <c r="A4" s="2"/>
      <c r="B4" s="2"/>
      <c r="C4" s="3"/>
      <c r="D4" s="4"/>
      <c r="F4" s="3"/>
      <c r="G4" s="12"/>
      <c r="H4" s="3"/>
      <c r="I4" s="3"/>
    </row>
    <row r="5" spans="1:9" ht="18">
      <c r="A5" s="2"/>
      <c r="B5" s="2"/>
      <c r="C5" s="3"/>
      <c r="D5" s="4"/>
      <c r="E5" s="16"/>
      <c r="F5" s="97"/>
      <c r="G5" s="16"/>
      <c r="H5" s="13"/>
      <c r="I5" s="14"/>
    </row>
    <row r="6" spans="1:9" ht="18" customHeight="1">
      <c r="A6" s="15"/>
      <c r="B6" s="2"/>
      <c r="C6" s="13"/>
      <c r="D6" s="13"/>
      <c r="E6" s="16">
        <v>2017</v>
      </c>
      <c r="F6" s="99"/>
      <c r="G6" s="16">
        <v>2017</v>
      </c>
      <c r="H6" s="16" t="s">
        <v>1</v>
      </c>
      <c r="I6" s="14"/>
    </row>
    <row r="7" spans="1:9" ht="18">
      <c r="A7" s="15"/>
      <c r="B7" s="2"/>
      <c r="C7" s="13"/>
      <c r="D7" s="13"/>
      <c r="E7" s="98" t="s">
        <v>95</v>
      </c>
      <c r="F7" s="99"/>
      <c r="G7" s="98" t="s">
        <v>304</v>
      </c>
      <c r="H7" s="13"/>
      <c r="I7" s="14"/>
    </row>
    <row r="8" spans="1:9" ht="18">
      <c r="A8" s="15" t="s">
        <v>2</v>
      </c>
      <c r="B8" s="2"/>
      <c r="C8" s="13"/>
      <c r="D8" s="13"/>
      <c r="E8" s="76" t="s">
        <v>3</v>
      </c>
      <c r="F8" s="76"/>
      <c r="G8" s="76" t="s">
        <v>3</v>
      </c>
      <c r="H8" s="1"/>
      <c r="I8" s="14"/>
    </row>
    <row r="9" spans="1:9" ht="18.75" thickBot="1">
      <c r="A9" s="18" t="s">
        <v>4</v>
      </c>
      <c r="B9" s="2"/>
      <c r="C9" s="13"/>
      <c r="D9" s="13"/>
      <c r="E9" s="100" t="s">
        <v>5</v>
      </c>
      <c r="F9" s="101"/>
      <c r="G9" s="100" t="s">
        <v>5</v>
      </c>
      <c r="H9" s="19"/>
      <c r="I9" s="14"/>
    </row>
    <row r="10" spans="1:9" ht="18">
      <c r="A10" s="21">
        <f>1</f>
        <v>1</v>
      </c>
      <c r="B10" s="2"/>
      <c r="C10" s="13" t="s">
        <v>249</v>
      </c>
      <c r="D10" s="13"/>
      <c r="E10" s="22">
        <v>122607639.86565831</v>
      </c>
      <c r="F10" s="22"/>
      <c r="G10" s="22">
        <v>117605856.33756393</v>
      </c>
      <c r="H10" s="22">
        <f>E10-G10</f>
        <v>5001783.528094381</v>
      </c>
      <c r="I10" s="14"/>
    </row>
    <row r="11" spans="1:9" ht="18">
      <c r="A11" s="21"/>
      <c r="B11" s="2"/>
      <c r="C11" s="13"/>
      <c r="D11" s="13"/>
      <c r="E11" s="20"/>
      <c r="F11" s="20"/>
      <c r="G11" s="20"/>
      <c r="H11" s="20"/>
      <c r="I11" s="14"/>
    </row>
    <row r="12" spans="1:9" ht="18">
      <c r="A12" s="15">
        <f>A10+1</f>
        <v>2</v>
      </c>
      <c r="B12" s="2"/>
      <c r="C12" s="13" t="s">
        <v>39</v>
      </c>
      <c r="D12" s="13"/>
      <c r="E12" s="26">
        <v>0</v>
      </c>
      <c r="F12" s="26"/>
      <c r="G12" s="26">
        <v>3314742.6162399948</v>
      </c>
      <c r="H12" s="26">
        <f>E12-G12</f>
        <v>-3314742.6162399948</v>
      </c>
      <c r="I12" s="14"/>
    </row>
    <row r="13" spans="1:9" ht="18">
      <c r="A13" s="15">
        <f>A12+1</f>
        <v>3</v>
      </c>
      <c r="B13" s="2"/>
      <c r="C13" s="13" t="s">
        <v>40</v>
      </c>
      <c r="D13" s="13"/>
      <c r="E13" s="26">
        <v>0</v>
      </c>
      <c r="F13" s="26"/>
      <c r="G13" s="26">
        <v>214800</v>
      </c>
      <c r="H13" s="26">
        <f>E13-G13</f>
        <v>-214800</v>
      </c>
      <c r="I13" s="14"/>
    </row>
    <row r="14" spans="1:9" ht="18">
      <c r="A14" s="15">
        <f>A13+1</f>
        <v>4</v>
      </c>
      <c r="B14" s="2"/>
      <c r="C14" s="13" t="s">
        <v>246</v>
      </c>
      <c r="D14" s="13"/>
      <c r="E14" s="26">
        <v>0</v>
      </c>
      <c r="F14" s="26"/>
      <c r="G14" s="26">
        <v>0</v>
      </c>
      <c r="H14" s="26">
        <f>E14-G14</f>
        <v>0</v>
      </c>
      <c r="I14" s="14"/>
    </row>
    <row r="15" spans="1:9" ht="18">
      <c r="A15" s="15">
        <f>A14+1</f>
        <v>5</v>
      </c>
      <c r="B15" s="2"/>
      <c r="C15" s="13" t="s">
        <v>247</v>
      </c>
      <c r="D15" s="13"/>
      <c r="E15" s="26">
        <v>0</v>
      </c>
      <c r="F15" s="26"/>
      <c r="G15" s="26">
        <v>0</v>
      </c>
      <c r="H15" s="26">
        <f>E15-G15</f>
        <v>0</v>
      </c>
      <c r="I15" s="14"/>
    </row>
    <row r="16" spans="1:9" ht="18">
      <c r="A16" s="15"/>
      <c r="B16" s="2"/>
      <c r="C16" s="13"/>
      <c r="D16" s="13"/>
      <c r="E16" s="24"/>
      <c r="F16" s="23"/>
      <c r="G16" s="24"/>
      <c r="H16" s="24"/>
      <c r="I16" s="14"/>
    </row>
    <row r="17" spans="1:9" ht="18">
      <c r="A17" s="15">
        <f>A15+1</f>
        <v>6</v>
      </c>
      <c r="B17" s="2"/>
      <c r="C17" s="13" t="s">
        <v>41</v>
      </c>
      <c r="D17" s="13"/>
      <c r="E17" s="22">
        <f>E10+E12+E13+E14+E15</f>
        <v>122607639.86565831</v>
      </c>
      <c r="F17" s="22">
        <f>F10+F12+F13+F14+F15</f>
        <v>0</v>
      </c>
      <c r="G17" s="22">
        <f>G10+G12+G13+G14+G15</f>
        <v>121135398.95380393</v>
      </c>
      <c r="H17" s="22">
        <f>H10+H12+H13+H14+H15</f>
        <v>1472240.9118543863</v>
      </c>
      <c r="I17" s="96"/>
    </row>
    <row r="18" spans="1:9" ht="18">
      <c r="A18" s="15"/>
      <c r="B18" s="2"/>
      <c r="C18" s="13"/>
      <c r="D18" s="13"/>
      <c r="E18" s="23"/>
      <c r="F18" s="23"/>
      <c r="G18" s="23"/>
      <c r="H18" s="23"/>
      <c r="I18" s="95"/>
    </row>
    <row r="19" spans="1:9" ht="18">
      <c r="A19" s="15">
        <f>A17+1</f>
        <v>7</v>
      </c>
      <c r="B19" s="2"/>
      <c r="C19" s="25" t="s">
        <v>7</v>
      </c>
      <c r="D19" s="13"/>
      <c r="E19" s="23"/>
      <c r="F19" s="23"/>
      <c r="G19" s="23"/>
      <c r="H19" s="23"/>
      <c r="I19" s="14"/>
    </row>
    <row r="20" spans="1:9" ht="18">
      <c r="A20" s="15">
        <f>A19+1</f>
        <v>8</v>
      </c>
      <c r="B20" s="2"/>
      <c r="C20" s="25" t="s">
        <v>101</v>
      </c>
      <c r="D20" s="13"/>
      <c r="E20" s="26">
        <v>4539000</v>
      </c>
      <c r="F20" s="26"/>
      <c r="G20" s="26">
        <v>4699000</v>
      </c>
      <c r="H20" s="26">
        <f>+E20-G20</f>
        <v>-160000</v>
      </c>
      <c r="I20" s="96"/>
    </row>
    <row r="21" spans="1:9" ht="18">
      <c r="A21" s="15"/>
      <c r="B21" s="2"/>
      <c r="C21" s="25"/>
      <c r="D21" s="13"/>
      <c r="E21" s="27"/>
      <c r="F21" s="27"/>
      <c r="G21" s="23"/>
      <c r="H21" s="13"/>
      <c r="I21" s="14"/>
    </row>
    <row r="22" spans="1:9" ht="18">
      <c r="A22" s="15">
        <f>A20+1</f>
        <v>9</v>
      </c>
      <c r="B22" s="2"/>
      <c r="C22" s="25" t="s">
        <v>63</v>
      </c>
      <c r="D22" s="13"/>
      <c r="E22" s="27"/>
      <c r="F22" s="27"/>
      <c r="G22" s="23"/>
      <c r="H22" s="13"/>
      <c r="I22" s="14"/>
    </row>
    <row r="23" spans="1:9" ht="18">
      <c r="A23" s="15">
        <f>A22+1</f>
        <v>10</v>
      </c>
      <c r="B23" s="2"/>
      <c r="C23" s="25" t="s">
        <v>8</v>
      </c>
      <c r="D23" s="13"/>
      <c r="E23" s="28">
        <f>E17/E20</f>
        <v>27.01203786421201</v>
      </c>
      <c r="F23" s="28" t="e">
        <f>ROUND(F17/F20,3)</f>
        <v>#DIV/0!</v>
      </c>
      <c r="G23" s="28">
        <f>G17/G20</f>
        <v>25.77897402719811</v>
      </c>
      <c r="H23" s="29">
        <f>+E23-G23</f>
        <v>1.2330638370139013</v>
      </c>
      <c r="I23" s="96"/>
    </row>
    <row r="24" spans="1:9" ht="18">
      <c r="A24" s="15">
        <f>A23+1</f>
        <v>11</v>
      </c>
      <c r="B24" s="2"/>
      <c r="C24" s="25" t="s">
        <v>9</v>
      </c>
      <c r="D24" s="13"/>
      <c r="E24" s="28">
        <f>ROUND(E23/12,3)</f>
        <v>2.251</v>
      </c>
      <c r="F24" s="28" t="e">
        <f>ROUND(F23/12,3)</f>
        <v>#DIV/0!</v>
      </c>
      <c r="G24" s="28">
        <f>ROUND(G23/12,3)</f>
        <v>2.148</v>
      </c>
      <c r="H24" s="29">
        <f>+E24-G24</f>
        <v>0.10299999999999976</v>
      </c>
      <c r="I24" s="14"/>
    </row>
    <row r="25" spans="1:9" ht="18">
      <c r="A25" s="15"/>
      <c r="B25" s="2"/>
      <c r="C25" s="25"/>
      <c r="D25" s="13"/>
      <c r="E25" s="30"/>
      <c r="F25" s="30"/>
      <c r="G25" s="30"/>
      <c r="H25" s="13"/>
      <c r="I25" s="14"/>
    </row>
    <row r="26" spans="1:9" ht="18">
      <c r="A26" s="15">
        <f>A24+1</f>
        <v>12</v>
      </c>
      <c r="B26" s="2"/>
      <c r="C26" s="25" t="s">
        <v>64</v>
      </c>
      <c r="D26" s="13"/>
      <c r="E26" s="28">
        <f>ROUND(E23/52,3)</f>
        <v>0.519</v>
      </c>
      <c r="F26" s="28" t="e">
        <f>ROUND(F23/52,3)</f>
        <v>#DIV/0!</v>
      </c>
      <c r="G26" s="28">
        <f>ROUND(G23/52,3)</f>
        <v>0.496</v>
      </c>
      <c r="H26" s="29">
        <f>+E26-G26</f>
        <v>0.02300000000000002</v>
      </c>
      <c r="I26" s="14"/>
    </row>
    <row r="27" spans="1:9" ht="18">
      <c r="A27" s="15"/>
      <c r="B27" s="2"/>
      <c r="C27" s="25"/>
      <c r="D27" s="13"/>
      <c r="E27" s="28"/>
      <c r="F27" s="28"/>
      <c r="G27" s="28"/>
      <c r="H27" s="29"/>
      <c r="I27" s="14"/>
    </row>
    <row r="28" spans="1:9" ht="18">
      <c r="A28" s="15">
        <f>A26+1</f>
        <v>13</v>
      </c>
      <c r="B28" s="2"/>
      <c r="C28" s="25" t="s">
        <v>65</v>
      </c>
      <c r="D28" s="13"/>
      <c r="E28" s="28">
        <f>ROUND(E26/6,3)</f>
        <v>0.087</v>
      </c>
      <c r="F28" s="28" t="e">
        <f>ROUND(F26/6,3)</f>
        <v>#DIV/0!</v>
      </c>
      <c r="G28" s="28">
        <f>ROUND(G26/6,3)</f>
        <v>0.083</v>
      </c>
      <c r="H28" s="29">
        <f>E28-G28</f>
        <v>0.00399999999999999</v>
      </c>
      <c r="I28" s="14"/>
    </row>
    <row r="29" spans="1:9" ht="18">
      <c r="A29" s="15">
        <f>A28+1</f>
        <v>14</v>
      </c>
      <c r="B29" s="2"/>
      <c r="C29" s="25" t="s">
        <v>66</v>
      </c>
      <c r="D29" s="13"/>
      <c r="E29" s="28">
        <f>ROUND(E26/7,3)</f>
        <v>0.074</v>
      </c>
      <c r="F29" s="28" t="e">
        <f>ROUND(F26/7,3)</f>
        <v>#DIV/0!</v>
      </c>
      <c r="G29" s="28">
        <f>ROUND(G26/7,3)</f>
        <v>0.071</v>
      </c>
      <c r="H29" s="29">
        <f>E29-G29</f>
        <v>0.0030000000000000027</v>
      </c>
      <c r="I29" s="14"/>
    </row>
    <row r="30" spans="1:9" ht="18">
      <c r="A30" s="15"/>
      <c r="B30" s="2"/>
      <c r="C30" s="25"/>
      <c r="D30" s="13"/>
      <c r="E30" s="28"/>
      <c r="F30" s="28"/>
      <c r="G30" s="28"/>
      <c r="H30" s="13"/>
      <c r="I30" s="14"/>
    </row>
    <row r="31" spans="1:9" ht="18">
      <c r="A31" s="15">
        <f>A29+1</f>
        <v>15</v>
      </c>
      <c r="B31" s="2"/>
      <c r="C31" s="25" t="s">
        <v>67</v>
      </c>
      <c r="D31" s="13"/>
      <c r="E31" s="28">
        <f>ROUND(E28/16*1000,3)</f>
        <v>5.438</v>
      </c>
      <c r="F31" s="28" t="e">
        <f>ROUND(F28/16*1000,3)</f>
        <v>#DIV/0!</v>
      </c>
      <c r="G31" s="28">
        <f>ROUND(G28/16*1000,3)</f>
        <v>5.188</v>
      </c>
      <c r="H31" s="29">
        <f>E31-G31</f>
        <v>0.25</v>
      </c>
      <c r="I31" s="14"/>
    </row>
    <row r="32" spans="1:9" ht="18">
      <c r="A32" s="15">
        <f>A31+1</f>
        <v>16</v>
      </c>
      <c r="B32" s="2"/>
      <c r="C32" s="25" t="s">
        <v>68</v>
      </c>
      <c r="D32" s="13"/>
      <c r="E32" s="28">
        <f>ROUND(E29/24*1000,3)</f>
        <v>3.083</v>
      </c>
      <c r="F32" s="28" t="e">
        <f>ROUND(F29/24*1000,3)</f>
        <v>#DIV/0!</v>
      </c>
      <c r="G32" s="28">
        <f>ROUND(G29/24*1000,3)</f>
        <v>2.958</v>
      </c>
      <c r="H32" s="29">
        <f>E32-G32</f>
        <v>0.125</v>
      </c>
      <c r="I32" s="14"/>
    </row>
    <row r="33" spans="1:9" ht="18">
      <c r="A33" s="15"/>
      <c r="B33" s="2"/>
      <c r="C33" s="25"/>
      <c r="D33" s="13"/>
      <c r="E33" s="30"/>
      <c r="F33" s="30"/>
      <c r="G33" s="30"/>
      <c r="H33" s="13"/>
      <c r="I33" s="14"/>
    </row>
    <row r="34" spans="1:9" ht="18">
      <c r="A34" s="15">
        <f>A32+1</f>
        <v>17</v>
      </c>
      <c r="B34" s="2"/>
      <c r="C34" s="25" t="s">
        <v>71</v>
      </c>
      <c r="D34" s="13"/>
      <c r="E34" s="30"/>
      <c r="F34" s="30"/>
      <c r="G34" s="30"/>
      <c r="H34" s="13"/>
      <c r="I34" s="14"/>
    </row>
    <row r="35" spans="1:9" ht="18">
      <c r="A35" s="15">
        <f>A34+1</f>
        <v>18</v>
      </c>
      <c r="B35" s="2"/>
      <c r="C35" s="31" t="s">
        <v>72</v>
      </c>
      <c r="D35" s="13"/>
      <c r="E35" s="32">
        <v>141261.12</v>
      </c>
      <c r="F35" s="30"/>
      <c r="G35" s="32">
        <v>141261.12</v>
      </c>
      <c r="H35" s="33">
        <f>E35-G35</f>
        <v>0</v>
      </c>
      <c r="I35" s="14"/>
    </row>
    <row r="36" spans="1:9" ht="18">
      <c r="A36" s="15">
        <f>A35+1</f>
        <v>19</v>
      </c>
      <c r="B36" s="2"/>
      <c r="C36" s="31" t="s">
        <v>73</v>
      </c>
      <c r="D36" s="13"/>
      <c r="E36" s="23">
        <v>210</v>
      </c>
      <c r="F36" s="23"/>
      <c r="G36" s="23">
        <v>210</v>
      </c>
      <c r="H36" s="23">
        <f>E36-G36</f>
        <v>0</v>
      </c>
      <c r="I36" s="14"/>
    </row>
    <row r="37" spans="1:9" ht="18">
      <c r="A37" s="15">
        <f>A36+1</f>
        <v>20</v>
      </c>
      <c r="B37" s="2"/>
      <c r="C37" s="31" t="s">
        <v>75</v>
      </c>
      <c r="D37" s="13"/>
      <c r="E37" s="32">
        <v>673</v>
      </c>
      <c r="F37" s="30"/>
      <c r="G37" s="32">
        <v>673</v>
      </c>
      <c r="H37" s="33">
        <f>E37-G37</f>
        <v>0</v>
      </c>
      <c r="I37" s="14"/>
    </row>
    <row r="38" spans="1:9" ht="18">
      <c r="A38" s="15">
        <f>A37+1</f>
        <v>21</v>
      </c>
      <c r="B38" s="2"/>
      <c r="C38" s="31" t="s">
        <v>74</v>
      </c>
      <c r="D38" s="13"/>
      <c r="E38" s="32">
        <v>56</v>
      </c>
      <c r="F38" s="30"/>
      <c r="G38" s="32">
        <v>56</v>
      </c>
      <c r="H38" s="33">
        <f>E38-G38</f>
        <v>0</v>
      </c>
      <c r="I38" s="14"/>
    </row>
    <row r="39" spans="1:9" ht="18">
      <c r="A39" s="15"/>
      <c r="B39" s="2"/>
      <c r="C39" s="31"/>
      <c r="D39" s="13"/>
      <c r="E39" s="30"/>
      <c r="F39" s="30"/>
      <c r="G39" s="30"/>
      <c r="H39" s="13"/>
      <c r="I39" s="14"/>
    </row>
    <row r="40" spans="1:12" ht="18">
      <c r="A40" s="21">
        <f>A38+1</f>
        <v>22</v>
      </c>
      <c r="B40" s="2"/>
      <c r="C40" s="13" t="s">
        <v>96</v>
      </c>
      <c r="D40" s="13"/>
      <c r="E40" s="34">
        <v>293211958</v>
      </c>
      <c r="F40" s="22"/>
      <c r="G40" s="34">
        <v>296533320</v>
      </c>
      <c r="H40" s="34">
        <f>E40-G40</f>
        <v>-3321362</v>
      </c>
      <c r="I40" s="96"/>
      <c r="L40" s="7"/>
    </row>
    <row r="41" spans="1:9" ht="18">
      <c r="A41" s="21"/>
      <c r="B41" s="2"/>
      <c r="C41" s="13"/>
      <c r="D41" s="13"/>
      <c r="E41" s="23"/>
      <c r="F41" s="20"/>
      <c r="G41" s="20"/>
      <c r="H41" s="23"/>
      <c r="I41" s="14"/>
    </row>
    <row r="42" spans="1:14" s="9" customFormat="1" ht="18">
      <c r="A42" s="58">
        <f>A40+1</f>
        <v>23</v>
      </c>
      <c r="B42" s="59"/>
      <c r="C42" s="60" t="s">
        <v>6</v>
      </c>
      <c r="D42" s="40"/>
      <c r="E42" s="26"/>
      <c r="F42" s="26"/>
      <c r="G42" s="26"/>
      <c r="H42" s="26"/>
      <c r="I42" s="115"/>
      <c r="M42" s="116"/>
      <c r="N42" s="117"/>
    </row>
    <row r="43" spans="1:14" s="9" customFormat="1" ht="18">
      <c r="A43" s="58">
        <v>24</v>
      </c>
      <c r="B43" s="59"/>
      <c r="C43" s="60" t="s">
        <v>102</v>
      </c>
      <c r="D43" s="61"/>
      <c r="E43" s="26">
        <v>10993.55999999994</v>
      </c>
      <c r="F43" s="62"/>
      <c r="G43" s="26">
        <v>492045.97</v>
      </c>
      <c r="H43" s="26">
        <f>+E43-G43</f>
        <v>-481052.41000000003</v>
      </c>
      <c r="I43" s="115"/>
      <c r="M43" s="116"/>
      <c r="N43" s="117"/>
    </row>
    <row r="44" spans="1:14" s="9" customFormat="1" ht="18">
      <c r="A44" s="58">
        <v>25</v>
      </c>
      <c r="B44" s="59"/>
      <c r="C44" s="60" t="s">
        <v>103</v>
      </c>
      <c r="D44" s="61"/>
      <c r="E44" s="26">
        <v>16132230.559999999</v>
      </c>
      <c r="F44" s="62"/>
      <c r="G44" s="26">
        <v>13970803.838374572</v>
      </c>
      <c r="H44" s="26">
        <f>+E44-G44</f>
        <v>2161426.721625427</v>
      </c>
      <c r="I44" s="115"/>
      <c r="M44" s="116"/>
      <c r="N44" s="117"/>
    </row>
    <row r="45" spans="1:14" s="9" customFormat="1" ht="18">
      <c r="A45" s="58">
        <f>25.1</f>
        <v>25.1</v>
      </c>
      <c r="B45" s="59"/>
      <c r="C45" s="60" t="s">
        <v>248</v>
      </c>
      <c r="D45" s="61"/>
      <c r="E45" s="118">
        <v>0</v>
      </c>
      <c r="F45" s="118"/>
      <c r="G45" s="118">
        <v>0</v>
      </c>
      <c r="H45" s="118">
        <f>+E45-G45</f>
        <v>0</v>
      </c>
      <c r="I45" s="115"/>
      <c r="M45" s="116"/>
      <c r="N45" s="117"/>
    </row>
    <row r="46" spans="1:14" s="9" customFormat="1" ht="18">
      <c r="A46" s="58">
        <v>26</v>
      </c>
      <c r="B46" s="59"/>
      <c r="C46" s="40" t="s">
        <v>70</v>
      </c>
      <c r="D46" s="40"/>
      <c r="E46" s="34">
        <f>SUM(E43:E45)</f>
        <v>16143224.12</v>
      </c>
      <c r="F46" s="34">
        <f>SUM(F43:F45)</f>
        <v>0</v>
      </c>
      <c r="G46" s="34">
        <f>SUM(G43:G45)</f>
        <v>14462849.808374573</v>
      </c>
      <c r="H46" s="34">
        <f>SUM(H43:H45)</f>
        <v>1680374.3116254266</v>
      </c>
      <c r="I46" s="119"/>
      <c r="M46" s="116"/>
      <c r="N46" s="117"/>
    </row>
    <row r="47" spans="1:9" ht="18">
      <c r="A47" s="21"/>
      <c r="B47" s="2"/>
      <c r="C47" s="13"/>
      <c r="D47" s="13"/>
      <c r="E47" s="23"/>
      <c r="F47" s="20"/>
      <c r="G47" s="20"/>
      <c r="H47" s="20"/>
      <c r="I47" s="14"/>
    </row>
    <row r="48" spans="1:9" ht="18">
      <c r="A48" s="15">
        <f>A46+1</f>
        <v>27</v>
      </c>
      <c r="B48" s="2"/>
      <c r="C48" s="13" t="s">
        <v>55</v>
      </c>
      <c r="D48" s="13"/>
      <c r="E48" s="34">
        <f>E40-E46</f>
        <v>277068733.88</v>
      </c>
      <c r="F48" s="34">
        <f>F40-F46</f>
        <v>0</v>
      </c>
      <c r="G48" s="34">
        <f>G40-G46</f>
        <v>282070470.1916254</v>
      </c>
      <c r="H48" s="34">
        <f>+E48-G48</f>
        <v>-5001736.311625421</v>
      </c>
      <c r="I48" s="96"/>
    </row>
    <row r="49" spans="1:9" ht="18">
      <c r="A49" s="15"/>
      <c r="B49" s="2"/>
      <c r="C49" s="13"/>
      <c r="D49" s="13"/>
      <c r="E49" s="23"/>
      <c r="F49" s="23"/>
      <c r="G49" s="23"/>
      <c r="H49" s="23"/>
      <c r="I49" s="14"/>
    </row>
    <row r="50" spans="1:9" ht="18">
      <c r="A50" s="15">
        <f>A48+1</f>
        <v>28</v>
      </c>
      <c r="B50" s="2"/>
      <c r="C50" s="13" t="s">
        <v>58</v>
      </c>
      <c r="D50" s="13"/>
      <c r="E50" s="23"/>
      <c r="F50" s="23"/>
      <c r="G50" s="23"/>
      <c r="H50" s="23"/>
      <c r="I50" s="14"/>
    </row>
    <row r="51" spans="1:9" ht="18">
      <c r="A51" s="15">
        <f>A50+1</f>
        <v>29</v>
      </c>
      <c r="B51" s="2"/>
      <c r="C51" s="37" t="s">
        <v>56</v>
      </c>
      <c r="D51" s="13"/>
      <c r="E51" s="38">
        <v>0.1326</v>
      </c>
      <c r="F51" s="23"/>
      <c r="G51" s="38">
        <v>0.1335</v>
      </c>
      <c r="H51" s="38">
        <f>E51-G51</f>
        <v>-0.0009000000000000119</v>
      </c>
      <c r="I51" s="14"/>
    </row>
    <row r="52" spans="1:9" ht="18">
      <c r="A52" s="15">
        <f>A51+1</f>
        <v>30</v>
      </c>
      <c r="B52" s="2"/>
      <c r="C52" s="37" t="s">
        <v>57</v>
      </c>
      <c r="D52" s="13"/>
      <c r="E52" s="38">
        <v>0.0111</v>
      </c>
      <c r="F52" s="23"/>
      <c r="G52" s="38">
        <v>0.0111</v>
      </c>
      <c r="H52" s="38">
        <f>E52-G52</f>
        <v>0</v>
      </c>
      <c r="I52" s="14"/>
    </row>
    <row r="53" spans="1:9" ht="18">
      <c r="A53" s="15"/>
      <c r="B53" s="2"/>
      <c r="C53" s="13"/>
      <c r="D53" s="13"/>
      <c r="E53" s="23"/>
      <c r="F53" s="23"/>
      <c r="G53" s="38"/>
      <c r="H53" s="38"/>
      <c r="I53" s="14"/>
    </row>
    <row r="54" spans="1:9" ht="18">
      <c r="A54" s="15">
        <f>A52+1</f>
        <v>31</v>
      </c>
      <c r="B54" s="2"/>
      <c r="C54" s="13" t="s">
        <v>59</v>
      </c>
      <c r="D54" s="13"/>
      <c r="E54" s="23"/>
      <c r="F54" s="23"/>
      <c r="G54" s="38"/>
      <c r="H54" s="38"/>
      <c r="I54" s="14"/>
    </row>
    <row r="55" spans="1:9" ht="18">
      <c r="A55" s="15">
        <f>A54+1</f>
        <v>32</v>
      </c>
      <c r="B55" s="2"/>
      <c r="C55" s="37" t="s">
        <v>56</v>
      </c>
      <c r="D55" s="13"/>
      <c r="E55" s="38">
        <v>0.114</v>
      </c>
      <c r="F55" s="23"/>
      <c r="G55" s="38">
        <v>0.1122</v>
      </c>
      <c r="H55" s="38">
        <f>E55-G55</f>
        <v>0.00180000000000001</v>
      </c>
      <c r="I55" s="14"/>
    </row>
    <row r="56" spans="1:9" ht="18">
      <c r="A56" s="15"/>
      <c r="B56" s="2"/>
      <c r="C56" s="13"/>
      <c r="D56" s="13"/>
      <c r="E56" s="23"/>
      <c r="F56" s="23"/>
      <c r="G56" s="23"/>
      <c r="H56" s="38"/>
      <c r="I56" s="14"/>
    </row>
    <row r="57" spans="1:9" ht="18">
      <c r="A57" s="15">
        <f>A55+1</f>
        <v>33</v>
      </c>
      <c r="B57" s="2"/>
      <c r="C57" s="13" t="s">
        <v>60</v>
      </c>
      <c r="D57" s="13"/>
      <c r="E57" s="23"/>
      <c r="F57" s="23"/>
      <c r="G57" s="23"/>
      <c r="H57" s="38"/>
      <c r="I57" s="14"/>
    </row>
    <row r="58" spans="1:9" ht="18">
      <c r="A58" s="15">
        <f>A57+1</f>
        <v>34</v>
      </c>
      <c r="B58" s="2"/>
      <c r="C58" s="37" t="s">
        <v>56</v>
      </c>
      <c r="D58" s="13"/>
      <c r="E58" s="38">
        <v>0.11</v>
      </c>
      <c r="F58" s="23"/>
      <c r="G58" s="38">
        <v>0.1103</v>
      </c>
      <c r="H58" s="38">
        <f>E58-G58</f>
        <v>-0.0002999999999999947</v>
      </c>
      <c r="I58" s="14"/>
    </row>
    <row r="59" spans="1:9" ht="18">
      <c r="A59" s="15"/>
      <c r="B59" s="2"/>
      <c r="C59" s="13"/>
      <c r="D59" s="13"/>
      <c r="E59" s="23"/>
      <c r="F59" s="23"/>
      <c r="G59" s="23"/>
      <c r="H59" s="38"/>
      <c r="I59" s="14"/>
    </row>
    <row r="60" spans="1:9" ht="18">
      <c r="A60" s="15">
        <f>A58+1</f>
        <v>35</v>
      </c>
      <c r="B60" s="2"/>
      <c r="C60" s="13" t="s">
        <v>61</v>
      </c>
      <c r="D60" s="13"/>
      <c r="E60" s="23"/>
      <c r="F60" s="23"/>
      <c r="G60" s="23"/>
      <c r="H60" s="38"/>
      <c r="I60" s="14"/>
    </row>
    <row r="61" spans="1:9" ht="18">
      <c r="A61" s="15">
        <f>A60+1</f>
        <v>36</v>
      </c>
      <c r="B61" s="2"/>
      <c r="C61" s="37" t="s">
        <v>56</v>
      </c>
      <c r="D61" s="13"/>
      <c r="E61" s="38">
        <v>0.0193</v>
      </c>
      <c r="F61" s="23"/>
      <c r="G61" s="38">
        <v>0.0191</v>
      </c>
      <c r="H61" s="38">
        <f>E61-G61</f>
        <v>0.00020000000000000226</v>
      </c>
      <c r="I61" s="14"/>
    </row>
    <row r="62" spans="1:9" ht="18">
      <c r="A62" s="15"/>
      <c r="B62" s="2"/>
      <c r="C62" s="13"/>
      <c r="D62" s="13"/>
      <c r="E62" s="23"/>
      <c r="F62" s="23"/>
      <c r="G62" s="23"/>
      <c r="H62" s="23"/>
      <c r="I62" s="14"/>
    </row>
    <row r="63" spans="1:9" ht="18">
      <c r="A63" s="15">
        <f>A61+1</f>
        <v>37</v>
      </c>
      <c r="B63" s="2"/>
      <c r="C63" s="13" t="s">
        <v>62</v>
      </c>
      <c r="D63" s="13"/>
      <c r="E63" s="34">
        <v>0</v>
      </c>
      <c r="F63" s="34"/>
      <c r="G63" s="34">
        <v>0</v>
      </c>
      <c r="H63" s="34">
        <f>E63-G63</f>
        <v>0</v>
      </c>
      <c r="I63" s="14"/>
    </row>
    <row r="64" spans="1:9" ht="18">
      <c r="A64" s="15"/>
      <c r="B64" s="2"/>
      <c r="C64" s="13"/>
      <c r="D64" s="13"/>
      <c r="E64" s="34"/>
      <c r="F64" s="34"/>
      <c r="G64" s="34"/>
      <c r="H64" s="34"/>
      <c r="I64" s="14"/>
    </row>
    <row r="65" spans="1:9" ht="18">
      <c r="A65" s="15">
        <f>A63+1</f>
        <v>38</v>
      </c>
      <c r="B65" s="2"/>
      <c r="C65" s="13" t="s">
        <v>104</v>
      </c>
      <c r="D65" s="13"/>
      <c r="E65" s="34">
        <v>154461094.01434168</v>
      </c>
      <c r="F65" s="34"/>
      <c r="G65" s="34">
        <v>156670282.51416284</v>
      </c>
      <c r="H65" s="34">
        <f>E65-G65</f>
        <v>-2209188.4998211563</v>
      </c>
      <c r="I65" s="14"/>
    </row>
    <row r="66" spans="1:9" ht="18">
      <c r="A66" s="15"/>
      <c r="B66" s="2"/>
      <c r="C66" s="13"/>
      <c r="D66" s="13"/>
      <c r="E66" s="23"/>
      <c r="F66" s="23"/>
      <c r="G66" s="23"/>
      <c r="H66" s="23"/>
      <c r="I66" s="14"/>
    </row>
    <row r="67" spans="1:9" ht="18">
      <c r="A67" s="15">
        <f>A65+1</f>
        <v>39</v>
      </c>
      <c r="B67" s="2"/>
      <c r="C67" s="13" t="str">
        <f>"CURRENT YEAR REVENUE REQUIREMENT (ln "&amp;A48&amp;" + ln "&amp;A63&amp;" - ln "&amp;A65&amp;")"</f>
        <v>CURRENT YEAR REVENUE REQUIREMENT (ln 27 + ln 37 - ln 38)</v>
      </c>
      <c r="D67" s="13"/>
      <c r="E67" s="34">
        <f>E48+E63-E65</f>
        <v>122607639.86565831</v>
      </c>
      <c r="F67" s="34">
        <f>F48+F63-F65</f>
        <v>0</v>
      </c>
      <c r="G67" s="34">
        <f>G48+G63-G65</f>
        <v>125400187.67746258</v>
      </c>
      <c r="H67" s="34">
        <f>E67-G67</f>
        <v>-2792547.811804265</v>
      </c>
      <c r="I67" s="96"/>
    </row>
    <row r="68" spans="1:9" ht="18">
      <c r="A68" s="15"/>
      <c r="B68" s="2"/>
      <c r="C68" s="13"/>
      <c r="D68" s="13"/>
      <c r="E68" s="34"/>
      <c r="F68" s="34"/>
      <c r="G68" s="34"/>
      <c r="H68" s="34"/>
      <c r="I68" s="14"/>
    </row>
    <row r="69" spans="1:9" ht="18">
      <c r="A69" s="15">
        <f>A67+1</f>
        <v>40</v>
      </c>
      <c r="B69" s="2"/>
      <c r="C69" s="25" t="s">
        <v>42</v>
      </c>
      <c r="D69" s="13"/>
      <c r="E69" s="153">
        <v>4930035</v>
      </c>
      <c r="F69" s="153"/>
      <c r="G69" s="153">
        <v>1888992</v>
      </c>
      <c r="H69" s="153">
        <f>E69-G69</f>
        <v>3041043</v>
      </c>
      <c r="I69" s="14"/>
    </row>
    <row r="70" spans="1:9" ht="18">
      <c r="A70" s="15"/>
      <c r="B70" s="2"/>
      <c r="C70" s="25"/>
      <c r="D70" s="39"/>
      <c r="E70" s="153"/>
      <c r="F70" s="153"/>
      <c r="G70" s="153"/>
      <c r="H70" s="153"/>
      <c r="I70" s="14"/>
    </row>
    <row r="71" spans="1:9" ht="18">
      <c r="A71" s="15">
        <f>A69+1</f>
        <v>41</v>
      </c>
      <c r="B71" s="2"/>
      <c r="C71" s="25" t="s">
        <v>43</v>
      </c>
      <c r="D71" s="39"/>
      <c r="E71" s="153">
        <v>141261.12</v>
      </c>
      <c r="F71" s="185"/>
      <c r="G71" s="153">
        <f>E71</f>
        <v>141261.12</v>
      </c>
      <c r="H71" s="153">
        <f>E71-G71</f>
        <v>0</v>
      </c>
      <c r="I71" s="14"/>
    </row>
    <row r="72" spans="1:9" ht="18">
      <c r="A72" s="2"/>
      <c r="B72" s="2"/>
      <c r="C72" s="2"/>
      <c r="D72" s="2"/>
      <c r="E72" s="2"/>
      <c r="F72" s="2"/>
      <c r="G72" s="4"/>
      <c r="H72" s="13"/>
      <c r="I72" s="14"/>
    </row>
    <row r="73" spans="1:9" ht="18">
      <c r="A73" s="2"/>
      <c r="B73" s="2"/>
      <c r="C73" s="2"/>
      <c r="D73" s="2"/>
      <c r="E73" s="2"/>
      <c r="F73" s="2"/>
      <c r="G73" s="4"/>
      <c r="H73" s="13"/>
      <c r="I73" s="14"/>
    </row>
    <row r="74" spans="1:7" ht="18">
      <c r="A74" s="2"/>
      <c r="B74" s="2"/>
      <c r="C74" s="3"/>
      <c r="D74" s="4"/>
      <c r="E74" s="9"/>
      <c r="F74" s="40"/>
      <c r="G74" s="41"/>
    </row>
    <row r="75" spans="1:7" ht="18">
      <c r="A75" s="2"/>
      <c r="B75" s="2"/>
      <c r="C75" s="8" t="s">
        <v>69</v>
      </c>
      <c r="D75" s="4"/>
      <c r="F75" s="13"/>
      <c r="G75" s="42"/>
    </row>
    <row r="76" spans="1:9" ht="18">
      <c r="A76" s="2"/>
      <c r="B76" s="2"/>
      <c r="C76" s="3"/>
      <c r="D76" s="4"/>
      <c r="E76" s="4"/>
      <c r="F76" s="4"/>
      <c r="G76" s="13"/>
      <c r="H76" s="42"/>
      <c r="I76" s="42"/>
    </row>
    <row r="77" spans="1:9" ht="18">
      <c r="A77" s="2"/>
      <c r="B77" s="2"/>
      <c r="C77" s="17"/>
      <c r="D77" s="35"/>
      <c r="E77" s="43"/>
      <c r="F77" s="43"/>
      <c r="G77" s="35"/>
      <c r="H77" s="17"/>
      <c r="I77" s="44"/>
    </row>
    <row r="78" spans="1:9" ht="18">
      <c r="A78" s="15" t="s">
        <v>2</v>
      </c>
      <c r="B78" s="2"/>
      <c r="C78" s="25"/>
      <c r="D78" s="45"/>
      <c r="E78" s="16"/>
      <c r="F78" s="97"/>
      <c r="G78" s="16"/>
      <c r="H78" s="17"/>
      <c r="I78" s="14"/>
    </row>
    <row r="79" spans="1:16" ht="18.75" thickBot="1">
      <c r="A79" s="18" t="s">
        <v>4</v>
      </c>
      <c r="B79" s="2"/>
      <c r="C79" s="46" t="s">
        <v>10</v>
      </c>
      <c r="D79" s="35"/>
      <c r="E79" s="16">
        <f>E6</f>
        <v>2017</v>
      </c>
      <c r="F79" s="97"/>
      <c r="G79" s="16">
        <f>G6</f>
        <v>2017</v>
      </c>
      <c r="H79" s="16" t="s">
        <v>1</v>
      </c>
      <c r="I79" s="47"/>
      <c r="J79" s="48"/>
      <c r="K79" s="48"/>
      <c r="L79" s="48"/>
      <c r="M79" s="49"/>
      <c r="N79" s="50"/>
      <c r="O79" s="48"/>
      <c r="P79" s="48"/>
    </row>
    <row r="80" spans="1:16" ht="18">
      <c r="A80" s="21"/>
      <c r="B80" s="2"/>
      <c r="C80" s="46"/>
      <c r="D80" s="35"/>
      <c r="E80" s="98" t="s">
        <v>95</v>
      </c>
      <c r="F80" s="99"/>
      <c r="G80" s="98" t="s">
        <v>150</v>
      </c>
      <c r="H80" s="16"/>
      <c r="I80" s="47"/>
      <c r="J80" s="48"/>
      <c r="K80" s="48"/>
      <c r="L80" s="48"/>
      <c r="M80" s="49"/>
      <c r="N80" s="50"/>
      <c r="O80" s="48"/>
      <c r="P80" s="48"/>
    </row>
    <row r="81" spans="1:16" ht="18">
      <c r="A81" s="15"/>
      <c r="B81" s="2"/>
      <c r="C81" s="25"/>
      <c r="D81" s="35"/>
      <c r="E81" s="76" t="s">
        <v>3</v>
      </c>
      <c r="F81" s="76"/>
      <c r="G81" s="76" t="s">
        <v>3</v>
      </c>
      <c r="H81" s="35"/>
      <c r="I81" s="47"/>
      <c r="J81" s="48"/>
      <c r="K81" s="48"/>
      <c r="L81" s="48"/>
      <c r="M81" s="49"/>
      <c r="N81" s="50"/>
      <c r="O81" s="48"/>
      <c r="P81" s="48"/>
    </row>
    <row r="82" spans="1:16" ht="18.75" thickBot="1">
      <c r="A82" s="15"/>
      <c r="B82" s="2"/>
      <c r="C82" s="25"/>
      <c r="D82" s="35"/>
      <c r="E82" s="100" t="s">
        <v>5</v>
      </c>
      <c r="F82" s="101"/>
      <c r="G82" s="100" t="s">
        <v>5</v>
      </c>
      <c r="H82" s="51"/>
      <c r="I82" s="47"/>
      <c r="J82" s="48"/>
      <c r="K82" s="48"/>
      <c r="L82" s="48"/>
      <c r="M82" s="49"/>
      <c r="N82" s="50"/>
      <c r="O82" s="52"/>
      <c r="P82" s="52"/>
    </row>
    <row r="83" spans="1:16" ht="18">
      <c r="A83" s="15">
        <f>A71+1</f>
        <v>42</v>
      </c>
      <c r="B83" s="2"/>
      <c r="C83" s="25" t="s">
        <v>11</v>
      </c>
      <c r="D83" s="35"/>
      <c r="E83" s="53"/>
      <c r="F83" s="53"/>
      <c r="G83" s="53"/>
      <c r="I83" s="47"/>
      <c r="J83" s="48"/>
      <c r="K83" s="48"/>
      <c r="L83" s="48"/>
      <c r="M83" s="49"/>
      <c r="N83" s="50"/>
      <c r="O83" s="52"/>
      <c r="P83" s="52"/>
    </row>
    <row r="84" spans="1:16" ht="18">
      <c r="A84" s="15">
        <f>A83+1</f>
        <v>43</v>
      </c>
      <c r="B84" s="2"/>
      <c r="C84" s="25" t="s">
        <v>12</v>
      </c>
      <c r="D84" s="35"/>
      <c r="E84" s="36">
        <v>0</v>
      </c>
      <c r="F84" s="36"/>
      <c r="G84" s="36">
        <v>0</v>
      </c>
      <c r="H84" s="36">
        <f aca="true" t="shared" si="0" ref="H84:H89">+E84-G84</f>
        <v>0</v>
      </c>
      <c r="I84" s="47"/>
      <c r="J84" s="48"/>
      <c r="K84" s="48"/>
      <c r="L84" s="48"/>
      <c r="M84" s="49"/>
      <c r="N84" s="50"/>
      <c r="O84" s="48"/>
      <c r="P84" s="48"/>
    </row>
    <row r="85" spans="1:16" ht="18">
      <c r="A85" s="15">
        <f aca="true" t="shared" si="1" ref="A85:A90">A84+1</f>
        <v>44</v>
      </c>
      <c r="B85" s="2"/>
      <c r="C85" s="25" t="s">
        <v>105</v>
      </c>
      <c r="D85" s="35"/>
      <c r="E85" s="36">
        <v>2431129386</v>
      </c>
      <c r="F85" s="36"/>
      <c r="G85" s="36">
        <v>2514383737</v>
      </c>
      <c r="H85" s="36">
        <f t="shared" si="0"/>
        <v>-83254351</v>
      </c>
      <c r="I85" s="96"/>
      <c r="J85" s="48"/>
      <c r="K85" s="48"/>
      <c r="L85" s="48"/>
      <c r="M85" s="49"/>
      <c r="N85" s="50"/>
      <c r="O85" s="48"/>
      <c r="P85" s="48"/>
    </row>
    <row r="86" spans="1:16" ht="18">
      <c r="A86" s="15">
        <f t="shared" si="1"/>
        <v>45</v>
      </c>
      <c r="B86" s="2"/>
      <c r="C86" s="25" t="s">
        <v>13</v>
      </c>
      <c r="D86" s="35"/>
      <c r="E86" s="36">
        <v>0</v>
      </c>
      <c r="F86" s="36"/>
      <c r="G86" s="36">
        <v>0</v>
      </c>
      <c r="H86" s="36">
        <f t="shared" si="0"/>
        <v>0</v>
      </c>
      <c r="I86" s="47"/>
      <c r="J86" s="48"/>
      <c r="K86" s="48"/>
      <c r="L86" s="48"/>
      <c r="M86" s="49"/>
      <c r="N86" s="50"/>
      <c r="O86" s="50"/>
      <c r="P86" s="50"/>
    </row>
    <row r="87" spans="1:16" ht="18">
      <c r="A87" s="15">
        <f t="shared" si="1"/>
        <v>46</v>
      </c>
      <c r="B87" s="2"/>
      <c r="C87" s="25" t="s">
        <v>106</v>
      </c>
      <c r="D87" s="35"/>
      <c r="E87" s="36">
        <v>57271329</v>
      </c>
      <c r="F87" s="36"/>
      <c r="G87" s="36">
        <v>48740111</v>
      </c>
      <c r="H87" s="36">
        <f t="shared" si="0"/>
        <v>8531218</v>
      </c>
      <c r="I87" s="96"/>
      <c r="J87" s="48"/>
      <c r="K87" s="48"/>
      <c r="L87" s="48"/>
      <c r="M87" s="49"/>
      <c r="N87" s="50"/>
      <c r="O87" s="48"/>
      <c r="P87" s="48"/>
    </row>
    <row r="88" spans="1:16" ht="18">
      <c r="A88" s="15">
        <f t="shared" si="1"/>
        <v>47</v>
      </c>
      <c r="B88" s="2"/>
      <c r="C88" s="25" t="s">
        <v>107</v>
      </c>
      <c r="D88" s="35"/>
      <c r="E88" s="36">
        <v>27097509</v>
      </c>
      <c r="F88" s="55"/>
      <c r="G88" s="36">
        <v>25875650</v>
      </c>
      <c r="H88" s="55">
        <f t="shared" si="0"/>
        <v>1221859</v>
      </c>
      <c r="I88" s="96"/>
      <c r="J88" s="48"/>
      <c r="K88" s="48"/>
      <c r="L88" s="48"/>
      <c r="M88" s="49"/>
      <c r="N88" s="50"/>
      <c r="O88" s="48"/>
      <c r="P88" s="48"/>
    </row>
    <row r="89" spans="1:16" ht="18.75" thickBot="1">
      <c r="A89" s="15">
        <f t="shared" si="1"/>
        <v>48</v>
      </c>
      <c r="B89" s="2"/>
      <c r="C89" s="25" t="s">
        <v>14</v>
      </c>
      <c r="D89" s="35"/>
      <c r="E89" s="56">
        <v>0</v>
      </c>
      <c r="F89" s="56"/>
      <c r="G89" s="56">
        <v>0</v>
      </c>
      <c r="H89" s="56">
        <f t="shared" si="0"/>
        <v>0</v>
      </c>
      <c r="I89" s="54"/>
      <c r="J89" s="48"/>
      <c r="K89" s="48"/>
      <c r="L89" s="48"/>
      <c r="M89" s="49"/>
      <c r="N89" s="50"/>
      <c r="O89" s="48"/>
      <c r="P89" s="48"/>
    </row>
    <row r="90" spans="1:16" ht="18">
      <c r="A90" s="15">
        <f t="shared" si="1"/>
        <v>49</v>
      </c>
      <c r="B90" s="2"/>
      <c r="C90" s="3" t="str">
        <f>"TOTAL GROSS PLANT (sum lns "&amp;A84&amp;" to "&amp;A89&amp;")"</f>
        <v>TOTAL GROSS PLANT (sum lns 43 to 48)</v>
      </c>
      <c r="D90" s="35"/>
      <c r="E90" s="36">
        <f>SUM(E84:E89)</f>
        <v>2515498224</v>
      </c>
      <c r="F90" s="36"/>
      <c r="G90" s="36">
        <f>SUM(G84:G89)</f>
        <v>2588999498</v>
      </c>
      <c r="H90" s="36">
        <f>SUM(H84:H89)</f>
        <v>-73501274</v>
      </c>
      <c r="I90" s="96"/>
      <c r="J90" s="48"/>
      <c r="K90" s="48"/>
      <c r="L90" s="48"/>
      <c r="M90" s="49"/>
      <c r="N90" s="50"/>
      <c r="O90" s="48"/>
      <c r="P90" s="48"/>
    </row>
    <row r="91" spans="1:16" ht="18">
      <c r="A91" s="15"/>
      <c r="B91" s="2"/>
      <c r="C91" s="3"/>
      <c r="D91" s="35"/>
      <c r="E91" s="36"/>
      <c r="F91" s="36"/>
      <c r="G91" s="36"/>
      <c r="H91" s="36"/>
      <c r="I91" s="47"/>
      <c r="J91" s="48"/>
      <c r="K91" s="48"/>
      <c r="L91" s="48"/>
      <c r="M91" s="49"/>
      <c r="N91" s="50"/>
      <c r="O91" s="48"/>
      <c r="P91" s="48"/>
    </row>
    <row r="92" spans="1:16" ht="18">
      <c r="A92" s="15">
        <f>A90+1</f>
        <v>50</v>
      </c>
      <c r="B92" s="2"/>
      <c r="C92" s="3" t="s">
        <v>93</v>
      </c>
      <c r="D92" s="35"/>
      <c r="E92" s="114">
        <v>0.38352</v>
      </c>
      <c r="F92" s="36"/>
      <c r="G92" s="113">
        <v>0.39011</v>
      </c>
      <c r="H92" s="114">
        <f>E92-G92</f>
        <v>-0.006589999999999985</v>
      </c>
      <c r="I92" s="96"/>
      <c r="J92" s="48"/>
      <c r="K92" s="48"/>
      <c r="L92" s="48"/>
      <c r="M92" s="49"/>
      <c r="N92" s="50"/>
      <c r="O92" s="48"/>
      <c r="P92" s="48"/>
    </row>
    <row r="93" spans="1:16" ht="18">
      <c r="A93" s="2"/>
      <c r="B93" s="2"/>
      <c r="C93" s="25"/>
      <c r="D93" s="35"/>
      <c r="E93" s="36"/>
      <c r="F93" s="36"/>
      <c r="G93" s="36"/>
      <c r="H93" s="36"/>
      <c r="I93" s="47"/>
      <c r="J93" s="48"/>
      <c r="K93" s="48"/>
      <c r="L93" s="48"/>
      <c r="M93" s="49"/>
      <c r="N93" s="50"/>
      <c r="O93" s="50"/>
      <c r="P93" s="50"/>
    </row>
    <row r="94" spans="1:16" ht="18">
      <c r="A94" s="15">
        <f>A92+1</f>
        <v>51</v>
      </c>
      <c r="B94" s="2"/>
      <c r="C94" s="25" t="s">
        <v>15</v>
      </c>
      <c r="D94" s="35"/>
      <c r="E94" s="36"/>
      <c r="F94" s="36"/>
      <c r="G94" s="36"/>
      <c r="H94" s="36"/>
      <c r="I94" s="47"/>
      <c r="J94" s="48"/>
      <c r="K94" s="48"/>
      <c r="L94" s="48"/>
      <c r="M94" s="49"/>
      <c r="N94" s="50"/>
      <c r="O94" s="48"/>
      <c r="P94" s="48"/>
    </row>
    <row r="95" spans="1:16" ht="18">
      <c r="A95" s="58">
        <f aca="true" t="shared" si="2" ref="A95:A101">A94+1</f>
        <v>52</v>
      </c>
      <c r="B95" s="59"/>
      <c r="C95" s="60" t="s">
        <v>16</v>
      </c>
      <c r="D95" s="61"/>
      <c r="E95" s="62">
        <v>0</v>
      </c>
      <c r="F95" s="62"/>
      <c r="G95" s="62">
        <v>0</v>
      </c>
      <c r="H95" s="36">
        <f aca="true" t="shared" si="3" ref="H95:H100">+E95-G95</f>
        <v>0</v>
      </c>
      <c r="I95" s="47"/>
      <c r="J95" s="48"/>
      <c r="K95" s="48"/>
      <c r="L95" s="48"/>
      <c r="M95" s="49"/>
      <c r="N95" s="50"/>
      <c r="O95" s="48"/>
      <c r="P95" s="48"/>
    </row>
    <row r="96" spans="1:16" ht="18">
      <c r="A96" s="58">
        <f t="shared" si="2"/>
        <v>53</v>
      </c>
      <c r="B96" s="59"/>
      <c r="C96" s="60" t="s">
        <v>108</v>
      </c>
      <c r="D96" s="61"/>
      <c r="E96" s="62">
        <v>341905398</v>
      </c>
      <c r="F96" s="62"/>
      <c r="G96" s="62">
        <v>400851638</v>
      </c>
      <c r="H96" s="36">
        <f t="shared" si="3"/>
        <v>-58946240</v>
      </c>
      <c r="I96" s="96"/>
      <c r="J96" s="48"/>
      <c r="K96" s="48"/>
      <c r="L96" s="48"/>
      <c r="M96" s="49"/>
      <c r="N96" s="50"/>
      <c r="O96" s="48"/>
      <c r="P96" s="48"/>
    </row>
    <row r="97" spans="1:16" ht="18">
      <c r="A97" s="58">
        <f t="shared" si="2"/>
        <v>54</v>
      </c>
      <c r="B97" s="59"/>
      <c r="C97" s="60" t="s">
        <v>17</v>
      </c>
      <c r="D97" s="61"/>
      <c r="E97" s="62">
        <v>0</v>
      </c>
      <c r="F97" s="62"/>
      <c r="G97" s="62">
        <v>0</v>
      </c>
      <c r="H97" s="36">
        <f t="shared" si="3"/>
        <v>0</v>
      </c>
      <c r="I97" s="47"/>
      <c r="J97" s="48"/>
      <c r="K97" s="48"/>
      <c r="L97" s="48"/>
      <c r="M97" s="49"/>
      <c r="N97" s="50"/>
      <c r="O97" s="50"/>
      <c r="P97" s="50"/>
    </row>
    <row r="98" spans="1:16" ht="18">
      <c r="A98" s="58">
        <f t="shared" si="2"/>
        <v>55</v>
      </c>
      <c r="B98" s="59"/>
      <c r="C98" s="60" t="s">
        <v>109</v>
      </c>
      <c r="D98" s="61"/>
      <c r="E98" s="62">
        <v>25227346</v>
      </c>
      <c r="F98" s="62"/>
      <c r="G98" s="62">
        <v>20821128</v>
      </c>
      <c r="H98" s="36">
        <f t="shared" si="3"/>
        <v>4406218</v>
      </c>
      <c r="I98" s="96"/>
      <c r="J98" s="48"/>
      <c r="K98" s="48"/>
      <c r="L98" s="48"/>
      <c r="M98" s="49"/>
      <c r="N98" s="50"/>
      <c r="O98" s="50"/>
      <c r="P98" s="50"/>
    </row>
    <row r="99" spans="1:16" ht="18">
      <c r="A99" s="58">
        <f t="shared" si="2"/>
        <v>56</v>
      </c>
      <c r="B99" s="59"/>
      <c r="C99" s="60" t="s">
        <v>110</v>
      </c>
      <c r="D99" s="61"/>
      <c r="E99" s="62">
        <v>12757820</v>
      </c>
      <c r="F99" s="62"/>
      <c r="G99" s="62">
        <v>12376099</v>
      </c>
      <c r="H99" s="36">
        <f t="shared" si="3"/>
        <v>381721</v>
      </c>
      <c r="I99" s="96"/>
      <c r="J99" s="48"/>
      <c r="K99" s="48"/>
      <c r="L99" s="48"/>
      <c r="M99" s="49"/>
      <c r="N99" s="50"/>
      <c r="O99" s="50"/>
      <c r="P99" s="50"/>
    </row>
    <row r="100" spans="1:16" ht="18">
      <c r="A100" s="58">
        <f t="shared" si="2"/>
        <v>57</v>
      </c>
      <c r="B100" s="59"/>
      <c r="C100" s="63" t="s">
        <v>14</v>
      </c>
      <c r="D100" s="61"/>
      <c r="E100" s="62">
        <v>0</v>
      </c>
      <c r="F100" s="62"/>
      <c r="G100" s="62">
        <v>0</v>
      </c>
      <c r="H100" s="36">
        <f t="shared" si="3"/>
        <v>0</v>
      </c>
      <c r="I100" s="47"/>
      <c r="J100" s="48"/>
      <c r="K100" s="48"/>
      <c r="L100" s="48"/>
      <c r="M100" s="49"/>
      <c r="N100" s="50"/>
      <c r="O100" s="50"/>
      <c r="P100" s="50"/>
    </row>
    <row r="101" spans="1:16" ht="18">
      <c r="A101" s="58">
        <f t="shared" si="2"/>
        <v>58</v>
      </c>
      <c r="B101" s="59"/>
      <c r="C101" s="60" t="str">
        <f>"Total Electric Accumulated Depr &amp; Amort (sum lns "&amp;A95&amp;" to "&amp;A100&amp;")"</f>
        <v>Total Electric Accumulated Depr &amp; Amort (sum lns 52 to 57)</v>
      </c>
      <c r="D101" s="61"/>
      <c r="E101" s="64">
        <f>SUM(E95:E100)</f>
        <v>379890564</v>
      </c>
      <c r="F101" s="55"/>
      <c r="G101" s="64">
        <f>SUM(G95:G100)</f>
        <v>434048865</v>
      </c>
      <c r="H101" s="64">
        <f>SUM(H95:H100)</f>
        <v>-54158301</v>
      </c>
      <c r="I101" s="96"/>
      <c r="J101" s="48"/>
      <c r="K101" s="48"/>
      <c r="L101" s="48"/>
      <c r="M101" s="49"/>
      <c r="N101" s="50"/>
      <c r="O101" s="50"/>
      <c r="P101" s="50"/>
    </row>
    <row r="102" spans="1:16" ht="18">
      <c r="A102" s="58"/>
      <c r="B102" s="59"/>
      <c r="C102" s="59"/>
      <c r="D102" s="61"/>
      <c r="E102" s="65"/>
      <c r="F102" s="66"/>
      <c r="G102" s="65"/>
      <c r="H102" s="65"/>
      <c r="I102" s="47"/>
      <c r="J102" s="48"/>
      <c r="K102" s="48"/>
      <c r="L102" s="48"/>
      <c r="M102" s="49"/>
      <c r="N102" s="50"/>
      <c r="O102" s="48"/>
      <c r="P102" s="48"/>
    </row>
    <row r="103" spans="1:16" ht="18">
      <c r="A103" s="58">
        <f>A101+1</f>
        <v>59</v>
      </c>
      <c r="B103" s="59"/>
      <c r="C103" s="60" t="s">
        <v>18</v>
      </c>
      <c r="D103" s="61"/>
      <c r="E103" s="62"/>
      <c r="F103" s="36"/>
      <c r="G103" s="62"/>
      <c r="H103" s="62"/>
      <c r="I103" s="47"/>
      <c r="J103" s="48"/>
      <c r="K103" s="48"/>
      <c r="L103" s="48"/>
      <c r="M103" s="49"/>
      <c r="N103" s="50"/>
      <c r="O103" s="48"/>
      <c r="P103" s="48"/>
    </row>
    <row r="104" spans="1:16" ht="18">
      <c r="A104" s="58">
        <f aca="true" t="shared" si="4" ref="A104:A110">A103+1</f>
        <v>60</v>
      </c>
      <c r="B104" s="59"/>
      <c r="C104" s="60" t="s">
        <v>19</v>
      </c>
      <c r="D104" s="61"/>
      <c r="E104" s="62">
        <f>E84-E95</f>
        <v>0</v>
      </c>
      <c r="F104" s="62">
        <f>F84-F95</f>
        <v>0</v>
      </c>
      <c r="G104" s="62">
        <f>G84-G95</f>
        <v>0</v>
      </c>
      <c r="H104" s="36">
        <f aca="true" t="shared" si="5" ref="H104:H109">+E104-G104</f>
        <v>0</v>
      </c>
      <c r="I104" s="47"/>
      <c r="J104" s="48"/>
      <c r="K104" s="48"/>
      <c r="L104" s="48"/>
      <c r="M104" s="49"/>
      <c r="N104" s="50"/>
      <c r="O104" s="50"/>
      <c r="P104" s="50"/>
    </row>
    <row r="105" spans="1:16" ht="18">
      <c r="A105" s="58">
        <f t="shared" si="4"/>
        <v>61</v>
      </c>
      <c r="B105" s="59"/>
      <c r="C105" s="60" t="s">
        <v>20</v>
      </c>
      <c r="D105" s="61"/>
      <c r="E105" s="62">
        <f aca="true" t="shared" si="6" ref="E105:G109">E85-E96</f>
        <v>2089223988</v>
      </c>
      <c r="F105" s="36"/>
      <c r="G105" s="62">
        <f t="shared" si="6"/>
        <v>2113532099</v>
      </c>
      <c r="H105" s="36">
        <f t="shared" si="5"/>
        <v>-24308111</v>
      </c>
      <c r="I105" s="96"/>
      <c r="J105" s="48"/>
      <c r="K105" s="48"/>
      <c r="L105" s="48"/>
      <c r="M105" s="49"/>
      <c r="N105" s="50"/>
      <c r="O105" s="48"/>
      <c r="P105" s="48"/>
    </row>
    <row r="106" spans="1:14" ht="18">
      <c r="A106" s="58">
        <f t="shared" si="4"/>
        <v>62</v>
      </c>
      <c r="B106" s="59"/>
      <c r="C106" s="60" t="s">
        <v>21</v>
      </c>
      <c r="D106" s="61"/>
      <c r="E106" s="62">
        <f t="shared" si="6"/>
        <v>0</v>
      </c>
      <c r="F106" s="62">
        <f>F86-F97</f>
        <v>0</v>
      </c>
      <c r="G106" s="62">
        <f t="shared" si="6"/>
        <v>0</v>
      </c>
      <c r="H106" s="36">
        <f t="shared" si="5"/>
        <v>0</v>
      </c>
      <c r="I106" s="14"/>
      <c r="N106" s="50"/>
    </row>
    <row r="107" spans="1:16" ht="18">
      <c r="A107" s="58">
        <f t="shared" si="4"/>
        <v>63</v>
      </c>
      <c r="B107" s="59"/>
      <c r="C107" s="60" t="s">
        <v>44</v>
      </c>
      <c r="D107" s="61"/>
      <c r="E107" s="62">
        <f t="shared" si="6"/>
        <v>32043983</v>
      </c>
      <c r="F107" s="62">
        <f>ROUND((F87-F98),0)</f>
        <v>0</v>
      </c>
      <c r="G107" s="62">
        <f t="shared" si="6"/>
        <v>27918983</v>
      </c>
      <c r="H107" s="36">
        <f t="shared" si="5"/>
        <v>4125000</v>
      </c>
      <c r="I107" s="96"/>
      <c r="O107" s="7"/>
      <c r="P107" s="7"/>
    </row>
    <row r="108" spans="1:9" ht="18">
      <c r="A108" s="58">
        <f t="shared" si="4"/>
        <v>64</v>
      </c>
      <c r="B108" s="59"/>
      <c r="C108" s="60" t="s">
        <v>45</v>
      </c>
      <c r="D108" s="61"/>
      <c r="E108" s="62">
        <f t="shared" si="6"/>
        <v>14339689</v>
      </c>
      <c r="F108" s="67">
        <f>ROUND(F88-F99,0)</f>
        <v>0</v>
      </c>
      <c r="G108" s="62">
        <f t="shared" si="6"/>
        <v>13499551</v>
      </c>
      <c r="H108" s="67">
        <f t="shared" si="5"/>
        <v>840138</v>
      </c>
      <c r="I108" s="96"/>
    </row>
    <row r="109" spans="1:9" ht="18.75" thickBot="1">
      <c r="A109" s="58">
        <f t="shared" si="4"/>
        <v>65</v>
      </c>
      <c r="B109" s="59"/>
      <c r="C109" s="63" t="s">
        <v>14</v>
      </c>
      <c r="D109" s="61"/>
      <c r="E109" s="68">
        <f t="shared" si="6"/>
        <v>0</v>
      </c>
      <c r="F109" s="68">
        <f>ROUND(F89-F100,0)</f>
        <v>0</v>
      </c>
      <c r="G109" s="68">
        <f t="shared" si="6"/>
        <v>0</v>
      </c>
      <c r="H109" s="68">
        <f t="shared" si="5"/>
        <v>0</v>
      </c>
      <c r="I109" s="14"/>
    </row>
    <row r="110" spans="1:9" ht="18">
      <c r="A110" s="58">
        <f t="shared" si="4"/>
        <v>66</v>
      </c>
      <c r="B110" s="59"/>
      <c r="C110" s="3" t="str">
        <f>"TOTAL NET PLANT (sum lns "&amp;A104&amp;" to "&amp;A109&amp;")"</f>
        <v>TOTAL NET PLANT (sum lns 60 to 65)</v>
      </c>
      <c r="D110" s="61"/>
      <c r="E110" s="62">
        <f>SUM(E104:E109)</f>
        <v>2135607660</v>
      </c>
      <c r="F110" s="36"/>
      <c r="G110" s="62">
        <f>SUM(G104:G109)</f>
        <v>2154950633</v>
      </c>
      <c r="H110" s="62">
        <f>SUM(H104:H109)</f>
        <v>-19342973</v>
      </c>
      <c r="I110" s="96"/>
    </row>
    <row r="111" spans="1:9" ht="18">
      <c r="A111" s="58"/>
      <c r="B111" s="59"/>
      <c r="C111" s="3"/>
      <c r="D111" s="61"/>
      <c r="E111" s="62"/>
      <c r="F111" s="36"/>
      <c r="G111" s="62"/>
      <c r="H111" s="62"/>
      <c r="I111" s="14"/>
    </row>
    <row r="112" spans="1:9" ht="18">
      <c r="A112" s="58">
        <f>A110+1</f>
        <v>67</v>
      </c>
      <c r="B112" s="59"/>
      <c r="C112" s="3" t="s">
        <v>94</v>
      </c>
      <c r="D112" s="61"/>
      <c r="E112" s="69">
        <v>0.5049</v>
      </c>
      <c r="F112" s="114"/>
      <c r="G112" s="69">
        <v>0.48909</v>
      </c>
      <c r="H112" s="69">
        <f>E112-G112</f>
        <v>0.01580999999999999</v>
      </c>
      <c r="I112" s="96"/>
    </row>
    <row r="113" spans="1:9" ht="18">
      <c r="A113" s="58"/>
      <c r="B113" s="59"/>
      <c r="C113" s="59"/>
      <c r="D113" s="61"/>
      <c r="E113" s="65"/>
      <c r="F113" s="66"/>
      <c r="G113" s="65"/>
      <c r="H113" s="65"/>
      <c r="I113" s="14"/>
    </row>
    <row r="114" spans="1:9" ht="18">
      <c r="A114" s="58">
        <f>A112+1</f>
        <v>68</v>
      </c>
      <c r="B114" s="59"/>
      <c r="C114" s="70" t="s">
        <v>83</v>
      </c>
      <c r="D114" s="61"/>
      <c r="E114" s="62"/>
      <c r="F114" s="36"/>
      <c r="G114" s="62"/>
      <c r="H114" s="62"/>
      <c r="I114" s="14"/>
    </row>
    <row r="115" spans="1:9" ht="18">
      <c r="A115" s="58">
        <f>A114+1</f>
        <v>69</v>
      </c>
      <c r="B115" s="59"/>
      <c r="C115" s="60" t="s">
        <v>22</v>
      </c>
      <c r="D115" s="61"/>
      <c r="E115" s="62">
        <v>0</v>
      </c>
      <c r="F115" s="62"/>
      <c r="G115" s="62">
        <v>0</v>
      </c>
      <c r="H115" s="36">
        <f aca="true" t="shared" si="7" ref="H115:H123">+E115-G115</f>
        <v>0</v>
      </c>
      <c r="I115" s="14"/>
    </row>
    <row r="116" spans="1:9" ht="18">
      <c r="A116" s="58">
        <f aca="true" t="shared" si="8" ref="A116:A124">A115+1</f>
        <v>70</v>
      </c>
      <c r="B116" s="59"/>
      <c r="C116" s="60" t="s">
        <v>111</v>
      </c>
      <c r="D116" s="61"/>
      <c r="E116" s="62">
        <v>-518457674.7068865</v>
      </c>
      <c r="F116" s="62"/>
      <c r="G116" s="62">
        <v>-521624074.9616101</v>
      </c>
      <c r="H116" s="36">
        <f t="shared" si="7"/>
        <v>3166400.2547236085</v>
      </c>
      <c r="I116" s="96"/>
    </row>
    <row r="117" spans="1:9" ht="18">
      <c r="A117" s="58">
        <f t="shared" si="8"/>
        <v>71</v>
      </c>
      <c r="B117" s="59"/>
      <c r="C117" s="60" t="s">
        <v>112</v>
      </c>
      <c r="D117" s="61"/>
      <c r="E117" s="62">
        <v>-5937116.68658698</v>
      </c>
      <c r="F117" s="62"/>
      <c r="G117" s="62">
        <v>-2736261.64109</v>
      </c>
      <c r="H117" s="36">
        <f t="shared" si="7"/>
        <v>-3200855.0454969797</v>
      </c>
      <c r="I117" s="96"/>
    </row>
    <row r="118" spans="1:9" ht="18">
      <c r="A118" s="58">
        <f t="shared" si="8"/>
        <v>72</v>
      </c>
      <c r="B118" s="59"/>
      <c r="C118" s="60" t="s">
        <v>113</v>
      </c>
      <c r="D118" s="61"/>
      <c r="E118" s="62">
        <v>92420377.25853625</v>
      </c>
      <c r="F118" s="62"/>
      <c r="G118" s="62">
        <v>70340662.37842564</v>
      </c>
      <c r="H118" s="36">
        <f t="shared" si="7"/>
        <v>22079714.880110607</v>
      </c>
      <c r="I118" s="96"/>
    </row>
    <row r="119" spans="1:9" ht="18">
      <c r="A119" s="58">
        <f t="shared" si="8"/>
        <v>73</v>
      </c>
      <c r="B119" s="59"/>
      <c r="C119" s="59" t="s">
        <v>23</v>
      </c>
      <c r="D119" s="61"/>
      <c r="E119" s="67">
        <v>0</v>
      </c>
      <c r="F119" s="67"/>
      <c r="G119" s="67">
        <v>0</v>
      </c>
      <c r="H119" s="67">
        <f t="shared" si="7"/>
        <v>0</v>
      </c>
      <c r="I119" s="14"/>
    </row>
    <row r="120" spans="1:9" ht="18">
      <c r="A120" s="58">
        <f t="shared" si="8"/>
        <v>74</v>
      </c>
      <c r="B120" s="59"/>
      <c r="C120" s="59" t="s">
        <v>76</v>
      </c>
      <c r="D120" s="61"/>
      <c r="E120" s="67">
        <v>0</v>
      </c>
      <c r="F120" s="67"/>
      <c r="G120" s="67">
        <v>0</v>
      </c>
      <c r="H120" s="67">
        <f t="shared" si="7"/>
        <v>0</v>
      </c>
      <c r="I120" s="14"/>
    </row>
    <row r="121" spans="1:9" ht="18">
      <c r="A121" s="58">
        <f t="shared" si="8"/>
        <v>75</v>
      </c>
      <c r="B121" s="59"/>
      <c r="C121" s="59" t="s">
        <v>77</v>
      </c>
      <c r="D121" s="61"/>
      <c r="E121" s="67">
        <v>0</v>
      </c>
      <c r="F121" s="67"/>
      <c r="G121" s="67">
        <v>0</v>
      </c>
      <c r="H121" s="67">
        <f t="shared" si="7"/>
        <v>0</v>
      </c>
      <c r="I121" s="14"/>
    </row>
    <row r="122" spans="1:9" ht="18">
      <c r="A122" s="58">
        <f t="shared" si="8"/>
        <v>76</v>
      </c>
      <c r="B122" s="59"/>
      <c r="C122" s="59" t="s">
        <v>78</v>
      </c>
      <c r="D122" s="61"/>
      <c r="E122" s="67">
        <v>0</v>
      </c>
      <c r="F122" s="67"/>
      <c r="G122" s="67">
        <v>0</v>
      </c>
      <c r="H122" s="67">
        <f t="shared" si="7"/>
        <v>0</v>
      </c>
      <c r="I122" s="14"/>
    </row>
    <row r="123" spans="1:9" ht="18.75" thickBot="1">
      <c r="A123" s="58">
        <f t="shared" si="8"/>
        <v>77</v>
      </c>
      <c r="B123" s="59"/>
      <c r="C123" s="59" t="s">
        <v>79</v>
      </c>
      <c r="D123" s="61"/>
      <c r="E123" s="68">
        <v>0</v>
      </c>
      <c r="F123" s="68"/>
      <c r="G123" s="68">
        <v>0</v>
      </c>
      <c r="H123" s="68">
        <f t="shared" si="7"/>
        <v>0</v>
      </c>
      <c r="I123" s="14"/>
    </row>
    <row r="124" spans="1:9" ht="18">
      <c r="A124" s="58">
        <f t="shared" si="8"/>
        <v>78</v>
      </c>
      <c r="B124" s="59"/>
      <c r="C124" s="3" t="str">
        <f>"TOTAL ADJUSTMENTS (sum lns "&amp;A115&amp;" to "&amp;A123&amp;")"</f>
        <v>TOTAL ADJUSTMENTS (sum lns 69 to 77)</v>
      </c>
      <c r="D124" s="61"/>
      <c r="E124" s="62">
        <f>SUM(E115:E123)</f>
        <v>-431974414.13493717</v>
      </c>
      <c r="F124" s="36"/>
      <c r="G124" s="62">
        <f>SUM(G115:G123)</f>
        <v>-454019674.2242744</v>
      </c>
      <c r="H124" s="62">
        <f>SUM(H115:H123)</f>
        <v>22045260.089337237</v>
      </c>
      <c r="I124" s="96"/>
    </row>
    <row r="125" spans="1:9" ht="18">
      <c r="A125" s="58"/>
      <c r="B125" s="59"/>
      <c r="C125" s="59"/>
      <c r="D125" s="61"/>
      <c r="E125" s="65"/>
      <c r="F125" s="66"/>
      <c r="G125" s="65"/>
      <c r="H125" s="65"/>
      <c r="I125" s="14"/>
    </row>
    <row r="126" spans="1:9" ht="18">
      <c r="A126" s="58">
        <f>A124+1</f>
        <v>79</v>
      </c>
      <c r="B126" s="59"/>
      <c r="C126" s="10" t="s">
        <v>114</v>
      </c>
      <c r="D126" s="61"/>
      <c r="E126" s="62">
        <v>0</v>
      </c>
      <c r="F126" s="36"/>
      <c r="G126" s="62">
        <v>0</v>
      </c>
      <c r="H126" s="36">
        <f>+E126-G126</f>
        <v>0</v>
      </c>
      <c r="I126" s="96"/>
    </row>
    <row r="127" spans="1:9" ht="18">
      <c r="A127" s="58"/>
      <c r="B127" s="59"/>
      <c r="C127" s="60"/>
      <c r="D127" s="61"/>
      <c r="E127" s="62"/>
      <c r="F127" s="36"/>
      <c r="G127" s="62"/>
      <c r="H127" s="62"/>
      <c r="I127" s="14"/>
    </row>
    <row r="128" spans="1:9" ht="18">
      <c r="A128" s="58">
        <f>A126+1</f>
        <v>80</v>
      </c>
      <c r="B128" s="59"/>
      <c r="C128" s="60" t="s">
        <v>84</v>
      </c>
      <c r="D128" s="61"/>
      <c r="E128" s="62"/>
      <c r="F128" s="36"/>
      <c r="G128" s="62"/>
      <c r="H128" s="62"/>
      <c r="I128" s="14"/>
    </row>
    <row r="129" spans="1:9" ht="18">
      <c r="A129" s="58">
        <f>A128+1</f>
        <v>81</v>
      </c>
      <c r="B129" s="59"/>
      <c r="C129" s="60" t="s">
        <v>24</v>
      </c>
      <c r="D129" s="61"/>
      <c r="E129" s="62">
        <v>0</v>
      </c>
      <c r="F129" s="62"/>
      <c r="G129" s="62">
        <v>0</v>
      </c>
      <c r="H129" s="36">
        <f>+E129-G129</f>
        <v>0</v>
      </c>
      <c r="I129" s="14"/>
    </row>
    <row r="130" spans="1:9" ht="18">
      <c r="A130" s="58">
        <f>A129+1</f>
        <v>82</v>
      </c>
      <c r="B130" s="59"/>
      <c r="C130" s="60" t="s">
        <v>115</v>
      </c>
      <c r="D130" s="61"/>
      <c r="E130" s="62">
        <v>94938</v>
      </c>
      <c r="F130" s="62"/>
      <c r="G130" s="62">
        <v>87821</v>
      </c>
      <c r="H130" s="36">
        <f>+E130-G130</f>
        <v>7117</v>
      </c>
      <c r="I130" s="96"/>
    </row>
    <row r="131" spans="1:9" ht="18">
      <c r="A131" s="58">
        <f>A130+1</f>
        <v>83</v>
      </c>
      <c r="B131" s="59"/>
      <c r="C131" s="60" t="s">
        <v>116</v>
      </c>
      <c r="D131" s="61"/>
      <c r="E131" s="62">
        <v>-55923</v>
      </c>
      <c r="F131" s="62"/>
      <c r="G131" s="62">
        <v>-88844</v>
      </c>
      <c r="H131" s="36">
        <f>+E131-G131</f>
        <v>32921</v>
      </c>
      <c r="I131" s="96"/>
    </row>
    <row r="132" spans="1:9" ht="18.75" thickBot="1">
      <c r="A132" s="58">
        <f>A131+1</f>
        <v>84</v>
      </c>
      <c r="B132" s="59"/>
      <c r="C132" s="60" t="s">
        <v>237</v>
      </c>
      <c r="D132" s="61"/>
      <c r="E132" s="67">
        <v>1777568</v>
      </c>
      <c r="F132" s="67"/>
      <c r="G132" s="67">
        <v>1064232</v>
      </c>
      <c r="H132" s="36">
        <f>+E132-G132</f>
        <v>713336</v>
      </c>
      <c r="I132" s="96"/>
    </row>
    <row r="133" spans="1:9" ht="18">
      <c r="A133" s="58">
        <f>A132+1</f>
        <v>85</v>
      </c>
      <c r="B133" s="59"/>
      <c r="C133" s="3" t="str">
        <f>"TOTAL WORKING CAPITAL (sum lns "&amp;A129&amp;" to "&amp;A132&amp;")"</f>
        <v>TOTAL WORKING CAPITAL (sum lns 81 to 84)</v>
      </c>
      <c r="D133" s="40"/>
      <c r="E133" s="71">
        <f>SUM(E129:E132)</f>
        <v>1816583</v>
      </c>
      <c r="F133" s="55"/>
      <c r="G133" s="71">
        <f>SUM(G129:G132)</f>
        <v>1063209</v>
      </c>
      <c r="H133" s="71">
        <f>SUM(H129:H132)</f>
        <v>753374</v>
      </c>
      <c r="I133" s="96"/>
    </row>
    <row r="134" spans="1:9" ht="18">
      <c r="A134" s="58"/>
      <c r="B134" s="59"/>
      <c r="C134" s="59"/>
      <c r="D134" s="61"/>
      <c r="E134" s="72"/>
      <c r="F134" s="73"/>
      <c r="G134" s="72"/>
      <c r="H134" s="72"/>
      <c r="I134" s="14"/>
    </row>
    <row r="135" spans="1:9" ht="18">
      <c r="A135" s="58">
        <f>A133+1</f>
        <v>86</v>
      </c>
      <c r="B135" s="59"/>
      <c r="C135" s="59" t="s">
        <v>80</v>
      </c>
      <c r="D135" s="61"/>
      <c r="E135" s="72">
        <v>0</v>
      </c>
      <c r="F135" s="72">
        <v>0</v>
      </c>
      <c r="G135" s="72">
        <v>0</v>
      </c>
      <c r="H135" s="72">
        <f>E135-G135</f>
        <v>0</v>
      </c>
      <c r="I135" s="14"/>
    </row>
    <row r="136" spans="1:9" ht="18">
      <c r="A136" s="58"/>
      <c r="B136" s="59"/>
      <c r="C136" s="59"/>
      <c r="D136" s="61"/>
      <c r="E136" s="72"/>
      <c r="F136" s="73"/>
      <c r="G136" s="72"/>
      <c r="H136" s="72"/>
      <c r="I136" s="14"/>
    </row>
    <row r="137" spans="1:9" ht="18.75" thickBot="1">
      <c r="A137" s="58">
        <f>A135+1</f>
        <v>87</v>
      </c>
      <c r="B137" s="59"/>
      <c r="C137" s="3" t="str">
        <f>"RATE BASE (sum lns "&amp;A110&amp;", "&amp;A124&amp;", "&amp;A126&amp;", "&amp;A133&amp;", "&amp;A135&amp;")"</f>
        <v>RATE BASE (sum lns 66, 78, 79, 85, 86)</v>
      </c>
      <c r="D137" s="61"/>
      <c r="E137" s="199">
        <f>+E133+E126+E124+E110</f>
        <v>1705449828.8650627</v>
      </c>
      <c r="F137" s="200"/>
      <c r="G137" s="199">
        <f>+G133+G126+G124+G110</f>
        <v>1701994167.7757256</v>
      </c>
      <c r="H137" s="199">
        <f>+H133+H126+H124+H110</f>
        <v>3455661.089337237</v>
      </c>
      <c r="I137" s="96"/>
    </row>
    <row r="138" spans="1:9" ht="18.75" thickTop="1">
      <c r="A138" s="15"/>
      <c r="B138" s="2"/>
      <c r="C138" s="25"/>
      <c r="D138" s="35"/>
      <c r="E138" s="35"/>
      <c r="F138" s="35"/>
      <c r="G138" s="35"/>
      <c r="H138" s="35"/>
      <c r="I138" s="44"/>
    </row>
    <row r="139" spans="1:9" ht="18">
      <c r="A139" s="2"/>
      <c r="B139" s="2"/>
      <c r="C139" s="3"/>
      <c r="D139" s="4"/>
      <c r="E139" s="1"/>
      <c r="F139" s="1"/>
      <c r="G139" s="1"/>
      <c r="H139" s="1"/>
      <c r="I139" s="44"/>
    </row>
    <row r="140" spans="1:9" ht="18">
      <c r="A140" s="2"/>
      <c r="B140" s="2"/>
      <c r="C140" s="3"/>
      <c r="D140" s="4"/>
      <c r="E140" s="12"/>
      <c r="F140" s="12"/>
      <c r="G140" s="12"/>
      <c r="H140" s="12"/>
      <c r="I140" s="1"/>
    </row>
    <row r="141" spans="1:9" ht="18">
      <c r="A141" s="2"/>
      <c r="B141" s="2"/>
      <c r="C141" s="3"/>
      <c r="D141" s="4"/>
      <c r="E141" s="9"/>
      <c r="F141" s="40"/>
      <c r="G141" s="41"/>
      <c r="I141" s="12"/>
    </row>
    <row r="142" spans="1:7" ht="18">
      <c r="A142" s="2"/>
      <c r="B142" s="2"/>
      <c r="C142" s="8" t="s">
        <v>69</v>
      </c>
      <c r="D142" s="4"/>
      <c r="F142" s="13"/>
      <c r="G142" s="42"/>
    </row>
    <row r="143" spans="1:8" ht="18">
      <c r="A143" s="2"/>
      <c r="B143" s="2"/>
      <c r="C143" s="3"/>
      <c r="D143" s="4"/>
      <c r="F143" s="13"/>
      <c r="G143" s="42"/>
      <c r="H143" s="42"/>
    </row>
    <row r="144" spans="1:9" ht="18">
      <c r="A144" s="15"/>
      <c r="B144" s="2"/>
      <c r="C144" s="17"/>
      <c r="D144" s="75"/>
      <c r="E144" s="75"/>
      <c r="F144" s="75"/>
      <c r="G144" s="75"/>
      <c r="H144" s="76"/>
      <c r="I144" s="44"/>
    </row>
    <row r="145" spans="1:9" ht="18">
      <c r="A145" s="15" t="s">
        <v>2</v>
      </c>
      <c r="B145" s="2"/>
      <c r="C145" s="25"/>
      <c r="D145" s="35"/>
      <c r="E145" s="16"/>
      <c r="F145" s="97"/>
      <c r="G145" s="16"/>
      <c r="H145" s="76"/>
      <c r="I145" s="75"/>
    </row>
    <row r="146" spans="1:9" ht="18.75" thickBot="1">
      <c r="A146" s="18" t="s">
        <v>4</v>
      </c>
      <c r="B146" s="2"/>
      <c r="C146" s="25"/>
      <c r="D146" s="45"/>
      <c r="E146" s="16">
        <f>E6</f>
        <v>2017</v>
      </c>
      <c r="F146" s="97"/>
      <c r="G146" s="16">
        <f>G6</f>
        <v>2017</v>
      </c>
      <c r="H146" s="16" t="s">
        <v>1</v>
      </c>
      <c r="I146" s="35"/>
    </row>
    <row r="147" spans="1:9" ht="18">
      <c r="A147" s="21"/>
      <c r="B147" s="2"/>
      <c r="C147" s="25"/>
      <c r="D147" s="45"/>
      <c r="E147" s="98" t="s">
        <v>95</v>
      </c>
      <c r="F147" s="99"/>
      <c r="G147" s="98" t="s">
        <v>150</v>
      </c>
      <c r="H147" s="16"/>
      <c r="I147" s="35"/>
    </row>
    <row r="148" spans="1:9" ht="18">
      <c r="A148" s="2"/>
      <c r="B148" s="2"/>
      <c r="C148" s="25"/>
      <c r="D148" s="77"/>
      <c r="E148" s="76" t="s">
        <v>3</v>
      </c>
      <c r="F148" s="76"/>
      <c r="G148" s="76" t="s">
        <v>3</v>
      </c>
      <c r="H148" s="35"/>
      <c r="I148" s="78"/>
    </row>
    <row r="149" spans="1:9" ht="18.75" thickBot="1">
      <c r="A149" s="2"/>
      <c r="B149" s="2"/>
      <c r="C149" s="25"/>
      <c r="D149" s="77"/>
      <c r="E149" s="100" t="s">
        <v>5</v>
      </c>
      <c r="F149" s="101"/>
      <c r="G149" s="100" t="s">
        <v>5</v>
      </c>
      <c r="H149" s="51"/>
      <c r="I149" s="44"/>
    </row>
    <row r="150" spans="1:9" ht="18">
      <c r="A150" s="15">
        <f>A137+1</f>
        <v>88</v>
      </c>
      <c r="B150" s="2"/>
      <c r="C150" s="25" t="s">
        <v>85</v>
      </c>
      <c r="D150" s="35"/>
      <c r="I150" s="44"/>
    </row>
    <row r="151" spans="1:9" ht="18">
      <c r="A151" s="15">
        <f>A150+1</f>
        <v>89</v>
      </c>
      <c r="B151" s="2"/>
      <c r="C151" s="25" t="s">
        <v>117</v>
      </c>
      <c r="D151" s="35"/>
      <c r="E151" s="36">
        <v>18802187</v>
      </c>
      <c r="F151" s="36"/>
      <c r="G151" s="36">
        <v>17973125</v>
      </c>
      <c r="H151" s="36">
        <f aca="true" t="shared" si="9" ref="H151:H164">+E151-G151</f>
        <v>829062</v>
      </c>
      <c r="I151" s="96"/>
    </row>
    <row r="152" spans="1:9" ht="18">
      <c r="A152" s="15"/>
      <c r="B152" s="2"/>
      <c r="C152" s="25"/>
      <c r="D152" s="35"/>
      <c r="E152" s="36"/>
      <c r="F152" s="36"/>
      <c r="G152" s="36"/>
      <c r="H152" s="36"/>
      <c r="I152" s="44"/>
    </row>
    <row r="153" spans="1:9" ht="18">
      <c r="A153" s="15">
        <f>A151+1</f>
        <v>90</v>
      </c>
      <c r="B153" s="2"/>
      <c r="C153" s="25" t="s">
        <v>118</v>
      </c>
      <c r="D153" s="35"/>
      <c r="E153" s="36"/>
      <c r="F153" s="36"/>
      <c r="G153" s="36"/>
      <c r="H153" s="36"/>
      <c r="I153" s="96"/>
    </row>
    <row r="154" spans="1:9" ht="18">
      <c r="A154" s="15">
        <f>A153+1</f>
        <v>91</v>
      </c>
      <c r="B154" s="2"/>
      <c r="C154" s="25" t="s">
        <v>305</v>
      </c>
      <c r="D154" s="35"/>
      <c r="E154" s="36">
        <v>13426381</v>
      </c>
      <c r="F154" s="36">
        <v>0</v>
      </c>
      <c r="G154" s="36">
        <v>11183288</v>
      </c>
      <c r="H154" s="36">
        <f t="shared" si="9"/>
        <v>2243093</v>
      </c>
      <c r="I154" s="44"/>
    </row>
    <row r="155" spans="1:9" ht="18">
      <c r="A155" s="15">
        <f aca="true" t="shared" si="10" ref="A155:A161">A154+1</f>
        <v>92</v>
      </c>
      <c r="B155" s="2"/>
      <c r="C155" s="25" t="s">
        <v>119</v>
      </c>
      <c r="D155" s="35"/>
      <c r="E155" s="36">
        <v>857723</v>
      </c>
      <c r="F155" s="36"/>
      <c r="G155" s="36">
        <v>1253632</v>
      </c>
      <c r="H155" s="36">
        <f t="shared" si="9"/>
        <v>-395909</v>
      </c>
      <c r="I155" s="96"/>
    </row>
    <row r="156" spans="1:9" ht="18">
      <c r="A156" s="15">
        <f t="shared" si="10"/>
        <v>93</v>
      </c>
      <c r="B156" s="2"/>
      <c r="C156" s="79" t="s">
        <v>120</v>
      </c>
      <c r="D156" s="35"/>
      <c r="E156" s="36">
        <v>0</v>
      </c>
      <c r="F156" s="36"/>
      <c r="G156" s="36">
        <v>432090</v>
      </c>
      <c r="H156" s="36">
        <f t="shared" si="9"/>
        <v>-432090</v>
      </c>
      <c r="I156" s="96"/>
    </row>
    <row r="157" spans="1:9" ht="18">
      <c r="A157" s="15">
        <f t="shared" si="10"/>
        <v>94</v>
      </c>
      <c r="B157" s="2"/>
      <c r="C157" s="79" t="s">
        <v>121</v>
      </c>
      <c r="D157" s="35"/>
      <c r="E157" s="36">
        <v>0</v>
      </c>
      <c r="F157" s="36"/>
      <c r="G157" s="36">
        <v>0</v>
      </c>
      <c r="H157" s="36">
        <f t="shared" si="9"/>
        <v>0</v>
      </c>
      <c r="I157" s="44"/>
    </row>
    <row r="158" spans="1:9" ht="18">
      <c r="A158" s="15">
        <f t="shared" si="10"/>
        <v>95</v>
      </c>
      <c r="B158" s="2"/>
      <c r="C158" s="79" t="s">
        <v>122</v>
      </c>
      <c r="D158" s="35"/>
      <c r="E158" s="36">
        <v>0</v>
      </c>
      <c r="F158" s="36"/>
      <c r="G158" s="36">
        <v>484851</v>
      </c>
      <c r="H158" s="36">
        <f t="shared" si="9"/>
        <v>-484851</v>
      </c>
      <c r="I158" s="96"/>
    </row>
    <row r="159" spans="1:9" ht="18">
      <c r="A159" s="15">
        <f t="shared" si="10"/>
        <v>96</v>
      </c>
      <c r="B159" s="2"/>
      <c r="C159" s="79" t="s">
        <v>123</v>
      </c>
      <c r="D159" s="35"/>
      <c r="E159" s="36">
        <v>81930</v>
      </c>
      <c r="F159" s="36"/>
      <c r="G159" s="36">
        <v>62081</v>
      </c>
      <c r="H159" s="55">
        <f t="shared" si="9"/>
        <v>19849</v>
      </c>
      <c r="I159" s="44"/>
    </row>
    <row r="160" spans="1:9" ht="18">
      <c r="A160" s="15">
        <f t="shared" si="10"/>
        <v>97</v>
      </c>
      <c r="B160" s="2"/>
      <c r="C160" s="79" t="s">
        <v>149</v>
      </c>
      <c r="D160" s="35"/>
      <c r="E160" s="80">
        <v>0</v>
      </c>
      <c r="F160" s="80"/>
      <c r="G160" s="80">
        <v>0</v>
      </c>
      <c r="H160" s="80">
        <f t="shared" si="9"/>
        <v>0</v>
      </c>
      <c r="I160" s="96"/>
    </row>
    <row r="161" spans="1:9" ht="18">
      <c r="A161" s="15">
        <f t="shared" si="10"/>
        <v>98</v>
      </c>
      <c r="B161" s="2"/>
      <c r="C161" s="79" t="s">
        <v>81</v>
      </c>
      <c r="D161" s="35"/>
      <c r="E161" s="36">
        <f>SUM(E154:E160)</f>
        <v>14366034</v>
      </c>
      <c r="F161" s="36">
        <f>SUM(F154:F160)</f>
        <v>0</v>
      </c>
      <c r="G161" s="36">
        <f>SUM(G154:G160)</f>
        <v>13415942</v>
      </c>
      <c r="H161" s="36">
        <f t="shared" si="9"/>
        <v>950092</v>
      </c>
      <c r="I161" s="96"/>
    </row>
    <row r="162" spans="1:9" ht="18">
      <c r="A162" s="15"/>
      <c r="B162" s="2"/>
      <c r="C162" s="79"/>
      <c r="D162" s="35"/>
      <c r="E162" s="36"/>
      <c r="F162" s="36"/>
      <c r="G162" s="36"/>
      <c r="H162" s="36"/>
      <c r="I162" s="44"/>
    </row>
    <row r="163" spans="1:9" ht="18.75" thickBot="1">
      <c r="A163" s="15">
        <f>A161+1</f>
        <v>99</v>
      </c>
      <c r="B163" s="2"/>
      <c r="C163" s="25" t="s">
        <v>25</v>
      </c>
      <c r="D163" s="35"/>
      <c r="E163" s="36">
        <v>0</v>
      </c>
      <c r="F163" s="36">
        <v>0</v>
      </c>
      <c r="G163" s="36">
        <v>0</v>
      </c>
      <c r="H163" s="36">
        <f t="shared" si="9"/>
        <v>0</v>
      </c>
      <c r="I163" s="44"/>
    </row>
    <row r="164" spans="1:9" ht="18">
      <c r="A164" s="15">
        <f>A163+1</f>
        <v>100</v>
      </c>
      <c r="B164" s="2"/>
      <c r="C164" s="3" t="str">
        <f>"TOTAL O&amp;M EXPENSE (sum lns "&amp;A151&amp;", "&amp;A161&amp;", "&amp;A154&amp;", "&amp;A163&amp;")"</f>
        <v>TOTAL O&amp;M EXPENSE (sum lns 89, 98, 91, 99)</v>
      </c>
      <c r="D164" s="35"/>
      <c r="E164" s="81">
        <f>E151+E161</f>
        <v>33168221</v>
      </c>
      <c r="F164" s="81">
        <f>F151+F161</f>
        <v>0</v>
      </c>
      <c r="G164" s="81">
        <f>G151+G161</f>
        <v>31389067</v>
      </c>
      <c r="H164" s="81">
        <f t="shared" si="9"/>
        <v>1779154</v>
      </c>
      <c r="I164" s="96"/>
    </row>
    <row r="165" spans="1:9" ht="18">
      <c r="A165" s="15"/>
      <c r="B165" s="2"/>
      <c r="C165" s="2"/>
      <c r="D165" s="35"/>
      <c r="E165" s="66"/>
      <c r="F165" s="66"/>
      <c r="G165" s="66"/>
      <c r="H165" s="66"/>
      <c r="I165" s="44"/>
    </row>
    <row r="166" spans="1:9" ht="18">
      <c r="A166" s="15">
        <f>A164+1</f>
        <v>101</v>
      </c>
      <c r="B166" s="2"/>
      <c r="C166" s="25" t="s">
        <v>26</v>
      </c>
      <c r="D166" s="35"/>
      <c r="E166" s="36"/>
      <c r="F166" s="36"/>
      <c r="G166" s="36"/>
      <c r="H166" s="36"/>
      <c r="I166" s="44"/>
    </row>
    <row r="167" spans="1:9" ht="18">
      <c r="A167" s="15">
        <f aca="true" t="shared" si="11" ref="A167:A174">A166+1</f>
        <v>102</v>
      </c>
      <c r="B167" s="2"/>
      <c r="C167" s="31" t="s">
        <v>124</v>
      </c>
      <c r="D167" s="35"/>
      <c r="E167" s="36">
        <v>47332915</v>
      </c>
      <c r="F167" s="36"/>
      <c r="G167" s="36">
        <v>48858757</v>
      </c>
      <c r="H167" s="36">
        <f aca="true" t="shared" si="12" ref="H167:H173">+E167-G167</f>
        <v>-1525842</v>
      </c>
      <c r="I167" s="96"/>
    </row>
    <row r="168" spans="1:9" ht="18">
      <c r="A168" s="15">
        <f t="shared" si="11"/>
        <v>103</v>
      </c>
      <c r="B168" s="2"/>
      <c r="C168" s="25" t="s">
        <v>46</v>
      </c>
      <c r="D168" s="35"/>
      <c r="E168" s="36">
        <v>0</v>
      </c>
      <c r="F168" s="36"/>
      <c r="G168" s="36">
        <v>0</v>
      </c>
      <c r="H168" s="36">
        <f t="shared" si="12"/>
        <v>0</v>
      </c>
      <c r="I168" s="44"/>
    </row>
    <row r="169" spans="1:9" ht="18">
      <c r="A169" s="15">
        <f t="shared" si="11"/>
        <v>104</v>
      </c>
      <c r="B169" s="2"/>
      <c r="C169" s="25" t="s">
        <v>47</v>
      </c>
      <c r="D169" s="35"/>
      <c r="E169" s="36">
        <v>0</v>
      </c>
      <c r="F169" s="36"/>
      <c r="G169" s="36">
        <v>0</v>
      </c>
      <c r="H169" s="36">
        <f t="shared" si="12"/>
        <v>0</v>
      </c>
      <c r="I169" s="44"/>
    </row>
    <row r="170" spans="1:9" ht="18">
      <c r="A170" s="15">
        <f t="shared" si="11"/>
        <v>105</v>
      </c>
      <c r="B170" s="2"/>
      <c r="C170" s="25" t="s">
        <v>48</v>
      </c>
      <c r="D170" s="35"/>
      <c r="E170" s="36">
        <v>0</v>
      </c>
      <c r="F170" s="36"/>
      <c r="G170" s="36">
        <v>0</v>
      </c>
      <c r="H170" s="36">
        <f t="shared" si="12"/>
        <v>0</v>
      </c>
      <c r="I170" s="44"/>
    </row>
    <row r="171" spans="1:9" ht="18">
      <c r="A171" s="15">
        <f t="shared" si="11"/>
        <v>106</v>
      </c>
      <c r="B171" s="2"/>
      <c r="C171" s="25" t="s">
        <v>125</v>
      </c>
      <c r="D171" s="35"/>
      <c r="E171" s="36">
        <v>2723609</v>
      </c>
      <c r="F171" s="36"/>
      <c r="G171" s="36">
        <v>3217163</v>
      </c>
      <c r="H171" s="36">
        <f t="shared" si="12"/>
        <v>-493554</v>
      </c>
      <c r="I171" s="96"/>
    </row>
    <row r="172" spans="1:9" ht="18">
      <c r="A172" s="15">
        <f t="shared" si="11"/>
        <v>107</v>
      </c>
      <c r="B172" s="2"/>
      <c r="C172" s="25" t="s">
        <v>126</v>
      </c>
      <c r="D172" s="35"/>
      <c r="E172" s="36">
        <v>3149470</v>
      </c>
      <c r="F172" s="36"/>
      <c r="G172" s="36">
        <v>2823544</v>
      </c>
      <c r="H172" s="36">
        <f t="shared" si="12"/>
        <v>325926</v>
      </c>
      <c r="I172" s="96"/>
    </row>
    <row r="173" spans="1:9" ht="18.75" thickBot="1">
      <c r="A173" s="15">
        <f t="shared" si="11"/>
        <v>108</v>
      </c>
      <c r="B173" s="2"/>
      <c r="C173" s="25" t="str">
        <f>+C154</f>
        <v>     Administrative and General</v>
      </c>
      <c r="D173" s="35"/>
      <c r="E173" s="36">
        <v>0</v>
      </c>
      <c r="F173" s="36"/>
      <c r="G173" s="36">
        <v>0</v>
      </c>
      <c r="H173" s="36">
        <f t="shared" si="12"/>
        <v>0</v>
      </c>
      <c r="I173" s="44"/>
    </row>
    <row r="174" spans="1:9" ht="18">
      <c r="A174" s="15">
        <f t="shared" si="11"/>
        <v>109</v>
      </c>
      <c r="B174" s="2"/>
      <c r="C174" s="3" t="str">
        <f>"TOTAL DEPRECIATION AND AMORTIZATION (sum lns "&amp;A167&amp;" to "&amp;A173&amp;")"</f>
        <v>TOTAL DEPRECIATION AND AMORTIZATION (sum lns 102 to 108)</v>
      </c>
      <c r="D174" s="35"/>
      <c r="E174" s="81">
        <f>SUM(E167:E173)</f>
        <v>53205994</v>
      </c>
      <c r="F174" s="36"/>
      <c r="G174" s="81">
        <f>SUM(G167:G173)</f>
        <v>54899464</v>
      </c>
      <c r="H174" s="81">
        <f>SUM(H167:H173)</f>
        <v>-1693470</v>
      </c>
      <c r="I174" s="96"/>
    </row>
    <row r="175" spans="1:9" ht="18">
      <c r="A175" s="15"/>
      <c r="B175" s="2"/>
      <c r="C175" s="25"/>
      <c r="D175" s="35"/>
      <c r="E175" s="36"/>
      <c r="F175" s="36"/>
      <c r="G175" s="36"/>
      <c r="H175" s="36"/>
      <c r="I175" s="44"/>
    </row>
    <row r="176" spans="1:9" ht="18">
      <c r="A176" s="15">
        <f>A174+1</f>
        <v>110</v>
      </c>
      <c r="B176" s="2"/>
      <c r="C176" s="25" t="s">
        <v>86</v>
      </c>
      <c r="D176" s="35"/>
      <c r="E176" s="36"/>
      <c r="F176" s="36"/>
      <c r="G176" s="36"/>
      <c r="H176" s="36"/>
      <c r="I176" s="44"/>
    </row>
    <row r="177" spans="1:9" ht="18">
      <c r="A177" s="15">
        <f>A176+1</f>
        <v>111</v>
      </c>
      <c r="B177" s="2"/>
      <c r="C177" s="25" t="s">
        <v>27</v>
      </c>
      <c r="D177" s="35"/>
      <c r="E177" s="36"/>
      <c r="F177" s="36"/>
      <c r="G177" s="36"/>
      <c r="H177" s="36"/>
      <c r="I177" s="44"/>
    </row>
    <row r="178" spans="1:9" ht="18">
      <c r="A178" s="15">
        <f aca="true" t="shared" si="13" ref="A178:A183">A177+1</f>
        <v>112</v>
      </c>
      <c r="B178" s="2"/>
      <c r="C178" s="25" t="s">
        <v>127</v>
      </c>
      <c r="D178" s="35"/>
      <c r="E178" s="36">
        <v>1231985</v>
      </c>
      <c r="F178" s="36"/>
      <c r="G178" s="36">
        <v>1017432</v>
      </c>
      <c r="H178" s="36">
        <f>+E178-G178</f>
        <v>214553</v>
      </c>
      <c r="I178" s="96"/>
    </row>
    <row r="179" spans="1:9" ht="18">
      <c r="A179" s="15">
        <f t="shared" si="13"/>
        <v>113</v>
      </c>
      <c r="B179" s="2"/>
      <c r="C179" s="25" t="s">
        <v>28</v>
      </c>
      <c r="D179" s="35"/>
      <c r="E179" s="36"/>
      <c r="F179" s="36"/>
      <c r="G179" s="36"/>
      <c r="H179" s="36">
        <f>+E179-G179</f>
        <v>0</v>
      </c>
      <c r="I179" s="44"/>
    </row>
    <row r="180" spans="1:9" ht="18">
      <c r="A180" s="15">
        <f t="shared" si="13"/>
        <v>114</v>
      </c>
      <c r="B180" s="2"/>
      <c r="C180" s="25" t="s">
        <v>128</v>
      </c>
      <c r="D180" s="35"/>
      <c r="E180" s="36">
        <v>16223292</v>
      </c>
      <c r="F180" s="36"/>
      <c r="G180" s="36">
        <v>16384620</v>
      </c>
      <c r="H180" s="36">
        <f>+E180-G180</f>
        <v>-161328</v>
      </c>
      <c r="I180" s="96"/>
    </row>
    <row r="181" spans="1:9" ht="18">
      <c r="A181" s="15">
        <f t="shared" si="13"/>
        <v>115</v>
      </c>
      <c r="B181" s="2"/>
      <c r="C181" s="25" t="s">
        <v>29</v>
      </c>
      <c r="D181" s="35"/>
      <c r="E181" s="36">
        <v>0</v>
      </c>
      <c r="F181" s="36"/>
      <c r="G181" s="36">
        <v>0</v>
      </c>
      <c r="H181" s="36">
        <f>+E181-G181</f>
        <v>0</v>
      </c>
      <c r="I181" s="44"/>
    </row>
    <row r="182" spans="1:9" ht="18.75" thickBot="1">
      <c r="A182" s="15">
        <f t="shared" si="13"/>
        <v>116</v>
      </c>
      <c r="B182" s="2"/>
      <c r="C182" s="25" t="s">
        <v>129</v>
      </c>
      <c r="D182" s="35"/>
      <c r="E182" s="36">
        <v>40538</v>
      </c>
      <c r="F182" s="36"/>
      <c r="G182" s="36">
        <v>0</v>
      </c>
      <c r="H182" s="36">
        <f>+E182-G182</f>
        <v>40538</v>
      </c>
      <c r="I182" s="96"/>
    </row>
    <row r="183" spans="1:9" ht="18">
      <c r="A183" s="15">
        <f t="shared" si="13"/>
        <v>117</v>
      </c>
      <c r="B183" s="2"/>
      <c r="C183" s="3" t="str">
        <f>"TOTAL OTHER TAXES (sum lns "&amp;A178&amp;" to "&amp;A182&amp;")"</f>
        <v>TOTAL OTHER TAXES (sum lns 112 to 116)</v>
      </c>
      <c r="D183" s="35"/>
      <c r="E183" s="81">
        <f>SUM(E178:E182)</f>
        <v>17495815</v>
      </c>
      <c r="F183" s="36"/>
      <c r="G183" s="81">
        <f>SUM(G178:G182)</f>
        <v>17402052</v>
      </c>
      <c r="H183" s="81">
        <f>SUM(H178:H182)</f>
        <v>93763</v>
      </c>
      <c r="I183" s="96"/>
    </row>
    <row r="184" spans="1:9" ht="18">
      <c r="A184" s="15"/>
      <c r="B184" s="2"/>
      <c r="C184" s="25"/>
      <c r="D184" s="35"/>
      <c r="E184" s="36"/>
      <c r="F184" s="36"/>
      <c r="G184" s="36"/>
      <c r="H184" s="36"/>
      <c r="I184" s="44"/>
    </row>
    <row r="185" spans="1:9" ht="18">
      <c r="A185" s="15" t="s">
        <v>30</v>
      </c>
      <c r="B185" s="2"/>
      <c r="C185" s="25"/>
      <c r="D185" s="35"/>
      <c r="E185" s="36"/>
      <c r="F185" s="36"/>
      <c r="G185" s="36"/>
      <c r="H185" s="36"/>
      <c r="I185" s="44"/>
    </row>
    <row r="186" spans="1:9" ht="18">
      <c r="A186" s="15">
        <f>A183+1</f>
        <v>118</v>
      </c>
      <c r="B186" s="2"/>
      <c r="C186" s="25" t="s">
        <v>31</v>
      </c>
      <c r="D186" s="35"/>
      <c r="E186" s="66"/>
      <c r="F186" s="66"/>
      <c r="G186" s="66"/>
      <c r="H186" s="66"/>
      <c r="I186" s="44"/>
    </row>
    <row r="187" spans="1:9" ht="18">
      <c r="A187" s="15">
        <f aca="true" t="shared" si="14" ref="A187:A192">A186+1</f>
        <v>119</v>
      </c>
      <c r="B187" s="2"/>
      <c r="C187" s="82" t="s">
        <v>32</v>
      </c>
      <c r="D187" s="35"/>
      <c r="E187" s="135">
        <v>0.3629</v>
      </c>
      <c r="F187" s="135"/>
      <c r="G187" s="135">
        <v>0.3587</v>
      </c>
      <c r="H187" s="135">
        <f>E187-G187</f>
        <v>0.0041999999999999815</v>
      </c>
      <c r="I187" s="96"/>
    </row>
    <row r="188" spans="1:9" ht="18">
      <c r="A188" s="15">
        <f t="shared" si="14"/>
        <v>120</v>
      </c>
      <c r="B188" s="2"/>
      <c r="C188" s="2" t="s">
        <v>33</v>
      </c>
      <c r="D188" s="35"/>
      <c r="E188" s="135">
        <v>0.4079</v>
      </c>
      <c r="F188" s="135"/>
      <c r="G188" s="135">
        <v>0.3863</v>
      </c>
      <c r="H188" s="135">
        <f>E188-G188</f>
        <v>0.021600000000000008</v>
      </c>
      <c r="I188" s="96"/>
    </row>
    <row r="189" spans="1:9" ht="18">
      <c r="A189" s="15">
        <f t="shared" si="14"/>
        <v>121</v>
      </c>
      <c r="B189" s="2"/>
      <c r="C189" s="25" t="s">
        <v>88</v>
      </c>
      <c r="D189" s="35"/>
      <c r="E189" s="65"/>
      <c r="F189" s="65"/>
      <c r="G189" s="65"/>
      <c r="H189" s="65"/>
      <c r="I189" s="44"/>
    </row>
    <row r="190" spans="1:9" ht="18">
      <c r="A190" s="15">
        <f t="shared" si="14"/>
        <v>122</v>
      </c>
      <c r="B190" s="2"/>
      <c r="C190" s="25" t="s">
        <v>89</v>
      </c>
      <c r="D190" s="35"/>
      <c r="E190" s="65"/>
      <c r="F190" s="65"/>
      <c r="G190" s="65"/>
      <c r="H190" s="65"/>
      <c r="I190" s="44"/>
    </row>
    <row r="191" spans="1:9" ht="18">
      <c r="A191" s="15">
        <f t="shared" si="14"/>
        <v>123</v>
      </c>
      <c r="B191" s="2"/>
      <c r="C191" s="25" t="s">
        <v>90</v>
      </c>
      <c r="D191" s="35"/>
      <c r="E191" s="136">
        <v>1.5696</v>
      </c>
      <c r="F191" s="136"/>
      <c r="G191" s="136">
        <v>1.5593</v>
      </c>
      <c r="H191" s="136">
        <f>E191-G191</f>
        <v>0.010300000000000198</v>
      </c>
      <c r="I191" s="96"/>
    </row>
    <row r="192" spans="1:9" ht="18">
      <c r="A192" s="15">
        <f t="shared" si="14"/>
        <v>124</v>
      </c>
      <c r="B192" s="2"/>
      <c r="C192" s="25" t="s">
        <v>87</v>
      </c>
      <c r="D192" s="35"/>
      <c r="E192" s="36">
        <v>-132598</v>
      </c>
      <c r="F192" s="36"/>
      <c r="G192" s="36">
        <v>-212785</v>
      </c>
      <c r="H192" s="66">
        <f>E192-G192</f>
        <v>80187</v>
      </c>
      <c r="I192" s="96"/>
    </row>
    <row r="193" spans="1:9" ht="18">
      <c r="A193" s="15"/>
      <c r="B193" s="2"/>
      <c r="C193" s="25"/>
      <c r="D193" s="35"/>
      <c r="E193" s="66"/>
      <c r="F193" s="66"/>
      <c r="G193" s="66"/>
      <c r="H193" s="66"/>
      <c r="I193" s="44"/>
    </row>
    <row r="194" spans="1:9" ht="18">
      <c r="A194" s="15">
        <f>A192+1</f>
        <v>125</v>
      </c>
      <c r="B194" s="2"/>
      <c r="C194" s="25" t="s">
        <v>130</v>
      </c>
      <c r="D194" s="35"/>
      <c r="E194" s="36">
        <v>54887020</v>
      </c>
      <c r="F194" s="36">
        <v>0</v>
      </c>
      <c r="G194" s="36">
        <v>53781892</v>
      </c>
      <c r="H194" s="36">
        <f>+E194-G194</f>
        <v>1105128</v>
      </c>
      <c r="I194" s="96"/>
    </row>
    <row r="195" spans="1:9" ht="18.75" thickBot="1">
      <c r="A195" s="15">
        <f>A194+1</f>
        <v>126</v>
      </c>
      <c r="B195" s="2"/>
      <c r="C195" s="2" t="s">
        <v>131</v>
      </c>
      <c r="D195" s="35"/>
      <c r="E195" s="56">
        <v>-105083</v>
      </c>
      <c r="F195" s="56"/>
      <c r="G195" s="56">
        <v>-162278</v>
      </c>
      <c r="H195" s="56">
        <f>+E195-G195</f>
        <v>57195</v>
      </c>
      <c r="I195" s="96"/>
    </row>
    <row r="196" spans="1:9" ht="18">
      <c r="A196" s="15">
        <f>A195+1</f>
        <v>127</v>
      </c>
      <c r="B196" s="2"/>
      <c r="C196" s="3" t="str">
        <f>"TOTAL INCOME TAXES (sum lns "&amp;A194&amp;" to "&amp;A195&amp;")"</f>
        <v>TOTAL INCOME TAXES (sum lns 125 to 126)</v>
      </c>
      <c r="D196" s="35"/>
      <c r="E196" s="83">
        <f>+E194+E195</f>
        <v>54781937</v>
      </c>
      <c r="F196" s="83"/>
      <c r="G196" s="83">
        <f>+G194+G195</f>
        <v>53619614</v>
      </c>
      <c r="H196" s="66">
        <f>E196-G196</f>
        <v>1162323</v>
      </c>
      <c r="I196" s="96"/>
    </row>
    <row r="197" spans="1:9" ht="18">
      <c r="A197" s="15" t="s">
        <v>0</v>
      </c>
      <c r="B197" s="2"/>
      <c r="C197" s="2"/>
      <c r="D197" s="35"/>
      <c r="E197" s="36"/>
      <c r="F197" s="36"/>
      <c r="G197" s="36"/>
      <c r="H197" s="36"/>
      <c r="I197" s="44"/>
    </row>
    <row r="198" spans="1:9" ht="18">
      <c r="A198" s="15">
        <f>A196+1</f>
        <v>128</v>
      </c>
      <c r="B198" s="2"/>
      <c r="C198" s="25" t="s">
        <v>132</v>
      </c>
      <c r="D198" s="35"/>
      <c r="E198" s="36">
        <v>134559991</v>
      </c>
      <c r="F198" s="36"/>
      <c r="G198" s="36">
        <v>139223123</v>
      </c>
      <c r="H198" s="36">
        <f>+E198-G198</f>
        <v>-4663132</v>
      </c>
      <c r="I198" s="96"/>
    </row>
    <row r="199" spans="1:9" ht="18">
      <c r="A199" s="15"/>
      <c r="B199" s="2"/>
      <c r="C199" s="25"/>
      <c r="D199" s="35"/>
      <c r="E199" s="36"/>
      <c r="F199" s="36"/>
      <c r="G199" s="36"/>
      <c r="H199" s="36"/>
      <c r="I199" s="44"/>
    </row>
    <row r="200" spans="1:9" ht="18">
      <c r="A200" s="15">
        <f>A198+1</f>
        <v>129</v>
      </c>
      <c r="B200" s="2"/>
      <c r="C200" s="84" t="s">
        <v>82</v>
      </c>
      <c r="D200" s="35"/>
      <c r="E200" s="36">
        <v>0</v>
      </c>
      <c r="F200" s="36"/>
      <c r="G200" s="36">
        <v>0</v>
      </c>
      <c r="H200" s="36">
        <f>+E200-G200</f>
        <v>0</v>
      </c>
      <c r="I200" s="44"/>
    </row>
    <row r="201" spans="1:9" ht="18.75" thickBot="1">
      <c r="A201" s="15"/>
      <c r="B201" s="2"/>
      <c r="C201" s="25"/>
      <c r="D201" s="35"/>
      <c r="E201" s="56"/>
      <c r="F201" s="55"/>
      <c r="G201" s="56"/>
      <c r="H201" s="56"/>
      <c r="I201" s="44"/>
    </row>
    <row r="202" spans="1:9" ht="18.75" thickBot="1">
      <c r="A202" s="15">
        <f>A200+1</f>
        <v>130</v>
      </c>
      <c r="B202" s="2"/>
      <c r="C202" s="3" t="str">
        <f>"REVENUE REQUIRMENT (sum lns "&amp;A164&amp;", "&amp;A174&amp;", "&amp;A183&amp;", "&amp;A196&amp;", "&amp;A198&amp;")"</f>
        <v>REVENUE REQUIRMENT (sum lns 100, 109, 117, 127, 128)</v>
      </c>
      <c r="D202" s="35"/>
      <c r="E202" s="85">
        <f>+E198+E196+E183+E174+E164</f>
        <v>293211958</v>
      </c>
      <c r="F202" s="55"/>
      <c r="G202" s="85">
        <f>+G198+G196+G183+G174+G164</f>
        <v>296533320</v>
      </c>
      <c r="H202" s="85">
        <f>+E202-G202</f>
        <v>-3321362</v>
      </c>
      <c r="I202" s="96"/>
    </row>
    <row r="203" spans="1:9" ht="18.75" thickTop="1">
      <c r="A203" s="2"/>
      <c r="B203" s="2"/>
      <c r="C203" s="3"/>
      <c r="D203" s="4"/>
      <c r="E203" s="1"/>
      <c r="F203" s="1"/>
      <c r="G203" s="1"/>
      <c r="H203" s="1"/>
      <c r="I203" s="14"/>
    </row>
    <row r="204" spans="1:9" ht="18">
      <c r="A204" s="2"/>
      <c r="B204" s="2"/>
      <c r="C204" s="3"/>
      <c r="D204" s="4"/>
      <c r="E204" s="9"/>
      <c r="F204" s="61"/>
      <c r="G204" s="41"/>
      <c r="H204" s="25"/>
      <c r="I204" s="42"/>
    </row>
    <row r="205" spans="1:9" ht="18">
      <c r="A205" s="2"/>
      <c r="B205" s="2"/>
      <c r="C205" s="8" t="s">
        <v>69</v>
      </c>
      <c r="D205" s="4"/>
      <c r="E205" s="9"/>
      <c r="F205" s="61"/>
      <c r="G205" s="41"/>
      <c r="H205" s="25"/>
      <c r="I205" s="42"/>
    </row>
    <row r="206" spans="1:9" ht="18">
      <c r="A206" s="2"/>
      <c r="B206" s="2"/>
      <c r="C206" s="8"/>
      <c r="D206" s="4"/>
      <c r="F206" s="35"/>
      <c r="G206" s="86"/>
      <c r="H206" s="42"/>
      <c r="I206" s="25"/>
    </row>
    <row r="207" spans="1:9" ht="19.5" customHeight="1">
      <c r="A207" s="15" t="s">
        <v>2</v>
      </c>
      <c r="B207" s="2"/>
      <c r="C207" s="2"/>
      <c r="D207" s="30"/>
      <c r="H207" s="16"/>
      <c r="I207" s="44"/>
    </row>
    <row r="208" spans="1:9" ht="18.75" thickBot="1">
      <c r="A208" s="18" t="s">
        <v>4</v>
      </c>
      <c r="B208" s="2"/>
      <c r="C208" s="30"/>
      <c r="D208" s="13"/>
      <c r="E208" s="16">
        <f>E6</f>
        <v>2017</v>
      </c>
      <c r="F208" s="97"/>
      <c r="G208" s="16">
        <f>G6</f>
        <v>2017</v>
      </c>
      <c r="H208" s="16" t="s">
        <v>1</v>
      </c>
      <c r="I208" s="44"/>
    </row>
    <row r="209" spans="1:9" ht="18">
      <c r="A209" s="21"/>
      <c r="B209" s="2"/>
      <c r="C209" s="30"/>
      <c r="D209" s="13"/>
      <c r="E209" s="98" t="s">
        <v>95</v>
      </c>
      <c r="F209" s="99"/>
      <c r="G209" s="98" t="s">
        <v>150</v>
      </c>
      <c r="H209" s="16"/>
      <c r="I209" s="44"/>
    </row>
    <row r="210" spans="2:9" ht="18">
      <c r="B210" s="2"/>
      <c r="C210" s="46"/>
      <c r="D210" s="13"/>
      <c r="E210" s="76" t="s">
        <v>3</v>
      </c>
      <c r="F210" s="76"/>
      <c r="G210" s="76" t="s">
        <v>3</v>
      </c>
      <c r="H210" s="35"/>
      <c r="I210" s="44"/>
    </row>
    <row r="211" spans="1:9" ht="18.75" thickBot="1">
      <c r="A211" s="15">
        <f>A202+1</f>
        <v>131</v>
      </c>
      <c r="B211" s="2"/>
      <c r="C211" s="10" t="s">
        <v>91</v>
      </c>
      <c r="D211" s="59"/>
      <c r="E211" s="100" t="s">
        <v>5</v>
      </c>
      <c r="F211" s="101"/>
      <c r="G211" s="100" t="s">
        <v>5</v>
      </c>
      <c r="H211" s="51"/>
      <c r="I211" s="44"/>
    </row>
    <row r="212" spans="1:9" ht="18">
      <c r="A212" s="15">
        <f>A211+1</f>
        <v>132</v>
      </c>
      <c r="B212" s="2"/>
      <c r="C212" s="87" t="s">
        <v>133</v>
      </c>
      <c r="D212" s="61"/>
      <c r="E212" s="62">
        <v>2582242199</v>
      </c>
      <c r="F212" s="62"/>
      <c r="G212" s="62">
        <v>2624261569</v>
      </c>
      <c r="H212" s="36">
        <f>+E212-G212</f>
        <v>-42019370</v>
      </c>
      <c r="I212" s="96"/>
    </row>
    <row r="213" spans="1:9" ht="18">
      <c r="A213" s="15">
        <f>A212+1</f>
        <v>133</v>
      </c>
      <c r="B213" s="2"/>
      <c r="C213" s="87" t="s">
        <v>134</v>
      </c>
      <c r="D213" s="88"/>
      <c r="E213" s="62">
        <v>30745520</v>
      </c>
      <c r="F213" s="62"/>
      <c r="G213" s="62">
        <v>30489308</v>
      </c>
      <c r="H213" s="36">
        <f>+E213-G213</f>
        <v>256212</v>
      </c>
      <c r="I213" s="96"/>
    </row>
    <row r="214" spans="1:9" ht="18">
      <c r="A214" s="15">
        <f>A213+1</f>
        <v>134</v>
      </c>
      <c r="B214" s="2"/>
      <c r="C214" s="102" t="s">
        <v>135</v>
      </c>
      <c r="D214" s="103"/>
      <c r="E214" s="62">
        <v>130589857.46220136</v>
      </c>
      <c r="F214" s="67"/>
      <c r="G214" s="62">
        <v>79379647.97499728</v>
      </c>
      <c r="H214" s="55">
        <f>+E214-G214</f>
        <v>51210209.487204075</v>
      </c>
      <c r="I214" s="96"/>
    </row>
    <row r="215" spans="1:9" ht="18.75" thickBot="1">
      <c r="A215" s="15">
        <f>A214+1</f>
        <v>135</v>
      </c>
      <c r="B215" s="2"/>
      <c r="C215" s="102" t="s">
        <v>136</v>
      </c>
      <c r="D215" s="61"/>
      <c r="E215" s="68">
        <v>-10216087.445833333</v>
      </c>
      <c r="F215" s="68"/>
      <c r="G215" s="68">
        <v>0</v>
      </c>
      <c r="H215" s="56">
        <f>+E215-G215</f>
        <v>-10216087.445833333</v>
      </c>
      <c r="I215" s="96"/>
    </row>
    <row r="216" spans="1:9" ht="18">
      <c r="A216" s="15">
        <f>A215+1</f>
        <v>136</v>
      </c>
      <c r="B216" s="2"/>
      <c r="C216" s="3" t="str">
        <f>"Transmission Plant Included in OATT Trans Rate (ln "&amp;A212&amp;" - "&amp;A213&amp;" - "&amp;A214&amp;")"</f>
        <v>Transmission Plant Included in OATT Trans Rate (ln 132 - 133 - 134)</v>
      </c>
      <c r="D216" s="61"/>
      <c r="E216" s="62">
        <f>E212-E213-E214-E215</f>
        <v>2431122908.983632</v>
      </c>
      <c r="F216" s="62">
        <f>F212-F213-F214+F215</f>
        <v>0</v>
      </c>
      <c r="G216" s="62">
        <f>G212-G213-G214-G215</f>
        <v>2514392613.0250025</v>
      </c>
      <c r="H216" s="62">
        <f>H212-H213-H214-H215</f>
        <v>-83269704.04137075</v>
      </c>
      <c r="I216" s="96"/>
    </row>
    <row r="217" spans="1:9" ht="18">
      <c r="A217" s="15"/>
      <c r="B217" s="2"/>
      <c r="C217" s="88"/>
      <c r="D217" s="61"/>
      <c r="E217" s="65"/>
      <c r="F217" s="65"/>
      <c r="G217" s="62"/>
      <c r="H217" s="36"/>
      <c r="I217" s="44"/>
    </row>
    <row r="218" spans="1:9" ht="18">
      <c r="A218" s="15"/>
      <c r="B218" s="2"/>
      <c r="C218" s="88"/>
      <c r="D218" s="61"/>
      <c r="E218" s="65"/>
      <c r="F218" s="65"/>
      <c r="G218" s="62"/>
      <c r="H218" s="36"/>
      <c r="I218" s="44"/>
    </row>
    <row r="219" spans="1:9" ht="18">
      <c r="A219" s="15">
        <f>A216+1</f>
        <v>137</v>
      </c>
      <c r="B219" s="2"/>
      <c r="C219" s="87" t="str">
        <f>"Percentage of transmission plant included in ISO Rates (line "&amp;A216&amp;" / "&amp;A212&amp;")"</f>
        <v>Percentage of transmission plant included in ISO Rates (line 136 / 132)</v>
      </c>
      <c r="D219" s="61" t="s">
        <v>34</v>
      </c>
      <c r="E219" s="89">
        <v>0.94148</v>
      </c>
      <c r="F219" s="83"/>
      <c r="G219" s="89">
        <v>0.95813</v>
      </c>
      <c r="H219" s="89">
        <f>E219-G219</f>
        <v>-0.016650000000000054</v>
      </c>
      <c r="I219" s="96"/>
    </row>
    <row r="220" spans="1:9" ht="18">
      <c r="A220" s="15"/>
      <c r="B220" s="2"/>
      <c r="C220" s="59"/>
      <c r="D220" s="59"/>
      <c r="E220" s="65"/>
      <c r="F220" s="65"/>
      <c r="G220" s="62"/>
      <c r="H220" s="36"/>
      <c r="I220" s="44"/>
    </row>
    <row r="221" spans="1:9" ht="18">
      <c r="A221" s="15">
        <f>A219+1</f>
        <v>138</v>
      </c>
      <c r="B221" s="2"/>
      <c r="C221" s="25" t="s">
        <v>35</v>
      </c>
      <c r="D221" s="35"/>
      <c r="E221" s="35"/>
      <c r="F221" s="35"/>
      <c r="G221" s="35"/>
      <c r="H221" s="90" t="s">
        <v>49</v>
      </c>
      <c r="I221" s="44"/>
    </row>
    <row r="222" spans="1:9" ht="18">
      <c r="A222" s="15" t="s">
        <v>0</v>
      </c>
      <c r="B222" s="2"/>
      <c r="C222" s="25"/>
      <c r="D222" s="35"/>
      <c r="E222" s="90" t="s">
        <v>49</v>
      </c>
      <c r="F222" s="90" t="s">
        <v>49</v>
      </c>
      <c r="G222" s="90" t="s">
        <v>49</v>
      </c>
      <c r="H222" s="90" t="s">
        <v>1</v>
      </c>
      <c r="I222" s="44"/>
    </row>
    <row r="223" spans="1:9" ht="18">
      <c r="A223" s="15">
        <f>A221+1</f>
        <v>139</v>
      </c>
      <c r="B223" s="2"/>
      <c r="C223" s="25" t="s">
        <v>137</v>
      </c>
      <c r="D223" s="35"/>
      <c r="E223" s="62">
        <v>47736690.60999999</v>
      </c>
      <c r="F223" s="62"/>
      <c r="G223" s="62">
        <v>50641234.359999985</v>
      </c>
      <c r="H223" s="62">
        <f>E223-G223</f>
        <v>-2904543.7499999925</v>
      </c>
      <c r="I223" s="96"/>
    </row>
    <row r="224" spans="1:9" ht="18">
      <c r="A224" s="15">
        <f>A223+1</f>
        <v>140</v>
      </c>
      <c r="B224" s="2"/>
      <c r="C224" s="25" t="s">
        <v>138</v>
      </c>
      <c r="D224" s="35"/>
      <c r="E224" s="62">
        <v>13509874.719999982</v>
      </c>
      <c r="F224" s="62"/>
      <c r="G224" s="62">
        <v>11876459.18</v>
      </c>
      <c r="H224" s="62">
        <f>E224-G224</f>
        <v>1633415.5399999823</v>
      </c>
      <c r="I224" s="96"/>
    </row>
    <row r="225" spans="1:9" ht="18">
      <c r="A225" s="15">
        <f>A224+1</f>
        <v>141</v>
      </c>
      <c r="B225" s="2"/>
      <c r="C225" s="25" t="s">
        <v>139</v>
      </c>
      <c r="D225" s="35"/>
      <c r="E225" s="62">
        <v>347202</v>
      </c>
      <c r="F225" s="62"/>
      <c r="G225" s="62">
        <v>291177.41</v>
      </c>
      <c r="H225" s="62">
        <f>E225-G225</f>
        <v>56024.590000000026</v>
      </c>
      <c r="I225" s="96"/>
    </row>
    <row r="226" spans="1:9" ht="18">
      <c r="A226" s="15">
        <f>A225+1</f>
        <v>142</v>
      </c>
      <c r="B226" s="2"/>
      <c r="C226" s="25" t="s">
        <v>140</v>
      </c>
      <c r="D226" s="35"/>
      <c r="E226" s="62">
        <v>18493728.529999997</v>
      </c>
      <c r="F226" s="62"/>
      <c r="G226" s="62">
        <v>21621431.65</v>
      </c>
      <c r="H226" s="62">
        <f>E226-G226</f>
        <v>-3127703.120000001</v>
      </c>
      <c r="I226" s="96"/>
    </row>
    <row r="227" spans="1:9" ht="18.75" thickBot="1">
      <c r="A227" s="15">
        <f>A226+1</f>
        <v>143</v>
      </c>
      <c r="B227" s="2"/>
      <c r="C227" s="25" t="s">
        <v>141</v>
      </c>
      <c r="D227" s="35"/>
      <c r="E227" s="68">
        <v>9199068.47</v>
      </c>
      <c r="F227" s="68"/>
      <c r="G227" s="68">
        <v>8324437.57</v>
      </c>
      <c r="H227" s="68">
        <f>E227-G227</f>
        <v>874630.9000000004</v>
      </c>
      <c r="I227" s="96"/>
    </row>
    <row r="228" spans="1:9" ht="18">
      <c r="A228" s="15">
        <f>A227+1</f>
        <v>144</v>
      </c>
      <c r="B228" s="2"/>
      <c r="C228" s="25" t="str">
        <f>"Total  (sum lines "&amp;A223&amp;"  to "&amp;A227&amp;")"</f>
        <v>Total  (sum lines 139  to 143)</v>
      </c>
      <c r="D228" s="35"/>
      <c r="E228" s="62">
        <f>SUM(E223:E227)</f>
        <v>89286564.32999997</v>
      </c>
      <c r="F228" s="62"/>
      <c r="G228" s="62">
        <f>SUM(G223:G227)</f>
        <v>92754740.16999999</v>
      </c>
      <c r="H228" s="62">
        <f>SUM(H223:H227)</f>
        <v>-3468175.840000011</v>
      </c>
      <c r="I228" s="96"/>
    </row>
    <row r="229" spans="1:9" ht="18">
      <c r="A229" s="15"/>
      <c r="B229" s="2"/>
      <c r="C229" s="25"/>
      <c r="D229" s="35"/>
      <c r="E229" s="35"/>
      <c r="F229" s="21"/>
      <c r="G229" s="35"/>
      <c r="H229" s="35"/>
      <c r="I229" s="44"/>
    </row>
    <row r="230" spans="1:9" ht="18">
      <c r="A230" s="15"/>
      <c r="B230" s="2"/>
      <c r="C230" s="25"/>
      <c r="D230" s="35"/>
      <c r="E230" s="21"/>
      <c r="F230" s="21"/>
      <c r="G230" s="35"/>
      <c r="H230" s="35"/>
      <c r="I230" s="44"/>
    </row>
    <row r="231" spans="1:9" ht="36">
      <c r="A231" s="108">
        <f>A228+1</f>
        <v>145</v>
      </c>
      <c r="B231" s="109"/>
      <c r="C231" s="107" t="s">
        <v>148</v>
      </c>
      <c r="D231" s="110"/>
      <c r="E231" s="111">
        <v>12719277</v>
      </c>
      <c r="F231" s="111"/>
      <c r="G231" s="111">
        <v>11379192</v>
      </c>
      <c r="H231" s="111">
        <f>E231-G231</f>
        <v>1340085</v>
      </c>
      <c r="I231" s="112"/>
    </row>
    <row r="232" spans="1:9" ht="18">
      <c r="A232" s="15"/>
      <c r="B232" s="2"/>
      <c r="C232" s="25"/>
      <c r="D232" s="35"/>
      <c r="E232" s="35"/>
      <c r="F232" s="35"/>
      <c r="G232" s="35"/>
      <c r="I232" s="44"/>
    </row>
    <row r="233" spans="1:9" ht="18">
      <c r="A233" s="15">
        <f>A231+1</f>
        <v>146</v>
      </c>
      <c r="B233" s="2"/>
      <c r="C233" s="25" t="s">
        <v>50</v>
      </c>
      <c r="D233" s="202" t="s">
        <v>343</v>
      </c>
      <c r="E233" s="57">
        <v>0.14245</v>
      </c>
      <c r="F233" s="57" t="e">
        <f>ROUND(F231/F228,5)</f>
        <v>#DIV/0!</v>
      </c>
      <c r="G233" s="57">
        <v>0.12268</v>
      </c>
      <c r="H233" s="57">
        <f>E233-G233</f>
        <v>0.019769999999999996</v>
      </c>
      <c r="I233" s="44"/>
    </row>
    <row r="234" spans="1:9" ht="18">
      <c r="A234" s="15"/>
      <c r="B234" s="2"/>
      <c r="C234" s="25"/>
      <c r="D234" s="35"/>
      <c r="E234" s="35"/>
      <c r="F234" s="35"/>
      <c r="G234" s="35"/>
      <c r="I234" s="96"/>
    </row>
    <row r="235" spans="1:9" ht="18">
      <c r="A235" s="15">
        <f>A233+1</f>
        <v>147</v>
      </c>
      <c r="B235" s="75"/>
      <c r="C235" s="3" t="s">
        <v>36</v>
      </c>
      <c r="D235" s="35"/>
      <c r="H235" s="35"/>
      <c r="I235" s="44"/>
    </row>
    <row r="236" spans="1:9" ht="18">
      <c r="A236" s="15"/>
      <c r="B236" s="2"/>
      <c r="C236" s="25"/>
      <c r="D236" s="35"/>
      <c r="E236" s="35"/>
      <c r="H236" s="35"/>
      <c r="I236" s="44"/>
    </row>
    <row r="237" spans="1:9" ht="18">
      <c r="A237" s="15">
        <f>A235+1</f>
        <v>148</v>
      </c>
      <c r="B237" s="2"/>
      <c r="C237" s="31" t="s">
        <v>142</v>
      </c>
      <c r="D237" s="35"/>
      <c r="E237" s="62">
        <v>83532127</v>
      </c>
      <c r="F237" s="62"/>
      <c r="G237" s="62">
        <v>91458612</v>
      </c>
      <c r="H237" s="62">
        <f>E237-G237</f>
        <v>-7926485</v>
      </c>
      <c r="I237" s="96"/>
    </row>
    <row r="238" spans="1:9" ht="18">
      <c r="A238" s="15">
        <f>A237+1</f>
        <v>149</v>
      </c>
      <c r="B238" s="2"/>
      <c r="C238" s="31" t="s">
        <v>51</v>
      </c>
      <c r="D238" s="35"/>
      <c r="E238" s="62"/>
      <c r="F238" s="62"/>
      <c r="G238" s="62">
        <v>0</v>
      </c>
      <c r="H238" s="62">
        <f>E238-G238</f>
        <v>0</v>
      </c>
      <c r="I238" s="44"/>
    </row>
    <row r="239" spans="1:9" ht="18">
      <c r="A239" s="15"/>
      <c r="B239" s="2"/>
      <c r="C239" s="31"/>
      <c r="D239" s="35"/>
      <c r="E239" s="62"/>
      <c r="F239" s="62"/>
      <c r="G239" s="62"/>
      <c r="H239" s="62"/>
      <c r="I239" s="44"/>
    </row>
    <row r="240" spans="1:9" ht="18">
      <c r="A240" s="15">
        <f>A238+1</f>
        <v>150</v>
      </c>
      <c r="B240" s="2"/>
      <c r="C240" s="31" t="s">
        <v>145</v>
      </c>
      <c r="D240" s="35"/>
      <c r="E240" s="62">
        <v>1726923077</v>
      </c>
      <c r="F240" s="62"/>
      <c r="G240" s="62">
        <v>1673076923</v>
      </c>
      <c r="H240" s="62">
        <f aca="true" t="shared" si="15" ref="H240:H246">E240-G240</f>
        <v>53846154</v>
      </c>
      <c r="I240" s="44"/>
    </row>
    <row r="241" spans="1:9" ht="18">
      <c r="A241" s="106">
        <f aca="true" t="shared" si="16" ref="A241:A246">A240+1</f>
        <v>151</v>
      </c>
      <c r="B241" s="2"/>
      <c r="C241" s="31" t="s">
        <v>98</v>
      </c>
      <c r="D241" s="35"/>
      <c r="E241" s="104">
        <v>0.4623</v>
      </c>
      <c r="F241" s="104"/>
      <c r="G241" s="104">
        <v>0.4622</v>
      </c>
      <c r="H241" s="104">
        <f t="shared" si="15"/>
        <v>9.999999999998899E-05</v>
      </c>
      <c r="I241" s="44"/>
    </row>
    <row r="242" spans="1:9" ht="18">
      <c r="A242" s="106">
        <f t="shared" si="16"/>
        <v>152</v>
      </c>
      <c r="B242" s="2"/>
      <c r="C242" s="31" t="s">
        <v>146</v>
      </c>
      <c r="D242" s="35"/>
      <c r="E242" s="62">
        <v>0</v>
      </c>
      <c r="F242" s="62"/>
      <c r="G242" s="62">
        <v>0</v>
      </c>
      <c r="H242" s="62">
        <f t="shared" si="15"/>
        <v>0</v>
      </c>
      <c r="I242" s="44"/>
    </row>
    <row r="243" spans="1:9" ht="18">
      <c r="A243" s="106">
        <f t="shared" si="16"/>
        <v>153</v>
      </c>
      <c r="B243" s="2"/>
      <c r="C243" s="31" t="s">
        <v>99</v>
      </c>
      <c r="D243" s="35"/>
      <c r="E243" s="104">
        <v>0</v>
      </c>
      <c r="F243" s="104"/>
      <c r="G243" s="104">
        <v>0</v>
      </c>
      <c r="H243" s="104">
        <f t="shared" si="15"/>
        <v>0</v>
      </c>
      <c r="I243" s="44"/>
    </row>
    <row r="244" spans="1:9" ht="18">
      <c r="A244" s="106">
        <f t="shared" si="16"/>
        <v>154</v>
      </c>
      <c r="B244" s="2"/>
      <c r="C244" s="31" t="s">
        <v>147</v>
      </c>
      <c r="D244" s="35"/>
      <c r="E244" s="62">
        <v>2008937790</v>
      </c>
      <c r="F244" s="62"/>
      <c r="G244" s="62">
        <v>1946773797</v>
      </c>
      <c r="H244" s="62">
        <f t="shared" si="15"/>
        <v>62163993</v>
      </c>
      <c r="I244" s="44"/>
    </row>
    <row r="245" spans="1:9" ht="18.75" thickBot="1">
      <c r="A245" s="106">
        <f t="shared" si="16"/>
        <v>155</v>
      </c>
      <c r="B245" s="2"/>
      <c r="C245" s="31" t="s">
        <v>100</v>
      </c>
      <c r="D245" s="35"/>
      <c r="E245" s="105">
        <v>0.5377</v>
      </c>
      <c r="F245" s="105"/>
      <c r="G245" s="105">
        <v>0.5378</v>
      </c>
      <c r="H245" s="105">
        <f t="shared" si="15"/>
        <v>-9.999999999998899E-05</v>
      </c>
      <c r="I245" s="44"/>
    </row>
    <row r="246" spans="1:9" ht="18">
      <c r="A246" s="106">
        <f t="shared" si="16"/>
        <v>156</v>
      </c>
      <c r="B246" s="2"/>
      <c r="C246" s="25" t="s">
        <v>97</v>
      </c>
      <c r="D246" s="35"/>
      <c r="E246" s="62">
        <f>E240+E242+E244</f>
        <v>3735860867</v>
      </c>
      <c r="F246" s="62">
        <f>F240+F242+F244</f>
        <v>0</v>
      </c>
      <c r="G246" s="62">
        <f>G240+G242+G244</f>
        <v>3619850720</v>
      </c>
      <c r="H246" s="62">
        <f t="shared" si="15"/>
        <v>116010147</v>
      </c>
      <c r="I246" s="44"/>
    </row>
    <row r="247" spans="1:9" ht="18">
      <c r="A247" s="15"/>
      <c r="B247" s="2"/>
      <c r="C247" s="25"/>
      <c r="D247" s="35"/>
      <c r="E247" s="62"/>
      <c r="F247" s="62"/>
      <c r="G247" s="62"/>
      <c r="H247" s="62"/>
      <c r="I247" s="44"/>
    </row>
    <row r="248" spans="1:9" ht="18">
      <c r="A248" s="15">
        <f>A246+1</f>
        <v>157</v>
      </c>
      <c r="B248" s="2"/>
      <c r="C248" s="31" t="s">
        <v>143</v>
      </c>
      <c r="D248" s="35"/>
      <c r="E248" s="62">
        <v>2007680389</v>
      </c>
      <c r="F248" s="62"/>
      <c r="G248" s="62">
        <v>1945600797</v>
      </c>
      <c r="H248" s="62">
        <f>E248-G248</f>
        <v>62079592</v>
      </c>
      <c r="I248" s="96"/>
    </row>
    <row r="249" spans="1:9" ht="18">
      <c r="A249" s="15">
        <f>A248+1</f>
        <v>158</v>
      </c>
      <c r="B249" s="2"/>
      <c r="C249" s="31" t="s">
        <v>52</v>
      </c>
      <c r="D249" s="35"/>
      <c r="E249" s="62">
        <v>0</v>
      </c>
      <c r="F249" s="62"/>
      <c r="G249" s="62">
        <v>0</v>
      </c>
      <c r="H249" s="62">
        <f>E249-G249</f>
        <v>0</v>
      </c>
      <c r="I249" s="44"/>
    </row>
    <row r="250" spans="1:9" ht="18">
      <c r="A250" s="15">
        <f>A249+1</f>
        <v>159</v>
      </c>
      <c r="B250" s="2"/>
      <c r="C250" s="31" t="s">
        <v>53</v>
      </c>
      <c r="D250" s="35"/>
      <c r="E250" s="62">
        <v>0</v>
      </c>
      <c r="F250" s="62"/>
      <c r="G250" s="62">
        <v>0</v>
      </c>
      <c r="H250" s="62">
        <f>E250-G250</f>
        <v>0</v>
      </c>
      <c r="I250" s="44"/>
    </row>
    <row r="251" spans="1:9" ht="18.75" thickBot="1">
      <c r="A251" s="15">
        <f>A250+1</f>
        <v>160</v>
      </c>
      <c r="B251" s="2"/>
      <c r="C251" s="31" t="s">
        <v>144</v>
      </c>
      <c r="D251" s="35"/>
      <c r="E251" s="68">
        <v>-1257401</v>
      </c>
      <c r="F251" s="68"/>
      <c r="G251" s="68">
        <v>-1173000</v>
      </c>
      <c r="H251" s="68">
        <f>E251-G251</f>
        <v>-84401</v>
      </c>
      <c r="I251" s="96"/>
    </row>
    <row r="252" spans="1:9" ht="18">
      <c r="A252" s="15">
        <f>A251+1</f>
        <v>161</v>
      </c>
      <c r="B252" s="2"/>
      <c r="C252" s="25" t="s">
        <v>54</v>
      </c>
      <c r="D252" s="35"/>
      <c r="E252" s="62">
        <f>E238+E248-E249-E250-E251</f>
        <v>2008937790</v>
      </c>
      <c r="F252" s="62">
        <f>F238+F248-F249-F250-F251</f>
        <v>0</v>
      </c>
      <c r="G252" s="62">
        <f>G238+G248-G249-G250-G251</f>
        <v>1946773797</v>
      </c>
      <c r="H252" s="62">
        <f>H238+H248-H249-H250-H251</f>
        <v>62163993</v>
      </c>
      <c r="I252" s="96"/>
    </row>
    <row r="253" spans="1:9" ht="18">
      <c r="A253" s="15"/>
      <c r="B253" s="2"/>
      <c r="C253" s="31"/>
      <c r="D253" s="35"/>
      <c r="E253" s="20"/>
      <c r="F253" s="20"/>
      <c r="G253" s="20"/>
      <c r="H253" s="35"/>
      <c r="I253" s="44"/>
    </row>
    <row r="254" spans="1:9" ht="18.75" thickBot="1">
      <c r="A254" s="15"/>
      <c r="B254" s="2"/>
      <c r="C254" s="25"/>
      <c r="D254" s="35"/>
      <c r="E254" s="51" t="s">
        <v>37</v>
      </c>
      <c r="F254" s="91"/>
      <c r="G254" s="51" t="s">
        <v>37</v>
      </c>
      <c r="H254" s="35"/>
      <c r="I254" s="44"/>
    </row>
    <row r="255" spans="1:9" ht="18.75" thickBot="1">
      <c r="A255" s="15"/>
      <c r="B255" s="2"/>
      <c r="C255" s="25"/>
      <c r="D255" s="35"/>
      <c r="E255" s="19" t="s">
        <v>38</v>
      </c>
      <c r="F255" s="20"/>
      <c r="G255" s="19" t="s">
        <v>38</v>
      </c>
      <c r="H255" s="35"/>
      <c r="I255" s="44"/>
    </row>
    <row r="256" spans="1:9" ht="18">
      <c r="A256" s="15">
        <f>A252+1</f>
        <v>162</v>
      </c>
      <c r="B256" s="2"/>
      <c r="C256" s="3" t="s">
        <v>145</v>
      </c>
      <c r="D256" s="2"/>
      <c r="E256" s="92">
        <v>0.0224</v>
      </c>
      <c r="F256" s="92"/>
      <c r="G256" s="92">
        <v>0.0253</v>
      </c>
      <c r="H256" s="92">
        <f>E256-G256</f>
        <v>-0.0029</v>
      </c>
      <c r="I256" s="96"/>
    </row>
    <row r="257" spans="1:9" ht="18">
      <c r="A257" s="15">
        <f>A256+1</f>
        <v>163</v>
      </c>
      <c r="B257" s="2"/>
      <c r="C257" s="3" t="s">
        <v>92</v>
      </c>
      <c r="D257" s="2"/>
      <c r="E257" s="92">
        <v>0</v>
      </c>
      <c r="F257" s="92"/>
      <c r="G257" s="92">
        <v>0</v>
      </c>
      <c r="H257" s="92">
        <f>E257-G257</f>
        <v>0</v>
      </c>
      <c r="I257" s="44"/>
    </row>
    <row r="258" spans="1:9" ht="18.75" thickBot="1">
      <c r="A258" s="15">
        <f>A257+1</f>
        <v>164</v>
      </c>
      <c r="B258" s="2"/>
      <c r="C258" s="3" t="s">
        <v>147</v>
      </c>
      <c r="D258" s="2"/>
      <c r="E258" s="93">
        <v>0.0565</v>
      </c>
      <c r="F258" s="93"/>
      <c r="G258" s="93">
        <v>0.0565</v>
      </c>
      <c r="H258" s="93">
        <f>E258-G258</f>
        <v>0</v>
      </c>
      <c r="I258" s="96"/>
    </row>
    <row r="259" spans="1:9" ht="18">
      <c r="A259" s="15">
        <f>A258+1</f>
        <v>165</v>
      </c>
      <c r="B259" s="2"/>
      <c r="C259" s="25" t="str">
        <f>"Total  (sum lines "&amp;A256&amp;" to "&amp;A258&amp;")"</f>
        <v>Total  (sum lines 162 to 164)</v>
      </c>
      <c r="D259" s="35"/>
      <c r="E259" s="92">
        <f>SUM(E256:E258)</f>
        <v>0.0789</v>
      </c>
      <c r="F259" s="92"/>
      <c r="G259" s="92">
        <f>SUM(G256:G258)</f>
        <v>0.0818</v>
      </c>
      <c r="H259" s="92">
        <f>+E259-G259</f>
        <v>-0.0029</v>
      </c>
      <c r="I259" s="96"/>
    </row>
    <row r="260" spans="1:9" ht="18">
      <c r="A260" s="2"/>
      <c r="B260" s="2"/>
      <c r="C260" s="2"/>
      <c r="D260" s="35"/>
      <c r="E260" s="2"/>
      <c r="F260" s="2"/>
      <c r="G260" s="2"/>
      <c r="H260" s="2"/>
      <c r="I260" s="44"/>
    </row>
    <row r="261" spans="1:9" ht="18">
      <c r="A261" s="2"/>
      <c r="B261" s="2"/>
      <c r="C261" s="3"/>
      <c r="D261" s="4"/>
      <c r="E261" s="12"/>
      <c r="F261" s="12"/>
      <c r="G261" s="12"/>
      <c r="H261" s="12"/>
      <c r="I261" s="1"/>
    </row>
    <row r="262" spans="1:11" ht="18">
      <c r="A262" s="2"/>
      <c r="B262" s="2"/>
      <c r="C262" s="3"/>
      <c r="D262" s="4"/>
      <c r="E262" s="4"/>
      <c r="F262" s="4"/>
      <c r="G262" s="42"/>
      <c r="H262" s="42"/>
      <c r="I262" s="12"/>
      <c r="K262" s="5" t="s">
        <v>0</v>
      </c>
    </row>
    <row r="263" spans="1:9" ht="18">
      <c r="A263" s="2"/>
      <c r="B263" s="2"/>
      <c r="C263" s="3"/>
      <c r="D263" s="4"/>
      <c r="E263" s="9"/>
      <c r="F263" s="94"/>
      <c r="G263" s="41"/>
      <c r="H263" s="42"/>
      <c r="I263" s="42"/>
    </row>
    <row r="264" ht="18">
      <c r="I264" s="42"/>
    </row>
  </sheetData>
  <sheetProtection/>
  <mergeCells count="1">
    <mergeCell ref="E1:I1"/>
  </mergeCells>
  <printOptions/>
  <pageMargins left="0.75" right="0.5" top="0.5" bottom="0.5" header="0.5" footer="0.5"/>
  <pageSetup horizontalDpi="600" verticalDpi="600" orientation="portrait" scale="50" r:id="rId1"/>
  <headerFooter alignWithMargins="0">
    <oddHeader>&amp;C&amp;"Arial,Bold"***VARIANCE ANALYSIS***</oddHeader>
    <oddFooter>&amp;CPage &amp;P of &amp;N</oddFooter>
  </headerFooter>
  <rowBreaks count="3" manualBreakCount="3">
    <brk id="74" max="7" man="1"/>
    <brk id="141" max="7" man="1"/>
    <brk id="204" max="7" man="1"/>
  </rowBreaks>
</worksheet>
</file>

<file path=xl/worksheets/sheet2.xml><?xml version="1.0" encoding="utf-8"?>
<worksheet xmlns="http://schemas.openxmlformats.org/spreadsheetml/2006/main" xmlns:r="http://schemas.openxmlformats.org/officeDocument/2006/relationships">
  <dimension ref="A1:L168"/>
  <sheetViews>
    <sheetView view="pageBreakPreview" zoomScale="75" zoomScaleNormal="75" zoomScaleSheetLayoutView="75" zoomScalePageLayoutView="0" workbookViewId="0" topLeftCell="A1">
      <pane ySplit="6" topLeftCell="A88" activePane="bottomLeft" state="frozen"/>
      <selection pane="topLeft" activeCell="C24" sqref="C24"/>
      <selection pane="bottomLeft" activeCell="C24" sqref="C24"/>
    </sheetView>
  </sheetViews>
  <sheetFormatPr defaultColWidth="9.140625" defaultRowHeight="12.75"/>
  <cols>
    <col min="1" max="1" width="6.421875" style="5" bestFit="1" customWidth="1"/>
    <col min="2" max="2" width="102.28125" style="5" customWidth="1"/>
    <col min="3" max="3" width="21.140625" style="5" bestFit="1" customWidth="1"/>
    <col min="4" max="4" width="23.7109375" style="5" bestFit="1" customWidth="1"/>
    <col min="5" max="5" width="21.140625" style="5" bestFit="1" customWidth="1"/>
    <col min="6" max="6" width="23.7109375" style="5" bestFit="1" customWidth="1"/>
    <col min="7" max="7" width="16.28125" style="5" bestFit="1" customWidth="1"/>
    <col min="8" max="8" width="19.8515625" style="5" bestFit="1" customWidth="1"/>
    <col min="9" max="9" width="12.7109375" style="6" bestFit="1" customWidth="1"/>
    <col min="10" max="10" width="14.00390625" style="7" bestFit="1" customWidth="1"/>
    <col min="11" max="11" width="11.57421875" style="5" bestFit="1" customWidth="1"/>
    <col min="12" max="12" width="12.57421875" style="5" bestFit="1" customWidth="1"/>
    <col min="13" max="16384" width="9.140625" style="5" customWidth="1"/>
  </cols>
  <sheetData>
    <row r="1" spans="1:4" ht="18">
      <c r="A1" s="8" t="s">
        <v>69</v>
      </c>
      <c r="C1" s="42"/>
      <c r="D1" s="42"/>
    </row>
    <row r="2" spans="1:5" ht="18">
      <c r="A2" s="8" t="s">
        <v>321</v>
      </c>
      <c r="C2" s="13"/>
      <c r="D2" s="13"/>
      <c r="E2" s="42"/>
    </row>
    <row r="3" spans="1:5" ht="18">
      <c r="A3" s="15"/>
      <c r="B3" s="25"/>
      <c r="C3" s="1"/>
      <c r="D3" s="1"/>
      <c r="E3" s="17"/>
    </row>
    <row r="4" spans="1:12" ht="18">
      <c r="A4" s="21"/>
      <c r="C4" s="16">
        <v>2017</v>
      </c>
      <c r="D4" s="16">
        <v>2016</v>
      </c>
      <c r="E4" s="98" t="s">
        <v>151</v>
      </c>
      <c r="F4" s="48"/>
      <c r="G4" s="48"/>
      <c r="H4" s="48"/>
      <c r="I4" s="49"/>
      <c r="J4" s="50"/>
      <c r="K4" s="48"/>
      <c r="L4" s="48"/>
    </row>
    <row r="5" spans="1:12" ht="18">
      <c r="A5" s="121" t="s">
        <v>2</v>
      </c>
      <c r="C5" s="17" t="s">
        <v>152</v>
      </c>
      <c r="D5" s="17" t="s">
        <v>152</v>
      </c>
      <c r="E5" s="98" t="s">
        <v>153</v>
      </c>
      <c r="F5" s="48"/>
      <c r="G5" s="48"/>
      <c r="H5" s="48"/>
      <c r="I5" s="49"/>
      <c r="J5" s="50"/>
      <c r="K5" s="48"/>
      <c r="L5" s="48"/>
    </row>
    <row r="6" spans="1:12" ht="18.75" thickBot="1">
      <c r="A6" s="122" t="s">
        <v>4</v>
      </c>
      <c r="B6" s="46"/>
      <c r="C6" s="19" t="s">
        <v>5</v>
      </c>
      <c r="D6" s="19" t="s">
        <v>5</v>
      </c>
      <c r="E6" s="123" t="s">
        <v>319</v>
      </c>
      <c r="F6" s="48"/>
      <c r="G6" s="48"/>
      <c r="H6" s="48"/>
      <c r="I6" s="49"/>
      <c r="J6" s="50"/>
      <c r="K6" s="52"/>
      <c r="L6" s="52"/>
    </row>
    <row r="7" spans="1:12" ht="18">
      <c r="A7" s="15">
        <v>1</v>
      </c>
      <c r="B7" s="25" t="s">
        <v>11</v>
      </c>
      <c r="C7" s="53"/>
      <c r="D7" s="53"/>
      <c r="F7" s="48"/>
      <c r="G7" s="48"/>
      <c r="H7" s="48"/>
      <c r="I7" s="49"/>
      <c r="J7" s="50"/>
      <c r="K7" s="52"/>
      <c r="L7" s="52"/>
    </row>
    <row r="8" spans="1:12" ht="18">
      <c r="A8" s="15">
        <f>A7+1</f>
        <v>2</v>
      </c>
      <c r="B8" s="25" t="s">
        <v>154</v>
      </c>
      <c r="C8" s="36">
        <v>2678015145</v>
      </c>
      <c r="D8" s="36">
        <v>2493769018</v>
      </c>
      <c r="E8" s="36">
        <f>C8-D8</f>
        <v>184246127</v>
      </c>
      <c r="F8" s="48"/>
      <c r="G8" s="48"/>
      <c r="H8" s="48"/>
      <c r="I8" s="49"/>
      <c r="J8" s="50"/>
      <c r="K8" s="48"/>
      <c r="L8" s="48"/>
    </row>
    <row r="9" spans="1:12" ht="18">
      <c r="A9" s="15">
        <f>A8+1</f>
        <v>3</v>
      </c>
      <c r="B9" s="25" t="s">
        <v>155</v>
      </c>
      <c r="C9" s="55">
        <v>425849101</v>
      </c>
      <c r="D9" s="36">
        <v>377811779</v>
      </c>
      <c r="E9" s="36">
        <f>C9-D9</f>
        <v>48037322</v>
      </c>
      <c r="F9" s="48"/>
      <c r="G9" s="48"/>
      <c r="H9" s="48"/>
      <c r="I9" s="49"/>
      <c r="J9" s="50"/>
      <c r="K9" s="48"/>
      <c r="L9" s="48"/>
    </row>
    <row r="10" spans="1:12" ht="18">
      <c r="A10" s="15">
        <f>A9+1</f>
        <v>4</v>
      </c>
      <c r="B10" s="25" t="s">
        <v>156</v>
      </c>
      <c r="C10" s="80">
        <v>213477776</v>
      </c>
      <c r="D10" s="80">
        <v>167596906</v>
      </c>
      <c r="E10" s="80">
        <f>C10-D10</f>
        <v>45880870</v>
      </c>
      <c r="F10" s="48"/>
      <c r="G10" s="48"/>
      <c r="H10" s="48"/>
      <c r="I10" s="49"/>
      <c r="J10" s="50"/>
      <c r="K10" s="48"/>
      <c r="L10" s="48"/>
    </row>
    <row r="11" spans="1:12" ht="18">
      <c r="A11" s="15">
        <f>A10+1</f>
        <v>5</v>
      </c>
      <c r="B11" s="3" t="s">
        <v>157</v>
      </c>
      <c r="C11" s="36">
        <f>SUM(C8:C10)</f>
        <v>3317342022</v>
      </c>
      <c r="D11" s="36">
        <f>SUM(D8:D10)</f>
        <v>3039177703</v>
      </c>
      <c r="E11" s="36">
        <f>SUM(E8:E10)</f>
        <v>278164319</v>
      </c>
      <c r="F11" s="48"/>
      <c r="G11" s="48"/>
      <c r="H11" s="48"/>
      <c r="I11" s="49"/>
      <c r="J11" s="50"/>
      <c r="K11" s="48"/>
      <c r="L11" s="48"/>
    </row>
    <row r="12" spans="1:12" ht="18">
      <c r="A12" s="15"/>
      <c r="B12" s="3"/>
      <c r="C12" s="36"/>
      <c r="D12" s="36"/>
      <c r="E12" s="36"/>
      <c r="F12" s="48"/>
      <c r="G12" s="48"/>
      <c r="H12" s="48"/>
      <c r="I12" s="49"/>
      <c r="J12" s="50"/>
      <c r="K12" s="48"/>
      <c r="L12" s="48"/>
    </row>
    <row r="13" spans="1:12" ht="18">
      <c r="A13" s="15">
        <f>A11+1</f>
        <v>6</v>
      </c>
      <c r="B13" s="25" t="s">
        <v>15</v>
      </c>
      <c r="C13" s="36"/>
      <c r="D13" s="36"/>
      <c r="E13" s="36"/>
      <c r="F13" s="48"/>
      <c r="G13" s="48"/>
      <c r="H13" s="48"/>
      <c r="I13" s="49"/>
      <c r="J13" s="50"/>
      <c r="K13" s="48"/>
      <c r="L13" s="48"/>
    </row>
    <row r="14" spans="1:12" ht="18">
      <c r="A14" s="15">
        <f>A13+1</f>
        <v>7</v>
      </c>
      <c r="B14" s="60" t="s">
        <v>158</v>
      </c>
      <c r="C14" s="62">
        <v>339279374</v>
      </c>
      <c r="D14" s="62">
        <v>316589487</v>
      </c>
      <c r="E14" s="36">
        <f>C14-D14</f>
        <v>22689887</v>
      </c>
      <c r="F14" s="48"/>
      <c r="G14" s="48"/>
      <c r="H14" s="48"/>
      <c r="I14" s="49"/>
      <c r="J14" s="50"/>
      <c r="K14" s="48"/>
      <c r="L14" s="48"/>
    </row>
    <row r="15" spans="1:12" ht="18">
      <c r="A15" s="15">
        <f>A14+1</f>
        <v>8</v>
      </c>
      <c r="B15" s="60" t="s">
        <v>159</v>
      </c>
      <c r="C15" s="62">
        <v>182513509</v>
      </c>
      <c r="D15" s="62">
        <v>164057939</v>
      </c>
      <c r="E15" s="36">
        <f>C15-D15</f>
        <v>18455570</v>
      </c>
      <c r="F15" s="48"/>
      <c r="G15" s="48"/>
      <c r="H15" s="48"/>
      <c r="I15" s="49"/>
      <c r="J15" s="50"/>
      <c r="K15" s="50"/>
      <c r="L15" s="50"/>
    </row>
    <row r="16" spans="1:12" ht="18">
      <c r="A16" s="58">
        <f>A15+1</f>
        <v>9</v>
      </c>
      <c r="B16" s="60" t="s">
        <v>239</v>
      </c>
      <c r="C16" s="62">
        <v>93650121.08</v>
      </c>
      <c r="D16" s="62">
        <v>87429107.79000002</v>
      </c>
      <c r="E16" s="36">
        <f>C16-D16</f>
        <v>6221013.289999977</v>
      </c>
      <c r="F16" s="48"/>
      <c r="G16" s="48"/>
      <c r="H16" s="48"/>
      <c r="I16" s="49"/>
      <c r="J16" s="50"/>
      <c r="K16" s="50"/>
      <c r="L16" s="50"/>
    </row>
    <row r="17" spans="1:12" ht="18">
      <c r="A17" s="58">
        <f>A16+1</f>
        <v>10</v>
      </c>
      <c r="B17" s="25" t="s">
        <v>160</v>
      </c>
      <c r="C17" s="64">
        <f>SUM(C14:C16)</f>
        <v>615443004.08</v>
      </c>
      <c r="D17" s="64">
        <f>SUM(D14:D16)</f>
        <v>568076533.79</v>
      </c>
      <c r="E17" s="64">
        <f>SUM(E14:E16)</f>
        <v>47366470.28999998</v>
      </c>
      <c r="F17" s="48"/>
      <c r="G17" s="48"/>
      <c r="H17" s="48"/>
      <c r="I17" s="49"/>
      <c r="J17" s="50"/>
      <c r="K17" s="50"/>
      <c r="L17" s="50"/>
    </row>
    <row r="18" spans="1:12" ht="18">
      <c r="A18" s="58"/>
      <c r="B18" s="59"/>
      <c r="C18" s="65"/>
      <c r="D18" s="65"/>
      <c r="E18" s="65"/>
      <c r="F18" s="48"/>
      <c r="G18" s="48"/>
      <c r="H18" s="48"/>
      <c r="I18" s="49"/>
      <c r="J18" s="50"/>
      <c r="K18" s="48"/>
      <c r="L18" s="48"/>
    </row>
    <row r="19" spans="1:12" ht="18">
      <c r="A19" s="58">
        <f>A17+1</f>
        <v>11</v>
      </c>
      <c r="B19" s="60" t="s">
        <v>18</v>
      </c>
      <c r="C19" s="62"/>
      <c r="D19" s="62"/>
      <c r="E19" s="62"/>
      <c r="F19" s="48"/>
      <c r="G19" s="48"/>
      <c r="H19" s="48"/>
      <c r="I19" s="49"/>
      <c r="J19" s="50"/>
      <c r="K19" s="48"/>
      <c r="L19" s="48"/>
    </row>
    <row r="20" spans="1:12" ht="18">
      <c r="A20" s="58">
        <f>A19+1</f>
        <v>12</v>
      </c>
      <c r="B20" s="60" t="s">
        <v>20</v>
      </c>
      <c r="C20" s="62">
        <f>ROUND((C8-C14),0)</f>
        <v>2338735771</v>
      </c>
      <c r="D20" s="62">
        <f>ROUND((D8-D14),0)</f>
        <v>2177179531</v>
      </c>
      <c r="E20" s="36">
        <f>C20-D20</f>
        <v>161556240</v>
      </c>
      <c r="F20" s="48"/>
      <c r="G20" s="48"/>
      <c r="H20" s="50"/>
      <c r="I20" s="49"/>
      <c r="J20" s="50"/>
      <c r="K20" s="48"/>
      <c r="L20" s="48"/>
    </row>
    <row r="21" spans="1:12" ht="18">
      <c r="A21" s="58">
        <f>A20+1</f>
        <v>13</v>
      </c>
      <c r="B21" s="60" t="s">
        <v>44</v>
      </c>
      <c r="C21" s="62">
        <f>ROUND((C9-C15),0)</f>
        <v>243335592</v>
      </c>
      <c r="D21" s="62">
        <f>ROUND((D9-D15),0)</f>
        <v>213753840</v>
      </c>
      <c r="E21" s="36">
        <f>C21-D21</f>
        <v>29581752</v>
      </c>
      <c r="K21" s="7"/>
      <c r="L21" s="7"/>
    </row>
    <row r="22" spans="1:5" ht="18">
      <c r="A22" s="58">
        <f>A21+1</f>
        <v>14</v>
      </c>
      <c r="B22" s="60" t="s">
        <v>45</v>
      </c>
      <c r="C22" s="124">
        <f>ROUND(C10-C16,0)</f>
        <v>119827655</v>
      </c>
      <c r="D22" s="124">
        <f>ROUND(D10-D16,0)</f>
        <v>80167798</v>
      </c>
      <c r="E22" s="80">
        <f>C22-D22</f>
        <v>39659857</v>
      </c>
    </row>
    <row r="23" spans="1:5" ht="18">
      <c r="A23" s="58">
        <f>A22+1</f>
        <v>15</v>
      </c>
      <c r="B23" s="60" t="s">
        <v>161</v>
      </c>
      <c r="C23" s="62">
        <f>SUM(C20:C22)</f>
        <v>2701899018</v>
      </c>
      <c r="D23" s="62">
        <f>SUM(D20:D22)</f>
        <v>2471101169</v>
      </c>
      <c r="E23" s="62">
        <f>SUM(E20:E22)</f>
        <v>230797849</v>
      </c>
    </row>
    <row r="24" spans="1:5" ht="18">
      <c r="A24" s="58"/>
      <c r="B24" s="3"/>
      <c r="C24" s="62"/>
      <c r="D24" s="62"/>
      <c r="E24" s="62"/>
    </row>
    <row r="25" spans="1:5" ht="18">
      <c r="A25" s="58">
        <f>A23+1</f>
        <v>16</v>
      </c>
      <c r="B25" s="70" t="s">
        <v>83</v>
      </c>
      <c r="C25" s="62"/>
      <c r="D25" s="62"/>
      <c r="E25" s="62"/>
    </row>
    <row r="26" spans="1:5" ht="18">
      <c r="A26" s="58">
        <f>A25+1</f>
        <v>17</v>
      </c>
      <c r="B26" s="60" t="s">
        <v>162</v>
      </c>
      <c r="C26" s="62">
        <v>-1155476</v>
      </c>
      <c r="D26" s="137">
        <v>-1134604</v>
      </c>
      <c r="E26" s="36">
        <f>C26-D26</f>
        <v>-20872</v>
      </c>
    </row>
    <row r="27" spans="1:5" ht="18">
      <c r="A27" s="58">
        <f>A26+1</f>
        <v>18</v>
      </c>
      <c r="B27" s="60" t="s">
        <v>163</v>
      </c>
      <c r="C27" s="62">
        <v>-599458671</v>
      </c>
      <c r="D27" s="137">
        <v>-1115911807</v>
      </c>
      <c r="E27" s="36">
        <f>C27-D27</f>
        <v>516453136</v>
      </c>
    </row>
    <row r="28" spans="1:5" ht="18">
      <c r="A28" s="58">
        <f>A27+1</f>
        <v>19</v>
      </c>
      <c r="B28" s="60" t="s">
        <v>164</v>
      </c>
      <c r="C28" s="62">
        <v>-105762609.2437869</v>
      </c>
      <c r="D28" s="137">
        <v>-93540736.62783553</v>
      </c>
      <c r="E28" s="36">
        <f>C28-D28</f>
        <v>-12221872.615951374</v>
      </c>
    </row>
    <row r="29" spans="1:5" ht="18">
      <c r="A29" s="58">
        <f>A28+1</f>
        <v>20</v>
      </c>
      <c r="B29" s="60" t="s">
        <v>165</v>
      </c>
      <c r="C29" s="124">
        <v>148992988.43760055</v>
      </c>
      <c r="D29" s="138">
        <v>203187493.8419369</v>
      </c>
      <c r="E29" s="80">
        <f>C29-D29</f>
        <v>-54194505.40433633</v>
      </c>
    </row>
    <row r="30" spans="1:5" ht="18">
      <c r="A30" s="58">
        <f>A29+1</f>
        <v>21</v>
      </c>
      <c r="B30" s="70" t="s">
        <v>166</v>
      </c>
      <c r="C30" s="62">
        <f>SUM(C26:C29)</f>
        <v>-557383767.8061864</v>
      </c>
      <c r="D30" s="62">
        <f>SUM(D26:D29)</f>
        <v>-1007399653.7858987</v>
      </c>
      <c r="E30" s="62">
        <f>SUM(E26:E29)</f>
        <v>450015885.9797123</v>
      </c>
    </row>
    <row r="31" spans="1:5" ht="18">
      <c r="A31" s="58"/>
      <c r="B31" s="59"/>
      <c r="C31" s="65"/>
      <c r="D31" s="65"/>
      <c r="E31" s="65"/>
    </row>
    <row r="32" spans="1:5" ht="18">
      <c r="A32" s="58">
        <f>A30+1</f>
        <v>22</v>
      </c>
      <c r="B32" s="10" t="s">
        <v>167</v>
      </c>
      <c r="C32" s="62">
        <v>0</v>
      </c>
      <c r="D32" s="62">
        <v>0</v>
      </c>
      <c r="E32" s="36">
        <f>C32-D32</f>
        <v>0</v>
      </c>
    </row>
    <row r="33" spans="1:5" ht="18">
      <c r="A33" s="58"/>
      <c r="B33" s="60"/>
      <c r="C33" s="62"/>
      <c r="D33" s="62"/>
      <c r="E33" s="62"/>
    </row>
    <row r="34" spans="1:5" ht="18">
      <c r="A34" s="58">
        <f>A32+1</f>
        <v>23</v>
      </c>
      <c r="B34" s="60" t="s">
        <v>84</v>
      </c>
      <c r="C34" s="62"/>
      <c r="D34" s="62"/>
      <c r="E34" s="62"/>
    </row>
    <row r="35" spans="1:5" ht="18">
      <c r="A35" s="58">
        <f>A34+1</f>
        <v>24</v>
      </c>
      <c r="B35" s="60" t="s">
        <v>168</v>
      </c>
      <c r="C35" s="62">
        <v>131968</v>
      </c>
      <c r="D35" s="62">
        <v>69710</v>
      </c>
      <c r="E35" s="36">
        <f>C35-D35</f>
        <v>62258</v>
      </c>
    </row>
    <row r="36" spans="1:5" ht="18">
      <c r="A36" s="58">
        <f>A35+1</f>
        <v>25</v>
      </c>
      <c r="B36" s="60" t="s">
        <v>169</v>
      </c>
      <c r="C36" s="62">
        <v>-190450</v>
      </c>
      <c r="D36" s="62">
        <v>-101180</v>
      </c>
      <c r="E36" s="36">
        <f>C36-D36</f>
        <v>-89270</v>
      </c>
    </row>
    <row r="37" spans="1:5" ht="18.75" thickBot="1">
      <c r="A37" s="58">
        <f>A36+1</f>
        <v>26</v>
      </c>
      <c r="B37" s="60" t="s">
        <v>170</v>
      </c>
      <c r="C37" s="67">
        <v>7508139.130000003</v>
      </c>
      <c r="D37" s="67">
        <v>18153317.060000002</v>
      </c>
      <c r="E37" s="62">
        <f>C37-D37</f>
        <v>-10645177.93</v>
      </c>
    </row>
    <row r="38" spans="1:5" ht="18">
      <c r="A38" s="58">
        <f>A37+1</f>
        <v>27</v>
      </c>
      <c r="B38" s="60" t="s">
        <v>171</v>
      </c>
      <c r="C38" s="71">
        <f>SUM(C35:C37)</f>
        <v>7449657.130000003</v>
      </c>
      <c r="D38" s="71">
        <f>SUM(D35:D37)</f>
        <v>18121847.060000002</v>
      </c>
      <c r="E38" s="71">
        <f>SUM(E35:E37)</f>
        <v>-10672189.93</v>
      </c>
    </row>
    <row r="39" spans="1:5" ht="18">
      <c r="A39" s="58"/>
      <c r="B39" s="59"/>
      <c r="C39" s="72"/>
      <c r="D39" s="72"/>
      <c r="E39" s="72"/>
    </row>
    <row r="40" spans="1:5" ht="18.75" thickBot="1">
      <c r="A40" s="58">
        <f>A38+1</f>
        <v>28</v>
      </c>
      <c r="B40" s="3" t="str">
        <f>"RATE BASE (sum lns "&amp;A23&amp;", "&amp;A30&amp;", "&amp;A32&amp;", "&amp;A38&amp;")"</f>
        <v>RATE BASE (sum lns 15, 21, 22, 27)</v>
      </c>
      <c r="C40" s="74">
        <f>+C38+C32+C30+C23</f>
        <v>2151964907.3238134</v>
      </c>
      <c r="D40" s="74">
        <f>+D38+D32+D30+D23</f>
        <v>1481823362.2741013</v>
      </c>
      <c r="E40" s="74">
        <f>+E38+E32+E30+E23</f>
        <v>670141545.0497123</v>
      </c>
    </row>
    <row r="41" spans="1:5" ht="18.75" thickTop="1">
      <c r="A41" s="15"/>
      <c r="B41" s="25"/>
      <c r="C41" s="35"/>
      <c r="D41" s="35"/>
      <c r="E41" s="35"/>
    </row>
    <row r="42" spans="1:2" ht="18">
      <c r="A42" s="15">
        <f>A40+1</f>
        <v>29</v>
      </c>
      <c r="B42" s="25" t="s">
        <v>85</v>
      </c>
    </row>
    <row r="43" spans="1:5" ht="18">
      <c r="A43" s="15">
        <f aca="true" t="shared" si="0" ref="A43:A54">A42+1</f>
        <v>30</v>
      </c>
      <c r="B43" s="25" t="s">
        <v>172</v>
      </c>
      <c r="C43" s="36"/>
      <c r="D43" s="36"/>
      <c r="E43" s="36"/>
    </row>
    <row r="44" spans="1:9" ht="18">
      <c r="A44" s="15">
        <f t="shared" si="0"/>
        <v>31</v>
      </c>
      <c r="B44" s="25" t="s">
        <v>173</v>
      </c>
      <c r="C44" s="62">
        <v>8502564</v>
      </c>
      <c r="D44" s="62">
        <v>6990486</v>
      </c>
      <c r="E44" s="36">
        <f aca="true" t="shared" si="1" ref="E44:E57">C44-D44</f>
        <v>1512078</v>
      </c>
      <c r="F44" s="125"/>
      <c r="G44" s="126"/>
      <c r="H44" s="125"/>
      <c r="I44" s="127"/>
    </row>
    <row r="45" spans="1:9" ht="18">
      <c r="A45" s="15">
        <f t="shared" si="0"/>
        <v>32</v>
      </c>
      <c r="B45" s="25" t="s">
        <v>174</v>
      </c>
      <c r="C45" s="62">
        <v>139876</v>
      </c>
      <c r="D45" s="62">
        <v>0</v>
      </c>
      <c r="E45" s="36">
        <f t="shared" si="1"/>
        <v>139876</v>
      </c>
      <c r="G45" s="126"/>
      <c r="H45" s="126"/>
      <c r="I45" s="127"/>
    </row>
    <row r="46" spans="1:9" ht="18">
      <c r="A46" s="15">
        <f t="shared" si="0"/>
        <v>33</v>
      </c>
      <c r="B46" s="25" t="s">
        <v>175</v>
      </c>
      <c r="C46" s="62">
        <v>3223494</v>
      </c>
      <c r="D46" s="62">
        <v>4188252</v>
      </c>
      <c r="E46" s="36">
        <f t="shared" si="1"/>
        <v>-964758</v>
      </c>
      <c r="F46" s="125"/>
      <c r="G46" s="126"/>
      <c r="H46" s="126"/>
      <c r="I46" s="127"/>
    </row>
    <row r="47" spans="1:9" ht="18">
      <c r="A47" s="15">
        <f t="shared" si="0"/>
        <v>34</v>
      </c>
      <c r="B47" s="25" t="s">
        <v>176</v>
      </c>
      <c r="C47" s="62">
        <v>3984407</v>
      </c>
      <c r="D47" s="62">
        <v>3180152</v>
      </c>
      <c r="E47" s="36">
        <f t="shared" si="1"/>
        <v>804255</v>
      </c>
      <c r="F47" s="125"/>
      <c r="G47" s="126"/>
      <c r="H47" s="126"/>
      <c r="I47" s="127"/>
    </row>
    <row r="48" spans="1:9" ht="18">
      <c r="A48" s="15">
        <f t="shared" si="0"/>
        <v>35</v>
      </c>
      <c r="B48" s="25" t="s">
        <v>177</v>
      </c>
      <c r="C48" s="62">
        <v>225</v>
      </c>
      <c r="D48" s="62">
        <v>3495</v>
      </c>
      <c r="E48" s="36">
        <f t="shared" si="1"/>
        <v>-3270</v>
      </c>
      <c r="F48" s="125"/>
      <c r="G48" s="126"/>
      <c r="H48" s="126"/>
      <c r="I48" s="127"/>
    </row>
    <row r="49" spans="1:9" ht="18">
      <c r="A49" s="15">
        <f t="shared" si="0"/>
        <v>36</v>
      </c>
      <c r="B49" s="25" t="s">
        <v>178</v>
      </c>
      <c r="C49" s="62">
        <v>304851</v>
      </c>
      <c r="D49" s="62">
        <v>-6459</v>
      </c>
      <c r="E49" s="36">
        <f t="shared" si="1"/>
        <v>311310</v>
      </c>
      <c r="F49" s="125"/>
      <c r="G49" s="126"/>
      <c r="H49" s="125"/>
      <c r="I49" s="127"/>
    </row>
    <row r="50" spans="1:9" ht="18">
      <c r="A50" s="15">
        <f t="shared" si="0"/>
        <v>37</v>
      </c>
      <c r="B50" s="25" t="s">
        <v>179</v>
      </c>
      <c r="C50" s="62">
        <v>-41842</v>
      </c>
      <c r="D50" s="62">
        <v>-3320</v>
      </c>
      <c r="E50" s="36">
        <f t="shared" si="1"/>
        <v>-38522</v>
      </c>
      <c r="F50" s="125"/>
      <c r="G50" s="126"/>
      <c r="H50" s="125"/>
      <c r="I50" s="127"/>
    </row>
    <row r="51" spans="1:5" ht="18">
      <c r="A51" s="15">
        <f t="shared" si="0"/>
        <v>38</v>
      </c>
      <c r="B51" s="25" t="s">
        <v>180</v>
      </c>
      <c r="C51" s="62">
        <v>2920968</v>
      </c>
      <c r="D51" s="62">
        <v>2648521</v>
      </c>
      <c r="E51" s="36">
        <f t="shared" si="1"/>
        <v>272447</v>
      </c>
    </row>
    <row r="52" spans="1:5" ht="18">
      <c r="A52" s="15">
        <f t="shared" si="0"/>
        <v>39</v>
      </c>
      <c r="B52" s="25" t="s">
        <v>181</v>
      </c>
      <c r="C52" s="62">
        <v>1301932.99</v>
      </c>
      <c r="D52" s="62">
        <v>395265.01</v>
      </c>
      <c r="E52" s="36">
        <f t="shared" si="1"/>
        <v>906667.98</v>
      </c>
    </row>
    <row r="53" spans="1:5" ht="18">
      <c r="A53" s="15">
        <f t="shared" si="0"/>
        <v>40</v>
      </c>
      <c r="B53" s="25" t="s">
        <v>182</v>
      </c>
      <c r="C53" s="62">
        <v>203420</v>
      </c>
      <c r="D53" s="62">
        <v>598518</v>
      </c>
      <c r="E53" s="36">
        <f t="shared" si="1"/>
        <v>-395098</v>
      </c>
    </row>
    <row r="54" spans="1:5" ht="18">
      <c r="A54" s="15">
        <f t="shared" si="0"/>
        <v>41</v>
      </c>
      <c r="B54" s="25" t="s">
        <v>183</v>
      </c>
      <c r="C54" s="62">
        <v>1482</v>
      </c>
      <c r="D54" s="62">
        <v>0</v>
      </c>
      <c r="E54" s="36">
        <f t="shared" si="1"/>
        <v>1482</v>
      </c>
    </row>
    <row r="55" spans="1:5" ht="18">
      <c r="A55" s="15">
        <f>A53+1</f>
        <v>41</v>
      </c>
      <c r="B55" s="25" t="s">
        <v>184</v>
      </c>
      <c r="C55" s="62">
        <v>162100277</v>
      </c>
      <c r="D55" s="36">
        <v>145521903</v>
      </c>
      <c r="E55" s="36">
        <f t="shared" si="1"/>
        <v>16578374</v>
      </c>
    </row>
    <row r="56" spans="1:10" s="9" customFormat="1" ht="18">
      <c r="A56" s="58">
        <f aca="true" t="shared" si="2" ref="A56:A67">A55+1</f>
        <v>42</v>
      </c>
      <c r="B56" s="60" t="s">
        <v>185</v>
      </c>
      <c r="C56" s="62">
        <v>2376622.47</v>
      </c>
      <c r="D56" s="62">
        <v>1745990.53</v>
      </c>
      <c r="E56" s="62">
        <f t="shared" si="1"/>
        <v>630631.9400000002</v>
      </c>
      <c r="I56" s="116"/>
      <c r="J56" s="117"/>
    </row>
    <row r="57" spans="1:5" ht="18">
      <c r="A57" s="15">
        <f t="shared" si="2"/>
        <v>43</v>
      </c>
      <c r="B57" s="25" t="s">
        <v>186</v>
      </c>
      <c r="C57" s="80">
        <v>2319546</v>
      </c>
      <c r="D57" s="80">
        <v>1512838</v>
      </c>
      <c r="E57" s="80">
        <f t="shared" si="1"/>
        <v>806708</v>
      </c>
    </row>
    <row r="58" spans="1:6" ht="18">
      <c r="A58" s="15">
        <f t="shared" si="2"/>
        <v>44</v>
      </c>
      <c r="B58" s="25" t="s">
        <v>187</v>
      </c>
      <c r="C58" s="36">
        <f>SUM(C44:C57)</f>
        <v>187337823.46</v>
      </c>
      <c r="D58" s="36">
        <f>SUM(D44:D57)</f>
        <v>166775641.54</v>
      </c>
      <c r="E58" s="36">
        <f>SUM(E44:E57)</f>
        <v>20562181.92</v>
      </c>
      <c r="F58" s="139" t="s">
        <v>0</v>
      </c>
    </row>
    <row r="59" spans="1:5" ht="18">
      <c r="A59" s="15">
        <f t="shared" si="2"/>
        <v>45</v>
      </c>
      <c r="B59" s="25"/>
      <c r="C59" s="36"/>
      <c r="D59" s="36"/>
      <c r="E59" s="36"/>
    </row>
    <row r="60" spans="1:5" ht="18">
      <c r="A60" s="15">
        <f t="shared" si="2"/>
        <v>46</v>
      </c>
      <c r="B60" s="25" t="s">
        <v>188</v>
      </c>
      <c r="C60" s="36">
        <f>C58-C55</f>
        <v>25237546.46000001</v>
      </c>
      <c r="D60" s="36">
        <f>D58-D55</f>
        <v>21253738.53999999</v>
      </c>
      <c r="E60" s="36">
        <f>C60-D60</f>
        <v>3983807.9200000167</v>
      </c>
    </row>
    <row r="61" spans="1:5" ht="18">
      <c r="A61" s="15">
        <f t="shared" si="2"/>
        <v>47</v>
      </c>
      <c r="B61" s="25" t="s">
        <v>189</v>
      </c>
      <c r="C61" s="36">
        <f>C58-C55-SUM(C45:C51)</f>
        <v>14705567.460000008</v>
      </c>
      <c r="D61" s="36">
        <f>D58-D55-SUM(D45:D51)</f>
        <v>11243097.539999992</v>
      </c>
      <c r="E61" s="36">
        <f>C61-D61</f>
        <v>3462469.9200000167</v>
      </c>
    </row>
    <row r="62" spans="1:5" ht="18">
      <c r="A62" s="15">
        <f t="shared" si="2"/>
        <v>48</v>
      </c>
      <c r="B62" s="25"/>
      <c r="C62" s="36"/>
      <c r="D62" s="36"/>
      <c r="E62" s="36"/>
    </row>
    <row r="63" spans="1:5" ht="18">
      <c r="A63" s="15">
        <f t="shared" si="2"/>
        <v>49</v>
      </c>
      <c r="B63" s="25" t="s">
        <v>190</v>
      </c>
      <c r="C63" s="36"/>
      <c r="D63" s="36"/>
      <c r="E63" s="36"/>
    </row>
    <row r="64" spans="1:5" ht="18">
      <c r="A64" s="15">
        <f t="shared" si="2"/>
        <v>50</v>
      </c>
      <c r="B64" s="25" t="s">
        <v>191</v>
      </c>
      <c r="C64" s="36">
        <v>130045</v>
      </c>
      <c r="D64" s="36">
        <v>149551</v>
      </c>
      <c r="E64" s="36">
        <f>C64-D64</f>
        <v>-19506</v>
      </c>
    </row>
    <row r="65" spans="1:5" ht="18">
      <c r="A65" s="15">
        <f t="shared" si="2"/>
        <v>51</v>
      </c>
      <c r="B65" s="25" t="s">
        <v>192</v>
      </c>
      <c r="C65" s="36">
        <v>3461806.09</v>
      </c>
      <c r="D65" s="36">
        <v>4076584.91</v>
      </c>
      <c r="E65" s="36">
        <f>C65-D65</f>
        <v>-614778.8200000003</v>
      </c>
    </row>
    <row r="66" spans="1:5" ht="18">
      <c r="A66" s="15">
        <f t="shared" si="2"/>
        <v>52</v>
      </c>
      <c r="B66" s="25" t="s">
        <v>193</v>
      </c>
      <c r="C66" s="36">
        <v>1508830</v>
      </c>
      <c r="D66" s="36">
        <v>1388671</v>
      </c>
      <c r="E66" s="36">
        <f>C66-D66</f>
        <v>120159</v>
      </c>
    </row>
    <row r="67" spans="1:5" ht="18">
      <c r="A67" s="15">
        <f t="shared" si="2"/>
        <v>53</v>
      </c>
      <c r="B67" s="25" t="s">
        <v>194</v>
      </c>
      <c r="C67" s="36">
        <v>0</v>
      </c>
      <c r="D67" s="36">
        <v>255</v>
      </c>
      <c r="E67" s="36">
        <f>C67-D67</f>
        <v>-255</v>
      </c>
    </row>
    <row r="68" spans="1:5" ht="18">
      <c r="A68" s="15">
        <f>A66+1</f>
        <v>53</v>
      </c>
      <c r="B68" s="25" t="s">
        <v>195</v>
      </c>
      <c r="C68" s="80">
        <v>0</v>
      </c>
      <c r="D68" s="80">
        <v>0</v>
      </c>
      <c r="E68" s="80">
        <f>C68-D68</f>
        <v>0</v>
      </c>
    </row>
    <row r="69" spans="1:5" ht="18">
      <c r="A69" s="15">
        <f aca="true" t="shared" si="3" ref="A69:A88">A68+1</f>
        <v>54</v>
      </c>
      <c r="B69" s="25" t="s">
        <v>196</v>
      </c>
      <c r="C69" s="36">
        <f>SUM(C64:C68)</f>
        <v>5100681.09</v>
      </c>
      <c r="D69" s="36">
        <f>SUM(D64:D68)</f>
        <v>5615061.91</v>
      </c>
      <c r="E69" s="36">
        <f>SUM(E64:E68)</f>
        <v>-514380.8200000003</v>
      </c>
    </row>
    <row r="70" spans="1:5" ht="18">
      <c r="A70" s="15">
        <f t="shared" si="3"/>
        <v>55</v>
      </c>
      <c r="B70" s="25"/>
      <c r="C70" s="36"/>
      <c r="D70" s="36"/>
      <c r="E70" s="36"/>
    </row>
    <row r="71" spans="1:5" ht="18">
      <c r="A71" s="15">
        <f t="shared" si="3"/>
        <v>56</v>
      </c>
      <c r="B71" s="25" t="s">
        <v>197</v>
      </c>
      <c r="C71" s="36">
        <f>C69+C61</f>
        <v>19806248.55000001</v>
      </c>
      <c r="D71" s="36">
        <f>D69+D61</f>
        <v>16858159.44999999</v>
      </c>
      <c r="E71" s="36">
        <f>E69+E61</f>
        <v>2948089.1000000164</v>
      </c>
    </row>
    <row r="72" spans="1:5" ht="18">
      <c r="A72" s="15">
        <f t="shared" si="3"/>
        <v>57</v>
      </c>
      <c r="B72" s="25"/>
      <c r="C72" s="36"/>
      <c r="D72" s="36"/>
      <c r="E72" s="36"/>
    </row>
    <row r="73" spans="1:5" ht="18">
      <c r="A73" s="15">
        <f t="shared" si="3"/>
        <v>58</v>
      </c>
      <c r="B73" s="25" t="s">
        <v>198</v>
      </c>
      <c r="C73" s="36"/>
      <c r="D73" s="36"/>
      <c r="E73" s="36"/>
    </row>
    <row r="74" spans="1:5" ht="18">
      <c r="A74" s="15">
        <f t="shared" si="3"/>
        <v>59</v>
      </c>
      <c r="B74" s="25" t="s">
        <v>199</v>
      </c>
      <c r="C74" s="36">
        <v>33197091</v>
      </c>
      <c r="D74" s="36">
        <v>27729355</v>
      </c>
      <c r="E74" s="36">
        <f aca="true" t="shared" si="4" ref="E74:E87">C74-D74</f>
        <v>5467736</v>
      </c>
    </row>
    <row r="75" spans="1:5" ht="18">
      <c r="A75" s="15">
        <f t="shared" si="3"/>
        <v>60</v>
      </c>
      <c r="B75" s="79" t="s">
        <v>200</v>
      </c>
      <c r="C75" s="36">
        <v>19401999</v>
      </c>
      <c r="D75" s="36">
        <v>17658066</v>
      </c>
      <c r="E75" s="36">
        <f t="shared" si="4"/>
        <v>1743933</v>
      </c>
    </row>
    <row r="76" spans="1:5" ht="18">
      <c r="A76" s="15">
        <f t="shared" si="3"/>
        <v>61</v>
      </c>
      <c r="B76" s="79" t="s">
        <v>201</v>
      </c>
      <c r="C76" s="36">
        <v>16072428</v>
      </c>
      <c r="D76" s="36">
        <v>12319942</v>
      </c>
      <c r="E76" s="36">
        <f t="shared" si="4"/>
        <v>3752486</v>
      </c>
    </row>
    <row r="77" spans="1:5" ht="18">
      <c r="A77" s="15">
        <f t="shared" si="3"/>
        <v>62</v>
      </c>
      <c r="B77" s="79" t="s">
        <v>202</v>
      </c>
      <c r="C77" s="36">
        <v>10069743</v>
      </c>
      <c r="D77" s="36">
        <v>9299745</v>
      </c>
      <c r="E77" s="36">
        <f t="shared" si="4"/>
        <v>769998</v>
      </c>
    </row>
    <row r="78" spans="1:5" ht="18">
      <c r="A78" s="15">
        <f t="shared" si="3"/>
        <v>63</v>
      </c>
      <c r="B78" s="79" t="s">
        <v>203</v>
      </c>
      <c r="C78" s="36">
        <v>2236448</v>
      </c>
      <c r="D78" s="36">
        <v>2084376</v>
      </c>
      <c r="E78" s="36">
        <f t="shared" si="4"/>
        <v>152072</v>
      </c>
    </row>
    <row r="79" spans="1:5" ht="18">
      <c r="A79" s="15">
        <f t="shared" si="3"/>
        <v>64</v>
      </c>
      <c r="B79" s="79" t="s">
        <v>204</v>
      </c>
      <c r="C79" s="36">
        <v>2422752</v>
      </c>
      <c r="D79" s="36">
        <v>2785187</v>
      </c>
      <c r="E79" s="36">
        <f t="shared" si="4"/>
        <v>-362435</v>
      </c>
    </row>
    <row r="80" spans="1:5" ht="18">
      <c r="A80" s="15">
        <f t="shared" si="3"/>
        <v>65</v>
      </c>
      <c r="B80" s="79" t="s">
        <v>205</v>
      </c>
      <c r="C80" s="36">
        <v>33947821</v>
      </c>
      <c r="D80" s="36">
        <v>34759160</v>
      </c>
      <c r="E80" s="36">
        <f t="shared" si="4"/>
        <v>-811339</v>
      </c>
    </row>
    <row r="81" spans="1:5" ht="18">
      <c r="A81" s="15">
        <f t="shared" si="3"/>
        <v>66</v>
      </c>
      <c r="B81" s="79" t="s">
        <v>206</v>
      </c>
      <c r="C81" s="36">
        <v>6451138</v>
      </c>
      <c r="D81" s="36">
        <v>6211784</v>
      </c>
      <c r="E81" s="36">
        <f t="shared" si="4"/>
        <v>239354</v>
      </c>
    </row>
    <row r="82" spans="1:5" ht="18">
      <c r="A82" s="15">
        <f t="shared" si="3"/>
        <v>67</v>
      </c>
      <c r="B82" s="79" t="s">
        <v>207</v>
      </c>
      <c r="C82" s="36">
        <v>1272819</v>
      </c>
      <c r="D82" s="36">
        <v>1015634</v>
      </c>
      <c r="E82" s="36">
        <f t="shared" si="4"/>
        <v>257185</v>
      </c>
    </row>
    <row r="83" spans="1:5" ht="18">
      <c r="A83" s="15">
        <f t="shared" si="3"/>
        <v>68</v>
      </c>
      <c r="B83" s="79" t="s">
        <v>208</v>
      </c>
      <c r="C83" s="36">
        <v>1230199</v>
      </c>
      <c r="D83" s="36">
        <v>1139782</v>
      </c>
      <c r="E83" s="36">
        <f t="shared" si="4"/>
        <v>90417</v>
      </c>
    </row>
    <row r="84" spans="1:5" ht="18">
      <c r="A84" s="15">
        <f t="shared" si="3"/>
        <v>69</v>
      </c>
      <c r="B84" s="79" t="s">
        <v>209</v>
      </c>
      <c r="C84" s="36">
        <v>1245004</v>
      </c>
      <c r="D84" s="36">
        <v>1198809</v>
      </c>
      <c r="E84" s="36">
        <f t="shared" si="4"/>
        <v>46195</v>
      </c>
    </row>
    <row r="85" spans="1:5" ht="18">
      <c r="A85" s="15">
        <f t="shared" si="3"/>
        <v>70</v>
      </c>
      <c r="B85" s="79" t="s">
        <v>210</v>
      </c>
      <c r="C85" s="36">
        <v>12598042</v>
      </c>
      <c r="D85" s="36">
        <v>11401530</v>
      </c>
      <c r="E85" s="36">
        <f t="shared" si="4"/>
        <v>1196512</v>
      </c>
    </row>
    <row r="86" spans="1:5" ht="18">
      <c r="A86" s="15">
        <f t="shared" si="3"/>
        <v>71</v>
      </c>
      <c r="B86" s="79" t="s">
        <v>211</v>
      </c>
      <c r="C86" s="55">
        <v>290827</v>
      </c>
      <c r="D86" s="55">
        <v>829130</v>
      </c>
      <c r="E86" s="36">
        <f t="shared" si="4"/>
        <v>-538303</v>
      </c>
    </row>
    <row r="87" spans="1:5" ht="18">
      <c r="A87" s="15">
        <f t="shared" si="3"/>
        <v>72</v>
      </c>
      <c r="B87" s="79" t="s">
        <v>320</v>
      </c>
      <c r="C87" s="80">
        <v>329737.644327125</v>
      </c>
      <c r="D87" s="80">
        <v>2080653.3131114999</v>
      </c>
      <c r="E87" s="80">
        <f t="shared" si="4"/>
        <v>-1750915.6687843748</v>
      </c>
    </row>
    <row r="88" spans="1:5" ht="18">
      <c r="A88" s="15">
        <f t="shared" si="3"/>
        <v>73</v>
      </c>
      <c r="B88" s="79" t="s">
        <v>212</v>
      </c>
      <c r="C88" s="36">
        <f>SUM(C74:C75)-C76+SUM(C77:C81)-C82+SUM(C83:C85)+C86-C87</f>
        <v>105416079.35567288</v>
      </c>
      <c r="D88" s="36">
        <f>SUM(D74:D75)-D76+SUM(D77:D81)-D82+SUM(D83:D85)+D86-D87</f>
        <v>99680694.6868885</v>
      </c>
      <c r="E88" s="36">
        <f>SUM(E74:E87)</f>
        <v>10252895.331215626</v>
      </c>
    </row>
    <row r="89" spans="1:5" ht="18">
      <c r="A89" s="15"/>
      <c r="B89" s="79"/>
      <c r="C89" s="36"/>
      <c r="D89" s="36"/>
      <c r="E89" s="36"/>
    </row>
    <row r="90" spans="1:5" ht="18">
      <c r="A90" s="15">
        <f>A88+1</f>
        <v>74</v>
      </c>
      <c r="B90" s="25" t="s">
        <v>26</v>
      </c>
      <c r="C90" s="36"/>
      <c r="D90" s="36"/>
      <c r="E90" s="36"/>
    </row>
    <row r="91" spans="1:5" ht="18">
      <c r="A91" s="15">
        <f>A90+1</f>
        <v>75</v>
      </c>
      <c r="B91" s="25" t="s">
        <v>240</v>
      </c>
      <c r="C91" s="36">
        <v>50275009</v>
      </c>
      <c r="D91" s="36">
        <v>45765446</v>
      </c>
      <c r="E91" s="36">
        <f>C91-D91</f>
        <v>4509563</v>
      </c>
    </row>
    <row r="92" spans="1:5" ht="18.75" thickBot="1">
      <c r="A92" s="15">
        <f>A91+1</f>
        <v>76</v>
      </c>
      <c r="B92" s="25" t="s">
        <v>241</v>
      </c>
      <c r="C92" s="36">
        <v>41229055</v>
      </c>
      <c r="D92" s="36">
        <v>32111726</v>
      </c>
      <c r="E92" s="36">
        <f>C92-D92</f>
        <v>9117329</v>
      </c>
    </row>
    <row r="93" spans="1:5" ht="18">
      <c r="A93" s="15">
        <f>A92+1</f>
        <v>77</v>
      </c>
      <c r="B93" s="25" t="s">
        <v>213</v>
      </c>
      <c r="C93" s="81">
        <f>SUM(C91:C92)</f>
        <v>91504064</v>
      </c>
      <c r="D93" s="81">
        <f>SUM(D91:D92)</f>
        <v>77877172</v>
      </c>
      <c r="E93" s="81">
        <f>SUM(E91:E92)</f>
        <v>13626892</v>
      </c>
    </row>
    <row r="94" spans="1:5" ht="18">
      <c r="A94" s="15"/>
      <c r="B94" s="25"/>
      <c r="C94" s="36"/>
      <c r="D94" s="36"/>
      <c r="E94" s="36"/>
    </row>
    <row r="95" spans="1:5" ht="18">
      <c r="A95" s="8" t="s">
        <v>69</v>
      </c>
      <c r="B95" s="25"/>
      <c r="C95" s="36"/>
      <c r="D95" s="36"/>
      <c r="E95" s="36"/>
    </row>
    <row r="96" spans="1:5" ht="18">
      <c r="A96" s="15"/>
      <c r="B96" s="25"/>
      <c r="C96" s="36"/>
      <c r="D96" s="36"/>
      <c r="E96" s="36"/>
    </row>
    <row r="97" spans="1:12" ht="18">
      <c r="A97" s="21"/>
      <c r="C97" s="16">
        <f>C4</f>
        <v>2017</v>
      </c>
      <c r="D97" s="16">
        <f>D4</f>
        <v>2016</v>
      </c>
      <c r="E97" s="98" t="s">
        <v>151</v>
      </c>
      <c r="F97" s="48"/>
      <c r="G97" s="48"/>
      <c r="H97" s="48"/>
      <c r="I97" s="49"/>
      <c r="J97" s="50"/>
      <c r="K97" s="48"/>
      <c r="L97" s="48"/>
    </row>
    <row r="98" spans="1:12" ht="18">
      <c r="A98" s="121" t="s">
        <v>2</v>
      </c>
      <c r="C98" s="17" t="s">
        <v>152</v>
      </c>
      <c r="D98" s="17" t="s">
        <v>152</v>
      </c>
      <c r="E98" s="98" t="s">
        <v>153</v>
      </c>
      <c r="F98" s="48"/>
      <c r="G98" s="48"/>
      <c r="H98" s="48"/>
      <c r="I98" s="49"/>
      <c r="J98" s="50"/>
      <c r="K98" s="48"/>
      <c r="L98" s="48"/>
    </row>
    <row r="99" spans="1:12" ht="18.75" thickBot="1">
      <c r="A99" s="122" t="s">
        <v>4</v>
      </c>
      <c r="B99" s="46"/>
      <c r="C99" s="19" t="s">
        <v>5</v>
      </c>
      <c r="D99" s="19" t="s">
        <v>5</v>
      </c>
      <c r="E99" s="123" t="str">
        <f>E6</f>
        <v>From 2016</v>
      </c>
      <c r="F99" s="48"/>
      <c r="G99" s="48"/>
      <c r="H99" s="48"/>
      <c r="I99" s="49"/>
      <c r="J99" s="50"/>
      <c r="K99" s="52"/>
      <c r="L99" s="52"/>
    </row>
    <row r="100" spans="1:5" ht="18">
      <c r="A100" s="15">
        <f>A93+1</f>
        <v>78</v>
      </c>
      <c r="B100" s="25" t="s">
        <v>86</v>
      </c>
      <c r="C100" s="36"/>
      <c r="D100" s="36"/>
      <c r="E100" s="36"/>
    </row>
    <row r="101" spans="1:5" ht="18">
      <c r="A101" s="15">
        <f aca="true" t="shared" si="5" ref="A101:A108">A100+1</f>
        <v>79</v>
      </c>
      <c r="B101" s="25" t="s">
        <v>27</v>
      </c>
      <c r="C101" s="36"/>
      <c r="D101" s="36"/>
      <c r="E101" s="36"/>
    </row>
    <row r="102" spans="1:5" ht="18">
      <c r="A102" s="15">
        <f t="shared" si="5"/>
        <v>80</v>
      </c>
      <c r="B102" s="25" t="s">
        <v>214</v>
      </c>
      <c r="C102" s="62">
        <v>8648542</v>
      </c>
      <c r="D102" s="62">
        <v>8620373</v>
      </c>
      <c r="E102" s="36">
        <f>C102-D102</f>
        <v>28169</v>
      </c>
    </row>
    <row r="103" spans="1:5" ht="18">
      <c r="A103" s="15">
        <f t="shared" si="5"/>
        <v>81</v>
      </c>
      <c r="B103" s="25" t="s">
        <v>28</v>
      </c>
      <c r="C103" s="62"/>
      <c r="D103" s="62"/>
      <c r="E103" s="36"/>
    </row>
    <row r="104" spans="1:5" ht="18">
      <c r="A104" s="15">
        <f t="shared" si="5"/>
        <v>82</v>
      </c>
      <c r="B104" s="25" t="s">
        <v>215</v>
      </c>
      <c r="C104" s="62">
        <v>42301033</v>
      </c>
      <c r="D104" s="62">
        <v>38076916</v>
      </c>
      <c r="E104" s="36">
        <f>C104-D104</f>
        <v>4224117</v>
      </c>
    </row>
    <row r="105" spans="1:5" ht="18">
      <c r="A105" s="15">
        <f t="shared" si="5"/>
        <v>83</v>
      </c>
      <c r="B105" s="25" t="s">
        <v>216</v>
      </c>
      <c r="C105" s="62">
        <v>15607880</v>
      </c>
      <c r="D105" s="62">
        <v>14348523</v>
      </c>
      <c r="E105" s="36">
        <f>C105-D105</f>
        <v>1259357</v>
      </c>
    </row>
    <row r="106" spans="1:5" ht="18.75" thickBot="1">
      <c r="A106" s="15">
        <f t="shared" si="5"/>
        <v>84</v>
      </c>
      <c r="B106" s="25" t="s">
        <v>217</v>
      </c>
      <c r="C106" s="62">
        <v>-17222</v>
      </c>
      <c r="D106" s="62">
        <v>24436</v>
      </c>
      <c r="E106" s="36">
        <f>C106-D106</f>
        <v>-41658</v>
      </c>
    </row>
    <row r="107" spans="1:5" ht="18">
      <c r="A107" s="15">
        <f t="shared" si="5"/>
        <v>85</v>
      </c>
      <c r="B107" s="25" t="s">
        <v>218</v>
      </c>
      <c r="C107" s="81">
        <f>SUM(C102:C106)</f>
        <v>66540233</v>
      </c>
      <c r="D107" s="81">
        <f>SUM(D102:D106)</f>
        <v>61070248</v>
      </c>
      <c r="E107" s="81">
        <f>SUM(E102:E106)</f>
        <v>5469985</v>
      </c>
    </row>
    <row r="108" spans="1:5" ht="18">
      <c r="A108" s="15">
        <f t="shared" si="5"/>
        <v>86</v>
      </c>
      <c r="B108" s="25" t="s">
        <v>219</v>
      </c>
      <c r="C108" s="36">
        <f>C107-C105</f>
        <v>50932353</v>
      </c>
      <c r="D108" s="36">
        <f>D107-D105</f>
        <v>46721725</v>
      </c>
      <c r="E108" s="36">
        <f>C108-D108</f>
        <v>4210628</v>
      </c>
    </row>
    <row r="109" spans="1:5" ht="18">
      <c r="A109" s="15" t="s">
        <v>30</v>
      </c>
      <c r="B109" s="25"/>
      <c r="C109" s="36"/>
      <c r="D109" s="36"/>
      <c r="E109" s="36"/>
    </row>
    <row r="110" spans="1:5" ht="18">
      <c r="A110" s="15">
        <f>A108+1</f>
        <v>87</v>
      </c>
      <c r="B110" s="87" t="s">
        <v>220</v>
      </c>
      <c r="C110" s="62">
        <v>30745520</v>
      </c>
      <c r="D110" s="62">
        <v>30733105</v>
      </c>
      <c r="E110" s="36">
        <f>C110-D110</f>
        <v>12415</v>
      </c>
    </row>
    <row r="111" spans="1:5" ht="18.75" thickBot="1">
      <c r="A111" s="15">
        <f>A110+1</f>
        <v>88</v>
      </c>
      <c r="B111" s="102" t="s">
        <v>221</v>
      </c>
      <c r="C111" s="68">
        <v>130589857.46220136</v>
      </c>
      <c r="D111" s="68">
        <v>85997648.91565254</v>
      </c>
      <c r="E111" s="56">
        <f>C111-D111</f>
        <v>44592208.54654881</v>
      </c>
    </row>
    <row r="112" spans="1:5" ht="18">
      <c r="A112" s="15">
        <f>A111+1</f>
        <v>89</v>
      </c>
      <c r="B112" s="3" t="s">
        <v>97</v>
      </c>
      <c r="C112" s="62">
        <f>SUM(C110:C111)</f>
        <v>161335377.46220136</v>
      </c>
      <c r="D112" s="62">
        <f>SUM(D110:D111)</f>
        <v>116730753.91565254</v>
      </c>
      <c r="E112" s="62">
        <f>SUM(E110:E111)</f>
        <v>44604623.54654881</v>
      </c>
    </row>
    <row r="113" spans="1:5" ht="18">
      <c r="A113" s="15"/>
      <c r="B113" s="3"/>
      <c r="C113" s="62"/>
      <c r="D113" s="62"/>
      <c r="E113" s="62"/>
    </row>
    <row r="114" spans="1:5" ht="18">
      <c r="A114" s="15">
        <f>A112+1</f>
        <v>90</v>
      </c>
      <c r="B114" s="25" t="s">
        <v>35</v>
      </c>
      <c r="C114" s="35"/>
      <c r="D114" s="35"/>
      <c r="E114" s="90" t="s">
        <v>49</v>
      </c>
    </row>
    <row r="115" spans="1:5" ht="18">
      <c r="A115" s="15" t="s">
        <v>0</v>
      </c>
      <c r="B115" s="25"/>
      <c r="C115" s="90" t="s">
        <v>49</v>
      </c>
      <c r="D115" s="90" t="s">
        <v>49</v>
      </c>
      <c r="E115" s="90" t="s">
        <v>1</v>
      </c>
    </row>
    <row r="116" spans="1:5" ht="18">
      <c r="A116" s="15">
        <f>A114+1</f>
        <v>91</v>
      </c>
      <c r="B116" s="25" t="s">
        <v>222</v>
      </c>
      <c r="C116" s="62">
        <v>47736690.60999999</v>
      </c>
      <c r="D116" s="62">
        <v>49352264.8</v>
      </c>
      <c r="E116" s="62">
        <f>C116-D116</f>
        <v>-1615574.190000005</v>
      </c>
    </row>
    <row r="117" spans="1:5" ht="18">
      <c r="A117" s="15">
        <f>A116+1</f>
        <v>92</v>
      </c>
      <c r="B117" s="25" t="s">
        <v>223</v>
      </c>
      <c r="C117" s="62">
        <v>13509874.719999982</v>
      </c>
      <c r="D117" s="62">
        <v>12447978.770000001</v>
      </c>
      <c r="E117" s="62">
        <f>C117-D117</f>
        <v>1061895.9499999806</v>
      </c>
    </row>
    <row r="118" spans="1:5" ht="18">
      <c r="A118" s="15">
        <f>A117+1</f>
        <v>93</v>
      </c>
      <c r="B118" s="25" t="s">
        <v>224</v>
      </c>
      <c r="C118" s="62">
        <v>347202</v>
      </c>
      <c r="D118" s="62">
        <v>323907.13</v>
      </c>
      <c r="E118" s="62">
        <f>C118-D118</f>
        <v>23294.869999999995</v>
      </c>
    </row>
    <row r="119" spans="1:5" ht="18">
      <c r="A119" s="15">
        <f>A118+1</f>
        <v>94</v>
      </c>
      <c r="B119" s="25" t="s">
        <v>225</v>
      </c>
      <c r="C119" s="62">
        <v>18493728.529999997</v>
      </c>
      <c r="D119" s="62">
        <v>18143680.34</v>
      </c>
      <c r="E119" s="62">
        <f>C119-D119</f>
        <v>350048.1899999976</v>
      </c>
    </row>
    <row r="120" spans="1:5" ht="18.75" thickBot="1">
      <c r="A120" s="15">
        <f>A119+1</f>
        <v>95</v>
      </c>
      <c r="B120" s="25" t="s">
        <v>226</v>
      </c>
      <c r="C120" s="68">
        <v>9199068.47</v>
      </c>
      <c r="D120" s="68">
        <v>9867419.78</v>
      </c>
      <c r="E120" s="68">
        <f>C120-D120</f>
        <v>-668351.3099999987</v>
      </c>
    </row>
    <row r="121" spans="1:5" ht="18">
      <c r="A121" s="15">
        <f>A120+1</f>
        <v>96</v>
      </c>
      <c r="B121" s="25" t="s">
        <v>227</v>
      </c>
      <c r="C121" s="62">
        <f>SUM(C116:C120)</f>
        <v>89286564.32999997</v>
      </c>
      <c r="D121" s="62">
        <f>SUM(D116:D120)</f>
        <v>90135250.82000001</v>
      </c>
      <c r="E121" s="62">
        <f>SUM(E116:E120)</f>
        <v>-848686.4900000255</v>
      </c>
    </row>
    <row r="122" spans="1:5" ht="18">
      <c r="A122" s="15"/>
      <c r="B122" s="25"/>
      <c r="C122" s="35"/>
      <c r="D122" s="35"/>
      <c r="E122" s="35"/>
    </row>
    <row r="123" spans="1:5" ht="18">
      <c r="A123" s="15"/>
      <c r="B123" s="25"/>
      <c r="D123" s="7"/>
      <c r="E123" s="35"/>
    </row>
    <row r="124" spans="1:5" ht="18">
      <c r="A124" s="58">
        <f>A121+1</f>
        <v>97</v>
      </c>
      <c r="B124" s="63" t="s">
        <v>242</v>
      </c>
      <c r="C124" s="62">
        <v>83532127</v>
      </c>
      <c r="D124" s="62">
        <v>86907481</v>
      </c>
      <c r="E124" s="62">
        <f>C124-D124</f>
        <v>-3375354</v>
      </c>
    </row>
    <row r="125" spans="1:5" ht="18">
      <c r="A125" s="15"/>
      <c r="B125" s="31"/>
      <c r="C125" s="62"/>
      <c r="D125" s="62"/>
      <c r="E125" s="62"/>
    </row>
    <row r="126" spans="1:5" ht="18">
      <c r="A126" s="15">
        <f>A124+1</f>
        <v>98</v>
      </c>
      <c r="B126" s="25" t="s">
        <v>54</v>
      </c>
      <c r="C126" s="62"/>
      <c r="D126" s="62"/>
      <c r="E126" s="62"/>
    </row>
    <row r="127" spans="1:5" ht="18">
      <c r="A127" s="15">
        <f>A126+1</f>
        <v>99</v>
      </c>
      <c r="B127" s="31" t="s">
        <v>228</v>
      </c>
      <c r="C127" s="62">
        <v>2130364287.89</v>
      </c>
      <c r="D127" s="62">
        <v>1931695817</v>
      </c>
      <c r="E127" s="62">
        <f>C127-D127</f>
        <v>198668470.8900001</v>
      </c>
    </row>
    <row r="128" spans="1:5" ht="18">
      <c r="A128" s="15">
        <f>A127+1</f>
        <v>100</v>
      </c>
      <c r="B128" s="31" t="s">
        <v>229</v>
      </c>
      <c r="C128" s="62">
        <v>0</v>
      </c>
      <c r="D128" s="62">
        <v>0</v>
      </c>
      <c r="E128" s="62">
        <f>C128-D128</f>
        <v>0</v>
      </c>
    </row>
    <row r="129" spans="1:5" ht="18">
      <c r="A129" s="15">
        <f>A128+1</f>
        <v>101</v>
      </c>
      <c r="B129" s="31" t="s">
        <v>230</v>
      </c>
      <c r="C129" s="62">
        <v>0</v>
      </c>
      <c r="D129" s="62">
        <v>0</v>
      </c>
      <c r="E129" s="62">
        <f>C129-D129</f>
        <v>0</v>
      </c>
    </row>
    <row r="130" spans="1:5" ht="18.75" thickBot="1">
      <c r="A130" s="15">
        <f>A129+1</f>
        <v>102</v>
      </c>
      <c r="B130" s="31" t="s">
        <v>231</v>
      </c>
      <c r="C130" s="68">
        <v>-1466467.96</v>
      </c>
      <c r="D130" s="68">
        <v>-1290452</v>
      </c>
      <c r="E130" s="68">
        <f>C130-D130</f>
        <v>-176015.95999999996</v>
      </c>
    </row>
    <row r="131" spans="1:5" ht="18">
      <c r="A131" s="15">
        <f>A130+1</f>
        <v>103</v>
      </c>
      <c r="B131" s="25" t="s">
        <v>232</v>
      </c>
      <c r="C131" s="62">
        <f>+C127-C128-C129-C130</f>
        <v>2131830755.8500001</v>
      </c>
      <c r="D131" s="62">
        <f>+D127-D128-D129-D130</f>
        <v>1932986269</v>
      </c>
      <c r="E131" s="62">
        <f>+E127-E128-E129-E130</f>
        <v>198844486.8500001</v>
      </c>
    </row>
    <row r="132" spans="1:5" ht="18">
      <c r="A132" s="15"/>
      <c r="B132" s="31"/>
      <c r="C132" s="20"/>
      <c r="D132" s="20"/>
      <c r="E132" s="35"/>
    </row>
    <row r="133" spans="1:5" ht="18">
      <c r="A133" s="2"/>
      <c r="B133" s="3" t="s">
        <v>233</v>
      </c>
      <c r="C133" s="12"/>
      <c r="D133" s="12"/>
      <c r="E133" s="12"/>
    </row>
    <row r="134" spans="1:7" ht="18">
      <c r="A134" s="15">
        <f>A131+1</f>
        <v>104</v>
      </c>
      <c r="B134" s="3" t="s">
        <v>234</v>
      </c>
      <c r="C134" s="62">
        <v>750000000</v>
      </c>
      <c r="D134" s="62">
        <v>750000000</v>
      </c>
      <c r="E134" s="62">
        <f>C134-D134</f>
        <v>0</v>
      </c>
      <c r="G134" s="5" t="s">
        <v>0</v>
      </c>
    </row>
    <row r="135" spans="1:5" ht="18.75" thickBot="1">
      <c r="A135" s="15">
        <f>A134+1</f>
        <v>105</v>
      </c>
      <c r="B135" s="3" t="s">
        <v>235</v>
      </c>
      <c r="C135" s="68">
        <v>1100000000</v>
      </c>
      <c r="D135" s="68">
        <v>900000000</v>
      </c>
      <c r="E135" s="68">
        <f>C135-D135</f>
        <v>200000000</v>
      </c>
    </row>
    <row r="136" spans="1:5" ht="18">
      <c r="A136" s="15">
        <f>A135+1</f>
        <v>106</v>
      </c>
      <c r="B136" s="5" t="s">
        <v>236</v>
      </c>
      <c r="C136" s="62">
        <f>SUM(C134:C135)</f>
        <v>1850000000</v>
      </c>
      <c r="D136" s="62">
        <f>SUM(D134:D135)</f>
        <v>1650000000</v>
      </c>
      <c r="E136" s="62">
        <f>SUM(E134:E135)</f>
        <v>200000000</v>
      </c>
    </row>
    <row r="137" spans="3:5" ht="18">
      <c r="C137" s="62"/>
      <c r="D137" s="62"/>
      <c r="E137" s="62"/>
    </row>
    <row r="138" spans="1:5" ht="18">
      <c r="A138" s="128"/>
      <c r="C138" s="62"/>
      <c r="D138" s="62"/>
      <c r="E138" s="62"/>
    </row>
    <row r="139" ht="18">
      <c r="A139" s="53"/>
    </row>
    <row r="140" spans="1:2" ht="18">
      <c r="A140" s="129"/>
      <c r="B140" s="152"/>
    </row>
    <row r="141" ht="18">
      <c r="A141" s="53"/>
    </row>
    <row r="142" spans="1:9" ht="18">
      <c r="A142" s="129"/>
      <c r="B142" s="130"/>
      <c r="F142" s="130"/>
      <c r="G142" s="130"/>
      <c r="H142" s="130"/>
      <c r="I142" s="5"/>
    </row>
    <row r="144" spans="1:8" ht="18">
      <c r="A144" s="131"/>
      <c r="B144" s="132"/>
      <c r="C144" s="130"/>
      <c r="D144" s="130"/>
      <c r="E144" s="130"/>
      <c r="F144" s="130"/>
      <c r="G144" s="130"/>
      <c r="H144" s="130"/>
    </row>
    <row r="145" spans="1:8" ht="18">
      <c r="A145" s="131"/>
      <c r="B145" s="130"/>
      <c r="C145" s="130"/>
      <c r="D145" s="130"/>
      <c r="E145" s="130"/>
      <c r="F145" s="130"/>
      <c r="G145" s="130"/>
      <c r="H145" s="130"/>
    </row>
    <row r="146" spans="1:8" ht="18">
      <c r="A146" s="131"/>
      <c r="B146" s="130"/>
      <c r="E146" s="130"/>
      <c r="F146" s="130"/>
      <c r="G146" s="130"/>
      <c r="H146" s="130"/>
    </row>
    <row r="147" spans="1:8" ht="18">
      <c r="A147" s="131"/>
      <c r="B147" s="130"/>
      <c r="C147" s="130"/>
      <c r="D147" s="130"/>
      <c r="E147" s="130"/>
      <c r="F147" s="130"/>
      <c r="G147" s="130"/>
      <c r="H147" s="130"/>
    </row>
    <row r="148" spans="1:8" ht="18">
      <c r="A148" s="131"/>
      <c r="B148" s="132"/>
      <c r="C148" s="130"/>
      <c r="D148" s="130"/>
      <c r="E148" s="130"/>
      <c r="F148" s="130"/>
      <c r="G148" s="130"/>
      <c r="H148" s="130"/>
    </row>
    <row r="149" spans="2:8" ht="18">
      <c r="B149" s="130"/>
      <c r="C149" s="130"/>
      <c r="D149" s="130"/>
      <c r="E149" s="130"/>
      <c r="F149" s="130"/>
      <c r="G149" s="130"/>
      <c r="H149" s="130"/>
    </row>
    <row r="150" spans="1:8" ht="18">
      <c r="A150" s="131"/>
      <c r="B150" s="132"/>
      <c r="C150" s="130"/>
      <c r="D150" s="130"/>
      <c r="E150" s="130"/>
      <c r="F150" s="130"/>
      <c r="G150" s="130"/>
      <c r="H150" s="130"/>
    </row>
    <row r="151" spans="2:8" ht="18">
      <c r="B151" s="130"/>
      <c r="C151" s="130"/>
      <c r="D151" s="130"/>
      <c r="E151" s="130"/>
      <c r="F151" s="130"/>
      <c r="G151" s="130"/>
      <c r="H151" s="130"/>
    </row>
    <row r="152" spans="1:10" ht="18">
      <c r="A152" s="128"/>
      <c r="C152" s="62"/>
      <c r="D152" s="62"/>
      <c r="E152" s="62"/>
      <c r="F152" s="130"/>
      <c r="G152" s="130"/>
      <c r="H152" s="130"/>
      <c r="I152" s="130"/>
      <c r="J152" s="129"/>
    </row>
    <row r="153" spans="1:10" ht="18">
      <c r="A153" s="53"/>
      <c r="F153" s="130"/>
      <c r="G153" s="129"/>
      <c r="I153" s="130"/>
      <c r="J153" s="129"/>
    </row>
    <row r="154" spans="1:10" ht="18">
      <c r="A154" s="131"/>
      <c r="B154" s="130"/>
      <c r="C154" s="130"/>
      <c r="D154" s="130"/>
      <c r="E154" s="130"/>
      <c r="F154" s="130"/>
      <c r="G154" s="130"/>
      <c r="H154" s="130"/>
      <c r="I154" s="130"/>
      <c r="J154" s="130"/>
    </row>
    <row r="155" spans="1:10" ht="18">
      <c r="A155" s="131"/>
      <c r="B155" s="130"/>
      <c r="C155" s="130"/>
      <c r="D155" s="130"/>
      <c r="E155" s="130"/>
      <c r="F155" s="130"/>
      <c r="G155" s="130"/>
      <c r="H155" s="130"/>
      <c r="I155" s="130"/>
      <c r="J155" s="130"/>
    </row>
    <row r="156" spans="1:10" ht="18">
      <c r="A156" s="131"/>
      <c r="B156" s="134"/>
      <c r="C156" s="130"/>
      <c r="D156" s="130"/>
      <c r="E156" s="130"/>
      <c r="F156" s="130"/>
      <c r="G156" s="130"/>
      <c r="H156" s="130"/>
      <c r="I156" s="130"/>
      <c r="J156" s="130"/>
    </row>
    <row r="157" spans="1:10" ht="18">
      <c r="A157" s="131"/>
      <c r="B157" s="130"/>
      <c r="C157" s="130"/>
      <c r="D157" s="130"/>
      <c r="E157" s="130"/>
      <c r="F157" s="130"/>
      <c r="G157" s="130"/>
      <c r="H157" s="130"/>
      <c r="I157" s="130"/>
      <c r="J157" s="130"/>
    </row>
    <row r="158" spans="1:10" ht="18">
      <c r="A158" s="131"/>
      <c r="B158" s="130"/>
      <c r="C158" s="130"/>
      <c r="D158" s="130"/>
      <c r="E158" s="130"/>
      <c r="F158" s="130"/>
      <c r="G158" s="130"/>
      <c r="H158" s="130"/>
      <c r="I158" s="130"/>
      <c r="J158" s="130"/>
    </row>
    <row r="159" spans="1:10" ht="18">
      <c r="A159" s="131"/>
      <c r="B159" s="130"/>
      <c r="C159" s="130"/>
      <c r="D159" s="130"/>
      <c r="E159" s="130"/>
      <c r="F159" s="130"/>
      <c r="G159" s="130"/>
      <c r="H159" s="130"/>
      <c r="I159" s="130"/>
      <c r="J159" s="130"/>
    </row>
    <row r="160" spans="1:10" ht="18">
      <c r="A160" s="131"/>
      <c r="B160" s="130"/>
      <c r="C160" s="130"/>
      <c r="D160" s="130"/>
      <c r="E160" s="130"/>
      <c r="F160" s="130"/>
      <c r="G160" s="130"/>
      <c r="H160" s="130"/>
      <c r="I160" s="130"/>
      <c r="J160" s="130"/>
    </row>
    <row r="161" spans="1:10" ht="18">
      <c r="A161" s="131"/>
      <c r="B161" s="130"/>
      <c r="C161" s="130"/>
      <c r="D161" s="130"/>
      <c r="E161" s="130"/>
      <c r="F161" s="130"/>
      <c r="G161" s="130"/>
      <c r="H161" s="130"/>
      <c r="I161" s="130"/>
      <c r="J161" s="130"/>
    </row>
    <row r="162" spans="1:10" ht="18">
      <c r="A162" s="133"/>
      <c r="B162" s="132"/>
      <c r="C162" s="130"/>
      <c r="D162" s="130"/>
      <c r="E162" s="130"/>
      <c r="F162" s="130"/>
      <c r="G162" s="130"/>
      <c r="H162" s="130"/>
      <c r="I162" s="130"/>
      <c r="J162" s="130"/>
    </row>
    <row r="163" spans="1:10" ht="18">
      <c r="A163" s="129"/>
      <c r="B163" s="130"/>
      <c r="C163" s="130"/>
      <c r="D163" s="130"/>
      <c r="E163" s="130"/>
      <c r="F163" s="130"/>
      <c r="G163" s="130"/>
      <c r="H163" s="130"/>
      <c r="I163" s="130"/>
      <c r="J163" s="130"/>
    </row>
    <row r="164" spans="1:10" ht="18">
      <c r="A164" s="133"/>
      <c r="B164" s="132"/>
      <c r="C164" s="130"/>
      <c r="D164" s="130"/>
      <c r="E164" s="130"/>
      <c r="F164" s="130"/>
      <c r="G164" s="129"/>
      <c r="I164" s="130"/>
      <c r="J164" s="129"/>
    </row>
    <row r="165" spans="1:10" ht="18">
      <c r="A165" s="129"/>
      <c r="B165" s="130"/>
      <c r="C165" s="130"/>
      <c r="D165" s="130"/>
      <c r="E165" s="130"/>
      <c r="F165" s="130"/>
      <c r="G165" s="129"/>
      <c r="I165" s="130"/>
      <c r="J165" s="129"/>
    </row>
    <row r="166" spans="1:9" ht="18">
      <c r="A166" s="133"/>
      <c r="B166" s="132"/>
      <c r="C166" s="130"/>
      <c r="D166" s="130"/>
      <c r="E166" s="130"/>
      <c r="F166" s="130"/>
      <c r="G166" s="130"/>
      <c r="H166" s="130"/>
      <c r="I166" s="130"/>
    </row>
    <row r="168" spans="1:2" ht="18">
      <c r="A168" s="133"/>
      <c r="B168" s="132"/>
    </row>
  </sheetData>
  <sheetProtection/>
  <printOptions/>
  <pageMargins left="0.75" right="0.75" top="0.5" bottom="0.5" header="0.5" footer="0.5"/>
  <pageSetup horizontalDpi="600" verticalDpi="600" orientation="portrait" scale="40" r:id="rId1"/>
  <headerFooter alignWithMargins="0">
    <oddHeader>&amp;C&amp;"Arial,Bold"***VARIANCE ANALYSIS***</oddHeader>
    <oddFooter>&amp;CPage &amp;P of &amp;N</oddFooter>
  </headerFooter>
  <rowBreaks count="2" manualBreakCount="2">
    <brk id="94" max="4" man="1"/>
    <brk id="151" max="6" man="1"/>
  </rowBreaks>
</worksheet>
</file>

<file path=xl/worksheets/sheet3.xml><?xml version="1.0" encoding="utf-8"?>
<worksheet xmlns="http://schemas.openxmlformats.org/spreadsheetml/2006/main" xmlns:r="http://schemas.openxmlformats.org/officeDocument/2006/relationships">
  <dimension ref="A1:H328"/>
  <sheetViews>
    <sheetView zoomScale="80" zoomScaleNormal="80" zoomScalePageLayoutView="0" workbookViewId="0" topLeftCell="A1">
      <selection activeCell="C24" sqref="C24"/>
    </sheetView>
  </sheetViews>
  <sheetFormatPr defaultColWidth="9.140625" defaultRowHeight="12.75"/>
  <cols>
    <col min="1" max="1" width="8.57421875" style="142" customWidth="1"/>
    <col min="2" max="2" width="16.140625" style="150" bestFit="1" customWidth="1"/>
    <col min="3" max="3" width="47.140625" style="142" customWidth="1"/>
    <col min="4" max="4" width="10.7109375" style="142" customWidth="1"/>
    <col min="5" max="5" width="16.7109375" style="151" customWidth="1"/>
    <col min="6" max="6" width="15.28125" style="143" customWidth="1"/>
    <col min="7" max="7" width="18.140625" style="120" bestFit="1" customWidth="1"/>
    <col min="8" max="8" width="18.8515625" style="196" bestFit="1" customWidth="1"/>
    <col min="9" max="16384" width="9.140625" style="120" customWidth="1"/>
  </cols>
  <sheetData>
    <row r="1" spans="1:5" ht="12.75">
      <c r="A1" s="140" t="s">
        <v>69</v>
      </c>
      <c r="B1" s="141"/>
      <c r="D1" s="143"/>
      <c r="E1" s="144"/>
    </row>
    <row r="2" spans="1:5" ht="12.75">
      <c r="A2" s="140" t="s">
        <v>325</v>
      </c>
      <c r="B2" s="141"/>
      <c r="D2" s="143"/>
      <c r="E2" s="144"/>
    </row>
    <row r="3" spans="1:5" ht="12.75">
      <c r="A3" s="145"/>
      <c r="B3" s="141"/>
      <c r="D3" s="143"/>
      <c r="E3" s="144"/>
    </row>
    <row r="4" spans="1:5" ht="12.75">
      <c r="A4" s="143" t="s">
        <v>2</v>
      </c>
      <c r="B4" s="141"/>
      <c r="D4" s="143"/>
      <c r="E4" s="144"/>
    </row>
    <row r="5" spans="1:8" s="149" customFormat="1" ht="12.75">
      <c r="A5" s="146" t="s">
        <v>4</v>
      </c>
      <c r="B5" s="147" t="s">
        <v>243</v>
      </c>
      <c r="C5" s="146" t="s">
        <v>244</v>
      </c>
      <c r="D5" s="146" t="s">
        <v>245</v>
      </c>
      <c r="E5" s="148" t="s">
        <v>97</v>
      </c>
      <c r="F5" s="146" t="s">
        <v>238</v>
      </c>
      <c r="G5" s="146" t="s">
        <v>307</v>
      </c>
      <c r="H5" s="146" t="s">
        <v>306</v>
      </c>
    </row>
    <row r="6" spans="1:8" s="156" customFormat="1" ht="12.75">
      <c r="A6" s="143">
        <v>1</v>
      </c>
      <c r="B6" s="154" t="s">
        <v>620</v>
      </c>
      <c r="C6" s="154" t="s">
        <v>621</v>
      </c>
      <c r="D6" s="155">
        <v>2017</v>
      </c>
      <c r="E6" s="151">
        <v>10703890.329999998</v>
      </c>
      <c r="F6" s="143">
        <v>50926</v>
      </c>
      <c r="G6" s="143" t="s">
        <v>622</v>
      </c>
      <c r="H6" s="143">
        <v>149</v>
      </c>
    </row>
    <row r="7" spans="1:8" s="156" customFormat="1" ht="12.75">
      <c r="A7" s="143">
        <f>A6+1</f>
        <v>2</v>
      </c>
      <c r="B7" s="154" t="s">
        <v>623</v>
      </c>
      <c r="C7" s="154" t="s">
        <v>624</v>
      </c>
      <c r="D7" s="155">
        <v>2017</v>
      </c>
      <c r="E7" s="151">
        <v>8394585.15</v>
      </c>
      <c r="F7" s="143">
        <v>11017</v>
      </c>
      <c r="G7" s="143" t="s">
        <v>316</v>
      </c>
      <c r="H7" s="143">
        <v>93</v>
      </c>
    </row>
    <row r="8" spans="1:8" s="156" customFormat="1" ht="12.75">
      <c r="A8" s="143">
        <f aca="true" t="shared" si="0" ref="A8:A71">A7+1</f>
        <v>3</v>
      </c>
      <c r="B8" s="154" t="s">
        <v>625</v>
      </c>
      <c r="C8" s="154" t="s">
        <v>626</v>
      </c>
      <c r="D8" s="155">
        <v>2017</v>
      </c>
      <c r="E8" s="151">
        <v>8208266.48</v>
      </c>
      <c r="F8" s="143">
        <v>50722</v>
      </c>
      <c r="G8" s="143" t="s">
        <v>313</v>
      </c>
      <c r="H8" s="143">
        <v>110</v>
      </c>
    </row>
    <row r="9" spans="1:8" s="156" customFormat="1" ht="12.75">
      <c r="A9" s="143">
        <f t="shared" si="0"/>
        <v>4</v>
      </c>
      <c r="B9" s="154" t="s">
        <v>627</v>
      </c>
      <c r="C9" s="154" t="s">
        <v>628</v>
      </c>
      <c r="D9" s="155">
        <v>2017</v>
      </c>
      <c r="E9" s="151">
        <v>7840775.25</v>
      </c>
      <c r="F9" s="143">
        <v>11315</v>
      </c>
      <c r="G9" s="143" t="s">
        <v>629</v>
      </c>
      <c r="H9" s="143">
        <v>79</v>
      </c>
    </row>
    <row r="10" spans="1:8" s="156" customFormat="1" ht="12.75">
      <c r="A10" s="143">
        <f t="shared" si="0"/>
        <v>5</v>
      </c>
      <c r="B10" s="154" t="s">
        <v>630</v>
      </c>
      <c r="C10" s="154" t="s">
        <v>631</v>
      </c>
      <c r="D10" s="155">
        <v>2017</v>
      </c>
      <c r="E10" s="151">
        <v>7745016.649999999</v>
      </c>
      <c r="F10" s="143"/>
      <c r="G10" s="143"/>
      <c r="H10" s="143"/>
    </row>
    <row r="11" spans="1:8" s="156" customFormat="1" ht="12.75">
      <c r="A11" s="143">
        <f t="shared" si="0"/>
        <v>6</v>
      </c>
      <c r="B11" s="154" t="s">
        <v>632</v>
      </c>
      <c r="C11" s="154" t="s">
        <v>633</v>
      </c>
      <c r="D11" s="155">
        <v>2017</v>
      </c>
      <c r="E11" s="151">
        <v>7587281.149999999</v>
      </c>
      <c r="F11" s="143">
        <v>51189</v>
      </c>
      <c r="G11" s="143" t="s">
        <v>634</v>
      </c>
      <c r="H11" s="143">
        <v>175</v>
      </c>
    </row>
    <row r="12" spans="1:8" s="156" customFormat="1" ht="12.75">
      <c r="A12" s="143">
        <f t="shared" si="0"/>
        <v>7</v>
      </c>
      <c r="B12" s="154" t="s">
        <v>635</v>
      </c>
      <c r="C12" s="154" t="s">
        <v>636</v>
      </c>
      <c r="D12" s="155">
        <v>2017</v>
      </c>
      <c r="E12" s="151">
        <v>7258961.6899999995</v>
      </c>
      <c r="F12" s="143"/>
      <c r="G12" s="143"/>
      <c r="H12" s="143"/>
    </row>
    <row r="13" spans="1:8" s="156" customFormat="1" ht="12.75">
      <c r="A13" s="143">
        <f t="shared" si="0"/>
        <v>8</v>
      </c>
      <c r="B13" s="154" t="s">
        <v>637</v>
      </c>
      <c r="C13" s="154" t="s">
        <v>638</v>
      </c>
      <c r="D13" s="155">
        <v>2017</v>
      </c>
      <c r="E13" s="151">
        <v>7240435.260000001</v>
      </c>
      <c r="F13" s="143">
        <v>50931</v>
      </c>
      <c r="G13" s="143" t="s">
        <v>622</v>
      </c>
      <c r="H13" s="143">
        <v>151</v>
      </c>
    </row>
    <row r="14" spans="1:8" s="156" customFormat="1" ht="12.75">
      <c r="A14" s="143">
        <f t="shared" si="0"/>
        <v>9</v>
      </c>
      <c r="B14" s="154" t="s">
        <v>639</v>
      </c>
      <c r="C14" s="154" t="s">
        <v>640</v>
      </c>
      <c r="D14" s="155">
        <v>2017</v>
      </c>
      <c r="E14" s="151">
        <v>6895933.32</v>
      </c>
      <c r="F14" s="143"/>
      <c r="G14" s="143"/>
      <c r="H14" s="143"/>
    </row>
    <row r="15" spans="1:8" s="156" customFormat="1" ht="12.75">
      <c r="A15" s="143">
        <f t="shared" si="0"/>
        <v>10</v>
      </c>
      <c r="B15" s="154" t="s">
        <v>641</v>
      </c>
      <c r="C15" s="154" t="s">
        <v>642</v>
      </c>
      <c r="D15" s="155">
        <v>2017</v>
      </c>
      <c r="E15" s="151">
        <v>5731133.509999999</v>
      </c>
      <c r="F15" s="143"/>
      <c r="G15" s="143"/>
      <c r="H15" s="143"/>
    </row>
    <row r="16" spans="1:8" s="156" customFormat="1" ht="12.75">
      <c r="A16" s="143">
        <f t="shared" si="0"/>
        <v>11</v>
      </c>
      <c r="B16" s="154" t="s">
        <v>643</v>
      </c>
      <c r="C16" s="154" t="s">
        <v>644</v>
      </c>
      <c r="D16" s="155">
        <v>2017</v>
      </c>
      <c r="E16" s="151">
        <v>5427079.26</v>
      </c>
      <c r="F16" s="143"/>
      <c r="G16" s="143"/>
      <c r="H16" s="143"/>
    </row>
    <row r="17" spans="1:8" s="156" customFormat="1" ht="12.75">
      <c r="A17" s="143">
        <f t="shared" si="0"/>
        <v>12</v>
      </c>
      <c r="B17" s="154" t="s">
        <v>645</v>
      </c>
      <c r="C17" s="154" t="s">
        <v>646</v>
      </c>
      <c r="D17" s="155">
        <v>2017</v>
      </c>
      <c r="E17" s="151">
        <v>5316348.79</v>
      </c>
      <c r="F17" s="143">
        <v>11017</v>
      </c>
      <c r="G17" s="143" t="s">
        <v>316</v>
      </c>
      <c r="H17" s="143">
        <v>93</v>
      </c>
    </row>
    <row r="18" spans="1:8" s="156" customFormat="1" ht="12.75">
      <c r="A18" s="143">
        <f t="shared" si="0"/>
        <v>13</v>
      </c>
      <c r="B18" s="154" t="s">
        <v>647</v>
      </c>
      <c r="C18" s="154" t="s">
        <v>648</v>
      </c>
      <c r="D18" s="155">
        <v>2017</v>
      </c>
      <c r="E18" s="151">
        <v>5309148.95</v>
      </c>
      <c r="F18" s="143"/>
      <c r="G18" s="143"/>
      <c r="H18" s="143"/>
    </row>
    <row r="19" spans="1:8" s="156" customFormat="1" ht="12.75">
      <c r="A19" s="143">
        <f t="shared" si="0"/>
        <v>14</v>
      </c>
      <c r="B19" s="154" t="s">
        <v>649</v>
      </c>
      <c r="C19" s="154" t="s">
        <v>650</v>
      </c>
      <c r="D19" s="155">
        <v>2017</v>
      </c>
      <c r="E19" s="151">
        <v>4802857.06</v>
      </c>
      <c r="F19" s="143"/>
      <c r="G19" s="143"/>
      <c r="H19" s="143"/>
    </row>
    <row r="20" spans="1:8" s="156" customFormat="1" ht="12.75">
      <c r="A20" s="143">
        <f t="shared" si="0"/>
        <v>15</v>
      </c>
      <c r="B20" s="154" t="s">
        <v>651</v>
      </c>
      <c r="C20" s="154" t="s">
        <v>652</v>
      </c>
      <c r="D20" s="155">
        <v>2017</v>
      </c>
      <c r="E20" s="151">
        <v>4490583.010000001</v>
      </c>
      <c r="F20" s="143">
        <v>11064</v>
      </c>
      <c r="G20" s="143" t="s">
        <v>315</v>
      </c>
      <c r="H20" s="143">
        <v>76</v>
      </c>
    </row>
    <row r="21" spans="1:8" s="156" customFormat="1" ht="12.75">
      <c r="A21" s="143">
        <f t="shared" si="0"/>
        <v>16</v>
      </c>
      <c r="B21" s="154" t="s">
        <v>653</v>
      </c>
      <c r="C21" s="154" t="s">
        <v>654</v>
      </c>
      <c r="D21" s="155">
        <v>2017</v>
      </c>
      <c r="E21" s="151">
        <v>4343205.409999999</v>
      </c>
      <c r="F21" s="143"/>
      <c r="G21" s="143"/>
      <c r="H21" s="143"/>
    </row>
    <row r="22" spans="1:8" s="156" customFormat="1" ht="12.75">
      <c r="A22" s="143">
        <f t="shared" si="0"/>
        <v>17</v>
      </c>
      <c r="B22" s="154" t="s">
        <v>655</v>
      </c>
      <c r="C22" s="154" t="s">
        <v>656</v>
      </c>
      <c r="D22" s="155">
        <v>2017</v>
      </c>
      <c r="E22" s="151">
        <v>4280117.390000001</v>
      </c>
      <c r="F22" s="143">
        <v>11508</v>
      </c>
      <c r="G22" s="143" t="s">
        <v>657</v>
      </c>
      <c r="H22" s="143">
        <v>112</v>
      </c>
    </row>
    <row r="23" spans="1:8" s="156" customFormat="1" ht="12.75">
      <c r="A23" s="143">
        <f t="shared" si="0"/>
        <v>18</v>
      </c>
      <c r="B23" s="154" t="s">
        <v>658</v>
      </c>
      <c r="C23" s="154" t="s">
        <v>659</v>
      </c>
      <c r="D23" s="155">
        <v>2017</v>
      </c>
      <c r="E23" s="151">
        <v>4157470.0400000005</v>
      </c>
      <c r="F23" s="143">
        <v>50924</v>
      </c>
      <c r="G23" s="143" t="s">
        <v>314</v>
      </c>
      <c r="H23" s="143">
        <v>147</v>
      </c>
    </row>
    <row r="24" spans="1:8" s="156" customFormat="1" ht="12.75">
      <c r="A24" s="143">
        <f t="shared" si="0"/>
        <v>19</v>
      </c>
      <c r="B24" s="154" t="s">
        <v>660</v>
      </c>
      <c r="C24" s="154" t="s">
        <v>661</v>
      </c>
      <c r="D24" s="155">
        <v>2017</v>
      </c>
      <c r="E24" s="151">
        <v>3799068.14</v>
      </c>
      <c r="F24" s="143">
        <v>11358</v>
      </c>
      <c r="G24" s="143" t="s">
        <v>662</v>
      </c>
      <c r="H24" s="143">
        <v>81</v>
      </c>
    </row>
    <row r="25" spans="1:8" s="156" customFormat="1" ht="12.75">
      <c r="A25" s="143">
        <f t="shared" si="0"/>
        <v>20</v>
      </c>
      <c r="B25" s="154" t="s">
        <v>663</v>
      </c>
      <c r="C25" s="154" t="s">
        <v>664</v>
      </c>
      <c r="D25" s="155">
        <v>2017</v>
      </c>
      <c r="E25" s="151">
        <v>3635279.29</v>
      </c>
      <c r="F25" s="143">
        <v>50931</v>
      </c>
      <c r="G25" s="143" t="s">
        <v>622</v>
      </c>
      <c r="H25" s="143">
        <v>151</v>
      </c>
    </row>
    <row r="26" spans="1:8" s="156" customFormat="1" ht="12.75">
      <c r="A26" s="143">
        <f t="shared" si="0"/>
        <v>21</v>
      </c>
      <c r="B26" s="154" t="s">
        <v>665</v>
      </c>
      <c r="C26" s="154" t="s">
        <v>666</v>
      </c>
      <c r="D26" s="155">
        <v>2017</v>
      </c>
      <c r="E26" s="151">
        <v>3513290.3499999996</v>
      </c>
      <c r="F26" s="143"/>
      <c r="G26" s="143"/>
      <c r="H26" s="143"/>
    </row>
    <row r="27" spans="1:8" s="156" customFormat="1" ht="12.75">
      <c r="A27" s="143">
        <f t="shared" si="0"/>
        <v>22</v>
      </c>
      <c r="B27" s="154" t="s">
        <v>667</v>
      </c>
      <c r="C27" s="154" t="s">
        <v>668</v>
      </c>
      <c r="D27" s="155">
        <v>2017</v>
      </c>
      <c r="E27" s="151">
        <v>3183733.6399999997</v>
      </c>
      <c r="F27" s="143"/>
      <c r="G27" s="143"/>
      <c r="H27" s="143"/>
    </row>
    <row r="28" spans="1:8" s="156" customFormat="1" ht="12.75">
      <c r="A28" s="143">
        <f t="shared" si="0"/>
        <v>23</v>
      </c>
      <c r="B28" s="154" t="s">
        <v>669</v>
      </c>
      <c r="C28" s="154" t="s">
        <v>670</v>
      </c>
      <c r="D28" s="155">
        <v>2017</v>
      </c>
      <c r="E28" s="151">
        <v>2774084.7800000007</v>
      </c>
      <c r="F28" s="143"/>
      <c r="G28" s="143"/>
      <c r="H28" s="143"/>
    </row>
    <row r="29" spans="1:8" s="156" customFormat="1" ht="12.75">
      <c r="A29" s="143">
        <f t="shared" si="0"/>
        <v>24</v>
      </c>
      <c r="B29" s="154" t="s">
        <v>671</v>
      </c>
      <c r="C29" s="154" t="s">
        <v>672</v>
      </c>
      <c r="D29" s="155">
        <v>2017</v>
      </c>
      <c r="E29" s="151">
        <v>2755586.04</v>
      </c>
      <c r="F29" s="143"/>
      <c r="G29" s="143"/>
      <c r="H29" s="143"/>
    </row>
    <row r="30" spans="1:8" s="156" customFormat="1" ht="12.75">
      <c r="A30" s="143">
        <f t="shared" si="0"/>
        <v>25</v>
      </c>
      <c r="B30" s="154" t="s">
        <v>673</v>
      </c>
      <c r="C30" s="154" t="s">
        <v>674</v>
      </c>
      <c r="D30" s="155">
        <v>2017</v>
      </c>
      <c r="E30" s="151">
        <v>2646225.72</v>
      </c>
      <c r="F30" s="143"/>
      <c r="G30" s="143"/>
      <c r="H30" s="143"/>
    </row>
    <row r="31" spans="1:8" s="156" customFormat="1" ht="12.75">
      <c r="A31" s="143">
        <f t="shared" si="0"/>
        <v>26</v>
      </c>
      <c r="B31" s="154" t="s">
        <v>675</v>
      </c>
      <c r="C31" s="154" t="s">
        <v>676</v>
      </c>
      <c r="D31" s="155">
        <v>2017</v>
      </c>
      <c r="E31" s="151">
        <v>2496713.4299999997</v>
      </c>
      <c r="F31" s="143"/>
      <c r="G31" s="143"/>
      <c r="H31" s="143"/>
    </row>
    <row r="32" spans="1:8" s="156" customFormat="1" ht="12.75">
      <c r="A32" s="143">
        <f t="shared" si="0"/>
        <v>27</v>
      </c>
      <c r="B32" s="154" t="s">
        <v>677</v>
      </c>
      <c r="C32" s="154" t="s">
        <v>678</v>
      </c>
      <c r="D32" s="155">
        <v>2017</v>
      </c>
      <c r="E32" s="151">
        <v>2449205.91</v>
      </c>
      <c r="F32" s="143">
        <v>51439</v>
      </c>
      <c r="G32" s="143" t="s">
        <v>679</v>
      </c>
      <c r="H32" s="143">
        <v>139</v>
      </c>
    </row>
    <row r="33" spans="1:8" s="156" customFormat="1" ht="12.75">
      <c r="A33" s="143">
        <f t="shared" si="0"/>
        <v>28</v>
      </c>
      <c r="B33" s="154" t="s">
        <v>680</v>
      </c>
      <c r="C33" s="154" t="s">
        <v>681</v>
      </c>
      <c r="D33" s="155">
        <v>2017</v>
      </c>
      <c r="E33" s="151">
        <v>2386325.7399999998</v>
      </c>
      <c r="F33" s="143">
        <v>50457</v>
      </c>
      <c r="G33" s="143" t="s">
        <v>314</v>
      </c>
      <c r="H33" s="143">
        <v>186</v>
      </c>
    </row>
    <row r="34" spans="1:8" s="156" customFormat="1" ht="12.75">
      <c r="A34" s="143">
        <f t="shared" si="0"/>
        <v>29</v>
      </c>
      <c r="B34" s="154" t="s">
        <v>682</v>
      </c>
      <c r="C34" s="154" t="s">
        <v>683</v>
      </c>
      <c r="D34" s="155">
        <v>2017</v>
      </c>
      <c r="E34" s="151">
        <v>2168390.5900000003</v>
      </c>
      <c r="F34" s="143"/>
      <c r="G34" s="143"/>
      <c r="H34" s="143"/>
    </row>
    <row r="35" spans="1:8" s="156" customFormat="1" ht="12.75">
      <c r="A35" s="143">
        <f t="shared" si="0"/>
        <v>30</v>
      </c>
      <c r="B35" s="154" t="s">
        <v>684</v>
      </c>
      <c r="C35" s="154" t="s">
        <v>685</v>
      </c>
      <c r="D35" s="155">
        <v>2017</v>
      </c>
      <c r="E35" s="151">
        <v>2044130.0999999999</v>
      </c>
      <c r="F35" s="143"/>
      <c r="G35" s="143"/>
      <c r="H35" s="143"/>
    </row>
    <row r="36" spans="1:8" s="156" customFormat="1" ht="12.75">
      <c r="A36" s="143">
        <f t="shared" si="0"/>
        <v>31</v>
      </c>
      <c r="B36" s="154" t="s">
        <v>686</v>
      </c>
      <c r="C36" s="154" t="s">
        <v>687</v>
      </c>
      <c r="D36" s="155">
        <v>2017</v>
      </c>
      <c r="E36" s="151">
        <v>1871033.04</v>
      </c>
      <c r="F36" s="143"/>
      <c r="G36" s="143"/>
      <c r="H36" s="143"/>
    </row>
    <row r="37" spans="1:8" s="156" customFormat="1" ht="12.75">
      <c r="A37" s="143">
        <f t="shared" si="0"/>
        <v>32</v>
      </c>
      <c r="B37" s="154" t="s">
        <v>688</v>
      </c>
      <c r="C37" s="154" t="s">
        <v>689</v>
      </c>
      <c r="D37" s="155">
        <v>2017</v>
      </c>
      <c r="E37" s="151">
        <v>1857325.39</v>
      </c>
      <c r="F37" s="143">
        <v>50447</v>
      </c>
      <c r="G37" s="143" t="s">
        <v>314</v>
      </c>
      <c r="H37" s="143">
        <v>119</v>
      </c>
    </row>
    <row r="38" spans="1:8" s="156" customFormat="1" ht="12.75">
      <c r="A38" s="143">
        <f t="shared" si="0"/>
        <v>33</v>
      </c>
      <c r="B38" s="154" t="s">
        <v>690</v>
      </c>
      <c r="C38" s="154" t="s">
        <v>691</v>
      </c>
      <c r="D38" s="155">
        <v>2017</v>
      </c>
      <c r="E38" s="151">
        <v>1841523.09</v>
      </c>
      <c r="F38" s="143">
        <v>50931</v>
      </c>
      <c r="G38" s="143" t="s">
        <v>622</v>
      </c>
      <c r="H38" s="143">
        <v>151</v>
      </c>
    </row>
    <row r="39" spans="1:8" s="156" customFormat="1" ht="12.75">
      <c r="A39" s="143">
        <f t="shared" si="0"/>
        <v>34</v>
      </c>
      <c r="B39" s="154" t="s">
        <v>692</v>
      </c>
      <c r="C39" s="154" t="s">
        <v>693</v>
      </c>
      <c r="D39" s="155">
        <v>2017</v>
      </c>
      <c r="E39" s="151">
        <v>1840354.6600000001</v>
      </c>
      <c r="F39" s="143">
        <v>50854</v>
      </c>
      <c r="G39" s="143" t="s">
        <v>314</v>
      </c>
      <c r="H39" s="143">
        <v>130</v>
      </c>
    </row>
    <row r="40" spans="1:8" s="156" customFormat="1" ht="12.75">
      <c r="A40" s="143">
        <f t="shared" si="0"/>
        <v>35</v>
      </c>
      <c r="B40" s="154" t="s">
        <v>694</v>
      </c>
      <c r="C40" s="154" t="s">
        <v>695</v>
      </c>
      <c r="D40" s="155">
        <v>2017</v>
      </c>
      <c r="E40" s="151">
        <v>1833387.71</v>
      </c>
      <c r="F40" s="143"/>
      <c r="G40" s="143"/>
      <c r="H40" s="143"/>
    </row>
    <row r="41" spans="1:8" s="156" customFormat="1" ht="12.75">
      <c r="A41" s="143">
        <f t="shared" si="0"/>
        <v>36</v>
      </c>
      <c r="B41" s="154" t="s">
        <v>696</v>
      </c>
      <c r="C41" s="154" t="s">
        <v>697</v>
      </c>
      <c r="D41" s="155">
        <v>2017</v>
      </c>
      <c r="E41" s="151">
        <v>1737291.12</v>
      </c>
      <c r="F41" s="143"/>
      <c r="G41" s="143"/>
      <c r="H41" s="143"/>
    </row>
    <row r="42" spans="1:8" s="156" customFormat="1" ht="12.75">
      <c r="A42" s="143">
        <f t="shared" si="0"/>
        <v>37</v>
      </c>
      <c r="B42" s="154" t="s">
        <v>698</v>
      </c>
      <c r="C42" s="154" t="s">
        <v>699</v>
      </c>
      <c r="D42" s="155">
        <v>2017</v>
      </c>
      <c r="E42" s="151">
        <v>1696080.7500000002</v>
      </c>
      <c r="F42" s="143"/>
      <c r="G42" s="143"/>
      <c r="H42" s="143"/>
    </row>
    <row r="43" spans="1:8" s="156" customFormat="1" ht="12.75">
      <c r="A43" s="143">
        <f t="shared" si="0"/>
        <v>38</v>
      </c>
      <c r="B43" s="154" t="s">
        <v>700</v>
      </c>
      <c r="C43" s="154" t="s">
        <v>701</v>
      </c>
      <c r="D43" s="155">
        <v>2017</v>
      </c>
      <c r="E43" s="151">
        <v>1669702.5900000003</v>
      </c>
      <c r="F43" s="143">
        <v>50457</v>
      </c>
      <c r="G43" s="143" t="s">
        <v>314</v>
      </c>
      <c r="H43" s="143">
        <v>186</v>
      </c>
    </row>
    <row r="44" spans="1:8" s="156" customFormat="1" ht="12.75">
      <c r="A44" s="143">
        <f t="shared" si="0"/>
        <v>39</v>
      </c>
      <c r="B44" s="154" t="s">
        <v>702</v>
      </c>
      <c r="C44" s="154" t="s">
        <v>703</v>
      </c>
      <c r="D44" s="155">
        <v>2017</v>
      </c>
      <c r="E44" s="151">
        <v>1518536.6899999997</v>
      </c>
      <c r="F44" s="143"/>
      <c r="G44" s="143"/>
      <c r="H44" s="143"/>
    </row>
    <row r="45" spans="1:8" s="156" customFormat="1" ht="12.75">
      <c r="A45" s="143">
        <f t="shared" si="0"/>
        <v>40</v>
      </c>
      <c r="B45" s="154" t="s">
        <v>704</v>
      </c>
      <c r="C45" s="154" t="s">
        <v>705</v>
      </c>
      <c r="D45" s="155">
        <v>2017</v>
      </c>
      <c r="E45" s="151">
        <v>1437106.19</v>
      </c>
      <c r="F45" s="143">
        <v>50722</v>
      </c>
      <c r="G45" s="143" t="s">
        <v>313</v>
      </c>
      <c r="H45" s="143">
        <v>110</v>
      </c>
    </row>
    <row r="46" spans="1:8" s="156" customFormat="1" ht="12.75">
      <c r="A46" s="143">
        <f t="shared" si="0"/>
        <v>41</v>
      </c>
      <c r="B46" s="154" t="s">
        <v>706</v>
      </c>
      <c r="C46" s="154" t="s">
        <v>707</v>
      </c>
      <c r="D46" s="155">
        <v>2017</v>
      </c>
      <c r="E46" s="151">
        <v>1388382.8900000001</v>
      </c>
      <c r="F46" s="143"/>
      <c r="G46" s="143"/>
      <c r="H46" s="143"/>
    </row>
    <row r="47" spans="1:8" s="156" customFormat="1" ht="12.75">
      <c r="A47" s="143">
        <f t="shared" si="0"/>
        <v>42</v>
      </c>
      <c r="B47" s="154" t="s">
        <v>708</v>
      </c>
      <c r="C47" s="154" t="s">
        <v>709</v>
      </c>
      <c r="D47" s="155">
        <v>2017</v>
      </c>
      <c r="E47" s="151">
        <v>1346079.66</v>
      </c>
      <c r="F47" s="143">
        <v>50955</v>
      </c>
      <c r="G47" s="143" t="s">
        <v>710</v>
      </c>
      <c r="H47" s="143">
        <v>217</v>
      </c>
    </row>
    <row r="48" spans="1:8" s="156" customFormat="1" ht="12.75">
      <c r="A48" s="143">
        <f t="shared" si="0"/>
        <v>43</v>
      </c>
      <c r="B48" s="154" t="s">
        <v>711</v>
      </c>
      <c r="C48" s="154" t="s">
        <v>712</v>
      </c>
      <c r="D48" s="155">
        <v>2017</v>
      </c>
      <c r="E48" s="151">
        <v>1308896.38</v>
      </c>
      <c r="F48" s="143">
        <v>11017</v>
      </c>
      <c r="G48" s="143" t="s">
        <v>316</v>
      </c>
      <c r="H48" s="143">
        <v>93</v>
      </c>
    </row>
    <row r="49" spans="1:8" s="156" customFormat="1" ht="12.75">
      <c r="A49" s="143">
        <f t="shared" si="0"/>
        <v>44</v>
      </c>
      <c r="B49" s="154" t="s">
        <v>713</v>
      </c>
      <c r="C49" s="154" t="s">
        <v>714</v>
      </c>
      <c r="D49" s="155">
        <v>2017</v>
      </c>
      <c r="E49" s="151">
        <v>1100441.99</v>
      </c>
      <c r="F49" s="143">
        <v>11315</v>
      </c>
      <c r="G49" s="143" t="s">
        <v>629</v>
      </c>
      <c r="H49" s="143">
        <v>79</v>
      </c>
    </row>
    <row r="50" spans="1:8" s="156" customFormat="1" ht="12.75">
      <c r="A50" s="143">
        <f t="shared" si="0"/>
        <v>45</v>
      </c>
      <c r="B50" s="154" t="s">
        <v>715</v>
      </c>
      <c r="C50" s="154" t="s">
        <v>716</v>
      </c>
      <c r="D50" s="155">
        <v>2017</v>
      </c>
      <c r="E50" s="151">
        <v>1038768.18</v>
      </c>
      <c r="F50" s="143"/>
      <c r="G50" s="143"/>
      <c r="H50" s="143"/>
    </row>
    <row r="51" spans="1:8" s="156" customFormat="1" ht="12.75">
      <c r="A51" s="143">
        <f t="shared" si="0"/>
        <v>46</v>
      </c>
      <c r="B51" s="154" t="s">
        <v>717</v>
      </c>
      <c r="C51" s="154" t="s">
        <v>718</v>
      </c>
      <c r="D51" s="155">
        <v>2017</v>
      </c>
      <c r="E51" s="151">
        <v>1027808.28</v>
      </c>
      <c r="F51" s="143">
        <v>50722</v>
      </c>
      <c r="G51" s="143" t="s">
        <v>313</v>
      </c>
      <c r="H51" s="143">
        <v>110</v>
      </c>
    </row>
    <row r="52" spans="1:8" s="156" customFormat="1" ht="12.75">
      <c r="A52" s="143">
        <f t="shared" si="0"/>
        <v>47</v>
      </c>
      <c r="B52" s="154" t="s">
        <v>719</v>
      </c>
      <c r="C52" s="154" t="s">
        <v>720</v>
      </c>
      <c r="D52" s="155">
        <v>2017</v>
      </c>
      <c r="E52" s="151">
        <v>1006516.1200000001</v>
      </c>
      <c r="F52" s="143"/>
      <c r="G52" s="143"/>
      <c r="H52" s="143"/>
    </row>
    <row r="53" spans="1:8" s="156" customFormat="1" ht="12.75">
      <c r="A53" s="143">
        <f t="shared" si="0"/>
        <v>48</v>
      </c>
      <c r="B53" s="154" t="s">
        <v>721</v>
      </c>
      <c r="C53" s="154" t="s">
        <v>722</v>
      </c>
      <c r="D53" s="155">
        <v>2017</v>
      </c>
      <c r="E53" s="151">
        <v>994466.2200000001</v>
      </c>
      <c r="F53" s="143"/>
      <c r="G53" s="143"/>
      <c r="H53" s="143"/>
    </row>
    <row r="54" spans="1:8" s="156" customFormat="1" ht="12.75">
      <c r="A54" s="143">
        <f t="shared" si="0"/>
        <v>49</v>
      </c>
      <c r="B54" s="154" t="s">
        <v>723</v>
      </c>
      <c r="C54" s="154" t="s">
        <v>724</v>
      </c>
      <c r="D54" s="155">
        <v>2017</v>
      </c>
      <c r="E54" s="151">
        <v>936370.39</v>
      </c>
      <c r="F54" s="143"/>
      <c r="G54" s="143"/>
      <c r="H54" s="143"/>
    </row>
    <row r="55" spans="1:8" s="156" customFormat="1" ht="12.75">
      <c r="A55" s="143">
        <f t="shared" si="0"/>
        <v>50</v>
      </c>
      <c r="B55" s="154" t="s">
        <v>725</v>
      </c>
      <c r="C55" s="154" t="s">
        <v>726</v>
      </c>
      <c r="D55" s="155">
        <v>2017</v>
      </c>
      <c r="E55" s="151">
        <v>922886.35</v>
      </c>
      <c r="F55" s="143"/>
      <c r="G55" s="143"/>
      <c r="H55" s="143"/>
    </row>
    <row r="56" spans="1:8" s="156" customFormat="1" ht="12.75">
      <c r="A56" s="143">
        <f t="shared" si="0"/>
        <v>51</v>
      </c>
      <c r="B56" s="154" t="s">
        <v>727</v>
      </c>
      <c r="C56" s="154" t="s">
        <v>728</v>
      </c>
      <c r="D56" s="155">
        <v>2017</v>
      </c>
      <c r="E56" s="151">
        <v>898324.1799999999</v>
      </c>
      <c r="F56" s="143"/>
      <c r="G56" s="143"/>
      <c r="H56" s="143"/>
    </row>
    <row r="57" spans="1:8" s="156" customFormat="1" ht="12.75">
      <c r="A57" s="143">
        <f t="shared" si="0"/>
        <v>52</v>
      </c>
      <c r="B57" s="154" t="s">
        <v>729</v>
      </c>
      <c r="C57" s="154" t="s">
        <v>730</v>
      </c>
      <c r="D57" s="155">
        <v>2017</v>
      </c>
      <c r="E57" s="151">
        <v>879730.09</v>
      </c>
      <c r="F57" s="143">
        <v>11358</v>
      </c>
      <c r="G57" s="143" t="s">
        <v>662</v>
      </c>
      <c r="H57" s="143">
        <v>81</v>
      </c>
    </row>
    <row r="58" spans="1:8" s="156" customFormat="1" ht="12.75">
      <c r="A58" s="143">
        <f t="shared" si="0"/>
        <v>53</v>
      </c>
      <c r="B58" s="154" t="s">
        <v>731</v>
      </c>
      <c r="C58" s="154" t="s">
        <v>732</v>
      </c>
      <c r="D58" s="155">
        <v>2017</v>
      </c>
      <c r="E58" s="151">
        <v>852230.87</v>
      </c>
      <c r="F58" s="143"/>
      <c r="G58" s="143"/>
      <c r="H58" s="143"/>
    </row>
    <row r="59" spans="1:8" s="156" customFormat="1" ht="12.75">
      <c r="A59" s="143">
        <f t="shared" si="0"/>
        <v>54</v>
      </c>
      <c r="B59" s="154" t="s">
        <v>733</v>
      </c>
      <c r="C59" s="154" t="s">
        <v>734</v>
      </c>
      <c r="D59" s="155">
        <v>2017</v>
      </c>
      <c r="E59" s="151">
        <v>837604.33</v>
      </c>
      <c r="F59" s="143">
        <v>11009</v>
      </c>
      <c r="G59" s="143" t="s">
        <v>629</v>
      </c>
      <c r="H59" s="143">
        <v>39</v>
      </c>
    </row>
    <row r="60" spans="1:8" s="156" customFormat="1" ht="12.75">
      <c r="A60" s="143">
        <f t="shared" si="0"/>
        <v>55</v>
      </c>
      <c r="B60" s="154" t="s">
        <v>735</v>
      </c>
      <c r="C60" s="154" t="s">
        <v>736</v>
      </c>
      <c r="D60" s="155">
        <v>2017</v>
      </c>
      <c r="E60" s="151">
        <v>818492.88</v>
      </c>
      <c r="F60" s="143">
        <v>51441</v>
      </c>
      <c r="G60" s="143" t="s">
        <v>679</v>
      </c>
      <c r="H60" s="143">
        <v>140</v>
      </c>
    </row>
    <row r="61" spans="1:8" s="156" customFormat="1" ht="12.75">
      <c r="A61" s="143">
        <f t="shared" si="0"/>
        <v>56</v>
      </c>
      <c r="B61" s="154" t="s">
        <v>737</v>
      </c>
      <c r="C61" s="154" t="s">
        <v>738</v>
      </c>
      <c r="D61" s="155">
        <v>2017</v>
      </c>
      <c r="E61" s="151">
        <v>698728.03</v>
      </c>
      <c r="F61" s="143">
        <v>50722</v>
      </c>
      <c r="G61" s="143" t="s">
        <v>313</v>
      </c>
      <c r="H61" s="143">
        <v>110</v>
      </c>
    </row>
    <row r="62" spans="1:8" s="156" customFormat="1" ht="12.75">
      <c r="A62" s="143">
        <f t="shared" si="0"/>
        <v>57</v>
      </c>
      <c r="B62" s="154" t="s">
        <v>739</v>
      </c>
      <c r="C62" s="154" t="s">
        <v>740</v>
      </c>
      <c r="D62" s="155">
        <v>2017</v>
      </c>
      <c r="E62" s="151">
        <v>696899.51</v>
      </c>
      <c r="F62" s="143">
        <v>50924</v>
      </c>
      <c r="G62" s="143" t="s">
        <v>679</v>
      </c>
      <c r="H62" s="143">
        <v>147</v>
      </c>
    </row>
    <row r="63" spans="1:8" s="156" customFormat="1" ht="12.75">
      <c r="A63" s="143">
        <f t="shared" si="0"/>
        <v>58</v>
      </c>
      <c r="B63" s="154" t="s">
        <v>741</v>
      </c>
      <c r="C63" s="154" t="s">
        <v>742</v>
      </c>
      <c r="D63" s="155">
        <v>2017</v>
      </c>
      <c r="E63" s="151">
        <v>688174.04</v>
      </c>
      <c r="F63" s="143"/>
      <c r="G63" s="143"/>
      <c r="H63" s="143"/>
    </row>
    <row r="64" spans="1:8" s="156" customFormat="1" ht="12.75">
      <c r="A64" s="143">
        <f t="shared" si="0"/>
        <v>59</v>
      </c>
      <c r="B64" s="154" t="s">
        <v>743</v>
      </c>
      <c r="C64" s="154" t="s">
        <v>744</v>
      </c>
      <c r="D64" s="155">
        <v>2017</v>
      </c>
      <c r="E64" s="151">
        <v>684163.3700000001</v>
      </c>
      <c r="F64" s="143"/>
      <c r="G64" s="143"/>
      <c r="H64" s="143"/>
    </row>
    <row r="65" spans="1:8" s="156" customFormat="1" ht="12.75">
      <c r="A65" s="143">
        <f t="shared" si="0"/>
        <v>60</v>
      </c>
      <c r="B65" s="154" t="s">
        <v>745</v>
      </c>
      <c r="C65" s="154" t="s">
        <v>746</v>
      </c>
      <c r="D65" s="155">
        <v>2017</v>
      </c>
      <c r="E65" s="151">
        <v>605584.06</v>
      </c>
      <c r="F65" s="143"/>
      <c r="G65" s="143"/>
      <c r="H65" s="143"/>
    </row>
    <row r="66" spans="1:8" s="156" customFormat="1" ht="12.75">
      <c r="A66" s="143">
        <f t="shared" si="0"/>
        <v>61</v>
      </c>
      <c r="B66" s="154" t="s">
        <v>747</v>
      </c>
      <c r="C66" s="154" t="s">
        <v>748</v>
      </c>
      <c r="D66" s="155">
        <v>2017</v>
      </c>
      <c r="E66" s="151">
        <v>604552.72</v>
      </c>
      <c r="F66" s="143">
        <v>50931</v>
      </c>
      <c r="G66" s="143" t="s">
        <v>622</v>
      </c>
      <c r="H66" s="143">
        <v>151</v>
      </c>
    </row>
    <row r="67" spans="1:8" s="156" customFormat="1" ht="12.75">
      <c r="A67" s="143">
        <f t="shared" si="0"/>
        <v>62</v>
      </c>
      <c r="B67" s="154" t="s">
        <v>749</v>
      </c>
      <c r="C67" s="154" t="s">
        <v>750</v>
      </c>
      <c r="D67" s="155">
        <v>2017</v>
      </c>
      <c r="E67" s="151">
        <v>574087.12</v>
      </c>
      <c r="F67" s="143">
        <v>11315</v>
      </c>
      <c r="G67" s="143" t="s">
        <v>629</v>
      </c>
      <c r="H67" s="143">
        <v>79</v>
      </c>
    </row>
    <row r="68" spans="1:8" s="156" customFormat="1" ht="12.75">
      <c r="A68" s="143">
        <f t="shared" si="0"/>
        <v>63</v>
      </c>
      <c r="B68" s="154" t="s">
        <v>751</v>
      </c>
      <c r="C68" s="154" t="s">
        <v>752</v>
      </c>
      <c r="D68" s="155">
        <v>2017</v>
      </c>
      <c r="E68" s="151">
        <v>568027.49</v>
      </c>
      <c r="F68" s="143">
        <v>50565</v>
      </c>
      <c r="G68" s="143" t="s">
        <v>316</v>
      </c>
      <c r="H68" s="143">
        <v>105</v>
      </c>
    </row>
    <row r="69" spans="1:8" s="156" customFormat="1" ht="12.75">
      <c r="A69" s="143">
        <f t="shared" si="0"/>
        <v>64</v>
      </c>
      <c r="B69" s="154" t="s">
        <v>753</v>
      </c>
      <c r="C69" s="154" t="s">
        <v>754</v>
      </c>
      <c r="D69" s="155">
        <v>2017</v>
      </c>
      <c r="E69" s="151">
        <v>558607.3200000001</v>
      </c>
      <c r="F69" s="143"/>
      <c r="G69" s="143"/>
      <c r="H69" s="143"/>
    </row>
    <row r="70" spans="1:8" s="156" customFormat="1" ht="12.75">
      <c r="A70" s="143">
        <f t="shared" si="0"/>
        <v>65</v>
      </c>
      <c r="B70" s="154" t="s">
        <v>755</v>
      </c>
      <c r="C70" s="154" t="s">
        <v>756</v>
      </c>
      <c r="D70" s="155">
        <v>2017</v>
      </c>
      <c r="E70" s="151">
        <v>530559.85</v>
      </c>
      <c r="F70" s="143"/>
      <c r="G70" s="143"/>
      <c r="H70" s="143"/>
    </row>
    <row r="71" spans="1:8" s="156" customFormat="1" ht="12.75">
      <c r="A71" s="143">
        <f t="shared" si="0"/>
        <v>66</v>
      </c>
      <c r="B71" s="154" t="s">
        <v>757</v>
      </c>
      <c r="C71" s="154" t="s">
        <v>758</v>
      </c>
      <c r="D71" s="155">
        <v>2017</v>
      </c>
      <c r="E71" s="151">
        <v>488673.09</v>
      </c>
      <c r="F71" s="143"/>
      <c r="G71" s="143"/>
      <c r="H71" s="143"/>
    </row>
    <row r="72" spans="1:8" s="156" customFormat="1" ht="12.75">
      <c r="A72" s="143">
        <f aca="true" t="shared" si="1" ref="A72:A135">A71+1</f>
        <v>67</v>
      </c>
      <c r="B72" s="154" t="s">
        <v>759</v>
      </c>
      <c r="C72" s="154" t="s">
        <v>760</v>
      </c>
      <c r="D72" s="155">
        <v>2017</v>
      </c>
      <c r="E72" s="151">
        <v>480082.01</v>
      </c>
      <c r="F72" s="143">
        <v>50925</v>
      </c>
      <c r="G72" s="143">
        <v>0</v>
      </c>
      <c r="H72" s="143">
        <v>148</v>
      </c>
    </row>
    <row r="73" spans="1:8" s="156" customFormat="1" ht="12.75">
      <c r="A73" s="143">
        <f t="shared" si="1"/>
        <v>68</v>
      </c>
      <c r="B73" s="154" t="s">
        <v>761</v>
      </c>
      <c r="C73" s="154" t="s">
        <v>762</v>
      </c>
      <c r="D73" s="155">
        <v>2017</v>
      </c>
      <c r="E73" s="151">
        <v>471426.86</v>
      </c>
      <c r="F73" s="143">
        <v>10597</v>
      </c>
      <c r="G73" s="143" t="s">
        <v>662</v>
      </c>
      <c r="H73" s="143">
        <v>53</v>
      </c>
    </row>
    <row r="74" spans="1:8" s="156" customFormat="1" ht="12.75">
      <c r="A74" s="143">
        <f t="shared" si="1"/>
        <v>69</v>
      </c>
      <c r="B74" s="154" t="s">
        <v>763</v>
      </c>
      <c r="C74" s="154" t="s">
        <v>764</v>
      </c>
      <c r="D74" s="155">
        <v>2017</v>
      </c>
      <c r="E74" s="151">
        <v>464276.12</v>
      </c>
      <c r="F74" s="143"/>
      <c r="G74" s="143"/>
      <c r="H74" s="143"/>
    </row>
    <row r="75" spans="1:8" s="156" customFormat="1" ht="12.75">
      <c r="A75" s="143">
        <f t="shared" si="1"/>
        <v>70</v>
      </c>
      <c r="B75" s="154" t="s">
        <v>765</v>
      </c>
      <c r="C75" s="154" t="s">
        <v>766</v>
      </c>
      <c r="D75" s="155">
        <v>2017</v>
      </c>
      <c r="E75" s="151">
        <v>426716.18000000005</v>
      </c>
      <c r="F75" s="143">
        <v>50924</v>
      </c>
      <c r="G75" s="143" t="s">
        <v>314</v>
      </c>
      <c r="H75" s="143">
        <v>147</v>
      </c>
    </row>
    <row r="76" spans="1:8" s="156" customFormat="1" ht="12.75">
      <c r="A76" s="143">
        <f t="shared" si="1"/>
        <v>71</v>
      </c>
      <c r="B76" s="154" t="s">
        <v>767</v>
      </c>
      <c r="C76" s="154" t="s">
        <v>768</v>
      </c>
      <c r="D76" s="155">
        <v>2017</v>
      </c>
      <c r="E76" s="151">
        <v>412385.04</v>
      </c>
      <c r="F76" s="143">
        <v>11315</v>
      </c>
      <c r="G76" s="143" t="s">
        <v>629</v>
      </c>
      <c r="H76" s="143">
        <v>79</v>
      </c>
    </row>
    <row r="77" spans="1:8" s="156" customFormat="1" ht="12.75">
      <c r="A77" s="143">
        <f t="shared" si="1"/>
        <v>72</v>
      </c>
      <c r="B77" s="154" t="s">
        <v>769</v>
      </c>
      <c r="C77" s="154" t="s">
        <v>770</v>
      </c>
      <c r="D77" s="155">
        <v>2017</v>
      </c>
      <c r="E77" s="151">
        <v>410140.89</v>
      </c>
      <c r="F77" s="143">
        <v>50924</v>
      </c>
      <c r="G77" s="143" t="s">
        <v>679</v>
      </c>
      <c r="H77" s="143">
        <v>147</v>
      </c>
    </row>
    <row r="78" spans="1:8" s="156" customFormat="1" ht="12.75">
      <c r="A78" s="143">
        <f t="shared" si="1"/>
        <v>73</v>
      </c>
      <c r="B78" s="154" t="s">
        <v>771</v>
      </c>
      <c r="C78" s="154" t="s">
        <v>772</v>
      </c>
      <c r="D78" s="155">
        <v>2017</v>
      </c>
      <c r="E78" s="151">
        <v>406076.43</v>
      </c>
      <c r="F78" s="143"/>
      <c r="G78" s="143"/>
      <c r="H78" s="143"/>
    </row>
    <row r="79" spans="1:8" s="156" customFormat="1" ht="12.75">
      <c r="A79" s="143">
        <f t="shared" si="1"/>
        <v>74</v>
      </c>
      <c r="B79" s="154" t="s">
        <v>773</v>
      </c>
      <c r="C79" s="154" t="s">
        <v>774</v>
      </c>
      <c r="D79" s="155">
        <v>2017</v>
      </c>
      <c r="E79" s="151">
        <v>387979.56</v>
      </c>
      <c r="F79" s="143"/>
      <c r="G79" s="143"/>
      <c r="H79" s="143"/>
    </row>
    <row r="80" spans="1:8" s="156" customFormat="1" ht="12.75">
      <c r="A80" s="143">
        <f t="shared" si="1"/>
        <v>75</v>
      </c>
      <c r="B80" s="154" t="s">
        <v>775</v>
      </c>
      <c r="C80" s="154" t="s">
        <v>776</v>
      </c>
      <c r="D80" s="155">
        <v>2017</v>
      </c>
      <c r="E80" s="151">
        <v>384446.62</v>
      </c>
      <c r="F80" s="143"/>
      <c r="G80" s="143"/>
      <c r="H80" s="143"/>
    </row>
    <row r="81" spans="1:8" s="156" customFormat="1" ht="12.75">
      <c r="A81" s="143">
        <f t="shared" si="1"/>
        <v>76</v>
      </c>
      <c r="B81" s="154" t="s">
        <v>777</v>
      </c>
      <c r="C81" s="154" t="s">
        <v>778</v>
      </c>
      <c r="D81" s="155">
        <v>2017</v>
      </c>
      <c r="E81" s="151">
        <v>377982.22000000003</v>
      </c>
      <c r="F81" s="143"/>
      <c r="G81" s="143"/>
      <c r="H81" s="143"/>
    </row>
    <row r="82" spans="1:8" s="156" customFormat="1" ht="12.75">
      <c r="A82" s="143">
        <f t="shared" si="1"/>
        <v>77</v>
      </c>
      <c r="B82" s="154" t="s">
        <v>779</v>
      </c>
      <c r="C82" s="154" t="s">
        <v>780</v>
      </c>
      <c r="D82" s="155">
        <v>2017</v>
      </c>
      <c r="E82" s="151">
        <v>369898.63000000006</v>
      </c>
      <c r="F82" s="143"/>
      <c r="G82" s="143"/>
      <c r="H82" s="143"/>
    </row>
    <row r="83" spans="1:8" s="156" customFormat="1" ht="12.75">
      <c r="A83" s="143">
        <f t="shared" si="1"/>
        <v>78</v>
      </c>
      <c r="B83" s="154" t="s">
        <v>781</v>
      </c>
      <c r="C83" s="154" t="s">
        <v>782</v>
      </c>
      <c r="D83" s="155">
        <v>2017</v>
      </c>
      <c r="E83" s="151">
        <v>368845.67000000004</v>
      </c>
      <c r="F83" s="143">
        <v>50931</v>
      </c>
      <c r="G83" s="143" t="s">
        <v>622</v>
      </c>
      <c r="H83" s="143">
        <v>151</v>
      </c>
    </row>
    <row r="84" spans="1:8" s="156" customFormat="1" ht="12.75">
      <c r="A84" s="143">
        <f t="shared" si="1"/>
        <v>79</v>
      </c>
      <c r="B84" s="154" t="s">
        <v>783</v>
      </c>
      <c r="C84" s="154" t="s">
        <v>784</v>
      </c>
      <c r="D84" s="155">
        <v>2017</v>
      </c>
      <c r="E84" s="151">
        <v>365169.58999999997</v>
      </c>
      <c r="F84" s="143">
        <v>51189</v>
      </c>
      <c r="G84" s="143" t="s">
        <v>634</v>
      </c>
      <c r="H84" s="143">
        <v>175</v>
      </c>
    </row>
    <row r="85" spans="1:8" s="156" customFormat="1" ht="12.75">
      <c r="A85" s="143">
        <f t="shared" si="1"/>
        <v>80</v>
      </c>
      <c r="B85" s="154" t="s">
        <v>785</v>
      </c>
      <c r="C85" s="154" t="s">
        <v>786</v>
      </c>
      <c r="D85" s="155">
        <v>2017</v>
      </c>
      <c r="E85" s="151">
        <v>343392.00999999995</v>
      </c>
      <c r="F85" s="143"/>
      <c r="G85" s="143"/>
      <c r="H85" s="143"/>
    </row>
    <row r="86" spans="1:8" s="156" customFormat="1" ht="12.75">
      <c r="A86" s="143">
        <f t="shared" si="1"/>
        <v>81</v>
      </c>
      <c r="B86" s="154" t="s">
        <v>787</v>
      </c>
      <c r="C86" s="154" t="s">
        <v>788</v>
      </c>
      <c r="D86" s="155">
        <v>2017</v>
      </c>
      <c r="E86" s="151">
        <v>331842.51999999996</v>
      </c>
      <c r="F86" s="143"/>
      <c r="G86" s="143"/>
      <c r="H86" s="143"/>
    </row>
    <row r="87" spans="1:8" s="156" customFormat="1" ht="12.75">
      <c r="A87" s="143">
        <f t="shared" si="1"/>
        <v>82</v>
      </c>
      <c r="B87" s="154" t="s">
        <v>789</v>
      </c>
      <c r="C87" s="154" t="s">
        <v>790</v>
      </c>
      <c r="D87" s="155">
        <v>2017</v>
      </c>
      <c r="E87" s="151">
        <v>324183.79999999993</v>
      </c>
      <c r="F87" s="143"/>
      <c r="G87" s="143"/>
      <c r="H87" s="143"/>
    </row>
    <row r="88" spans="1:8" s="156" customFormat="1" ht="12.75">
      <c r="A88" s="143">
        <f t="shared" si="1"/>
        <v>83</v>
      </c>
      <c r="B88" s="154" t="s">
        <v>791</v>
      </c>
      <c r="C88" s="154" t="s">
        <v>792</v>
      </c>
      <c r="D88" s="155">
        <v>2017</v>
      </c>
      <c r="E88" s="151">
        <v>321902.26999999996</v>
      </c>
      <c r="F88" s="143">
        <v>50565</v>
      </c>
      <c r="G88" s="143" t="s">
        <v>316</v>
      </c>
      <c r="H88" s="143">
        <v>105</v>
      </c>
    </row>
    <row r="89" spans="1:8" s="156" customFormat="1" ht="12.75">
      <c r="A89" s="143">
        <f t="shared" si="1"/>
        <v>84</v>
      </c>
      <c r="B89" s="154" t="s">
        <v>793</v>
      </c>
      <c r="C89" s="154" t="s">
        <v>794</v>
      </c>
      <c r="D89" s="155">
        <v>2017</v>
      </c>
      <c r="E89" s="151">
        <v>319112.61000000004</v>
      </c>
      <c r="F89" s="143">
        <v>51441</v>
      </c>
      <c r="G89" s="143" t="s">
        <v>679</v>
      </c>
      <c r="H89" s="143">
        <v>140</v>
      </c>
    </row>
    <row r="90" spans="1:8" s="156" customFormat="1" ht="12.75">
      <c r="A90" s="143">
        <f t="shared" si="1"/>
        <v>85</v>
      </c>
      <c r="B90" s="154" t="s">
        <v>795</v>
      </c>
      <c r="C90" s="154" t="s">
        <v>796</v>
      </c>
      <c r="D90" s="155">
        <v>2017</v>
      </c>
      <c r="E90" s="151">
        <v>318703.71</v>
      </c>
      <c r="F90" s="143"/>
      <c r="G90" s="143"/>
      <c r="H90" s="143"/>
    </row>
    <row r="91" spans="1:8" s="156" customFormat="1" ht="12.75">
      <c r="A91" s="143">
        <f t="shared" si="1"/>
        <v>86</v>
      </c>
      <c r="B91" s="154" t="s">
        <v>797</v>
      </c>
      <c r="C91" s="154" t="s">
        <v>798</v>
      </c>
      <c r="D91" s="155">
        <v>2017</v>
      </c>
      <c r="E91" s="151">
        <v>317115.18</v>
      </c>
      <c r="F91" s="143"/>
      <c r="G91" s="143"/>
      <c r="H91" s="143"/>
    </row>
    <row r="92" spans="1:8" s="156" customFormat="1" ht="12.75">
      <c r="A92" s="143">
        <f t="shared" si="1"/>
        <v>87</v>
      </c>
      <c r="B92" s="154" t="s">
        <v>799</v>
      </c>
      <c r="C92" s="154" t="s">
        <v>800</v>
      </c>
      <c r="D92" s="155">
        <v>2017</v>
      </c>
      <c r="E92" s="151">
        <v>306183.20999999996</v>
      </c>
      <c r="F92" s="143"/>
      <c r="G92" s="143"/>
      <c r="H92" s="143"/>
    </row>
    <row r="93" spans="1:8" s="156" customFormat="1" ht="12.75">
      <c r="A93" s="143">
        <f t="shared" si="1"/>
        <v>88</v>
      </c>
      <c r="B93" s="154" t="s">
        <v>801</v>
      </c>
      <c r="C93" s="154" t="s">
        <v>802</v>
      </c>
      <c r="D93" s="155">
        <v>2017</v>
      </c>
      <c r="E93" s="151">
        <v>304986.28</v>
      </c>
      <c r="F93" s="143">
        <v>50563</v>
      </c>
      <c r="G93" s="143" t="s">
        <v>316</v>
      </c>
      <c r="H93" s="143">
        <v>103</v>
      </c>
    </row>
    <row r="94" spans="1:8" s="156" customFormat="1" ht="12.75">
      <c r="A94" s="143">
        <f t="shared" si="1"/>
        <v>89</v>
      </c>
      <c r="B94" s="154" t="s">
        <v>803</v>
      </c>
      <c r="C94" s="154" t="s">
        <v>804</v>
      </c>
      <c r="D94" s="155">
        <v>2017</v>
      </c>
      <c r="E94" s="151">
        <v>304331.67</v>
      </c>
      <c r="F94" s="143">
        <v>50453</v>
      </c>
      <c r="G94" s="143" t="s">
        <v>662</v>
      </c>
      <c r="H94" s="143">
        <v>71</v>
      </c>
    </row>
    <row r="95" spans="1:8" s="156" customFormat="1" ht="12.75">
      <c r="A95" s="143">
        <f t="shared" si="1"/>
        <v>90</v>
      </c>
      <c r="B95" s="154" t="s">
        <v>805</v>
      </c>
      <c r="C95" s="154" t="s">
        <v>806</v>
      </c>
      <c r="D95" s="155">
        <v>2017</v>
      </c>
      <c r="E95" s="151">
        <v>301511.48000000004</v>
      </c>
      <c r="F95" s="143">
        <v>11127</v>
      </c>
      <c r="G95" s="143" t="s">
        <v>313</v>
      </c>
      <c r="H95" s="143">
        <v>32</v>
      </c>
    </row>
    <row r="96" spans="1:8" s="156" customFormat="1" ht="12.75">
      <c r="A96" s="143">
        <f t="shared" si="1"/>
        <v>91</v>
      </c>
      <c r="B96" s="154" t="s">
        <v>807</v>
      </c>
      <c r="C96" s="154" t="s">
        <v>808</v>
      </c>
      <c r="D96" s="155">
        <v>2017</v>
      </c>
      <c r="E96" s="151">
        <v>293886.56999999995</v>
      </c>
      <c r="F96" s="143"/>
      <c r="G96" s="143"/>
      <c r="H96" s="143"/>
    </row>
    <row r="97" spans="1:8" s="156" customFormat="1" ht="12.75">
      <c r="A97" s="143">
        <f t="shared" si="1"/>
        <v>92</v>
      </c>
      <c r="B97" s="154" t="s">
        <v>809</v>
      </c>
      <c r="C97" s="154" t="s">
        <v>810</v>
      </c>
      <c r="D97" s="155">
        <v>2017</v>
      </c>
      <c r="E97" s="151">
        <v>293702.70999999996</v>
      </c>
      <c r="F97" s="143"/>
      <c r="G97" s="143"/>
      <c r="H97" s="143"/>
    </row>
    <row r="98" spans="1:8" s="156" customFormat="1" ht="12.75">
      <c r="A98" s="143">
        <f t="shared" si="1"/>
        <v>93</v>
      </c>
      <c r="B98" s="154" t="s">
        <v>811</v>
      </c>
      <c r="C98" s="154" t="s">
        <v>812</v>
      </c>
      <c r="D98" s="155">
        <v>2017</v>
      </c>
      <c r="E98" s="151">
        <v>292640.98</v>
      </c>
      <c r="F98" s="143">
        <v>11017</v>
      </c>
      <c r="G98" s="143" t="s">
        <v>316</v>
      </c>
      <c r="H98" s="143">
        <v>93</v>
      </c>
    </row>
    <row r="99" spans="1:8" s="156" customFormat="1" ht="12.75">
      <c r="A99" s="143">
        <f t="shared" si="1"/>
        <v>94</v>
      </c>
      <c r="B99" s="154" t="s">
        <v>813</v>
      </c>
      <c r="C99" s="154" t="s">
        <v>814</v>
      </c>
      <c r="D99" s="155">
        <v>2017</v>
      </c>
      <c r="E99" s="151">
        <v>290840.52</v>
      </c>
      <c r="F99" s="143"/>
      <c r="G99" s="143"/>
      <c r="H99" s="143"/>
    </row>
    <row r="100" spans="1:8" s="156" customFormat="1" ht="12.75">
      <c r="A100" s="143">
        <f t="shared" si="1"/>
        <v>95</v>
      </c>
      <c r="B100" s="154" t="s">
        <v>815</v>
      </c>
      <c r="C100" s="154" t="s">
        <v>816</v>
      </c>
      <c r="D100" s="155">
        <v>2017</v>
      </c>
      <c r="E100" s="151">
        <v>289633.57</v>
      </c>
      <c r="F100" s="143"/>
      <c r="G100" s="143"/>
      <c r="H100" s="143"/>
    </row>
    <row r="101" spans="1:8" s="156" customFormat="1" ht="12.75">
      <c r="A101" s="143">
        <f t="shared" si="1"/>
        <v>96</v>
      </c>
      <c r="B101" s="154" t="s">
        <v>817</v>
      </c>
      <c r="C101" s="154" t="s">
        <v>818</v>
      </c>
      <c r="D101" s="155">
        <v>2017</v>
      </c>
      <c r="E101" s="151">
        <v>282765.56</v>
      </c>
      <c r="F101" s="143"/>
      <c r="G101" s="143"/>
      <c r="H101" s="143"/>
    </row>
    <row r="102" spans="1:8" s="156" customFormat="1" ht="12.75">
      <c r="A102" s="143">
        <f t="shared" si="1"/>
        <v>97</v>
      </c>
      <c r="B102" s="154" t="s">
        <v>819</v>
      </c>
      <c r="C102" s="154" t="s">
        <v>820</v>
      </c>
      <c r="D102" s="155">
        <v>2017</v>
      </c>
      <c r="E102" s="151">
        <v>261100.16000000003</v>
      </c>
      <c r="F102" s="143"/>
      <c r="G102" s="143"/>
      <c r="H102" s="143"/>
    </row>
    <row r="103" spans="1:8" s="156" customFormat="1" ht="12.75">
      <c r="A103" s="143">
        <f t="shared" si="1"/>
        <v>98</v>
      </c>
      <c r="B103" s="154" t="s">
        <v>821</v>
      </c>
      <c r="C103" s="154" t="s">
        <v>822</v>
      </c>
      <c r="D103" s="155">
        <v>2017</v>
      </c>
      <c r="E103" s="151">
        <v>257241.12000000005</v>
      </c>
      <c r="F103" s="143">
        <v>50954</v>
      </c>
      <c r="G103" s="143" t="s">
        <v>823</v>
      </c>
      <c r="H103" s="143">
        <v>156</v>
      </c>
    </row>
    <row r="104" spans="1:8" s="156" customFormat="1" ht="12.75">
      <c r="A104" s="143">
        <f t="shared" si="1"/>
        <v>99</v>
      </c>
      <c r="B104" s="154" t="s">
        <v>824</v>
      </c>
      <c r="C104" s="154" t="s">
        <v>825</v>
      </c>
      <c r="D104" s="155">
        <v>2017</v>
      </c>
      <c r="E104" s="151">
        <v>256386.64</v>
      </c>
      <c r="F104" s="143">
        <v>50882</v>
      </c>
      <c r="G104" s="143" t="s">
        <v>826</v>
      </c>
      <c r="H104" s="143">
        <v>144</v>
      </c>
    </row>
    <row r="105" spans="1:8" s="156" customFormat="1" ht="12.75">
      <c r="A105" s="143">
        <f t="shared" si="1"/>
        <v>100</v>
      </c>
      <c r="B105" s="154" t="s">
        <v>827</v>
      </c>
      <c r="C105" s="154" t="s">
        <v>828</v>
      </c>
      <c r="D105" s="155">
        <v>2017</v>
      </c>
      <c r="E105" s="151">
        <v>255849.32</v>
      </c>
      <c r="F105" s="143"/>
      <c r="G105" s="143"/>
      <c r="H105" s="143"/>
    </row>
    <row r="106" spans="1:8" s="156" customFormat="1" ht="12.75">
      <c r="A106" s="143">
        <f t="shared" si="1"/>
        <v>101</v>
      </c>
      <c r="B106" s="154" t="s">
        <v>829</v>
      </c>
      <c r="C106" s="154" t="s">
        <v>830</v>
      </c>
      <c r="D106" s="155">
        <v>2017</v>
      </c>
      <c r="E106" s="151">
        <v>246840.35</v>
      </c>
      <c r="F106" s="143">
        <v>51189</v>
      </c>
      <c r="G106" s="143" t="s">
        <v>634</v>
      </c>
      <c r="H106" s="143">
        <v>175</v>
      </c>
    </row>
    <row r="107" spans="1:8" s="156" customFormat="1" ht="12.75">
      <c r="A107" s="143">
        <f t="shared" si="1"/>
        <v>102</v>
      </c>
      <c r="B107" s="154" t="s">
        <v>831</v>
      </c>
      <c r="C107" s="154" t="s">
        <v>832</v>
      </c>
      <c r="D107" s="155">
        <v>2017</v>
      </c>
      <c r="E107" s="151">
        <v>244601.93</v>
      </c>
      <c r="F107" s="143">
        <v>50924</v>
      </c>
      <c r="G107" s="143" t="s">
        <v>679</v>
      </c>
      <c r="H107" s="143">
        <v>147</v>
      </c>
    </row>
    <row r="108" spans="1:8" s="156" customFormat="1" ht="12.75">
      <c r="A108" s="143">
        <f t="shared" si="1"/>
        <v>103</v>
      </c>
      <c r="B108" s="154" t="s">
        <v>833</v>
      </c>
      <c r="C108" s="154" t="s">
        <v>834</v>
      </c>
      <c r="D108" s="155">
        <v>2017</v>
      </c>
      <c r="E108" s="151">
        <v>242576.76</v>
      </c>
      <c r="F108" s="143"/>
      <c r="G108" s="143"/>
      <c r="H108" s="143"/>
    </row>
    <row r="109" spans="1:8" s="156" customFormat="1" ht="12.75">
      <c r="A109" s="143">
        <f t="shared" si="1"/>
        <v>104</v>
      </c>
      <c r="B109" s="154" t="s">
        <v>835</v>
      </c>
      <c r="C109" s="154" t="s">
        <v>836</v>
      </c>
      <c r="D109" s="155">
        <v>2017</v>
      </c>
      <c r="E109" s="151">
        <v>240554.91</v>
      </c>
      <c r="F109" s="143">
        <v>50503</v>
      </c>
      <c r="G109" s="143" t="s">
        <v>837</v>
      </c>
      <c r="H109" s="143">
        <v>187</v>
      </c>
    </row>
    <row r="110" spans="1:8" s="156" customFormat="1" ht="12.75">
      <c r="A110" s="143">
        <f t="shared" si="1"/>
        <v>105</v>
      </c>
      <c r="B110" s="154" t="s">
        <v>838</v>
      </c>
      <c r="C110" s="154" t="s">
        <v>839</v>
      </c>
      <c r="D110" s="155">
        <v>2017</v>
      </c>
      <c r="E110" s="151">
        <v>239221.75</v>
      </c>
      <c r="F110" s="143">
        <v>11017</v>
      </c>
      <c r="G110" s="143" t="s">
        <v>316</v>
      </c>
      <c r="H110" s="143">
        <v>93</v>
      </c>
    </row>
    <row r="111" spans="1:8" s="156" customFormat="1" ht="12.75">
      <c r="A111" s="143">
        <f t="shared" si="1"/>
        <v>106</v>
      </c>
      <c r="B111" s="154" t="s">
        <v>840</v>
      </c>
      <c r="C111" s="154" t="s">
        <v>841</v>
      </c>
      <c r="D111" s="155">
        <v>2017</v>
      </c>
      <c r="E111" s="151">
        <v>236364.72</v>
      </c>
      <c r="F111" s="143">
        <v>50565</v>
      </c>
      <c r="G111" s="143" t="s">
        <v>316</v>
      </c>
      <c r="H111" s="143">
        <v>105</v>
      </c>
    </row>
    <row r="112" spans="1:8" s="156" customFormat="1" ht="12.75">
      <c r="A112" s="143">
        <f t="shared" si="1"/>
        <v>107</v>
      </c>
      <c r="B112" s="154" t="s">
        <v>842</v>
      </c>
      <c r="C112" s="154" t="s">
        <v>843</v>
      </c>
      <c r="D112" s="155">
        <v>2017</v>
      </c>
      <c r="E112" s="151">
        <v>228376.96</v>
      </c>
      <c r="F112" s="143"/>
      <c r="G112" s="143"/>
      <c r="H112" s="143"/>
    </row>
    <row r="113" spans="1:8" s="156" customFormat="1" ht="12.75">
      <c r="A113" s="143">
        <f t="shared" si="1"/>
        <v>108</v>
      </c>
      <c r="B113" s="154" t="s">
        <v>844</v>
      </c>
      <c r="C113" s="154" t="s">
        <v>845</v>
      </c>
      <c r="D113" s="155">
        <v>2017</v>
      </c>
      <c r="E113" s="151">
        <v>226383.56999999998</v>
      </c>
      <c r="F113" s="143">
        <v>11315</v>
      </c>
      <c r="G113" s="143" t="s">
        <v>629</v>
      </c>
      <c r="H113" s="143">
        <v>79</v>
      </c>
    </row>
    <row r="114" spans="1:8" s="156" customFormat="1" ht="12.75">
      <c r="A114" s="143">
        <f t="shared" si="1"/>
        <v>109</v>
      </c>
      <c r="B114" s="154" t="s">
        <v>846</v>
      </c>
      <c r="C114" s="154" t="s">
        <v>847</v>
      </c>
      <c r="D114" s="155">
        <v>2017</v>
      </c>
      <c r="E114" s="151">
        <v>225227.03</v>
      </c>
      <c r="F114" s="143">
        <v>50636</v>
      </c>
      <c r="G114" s="143" t="s">
        <v>848</v>
      </c>
      <c r="H114" s="143">
        <v>116</v>
      </c>
    </row>
    <row r="115" spans="1:8" s="156" customFormat="1" ht="12.75">
      <c r="A115" s="143">
        <f t="shared" si="1"/>
        <v>110</v>
      </c>
      <c r="B115" s="154" t="s">
        <v>849</v>
      </c>
      <c r="C115" s="154" t="s">
        <v>850</v>
      </c>
      <c r="D115" s="155">
        <v>2017</v>
      </c>
      <c r="E115" s="151">
        <v>223963.2</v>
      </c>
      <c r="F115" s="143"/>
      <c r="G115" s="143"/>
      <c r="H115" s="143"/>
    </row>
    <row r="116" spans="1:8" s="156" customFormat="1" ht="12.75">
      <c r="A116" s="143">
        <f t="shared" si="1"/>
        <v>111</v>
      </c>
      <c r="B116" s="154" t="s">
        <v>851</v>
      </c>
      <c r="C116" s="154" t="s">
        <v>852</v>
      </c>
      <c r="D116" s="155">
        <v>2017</v>
      </c>
      <c r="E116" s="151">
        <v>222110.28</v>
      </c>
      <c r="F116" s="143">
        <v>50564</v>
      </c>
      <c r="G116" s="143" t="s">
        <v>316</v>
      </c>
      <c r="H116" s="143">
        <v>104</v>
      </c>
    </row>
    <row r="117" spans="1:8" s="156" customFormat="1" ht="12.75">
      <c r="A117" s="143">
        <f t="shared" si="1"/>
        <v>112</v>
      </c>
      <c r="B117" s="154" t="s">
        <v>853</v>
      </c>
      <c r="C117" s="154" t="s">
        <v>854</v>
      </c>
      <c r="D117" s="155">
        <v>2017</v>
      </c>
      <c r="E117" s="151">
        <v>216401.4</v>
      </c>
      <c r="F117" s="143"/>
      <c r="G117" s="143"/>
      <c r="H117" s="143"/>
    </row>
    <row r="118" spans="1:8" s="156" customFormat="1" ht="12.75">
      <c r="A118" s="143">
        <f t="shared" si="1"/>
        <v>113</v>
      </c>
      <c r="B118" s="154" t="s">
        <v>855</v>
      </c>
      <c r="C118" s="154" t="s">
        <v>856</v>
      </c>
      <c r="D118" s="155">
        <v>2017</v>
      </c>
      <c r="E118" s="151">
        <v>215786.64</v>
      </c>
      <c r="F118" s="143"/>
      <c r="G118" s="143"/>
      <c r="H118" s="143"/>
    </row>
    <row r="119" spans="1:8" s="156" customFormat="1" ht="12.75">
      <c r="A119" s="143">
        <f t="shared" si="1"/>
        <v>114</v>
      </c>
      <c r="B119" s="154" t="s">
        <v>857</v>
      </c>
      <c r="C119" s="154" t="s">
        <v>858</v>
      </c>
      <c r="D119" s="155">
        <v>2017</v>
      </c>
      <c r="E119" s="151">
        <v>212533.16</v>
      </c>
      <c r="F119" s="143"/>
      <c r="G119" s="143"/>
      <c r="H119" s="143"/>
    </row>
    <row r="120" spans="1:8" s="156" customFormat="1" ht="12.75">
      <c r="A120" s="143">
        <f t="shared" si="1"/>
        <v>115</v>
      </c>
      <c r="B120" s="154" t="s">
        <v>859</v>
      </c>
      <c r="C120" s="154" t="s">
        <v>860</v>
      </c>
      <c r="D120" s="155">
        <v>2017</v>
      </c>
      <c r="E120" s="151">
        <v>211409.30999999997</v>
      </c>
      <c r="F120" s="143"/>
      <c r="G120" s="143"/>
      <c r="H120" s="143"/>
    </row>
    <row r="121" spans="1:8" s="156" customFormat="1" ht="12.75">
      <c r="A121" s="143">
        <f t="shared" si="1"/>
        <v>116</v>
      </c>
      <c r="B121" s="154" t="s">
        <v>861</v>
      </c>
      <c r="C121" s="154" t="s">
        <v>862</v>
      </c>
      <c r="D121" s="155">
        <v>2017</v>
      </c>
      <c r="E121" s="151">
        <v>209817.72</v>
      </c>
      <c r="F121" s="143"/>
      <c r="G121" s="143"/>
      <c r="H121" s="143"/>
    </row>
    <row r="122" spans="1:8" s="156" customFormat="1" ht="12.75">
      <c r="A122" s="143">
        <f t="shared" si="1"/>
        <v>117</v>
      </c>
      <c r="B122" s="154" t="s">
        <v>863</v>
      </c>
      <c r="C122" s="154" t="s">
        <v>864</v>
      </c>
      <c r="D122" s="155">
        <v>2017</v>
      </c>
      <c r="E122" s="151">
        <v>206448.47</v>
      </c>
      <c r="F122" s="143">
        <v>11085</v>
      </c>
      <c r="G122" s="143" t="s">
        <v>865</v>
      </c>
      <c r="H122" s="143">
        <v>34</v>
      </c>
    </row>
    <row r="123" spans="1:8" s="156" customFormat="1" ht="12.75">
      <c r="A123" s="143">
        <f t="shared" si="1"/>
        <v>118</v>
      </c>
      <c r="B123" s="154" t="s">
        <v>866</v>
      </c>
      <c r="C123" s="154" t="s">
        <v>867</v>
      </c>
      <c r="D123" s="155">
        <v>2017</v>
      </c>
      <c r="E123" s="151">
        <v>204462.1</v>
      </c>
      <c r="F123" s="143">
        <v>51440</v>
      </c>
      <c r="G123" s="143" t="s">
        <v>679</v>
      </c>
      <c r="H123" s="143">
        <v>209</v>
      </c>
    </row>
    <row r="124" spans="1:8" s="156" customFormat="1" ht="12.75">
      <c r="A124" s="143">
        <f t="shared" si="1"/>
        <v>119</v>
      </c>
      <c r="B124" s="154" t="s">
        <v>868</v>
      </c>
      <c r="C124" s="154" t="s">
        <v>869</v>
      </c>
      <c r="D124" s="155">
        <v>2017</v>
      </c>
      <c r="E124" s="151">
        <v>197145.19999999995</v>
      </c>
      <c r="F124" s="143"/>
      <c r="G124" s="143"/>
      <c r="H124" s="143"/>
    </row>
    <row r="125" spans="1:8" s="156" customFormat="1" ht="12.75">
      <c r="A125" s="143">
        <f t="shared" si="1"/>
        <v>120</v>
      </c>
      <c r="B125" s="154" t="s">
        <v>870</v>
      </c>
      <c r="C125" s="154" t="s">
        <v>871</v>
      </c>
      <c r="D125" s="155">
        <v>2017</v>
      </c>
      <c r="E125" s="151">
        <v>192041.11</v>
      </c>
      <c r="F125" s="143">
        <v>11315</v>
      </c>
      <c r="G125" s="143" t="s">
        <v>629</v>
      </c>
      <c r="H125" s="143">
        <v>79</v>
      </c>
    </row>
    <row r="126" spans="1:8" s="156" customFormat="1" ht="12.75">
      <c r="A126" s="143">
        <f t="shared" si="1"/>
        <v>121</v>
      </c>
      <c r="B126" s="154" t="s">
        <v>872</v>
      </c>
      <c r="C126" s="154" t="s">
        <v>873</v>
      </c>
      <c r="D126" s="155">
        <v>2017</v>
      </c>
      <c r="E126" s="151">
        <v>182742.22</v>
      </c>
      <c r="F126" s="143">
        <v>51112</v>
      </c>
      <c r="G126" s="143" t="s">
        <v>318</v>
      </c>
      <c r="H126" s="143">
        <v>165</v>
      </c>
    </row>
    <row r="127" spans="1:8" s="156" customFormat="1" ht="12.75">
      <c r="A127" s="143">
        <f t="shared" si="1"/>
        <v>122</v>
      </c>
      <c r="B127" s="154" t="s">
        <v>874</v>
      </c>
      <c r="C127" s="154" t="s">
        <v>875</v>
      </c>
      <c r="D127" s="155">
        <v>2017</v>
      </c>
      <c r="E127" s="151">
        <v>179300.47</v>
      </c>
      <c r="F127" s="143"/>
      <c r="G127" s="143"/>
      <c r="H127" s="143"/>
    </row>
    <row r="128" spans="1:8" s="156" customFormat="1" ht="12.75">
      <c r="A128" s="143">
        <f t="shared" si="1"/>
        <v>123</v>
      </c>
      <c r="B128" s="154" t="s">
        <v>876</v>
      </c>
      <c r="C128" s="154" t="s">
        <v>877</v>
      </c>
      <c r="D128" s="155">
        <v>2017</v>
      </c>
      <c r="E128" s="151">
        <v>168481.52</v>
      </c>
      <c r="F128" s="143">
        <v>50952</v>
      </c>
      <c r="G128" s="143" t="s">
        <v>710</v>
      </c>
      <c r="H128" s="143">
        <v>153</v>
      </c>
    </row>
    <row r="129" spans="1:8" s="156" customFormat="1" ht="12.75">
      <c r="A129" s="143">
        <f t="shared" si="1"/>
        <v>124</v>
      </c>
      <c r="B129" s="154" t="s">
        <v>878</v>
      </c>
      <c r="C129" s="154" t="s">
        <v>879</v>
      </c>
      <c r="D129" s="155">
        <v>2017</v>
      </c>
      <c r="E129" s="151">
        <v>163952.49000000002</v>
      </c>
      <c r="F129" s="143">
        <v>51432</v>
      </c>
      <c r="G129" s="143" t="s">
        <v>679</v>
      </c>
      <c r="H129" s="143">
        <v>201</v>
      </c>
    </row>
    <row r="130" spans="1:8" s="156" customFormat="1" ht="12.75">
      <c r="A130" s="143">
        <f t="shared" si="1"/>
        <v>125</v>
      </c>
      <c r="B130" s="154" t="s">
        <v>880</v>
      </c>
      <c r="C130" s="154" t="s">
        <v>881</v>
      </c>
      <c r="D130" s="155">
        <v>2017</v>
      </c>
      <c r="E130" s="151">
        <v>162552.29</v>
      </c>
      <c r="F130" s="143">
        <v>50546</v>
      </c>
      <c r="G130" s="143" t="s">
        <v>315</v>
      </c>
      <c r="H130" s="143">
        <v>90</v>
      </c>
    </row>
    <row r="131" spans="1:8" s="156" customFormat="1" ht="12.75">
      <c r="A131" s="143">
        <f t="shared" si="1"/>
        <v>126</v>
      </c>
      <c r="B131" s="154" t="s">
        <v>882</v>
      </c>
      <c r="C131" s="154" t="s">
        <v>883</v>
      </c>
      <c r="D131" s="155">
        <v>2017</v>
      </c>
      <c r="E131" s="151">
        <v>162507.33</v>
      </c>
      <c r="F131" s="143">
        <v>51443</v>
      </c>
      <c r="G131" s="143" t="s">
        <v>679</v>
      </c>
      <c r="H131" s="143">
        <v>142</v>
      </c>
    </row>
    <row r="132" spans="1:8" s="156" customFormat="1" ht="12.75">
      <c r="A132" s="143">
        <f t="shared" si="1"/>
        <v>127</v>
      </c>
      <c r="B132" s="154" t="s">
        <v>884</v>
      </c>
      <c r="C132" s="154" t="s">
        <v>885</v>
      </c>
      <c r="D132" s="155">
        <v>2017</v>
      </c>
      <c r="E132" s="151">
        <v>158075.74</v>
      </c>
      <c r="F132" s="143">
        <v>51453</v>
      </c>
      <c r="G132" s="143" t="s">
        <v>679</v>
      </c>
      <c r="H132" s="143">
        <v>200</v>
      </c>
    </row>
    <row r="133" spans="1:8" s="156" customFormat="1" ht="12.75">
      <c r="A133" s="143">
        <f t="shared" si="1"/>
        <v>128</v>
      </c>
      <c r="B133" s="154" t="s">
        <v>886</v>
      </c>
      <c r="C133" s="154" t="s">
        <v>887</v>
      </c>
      <c r="D133" s="155">
        <v>2017</v>
      </c>
      <c r="E133" s="151">
        <v>149751.92</v>
      </c>
      <c r="F133" s="143"/>
      <c r="G133" s="143"/>
      <c r="H133" s="143"/>
    </row>
    <row r="134" spans="1:8" s="156" customFormat="1" ht="12.75">
      <c r="A134" s="143">
        <f t="shared" si="1"/>
        <v>129</v>
      </c>
      <c r="B134" s="154" t="s">
        <v>888</v>
      </c>
      <c r="C134" s="154" t="s">
        <v>889</v>
      </c>
      <c r="D134" s="155">
        <v>2017</v>
      </c>
      <c r="E134" s="151">
        <v>148597.23</v>
      </c>
      <c r="F134" s="143"/>
      <c r="G134" s="143"/>
      <c r="H134" s="143"/>
    </row>
    <row r="135" spans="1:8" s="156" customFormat="1" ht="12.75">
      <c r="A135" s="143">
        <f t="shared" si="1"/>
        <v>130</v>
      </c>
      <c r="B135" s="154" t="s">
        <v>890</v>
      </c>
      <c r="C135" s="154" t="s">
        <v>891</v>
      </c>
      <c r="D135" s="155">
        <v>2017</v>
      </c>
      <c r="E135" s="151">
        <v>142100.50999999995</v>
      </c>
      <c r="F135" s="143"/>
      <c r="G135" s="143"/>
      <c r="H135" s="143"/>
    </row>
    <row r="136" spans="1:8" s="156" customFormat="1" ht="12.75">
      <c r="A136" s="143">
        <f aca="true" t="shared" si="2" ref="A136:A182">A135+1</f>
        <v>131</v>
      </c>
      <c r="B136" s="154" t="s">
        <v>892</v>
      </c>
      <c r="C136" s="154" t="s">
        <v>893</v>
      </c>
      <c r="D136" s="155">
        <v>2017</v>
      </c>
      <c r="E136" s="151">
        <v>138208.91999999998</v>
      </c>
      <c r="F136" s="143">
        <v>50453</v>
      </c>
      <c r="G136" s="143" t="s">
        <v>662</v>
      </c>
      <c r="H136" s="143">
        <v>71</v>
      </c>
    </row>
    <row r="137" spans="1:8" s="156" customFormat="1" ht="12.75">
      <c r="A137" s="143">
        <f t="shared" si="2"/>
        <v>132</v>
      </c>
      <c r="B137" s="154" t="s">
        <v>894</v>
      </c>
      <c r="C137" s="154" t="s">
        <v>895</v>
      </c>
      <c r="D137" s="155">
        <v>2017</v>
      </c>
      <c r="E137" s="151">
        <v>131249.29</v>
      </c>
      <c r="F137" s="143">
        <v>51235</v>
      </c>
      <c r="G137" s="143" t="s">
        <v>896</v>
      </c>
      <c r="H137" s="143">
        <v>196</v>
      </c>
    </row>
    <row r="138" spans="1:8" s="156" customFormat="1" ht="12.75">
      <c r="A138" s="143">
        <f t="shared" si="2"/>
        <v>133</v>
      </c>
      <c r="B138" s="154" t="s">
        <v>897</v>
      </c>
      <c r="C138" s="154" t="s">
        <v>898</v>
      </c>
      <c r="D138" s="155">
        <v>2017</v>
      </c>
      <c r="E138" s="151">
        <v>130312.15000000001</v>
      </c>
      <c r="F138" s="143">
        <v>50875</v>
      </c>
      <c r="G138" s="143" t="s">
        <v>314</v>
      </c>
      <c r="H138" s="143">
        <v>190</v>
      </c>
    </row>
    <row r="139" spans="1:8" s="156" customFormat="1" ht="12.75">
      <c r="A139" s="143">
        <f t="shared" si="2"/>
        <v>134</v>
      </c>
      <c r="B139" s="154" t="s">
        <v>899</v>
      </c>
      <c r="C139" s="154" t="s">
        <v>900</v>
      </c>
      <c r="D139" s="155">
        <v>2017</v>
      </c>
      <c r="E139" s="151">
        <v>129756.17</v>
      </c>
      <c r="F139" s="143"/>
      <c r="G139" s="143"/>
      <c r="H139" s="143"/>
    </row>
    <row r="140" spans="1:8" s="156" customFormat="1" ht="12.75">
      <c r="A140" s="143">
        <f t="shared" si="2"/>
        <v>135</v>
      </c>
      <c r="B140" s="154" t="s">
        <v>901</v>
      </c>
      <c r="C140" s="154" t="s">
        <v>902</v>
      </c>
      <c r="D140" s="155">
        <v>2017</v>
      </c>
      <c r="E140" s="151">
        <v>128527.28</v>
      </c>
      <c r="F140" s="143">
        <v>50546</v>
      </c>
      <c r="G140" s="143" t="s">
        <v>315</v>
      </c>
      <c r="H140" s="143">
        <v>90</v>
      </c>
    </row>
    <row r="141" spans="1:8" s="156" customFormat="1" ht="12.75">
      <c r="A141" s="143">
        <f t="shared" si="2"/>
        <v>136</v>
      </c>
      <c r="B141" s="154" t="s">
        <v>903</v>
      </c>
      <c r="C141" s="154" t="s">
        <v>904</v>
      </c>
      <c r="D141" s="155">
        <v>2017</v>
      </c>
      <c r="E141" s="151">
        <v>123807.56000000001</v>
      </c>
      <c r="F141" s="143"/>
      <c r="G141" s="143"/>
      <c r="H141" s="143"/>
    </row>
    <row r="142" spans="1:8" s="156" customFormat="1" ht="12.75">
      <c r="A142" s="143">
        <f t="shared" si="2"/>
        <v>137</v>
      </c>
      <c r="B142" s="154" t="s">
        <v>905</v>
      </c>
      <c r="C142" s="154" t="s">
        <v>906</v>
      </c>
      <c r="D142" s="155">
        <v>2017</v>
      </c>
      <c r="E142" s="151">
        <v>122544.95999999996</v>
      </c>
      <c r="F142" s="143">
        <v>50955</v>
      </c>
      <c r="G142" s="143" t="s">
        <v>710</v>
      </c>
      <c r="H142" s="143">
        <v>217</v>
      </c>
    </row>
    <row r="143" spans="1:8" s="156" customFormat="1" ht="12.75">
      <c r="A143" s="143">
        <f t="shared" si="2"/>
        <v>138</v>
      </c>
      <c r="B143" s="154" t="s">
        <v>907</v>
      </c>
      <c r="C143" s="154" t="s">
        <v>908</v>
      </c>
      <c r="D143" s="155">
        <v>2017</v>
      </c>
      <c r="E143" s="151">
        <v>122529.39000000001</v>
      </c>
      <c r="F143" s="143">
        <v>50637</v>
      </c>
      <c r="G143" s="143" t="s">
        <v>657</v>
      </c>
      <c r="H143" s="143">
        <v>122</v>
      </c>
    </row>
    <row r="144" spans="1:8" s="156" customFormat="1" ht="12.75">
      <c r="A144" s="143">
        <f t="shared" si="2"/>
        <v>139</v>
      </c>
      <c r="B144" s="154" t="s">
        <v>909</v>
      </c>
      <c r="C144" s="154" t="s">
        <v>910</v>
      </c>
      <c r="D144" s="155">
        <v>2017</v>
      </c>
      <c r="E144" s="151">
        <v>121819.93</v>
      </c>
      <c r="F144" s="143">
        <v>51189</v>
      </c>
      <c r="G144" s="143" t="s">
        <v>634</v>
      </c>
      <c r="H144" s="143">
        <v>175</v>
      </c>
    </row>
    <row r="145" spans="1:8" s="156" customFormat="1" ht="12.75">
      <c r="A145" s="143">
        <f t="shared" si="2"/>
        <v>140</v>
      </c>
      <c r="B145" s="154" t="s">
        <v>911</v>
      </c>
      <c r="C145" s="154" t="s">
        <v>912</v>
      </c>
      <c r="D145" s="155">
        <v>2017</v>
      </c>
      <c r="E145" s="151">
        <v>117184.37</v>
      </c>
      <c r="F145" s="143">
        <v>51237</v>
      </c>
      <c r="G145" s="143" t="s">
        <v>896</v>
      </c>
      <c r="H145" s="143">
        <v>197</v>
      </c>
    </row>
    <row r="146" spans="1:8" s="156" customFormat="1" ht="12.75">
      <c r="A146" s="143">
        <f t="shared" si="2"/>
        <v>141</v>
      </c>
      <c r="B146" s="154" t="s">
        <v>913</v>
      </c>
      <c r="C146" s="154" t="s">
        <v>914</v>
      </c>
      <c r="D146" s="155">
        <v>2017</v>
      </c>
      <c r="E146" s="151">
        <v>115898.88</v>
      </c>
      <c r="F146" s="143"/>
      <c r="G146" s="143"/>
      <c r="H146" s="143"/>
    </row>
    <row r="147" spans="1:8" s="156" customFormat="1" ht="12.75">
      <c r="A147" s="143">
        <f t="shared" si="2"/>
        <v>142</v>
      </c>
      <c r="B147" s="154" t="s">
        <v>915</v>
      </c>
      <c r="C147" s="154" t="s">
        <v>916</v>
      </c>
      <c r="D147" s="155">
        <v>2017</v>
      </c>
      <c r="E147" s="151">
        <v>114613.28</v>
      </c>
      <c r="F147" s="143">
        <v>11054</v>
      </c>
      <c r="G147" s="143" t="s">
        <v>317</v>
      </c>
      <c r="H147" s="143">
        <v>62</v>
      </c>
    </row>
    <row r="148" spans="1:8" s="156" customFormat="1" ht="12.75">
      <c r="A148" s="143">
        <f t="shared" si="2"/>
        <v>143</v>
      </c>
      <c r="B148" s="154" t="s">
        <v>917</v>
      </c>
      <c r="C148" s="154" t="s">
        <v>918</v>
      </c>
      <c r="D148" s="155">
        <v>2017</v>
      </c>
      <c r="E148" s="151">
        <v>104756.29999999999</v>
      </c>
      <c r="F148" s="143"/>
      <c r="G148" s="143"/>
      <c r="H148" s="143"/>
    </row>
    <row r="149" spans="1:8" s="156" customFormat="1" ht="12.75">
      <c r="A149" s="143">
        <f t="shared" si="2"/>
        <v>144</v>
      </c>
      <c r="B149" s="154" t="s">
        <v>919</v>
      </c>
      <c r="C149" s="154" t="s">
        <v>920</v>
      </c>
      <c r="D149" s="155">
        <v>2017</v>
      </c>
      <c r="E149" s="151">
        <v>104751.19</v>
      </c>
      <c r="F149" s="143">
        <v>11009</v>
      </c>
      <c r="G149" s="143" t="s">
        <v>629</v>
      </c>
      <c r="H149" s="143">
        <v>39</v>
      </c>
    </row>
    <row r="150" spans="1:8" s="156" customFormat="1" ht="12.75">
      <c r="A150" s="143">
        <f t="shared" si="2"/>
        <v>145</v>
      </c>
      <c r="B150" s="154" t="s">
        <v>921</v>
      </c>
      <c r="C150" s="154" t="s">
        <v>922</v>
      </c>
      <c r="D150" s="155">
        <v>2017</v>
      </c>
      <c r="E150" s="151">
        <v>103632.63</v>
      </c>
      <c r="F150" s="143">
        <v>10936</v>
      </c>
      <c r="G150" s="143" t="s">
        <v>865</v>
      </c>
      <c r="H150" s="143">
        <v>54</v>
      </c>
    </row>
    <row r="151" spans="1:8" s="156" customFormat="1" ht="12.75">
      <c r="A151" s="143">
        <f t="shared" si="2"/>
        <v>146</v>
      </c>
      <c r="B151" s="154" t="s">
        <v>923</v>
      </c>
      <c r="C151" s="154" t="s">
        <v>924</v>
      </c>
      <c r="D151" s="155">
        <v>2017</v>
      </c>
      <c r="E151" s="151">
        <v>101114.70999999996</v>
      </c>
      <c r="F151" s="143">
        <v>10597</v>
      </c>
      <c r="G151" s="143" t="s">
        <v>662</v>
      </c>
      <c r="H151" s="143">
        <v>53</v>
      </c>
    </row>
    <row r="152" spans="1:8" s="156" customFormat="1" ht="12.75">
      <c r="A152" s="143">
        <f t="shared" si="2"/>
        <v>147</v>
      </c>
      <c r="B152" s="154" t="s">
        <v>925</v>
      </c>
      <c r="C152" s="154" t="s">
        <v>926</v>
      </c>
      <c r="D152" s="155">
        <v>2017</v>
      </c>
      <c r="E152" s="151">
        <v>97329.83</v>
      </c>
      <c r="F152" s="143">
        <v>10936</v>
      </c>
      <c r="G152" s="143" t="s">
        <v>865</v>
      </c>
      <c r="H152" s="143">
        <v>54</v>
      </c>
    </row>
    <row r="153" spans="1:8" s="156" customFormat="1" ht="12.75">
      <c r="A153" s="143">
        <f t="shared" si="2"/>
        <v>148</v>
      </c>
      <c r="B153" s="154" t="s">
        <v>927</v>
      </c>
      <c r="C153" s="154" t="s">
        <v>928</v>
      </c>
      <c r="D153" s="155">
        <v>2017</v>
      </c>
      <c r="E153" s="151">
        <v>96497.66</v>
      </c>
      <c r="F153" s="143">
        <v>50820</v>
      </c>
      <c r="G153" s="143" t="s">
        <v>314</v>
      </c>
      <c r="H153" s="143">
        <v>127</v>
      </c>
    </row>
    <row r="154" spans="1:8" s="156" customFormat="1" ht="12.75">
      <c r="A154" s="143">
        <f t="shared" si="2"/>
        <v>149</v>
      </c>
      <c r="B154" s="154" t="s">
        <v>929</v>
      </c>
      <c r="C154" s="154" t="s">
        <v>930</v>
      </c>
      <c r="D154" s="155">
        <v>2017</v>
      </c>
      <c r="E154" s="151">
        <v>91763.44</v>
      </c>
      <c r="F154" s="143">
        <v>11017</v>
      </c>
      <c r="G154" s="143" t="s">
        <v>316</v>
      </c>
      <c r="H154" s="143">
        <v>93</v>
      </c>
    </row>
    <row r="155" spans="1:8" s="156" customFormat="1" ht="12.75">
      <c r="A155" s="143">
        <f t="shared" si="2"/>
        <v>150</v>
      </c>
      <c r="B155" s="154" t="s">
        <v>931</v>
      </c>
      <c r="C155" s="154" t="s">
        <v>932</v>
      </c>
      <c r="D155" s="155">
        <v>2017</v>
      </c>
      <c r="E155" s="151">
        <v>90324.53</v>
      </c>
      <c r="F155" s="143"/>
      <c r="G155" s="143"/>
      <c r="H155" s="143"/>
    </row>
    <row r="156" spans="1:8" s="156" customFormat="1" ht="12.75">
      <c r="A156" s="143">
        <f t="shared" si="2"/>
        <v>151</v>
      </c>
      <c r="B156" s="154" t="s">
        <v>933</v>
      </c>
      <c r="C156" s="154" t="s">
        <v>934</v>
      </c>
      <c r="D156" s="155">
        <v>2017</v>
      </c>
      <c r="E156" s="151">
        <v>80555.15</v>
      </c>
      <c r="F156" s="143"/>
      <c r="G156" s="143"/>
      <c r="H156" s="143"/>
    </row>
    <row r="157" spans="1:8" s="156" customFormat="1" ht="12.75">
      <c r="A157" s="143">
        <f t="shared" si="2"/>
        <v>152</v>
      </c>
      <c r="B157" s="154" t="s">
        <v>935</v>
      </c>
      <c r="C157" s="154" t="s">
        <v>936</v>
      </c>
      <c r="D157" s="155">
        <v>2017</v>
      </c>
      <c r="E157" s="151">
        <v>79513.39</v>
      </c>
      <c r="F157" s="143">
        <v>10825</v>
      </c>
      <c r="G157" s="143" t="s">
        <v>937</v>
      </c>
      <c r="H157" s="143">
        <v>17</v>
      </c>
    </row>
    <row r="158" spans="1:8" s="156" customFormat="1" ht="12.75">
      <c r="A158" s="143">
        <f t="shared" si="2"/>
        <v>153</v>
      </c>
      <c r="B158" s="154" t="s">
        <v>938</v>
      </c>
      <c r="C158" s="154" t="s">
        <v>939</v>
      </c>
      <c r="D158" s="155">
        <v>2017</v>
      </c>
      <c r="E158" s="151">
        <v>77660.77000000002</v>
      </c>
      <c r="F158" s="143">
        <v>50565</v>
      </c>
      <c r="G158" s="143" t="s">
        <v>316</v>
      </c>
      <c r="H158" s="143">
        <v>105</v>
      </c>
    </row>
    <row r="159" spans="1:8" s="156" customFormat="1" ht="12.75">
      <c r="A159" s="143">
        <f t="shared" si="2"/>
        <v>154</v>
      </c>
      <c r="B159" s="154" t="s">
        <v>940</v>
      </c>
      <c r="C159" s="154" t="s">
        <v>941</v>
      </c>
      <c r="D159" s="155">
        <v>2017</v>
      </c>
      <c r="E159" s="151">
        <v>74187.7</v>
      </c>
      <c r="F159" s="143"/>
      <c r="G159" s="143"/>
      <c r="H159" s="143"/>
    </row>
    <row r="160" spans="1:8" s="156" customFormat="1" ht="12.75">
      <c r="A160" s="143">
        <f t="shared" si="2"/>
        <v>155</v>
      </c>
      <c r="B160" s="154" t="s">
        <v>942</v>
      </c>
      <c r="C160" s="154" t="s">
        <v>943</v>
      </c>
      <c r="D160" s="155">
        <v>2017</v>
      </c>
      <c r="E160" s="151">
        <v>71604.83</v>
      </c>
      <c r="F160" s="143"/>
      <c r="G160" s="143"/>
      <c r="H160" s="143"/>
    </row>
    <row r="161" spans="1:8" s="156" customFormat="1" ht="12.75">
      <c r="A161" s="143">
        <f t="shared" si="2"/>
        <v>156</v>
      </c>
      <c r="B161" s="154" t="s">
        <v>944</v>
      </c>
      <c r="C161" s="154" t="s">
        <v>945</v>
      </c>
      <c r="D161" s="155">
        <v>2017</v>
      </c>
      <c r="E161" s="151">
        <v>71071.78</v>
      </c>
      <c r="F161" s="143"/>
      <c r="G161" s="143"/>
      <c r="H161" s="143"/>
    </row>
    <row r="162" spans="1:8" s="156" customFormat="1" ht="12.75">
      <c r="A162" s="143">
        <f t="shared" si="2"/>
        <v>157</v>
      </c>
      <c r="B162" s="154" t="s">
        <v>946</v>
      </c>
      <c r="C162" s="154" t="s">
        <v>947</v>
      </c>
      <c r="D162" s="155">
        <v>2017</v>
      </c>
      <c r="E162" s="151">
        <v>68944.5</v>
      </c>
      <c r="F162" s="143">
        <v>50851</v>
      </c>
      <c r="G162" s="143" t="s">
        <v>314</v>
      </c>
      <c r="H162" s="143">
        <v>189</v>
      </c>
    </row>
    <row r="163" spans="1:8" s="156" customFormat="1" ht="12.75">
      <c r="A163" s="143">
        <f t="shared" si="2"/>
        <v>158</v>
      </c>
      <c r="B163" s="154" t="s">
        <v>948</v>
      </c>
      <c r="C163" s="154" t="s">
        <v>949</v>
      </c>
      <c r="D163" s="155">
        <v>2017</v>
      </c>
      <c r="E163" s="151">
        <v>65994.2</v>
      </c>
      <c r="F163" s="143">
        <v>11315</v>
      </c>
      <c r="G163" s="143" t="s">
        <v>629</v>
      </c>
      <c r="H163" s="143">
        <v>79</v>
      </c>
    </row>
    <row r="164" spans="1:8" s="156" customFormat="1" ht="12.75">
      <c r="A164" s="143">
        <f t="shared" si="2"/>
        <v>159</v>
      </c>
      <c r="B164" s="154" t="s">
        <v>950</v>
      </c>
      <c r="C164" s="154" t="s">
        <v>951</v>
      </c>
      <c r="D164" s="155">
        <v>2017</v>
      </c>
      <c r="E164" s="151">
        <v>65907.1</v>
      </c>
      <c r="F164" s="143">
        <v>50924</v>
      </c>
      <c r="G164" s="143" t="s">
        <v>679</v>
      </c>
      <c r="H164" s="143">
        <v>147</v>
      </c>
    </row>
    <row r="165" spans="1:8" s="156" customFormat="1" ht="12.75">
      <c r="A165" s="143">
        <f t="shared" si="2"/>
        <v>160</v>
      </c>
      <c r="B165" s="154" t="s">
        <v>952</v>
      </c>
      <c r="C165" s="154" t="s">
        <v>953</v>
      </c>
      <c r="D165" s="155">
        <v>2017</v>
      </c>
      <c r="E165" s="151">
        <v>63286.09999999992</v>
      </c>
      <c r="F165" s="143"/>
      <c r="G165" s="143"/>
      <c r="H165" s="143"/>
    </row>
    <row r="166" spans="1:8" s="156" customFormat="1" ht="12.75">
      <c r="A166" s="143">
        <f t="shared" si="2"/>
        <v>161</v>
      </c>
      <c r="B166" s="154" t="s">
        <v>954</v>
      </c>
      <c r="C166" s="154" t="s">
        <v>955</v>
      </c>
      <c r="D166" s="155">
        <v>2017</v>
      </c>
      <c r="E166" s="151">
        <v>63276.280000000006</v>
      </c>
      <c r="F166" s="143">
        <v>50925</v>
      </c>
      <c r="G166" s="143" t="s">
        <v>314</v>
      </c>
      <c r="H166" s="143">
        <v>148</v>
      </c>
    </row>
    <row r="167" spans="1:8" s="156" customFormat="1" ht="12.75">
      <c r="A167" s="143">
        <f t="shared" si="2"/>
        <v>162</v>
      </c>
      <c r="B167" s="154" t="s">
        <v>956</v>
      </c>
      <c r="C167" s="154" t="s">
        <v>957</v>
      </c>
      <c r="D167" s="155">
        <v>2017</v>
      </c>
      <c r="E167" s="151">
        <v>63211.990000000005</v>
      </c>
      <c r="F167" s="143"/>
      <c r="G167" s="143"/>
      <c r="H167" s="143"/>
    </row>
    <row r="168" spans="1:8" s="156" customFormat="1" ht="12.75">
      <c r="A168" s="143">
        <f t="shared" si="2"/>
        <v>163</v>
      </c>
      <c r="B168" s="154" t="s">
        <v>958</v>
      </c>
      <c r="C168" s="154" t="s">
        <v>959</v>
      </c>
      <c r="D168" s="155">
        <v>2017</v>
      </c>
      <c r="E168" s="151">
        <v>63020.34</v>
      </c>
      <c r="F168" s="143"/>
      <c r="G168" s="143"/>
      <c r="H168" s="143"/>
    </row>
    <row r="169" spans="1:8" s="156" customFormat="1" ht="12.75">
      <c r="A169" s="143">
        <f t="shared" si="2"/>
        <v>164</v>
      </c>
      <c r="B169" s="154" t="s">
        <v>960</v>
      </c>
      <c r="C169" s="154" t="s">
        <v>961</v>
      </c>
      <c r="D169" s="155">
        <v>2017</v>
      </c>
      <c r="E169" s="151">
        <v>62815.07</v>
      </c>
      <c r="F169" s="143"/>
      <c r="G169" s="143"/>
      <c r="H169" s="143"/>
    </row>
    <row r="170" spans="1:8" s="156" customFormat="1" ht="12.75">
      <c r="A170" s="143">
        <f t="shared" si="2"/>
        <v>165</v>
      </c>
      <c r="B170" s="154" t="s">
        <v>962</v>
      </c>
      <c r="C170" s="154" t="s">
        <v>963</v>
      </c>
      <c r="D170" s="155">
        <v>2017</v>
      </c>
      <c r="E170" s="151">
        <v>61125.57000000001</v>
      </c>
      <c r="F170" s="143"/>
      <c r="G170" s="143"/>
      <c r="H170" s="143"/>
    </row>
    <row r="171" spans="1:8" s="156" customFormat="1" ht="12.75">
      <c r="A171" s="143">
        <f t="shared" si="2"/>
        <v>166</v>
      </c>
      <c r="B171" s="154" t="s">
        <v>964</v>
      </c>
      <c r="C171" s="154" t="s">
        <v>965</v>
      </c>
      <c r="D171" s="155">
        <v>2017</v>
      </c>
      <c r="E171" s="151">
        <v>60061.32</v>
      </c>
      <c r="F171" s="143"/>
      <c r="G171" s="143"/>
      <c r="H171" s="143"/>
    </row>
    <row r="172" spans="1:8" s="156" customFormat="1" ht="12.75">
      <c r="A172" s="143">
        <f t="shared" si="2"/>
        <v>167</v>
      </c>
      <c r="B172" s="154" t="s">
        <v>966</v>
      </c>
      <c r="C172" s="154" t="s">
        <v>967</v>
      </c>
      <c r="D172" s="155">
        <v>2017</v>
      </c>
      <c r="E172" s="151">
        <v>59805.979999999996</v>
      </c>
      <c r="F172" s="143">
        <v>50951</v>
      </c>
      <c r="G172" s="143" t="s">
        <v>314</v>
      </c>
      <c r="H172" s="143">
        <v>152</v>
      </c>
    </row>
    <row r="173" spans="1:8" s="156" customFormat="1" ht="12.75">
      <c r="A173" s="143">
        <f t="shared" si="2"/>
        <v>168</v>
      </c>
      <c r="B173" s="154" t="s">
        <v>968</v>
      </c>
      <c r="C173" s="154" t="s">
        <v>969</v>
      </c>
      <c r="D173" s="155">
        <v>2017</v>
      </c>
      <c r="E173" s="151">
        <v>59738.73</v>
      </c>
      <c r="F173" s="143">
        <v>11040</v>
      </c>
      <c r="G173" s="143" t="s">
        <v>317</v>
      </c>
      <c r="H173" s="143">
        <v>30</v>
      </c>
    </row>
    <row r="174" spans="1:8" s="156" customFormat="1" ht="12.75">
      <c r="A174" s="143">
        <f t="shared" si="2"/>
        <v>169</v>
      </c>
      <c r="B174" s="154" t="s">
        <v>970</v>
      </c>
      <c r="C174" s="154" t="s">
        <v>971</v>
      </c>
      <c r="D174" s="155">
        <v>2017</v>
      </c>
      <c r="E174" s="151">
        <v>58608.61</v>
      </c>
      <c r="F174" s="143"/>
      <c r="G174" s="143"/>
      <c r="H174" s="143"/>
    </row>
    <row r="175" spans="1:8" s="156" customFormat="1" ht="12.75">
      <c r="A175" s="143">
        <f t="shared" si="2"/>
        <v>170</v>
      </c>
      <c r="B175" s="154" t="s">
        <v>972</v>
      </c>
      <c r="C175" s="154" t="s">
        <v>973</v>
      </c>
      <c r="D175" s="155">
        <v>2017</v>
      </c>
      <c r="E175" s="151">
        <v>58105.66999999999</v>
      </c>
      <c r="F175" s="143">
        <v>50967</v>
      </c>
      <c r="G175" s="143" t="s">
        <v>314</v>
      </c>
      <c r="H175" s="143">
        <v>150</v>
      </c>
    </row>
    <row r="176" spans="1:8" s="156" customFormat="1" ht="12.75">
      <c r="A176" s="143">
        <f t="shared" si="2"/>
        <v>171</v>
      </c>
      <c r="B176" s="154" t="s">
        <v>974</v>
      </c>
      <c r="C176" s="154" t="s">
        <v>975</v>
      </c>
      <c r="D176" s="155">
        <v>2017</v>
      </c>
      <c r="E176" s="151">
        <v>58096.560000000005</v>
      </c>
      <c r="F176" s="143">
        <v>50735</v>
      </c>
      <c r="G176" s="143" t="s">
        <v>976</v>
      </c>
      <c r="H176" s="143">
        <v>114</v>
      </c>
    </row>
    <row r="177" spans="1:8" s="156" customFormat="1" ht="12.75">
      <c r="A177" s="143">
        <f t="shared" si="2"/>
        <v>172</v>
      </c>
      <c r="B177" s="154" t="s">
        <v>977</v>
      </c>
      <c r="C177" s="154" t="s">
        <v>978</v>
      </c>
      <c r="D177" s="155">
        <v>2017</v>
      </c>
      <c r="E177" s="151">
        <v>54695.59</v>
      </c>
      <c r="F177" s="143"/>
      <c r="G177" s="143"/>
      <c r="H177" s="143"/>
    </row>
    <row r="178" spans="1:8" s="156" customFormat="1" ht="12.75">
      <c r="A178" s="143">
        <f t="shared" si="2"/>
        <v>173</v>
      </c>
      <c r="B178" s="154" t="s">
        <v>979</v>
      </c>
      <c r="C178" s="154" t="s">
        <v>980</v>
      </c>
      <c r="D178" s="155">
        <v>2017</v>
      </c>
      <c r="E178" s="151">
        <v>54138.68</v>
      </c>
      <c r="F178" s="143"/>
      <c r="G178" s="143"/>
      <c r="H178" s="143"/>
    </row>
    <row r="179" spans="1:8" s="156" customFormat="1" ht="12.75">
      <c r="A179" s="143">
        <f t="shared" si="2"/>
        <v>174</v>
      </c>
      <c r="B179" s="154" t="s">
        <v>981</v>
      </c>
      <c r="C179" s="154" t="s">
        <v>982</v>
      </c>
      <c r="D179" s="155">
        <v>2017</v>
      </c>
      <c r="E179" s="151">
        <v>54032.21</v>
      </c>
      <c r="F179" s="143"/>
      <c r="G179" s="143"/>
      <c r="H179" s="143"/>
    </row>
    <row r="180" spans="1:8" s="156" customFormat="1" ht="12.75">
      <c r="A180" s="143">
        <f t="shared" si="2"/>
        <v>175</v>
      </c>
      <c r="B180" s="154" t="s">
        <v>983</v>
      </c>
      <c r="C180" s="154" t="s">
        <v>984</v>
      </c>
      <c r="D180" s="155">
        <v>2017</v>
      </c>
      <c r="E180" s="151">
        <v>53231.56</v>
      </c>
      <c r="F180" s="143">
        <v>50819</v>
      </c>
      <c r="G180" s="143" t="s">
        <v>314</v>
      </c>
      <c r="H180" s="143">
        <v>126</v>
      </c>
    </row>
    <row r="181" spans="1:8" s="156" customFormat="1" ht="12.75">
      <c r="A181" s="143">
        <f t="shared" si="2"/>
        <v>176</v>
      </c>
      <c r="B181" s="154" t="s">
        <v>985</v>
      </c>
      <c r="C181" s="154" t="s">
        <v>986</v>
      </c>
      <c r="D181" s="155">
        <v>2017</v>
      </c>
      <c r="E181" s="151">
        <v>52570.34</v>
      </c>
      <c r="F181" s="143"/>
      <c r="G181" s="143"/>
      <c r="H181" s="143"/>
    </row>
    <row r="182" spans="1:8" s="156" customFormat="1" ht="12.75">
      <c r="A182" s="143">
        <f t="shared" si="2"/>
        <v>177</v>
      </c>
      <c r="B182" s="154" t="s">
        <v>987</v>
      </c>
      <c r="C182" s="154" t="s">
        <v>988</v>
      </c>
      <c r="D182" s="155">
        <v>2017</v>
      </c>
      <c r="E182" s="151">
        <v>50195.29</v>
      </c>
      <c r="F182" s="143"/>
      <c r="G182" s="143"/>
      <c r="H182" s="143"/>
    </row>
    <row r="184" ht="12.75">
      <c r="A184" s="140" t="s">
        <v>69</v>
      </c>
    </row>
    <row r="185" ht="12.75">
      <c r="A185" s="140" t="s">
        <v>326</v>
      </c>
    </row>
    <row r="188" spans="1:5" ht="12.75">
      <c r="A188" s="145" t="s">
        <v>2</v>
      </c>
      <c r="B188" s="141"/>
      <c r="D188" s="143"/>
      <c r="E188" s="144"/>
    </row>
    <row r="189" spans="1:6" ht="12.75">
      <c r="A189" s="146" t="s">
        <v>4</v>
      </c>
      <c r="B189" s="147" t="s">
        <v>243</v>
      </c>
      <c r="C189" s="146" t="s">
        <v>244</v>
      </c>
      <c r="D189" s="146" t="s">
        <v>245</v>
      </c>
      <c r="E189" s="148" t="s">
        <v>97</v>
      </c>
      <c r="F189" s="146" t="s">
        <v>238</v>
      </c>
    </row>
    <row r="190" spans="1:5" ht="12.75">
      <c r="A190" s="143">
        <v>1</v>
      </c>
      <c r="B190" s="150" t="s">
        <v>344</v>
      </c>
      <c r="C190" s="150" t="s">
        <v>345</v>
      </c>
      <c r="D190" s="142">
        <v>2017</v>
      </c>
      <c r="E190" s="151">
        <v>52514305.78</v>
      </c>
    </row>
    <row r="191" spans="1:5" ht="12.75">
      <c r="A191" s="143">
        <f>A190+1</f>
        <v>2</v>
      </c>
      <c r="B191" s="150" t="s">
        <v>346</v>
      </c>
      <c r="C191" s="150" t="s">
        <v>347</v>
      </c>
      <c r="D191" s="142">
        <v>2017</v>
      </c>
      <c r="E191" s="151">
        <v>5463573.680000001</v>
      </c>
    </row>
    <row r="192" spans="1:5" ht="12.75">
      <c r="A192" s="143">
        <f aca="true" t="shared" si="3" ref="A192:A255">A191+1</f>
        <v>3</v>
      </c>
      <c r="B192" s="150" t="s">
        <v>348</v>
      </c>
      <c r="C192" s="150" t="s">
        <v>349</v>
      </c>
      <c r="D192" s="142">
        <v>2017</v>
      </c>
      <c r="E192" s="151">
        <v>4372828.32</v>
      </c>
    </row>
    <row r="193" spans="1:5" ht="12.75">
      <c r="A193" s="143">
        <f t="shared" si="3"/>
        <v>4</v>
      </c>
      <c r="B193" s="150" t="s">
        <v>350</v>
      </c>
      <c r="C193" s="150" t="s">
        <v>351</v>
      </c>
      <c r="D193" s="142">
        <v>2017</v>
      </c>
      <c r="E193" s="151">
        <v>3237143.41</v>
      </c>
    </row>
    <row r="194" spans="1:5" ht="12.75">
      <c r="A194" s="143">
        <f t="shared" si="3"/>
        <v>5</v>
      </c>
      <c r="B194" s="150" t="s">
        <v>352</v>
      </c>
      <c r="C194" s="150" t="s">
        <v>353</v>
      </c>
      <c r="D194" s="142">
        <v>2017</v>
      </c>
      <c r="E194" s="151">
        <v>3207126.7699999996</v>
      </c>
    </row>
    <row r="195" spans="1:5" ht="12.75">
      <c r="A195" s="143">
        <f t="shared" si="3"/>
        <v>6</v>
      </c>
      <c r="B195" s="150" t="s">
        <v>354</v>
      </c>
      <c r="C195" s="150" t="s">
        <v>355</v>
      </c>
      <c r="D195" s="142">
        <v>2017</v>
      </c>
      <c r="E195" s="151">
        <v>3190452.7299999995</v>
      </c>
    </row>
    <row r="196" spans="1:5" ht="12.75">
      <c r="A196" s="143">
        <f t="shared" si="3"/>
        <v>7</v>
      </c>
      <c r="B196" s="150" t="s">
        <v>356</v>
      </c>
      <c r="C196" s="150" t="s">
        <v>357</v>
      </c>
      <c r="D196" s="142">
        <v>2017</v>
      </c>
      <c r="E196" s="151">
        <v>3016199.0999999996</v>
      </c>
    </row>
    <row r="197" spans="1:5" ht="12.75">
      <c r="A197" s="143">
        <f t="shared" si="3"/>
        <v>8</v>
      </c>
      <c r="B197" s="150" t="s">
        <v>358</v>
      </c>
      <c r="C197" s="150" t="s">
        <v>359</v>
      </c>
      <c r="D197" s="142">
        <v>2017</v>
      </c>
      <c r="E197" s="151">
        <v>2294395.9400000004</v>
      </c>
    </row>
    <row r="198" spans="1:5" ht="12.75">
      <c r="A198" s="143">
        <f t="shared" si="3"/>
        <v>9</v>
      </c>
      <c r="B198" s="150" t="s">
        <v>360</v>
      </c>
      <c r="C198" s="150" t="s">
        <v>361</v>
      </c>
      <c r="D198" s="142">
        <v>2017</v>
      </c>
      <c r="E198" s="151">
        <v>1686660.63</v>
      </c>
    </row>
    <row r="199" spans="1:5" ht="12.75">
      <c r="A199" s="143">
        <f t="shared" si="3"/>
        <v>10</v>
      </c>
      <c r="B199" s="150" t="s">
        <v>362</v>
      </c>
      <c r="C199" s="150" t="s">
        <v>363</v>
      </c>
      <c r="D199" s="142">
        <v>2017</v>
      </c>
      <c r="E199" s="151">
        <v>1658335.59</v>
      </c>
    </row>
    <row r="200" spans="1:5" ht="12.75">
      <c r="A200" s="143">
        <f t="shared" si="3"/>
        <v>11</v>
      </c>
      <c r="B200" s="150" t="s">
        <v>364</v>
      </c>
      <c r="C200" s="150" t="s">
        <v>365</v>
      </c>
      <c r="D200" s="142">
        <v>2017</v>
      </c>
      <c r="E200" s="151">
        <v>1600393.4</v>
      </c>
    </row>
    <row r="201" spans="1:5" ht="12.75">
      <c r="A201" s="143">
        <f t="shared" si="3"/>
        <v>12</v>
      </c>
      <c r="B201" s="150" t="s">
        <v>366</v>
      </c>
      <c r="C201" s="150" t="s">
        <v>367</v>
      </c>
      <c r="D201" s="142">
        <v>2017</v>
      </c>
      <c r="E201" s="151">
        <v>1528855.75</v>
      </c>
    </row>
    <row r="202" spans="1:5" ht="12.75">
      <c r="A202" s="143">
        <f t="shared" si="3"/>
        <v>13</v>
      </c>
      <c r="B202" s="150" t="s">
        <v>368</v>
      </c>
      <c r="C202" s="150" t="s">
        <v>369</v>
      </c>
      <c r="D202" s="142">
        <v>2017</v>
      </c>
      <c r="E202" s="151">
        <v>1414438</v>
      </c>
    </row>
    <row r="203" spans="1:5" ht="12.75">
      <c r="A203" s="143">
        <f t="shared" si="3"/>
        <v>14</v>
      </c>
      <c r="B203" s="150" t="s">
        <v>370</v>
      </c>
      <c r="C203" s="150" t="s">
        <v>371</v>
      </c>
      <c r="D203" s="142">
        <v>2017</v>
      </c>
      <c r="E203" s="151">
        <v>1168566.04</v>
      </c>
    </row>
    <row r="204" spans="1:5" ht="12.75">
      <c r="A204" s="143">
        <f t="shared" si="3"/>
        <v>15</v>
      </c>
      <c r="B204" s="150" t="s">
        <v>372</v>
      </c>
      <c r="C204" s="150" t="s">
        <v>373</v>
      </c>
      <c r="D204" s="142">
        <v>2017</v>
      </c>
      <c r="E204" s="151">
        <v>1125936.6200000003</v>
      </c>
    </row>
    <row r="205" spans="1:5" ht="12.75">
      <c r="A205" s="143">
        <f t="shared" si="3"/>
        <v>16</v>
      </c>
      <c r="B205" s="150" t="s">
        <v>374</v>
      </c>
      <c r="C205" s="150" t="s">
        <v>375</v>
      </c>
      <c r="D205" s="142">
        <v>2017</v>
      </c>
      <c r="E205" s="151">
        <v>1029044.34</v>
      </c>
    </row>
    <row r="206" spans="1:5" ht="12.75">
      <c r="A206" s="143">
        <f t="shared" si="3"/>
        <v>17</v>
      </c>
      <c r="B206" s="150" t="s">
        <v>376</v>
      </c>
      <c r="C206" s="150" t="s">
        <v>377</v>
      </c>
      <c r="D206" s="142">
        <v>2017</v>
      </c>
      <c r="E206" s="151">
        <v>973990.04</v>
      </c>
    </row>
    <row r="207" spans="1:5" ht="12.75">
      <c r="A207" s="143">
        <f t="shared" si="3"/>
        <v>18</v>
      </c>
      <c r="B207" s="150" t="s">
        <v>378</v>
      </c>
      <c r="C207" s="150" t="s">
        <v>379</v>
      </c>
      <c r="D207" s="142">
        <v>2017</v>
      </c>
      <c r="E207" s="151">
        <v>917754.4400000001</v>
      </c>
    </row>
    <row r="208" spans="1:5" ht="12.75">
      <c r="A208" s="143">
        <f t="shared" si="3"/>
        <v>19</v>
      </c>
      <c r="B208" s="150" t="s">
        <v>380</v>
      </c>
      <c r="C208" s="150" t="s">
        <v>381</v>
      </c>
      <c r="D208" s="142">
        <v>2017</v>
      </c>
      <c r="E208" s="151">
        <v>890894.67</v>
      </c>
    </row>
    <row r="209" spans="1:5" ht="12.75">
      <c r="A209" s="143">
        <f t="shared" si="3"/>
        <v>20</v>
      </c>
      <c r="B209" s="150" t="s">
        <v>382</v>
      </c>
      <c r="C209" s="150" t="s">
        <v>383</v>
      </c>
      <c r="D209" s="142">
        <v>2017</v>
      </c>
      <c r="E209" s="151">
        <v>882307.23</v>
      </c>
    </row>
    <row r="210" spans="1:5" ht="12.75">
      <c r="A210" s="143">
        <f t="shared" si="3"/>
        <v>21</v>
      </c>
      <c r="B210" s="150" t="s">
        <v>384</v>
      </c>
      <c r="C210" s="150" t="s">
        <v>385</v>
      </c>
      <c r="D210" s="142">
        <v>2017</v>
      </c>
      <c r="E210" s="151">
        <v>787310.8200000001</v>
      </c>
    </row>
    <row r="211" spans="1:5" ht="12.75">
      <c r="A211" s="143">
        <f t="shared" si="3"/>
        <v>22</v>
      </c>
      <c r="B211" s="150" t="s">
        <v>386</v>
      </c>
      <c r="C211" s="150" t="s">
        <v>387</v>
      </c>
      <c r="D211" s="142">
        <v>2017</v>
      </c>
      <c r="E211" s="151">
        <v>780457.81</v>
      </c>
    </row>
    <row r="212" spans="1:5" ht="12.75">
      <c r="A212" s="143">
        <f t="shared" si="3"/>
        <v>23</v>
      </c>
      <c r="B212" s="150" t="s">
        <v>388</v>
      </c>
      <c r="C212" s="150" t="s">
        <v>389</v>
      </c>
      <c r="D212" s="142">
        <v>2017</v>
      </c>
      <c r="E212" s="151">
        <v>773325.6499999999</v>
      </c>
    </row>
    <row r="213" spans="1:5" ht="12.75">
      <c r="A213" s="143">
        <f t="shared" si="3"/>
        <v>24</v>
      </c>
      <c r="B213" s="150" t="s">
        <v>390</v>
      </c>
      <c r="C213" s="150" t="s">
        <v>391</v>
      </c>
      <c r="D213" s="142">
        <v>2017</v>
      </c>
      <c r="E213" s="151">
        <v>724810.99</v>
      </c>
    </row>
    <row r="214" spans="1:5" ht="12.75">
      <c r="A214" s="143">
        <f t="shared" si="3"/>
        <v>25</v>
      </c>
      <c r="B214" s="150" t="s">
        <v>392</v>
      </c>
      <c r="C214" s="150" t="s">
        <v>393</v>
      </c>
      <c r="D214" s="142">
        <v>2017</v>
      </c>
      <c r="E214" s="151">
        <v>672418.48</v>
      </c>
    </row>
    <row r="215" spans="1:5" ht="12.75">
      <c r="A215" s="143">
        <f t="shared" si="3"/>
        <v>26</v>
      </c>
      <c r="B215" s="150" t="s">
        <v>394</v>
      </c>
      <c r="C215" s="150" t="s">
        <v>395</v>
      </c>
      <c r="D215" s="142">
        <v>2017</v>
      </c>
      <c r="E215" s="151">
        <v>669435.12</v>
      </c>
    </row>
    <row r="216" spans="1:5" ht="12.75">
      <c r="A216" s="143">
        <f t="shared" si="3"/>
        <v>27</v>
      </c>
      <c r="B216" s="150" t="s">
        <v>396</v>
      </c>
      <c r="C216" s="150" t="s">
        <v>397</v>
      </c>
      <c r="D216" s="142">
        <v>2017</v>
      </c>
      <c r="E216" s="151">
        <v>665078.9999999999</v>
      </c>
    </row>
    <row r="217" spans="1:5" ht="12.75">
      <c r="A217" s="143">
        <f t="shared" si="3"/>
        <v>28</v>
      </c>
      <c r="B217" s="150" t="s">
        <v>398</v>
      </c>
      <c r="C217" s="150" t="s">
        <v>399</v>
      </c>
      <c r="D217" s="142">
        <v>2017</v>
      </c>
      <c r="E217" s="151">
        <v>605521.3500000001</v>
      </c>
    </row>
    <row r="218" spans="1:5" ht="12.75">
      <c r="A218" s="143">
        <f t="shared" si="3"/>
        <v>29</v>
      </c>
      <c r="B218" s="150" t="s">
        <v>400</v>
      </c>
      <c r="C218" s="150" t="s">
        <v>401</v>
      </c>
      <c r="D218" s="142">
        <v>2017</v>
      </c>
      <c r="E218" s="151">
        <v>589427.62</v>
      </c>
    </row>
    <row r="219" spans="1:5" ht="12.75">
      <c r="A219" s="143">
        <f t="shared" si="3"/>
        <v>30</v>
      </c>
      <c r="B219" s="150" t="s">
        <v>402</v>
      </c>
      <c r="C219" s="150" t="s">
        <v>403</v>
      </c>
      <c r="D219" s="142">
        <v>2017</v>
      </c>
      <c r="E219" s="151">
        <v>564086.5800000001</v>
      </c>
    </row>
    <row r="220" spans="1:5" ht="12.75">
      <c r="A220" s="143">
        <f t="shared" si="3"/>
        <v>31</v>
      </c>
      <c r="B220" s="150" t="s">
        <v>404</v>
      </c>
      <c r="C220" s="150" t="s">
        <v>405</v>
      </c>
      <c r="D220" s="142">
        <v>2017</v>
      </c>
      <c r="E220" s="151">
        <v>556663.23</v>
      </c>
    </row>
    <row r="221" spans="1:5" ht="12.75">
      <c r="A221" s="143">
        <f t="shared" si="3"/>
        <v>32</v>
      </c>
      <c r="B221" s="150" t="s">
        <v>406</v>
      </c>
      <c r="C221" s="150" t="s">
        <v>407</v>
      </c>
      <c r="D221" s="142">
        <v>2017</v>
      </c>
      <c r="E221" s="151">
        <v>520171.31</v>
      </c>
    </row>
    <row r="222" spans="1:5" ht="12.75">
      <c r="A222" s="143">
        <f t="shared" si="3"/>
        <v>33</v>
      </c>
      <c r="B222" s="150" t="s">
        <v>408</v>
      </c>
      <c r="C222" s="150" t="s">
        <v>409</v>
      </c>
      <c r="D222" s="142">
        <v>2017</v>
      </c>
      <c r="E222" s="151">
        <v>518596.93000000005</v>
      </c>
    </row>
    <row r="223" spans="1:5" ht="12.75">
      <c r="A223" s="143">
        <f t="shared" si="3"/>
        <v>34</v>
      </c>
      <c r="B223" s="150" t="s">
        <v>410</v>
      </c>
      <c r="C223" s="150" t="s">
        <v>411</v>
      </c>
      <c r="D223" s="142">
        <v>2017</v>
      </c>
      <c r="E223" s="151">
        <v>494361.42</v>
      </c>
    </row>
    <row r="224" spans="1:5" ht="12.75">
      <c r="A224" s="143">
        <f t="shared" si="3"/>
        <v>35</v>
      </c>
      <c r="B224" s="150" t="s">
        <v>412</v>
      </c>
      <c r="C224" s="150" t="s">
        <v>413</v>
      </c>
      <c r="D224" s="142">
        <v>2017</v>
      </c>
      <c r="E224" s="151">
        <v>468077.69</v>
      </c>
    </row>
    <row r="225" spans="1:5" ht="12.75">
      <c r="A225" s="143">
        <f t="shared" si="3"/>
        <v>36</v>
      </c>
      <c r="B225" s="150" t="s">
        <v>414</v>
      </c>
      <c r="C225" s="150" t="s">
        <v>415</v>
      </c>
      <c r="D225" s="142">
        <v>2017</v>
      </c>
      <c r="E225" s="151">
        <v>461555.65</v>
      </c>
    </row>
    <row r="226" spans="1:5" ht="12.75">
      <c r="A226" s="143">
        <f t="shared" si="3"/>
        <v>37</v>
      </c>
      <c r="B226" s="150" t="s">
        <v>416</v>
      </c>
      <c r="C226" s="150" t="s">
        <v>417</v>
      </c>
      <c r="D226" s="142">
        <v>2017</v>
      </c>
      <c r="E226" s="151">
        <v>455854.81999999995</v>
      </c>
    </row>
    <row r="227" spans="1:5" ht="12.75">
      <c r="A227" s="143">
        <f t="shared" si="3"/>
        <v>38</v>
      </c>
      <c r="B227" s="150" t="s">
        <v>418</v>
      </c>
      <c r="C227" s="150" t="s">
        <v>419</v>
      </c>
      <c r="D227" s="142">
        <v>2017</v>
      </c>
      <c r="E227" s="151">
        <v>429638.36</v>
      </c>
    </row>
    <row r="228" spans="1:5" ht="12.75">
      <c r="A228" s="143">
        <f t="shared" si="3"/>
        <v>39</v>
      </c>
      <c r="B228" s="150" t="s">
        <v>420</v>
      </c>
      <c r="C228" s="150" t="s">
        <v>421</v>
      </c>
      <c r="D228" s="142">
        <v>2017</v>
      </c>
      <c r="E228" s="151">
        <v>422679.41</v>
      </c>
    </row>
    <row r="229" spans="1:5" ht="12.75">
      <c r="A229" s="143">
        <f t="shared" si="3"/>
        <v>40</v>
      </c>
      <c r="B229" s="150" t="s">
        <v>422</v>
      </c>
      <c r="C229" s="150" t="s">
        <v>423</v>
      </c>
      <c r="D229" s="142">
        <v>2017</v>
      </c>
      <c r="E229" s="151">
        <v>403887.64</v>
      </c>
    </row>
    <row r="230" spans="1:8" ht="12.75">
      <c r="A230" s="143">
        <f t="shared" si="3"/>
        <v>41</v>
      </c>
      <c r="B230" s="150" t="s">
        <v>424</v>
      </c>
      <c r="C230" s="150" t="s">
        <v>425</v>
      </c>
      <c r="D230" s="142">
        <v>2017</v>
      </c>
      <c r="E230" s="151">
        <v>400681.01</v>
      </c>
      <c r="F230" s="143">
        <v>11019</v>
      </c>
      <c r="G230" s="120" t="s">
        <v>317</v>
      </c>
      <c r="H230" s="196">
        <v>21</v>
      </c>
    </row>
    <row r="231" spans="1:7" ht="12.75">
      <c r="A231" s="143">
        <f t="shared" si="3"/>
        <v>42</v>
      </c>
      <c r="B231" s="150" t="s">
        <v>426</v>
      </c>
      <c r="C231" s="150" t="s">
        <v>427</v>
      </c>
      <c r="D231" s="142">
        <v>2017</v>
      </c>
      <c r="E231" s="151">
        <v>400305.01</v>
      </c>
      <c r="G231" s="156"/>
    </row>
    <row r="232" spans="1:7" ht="12.75">
      <c r="A232" s="143">
        <f t="shared" si="3"/>
        <v>43</v>
      </c>
      <c r="B232" s="150" t="s">
        <v>428</v>
      </c>
      <c r="C232" s="150" t="s">
        <v>429</v>
      </c>
      <c r="D232" s="142">
        <v>2017</v>
      </c>
      <c r="E232" s="151">
        <v>390089.36</v>
      </c>
      <c r="G232" s="156"/>
    </row>
    <row r="233" spans="1:7" ht="12.75">
      <c r="A233" s="143">
        <f t="shared" si="3"/>
        <v>44</v>
      </c>
      <c r="B233" s="150" t="s">
        <v>430</v>
      </c>
      <c r="C233" s="150" t="s">
        <v>431</v>
      </c>
      <c r="D233" s="142">
        <v>2017</v>
      </c>
      <c r="E233" s="151">
        <v>383653.2</v>
      </c>
      <c r="G233" s="156"/>
    </row>
    <row r="234" spans="1:5" ht="12.75">
      <c r="A234" s="143">
        <f t="shared" si="3"/>
        <v>45</v>
      </c>
      <c r="B234" s="150" t="s">
        <v>432</v>
      </c>
      <c r="C234" s="150" t="s">
        <v>433</v>
      </c>
      <c r="D234" s="142">
        <v>2017</v>
      </c>
      <c r="E234" s="151">
        <v>378001.38</v>
      </c>
    </row>
    <row r="235" spans="1:7" ht="12.75">
      <c r="A235" s="143">
        <f t="shared" si="3"/>
        <v>46</v>
      </c>
      <c r="B235" s="150" t="s">
        <v>434</v>
      </c>
      <c r="C235" s="150" t="s">
        <v>371</v>
      </c>
      <c r="D235" s="142">
        <v>2017</v>
      </c>
      <c r="E235" s="151">
        <v>370578.3</v>
      </c>
      <c r="G235" s="156"/>
    </row>
    <row r="236" spans="1:5" ht="12.75">
      <c r="A236" s="143">
        <f t="shared" si="3"/>
        <v>47</v>
      </c>
      <c r="B236" s="150" t="s">
        <v>435</v>
      </c>
      <c r="C236" s="150" t="s">
        <v>436</v>
      </c>
      <c r="D236" s="142">
        <v>2017</v>
      </c>
      <c r="E236" s="151">
        <v>367577.82999999996</v>
      </c>
    </row>
    <row r="237" spans="1:5" ht="12.75">
      <c r="A237" s="143">
        <f t="shared" si="3"/>
        <v>48</v>
      </c>
      <c r="B237" s="150" t="s">
        <v>437</v>
      </c>
      <c r="C237" s="150" t="s">
        <v>438</v>
      </c>
      <c r="D237" s="142">
        <v>2017</v>
      </c>
      <c r="E237" s="151">
        <v>364846.67</v>
      </c>
    </row>
    <row r="238" spans="1:5" ht="12.75">
      <c r="A238" s="143">
        <f t="shared" si="3"/>
        <v>49</v>
      </c>
      <c r="B238" s="150" t="s">
        <v>439</v>
      </c>
      <c r="C238" s="150" t="s">
        <v>440</v>
      </c>
      <c r="D238" s="142">
        <v>2017</v>
      </c>
      <c r="E238" s="151">
        <v>362761.15</v>
      </c>
    </row>
    <row r="239" spans="1:7" ht="12.75">
      <c r="A239" s="143">
        <f t="shared" si="3"/>
        <v>50</v>
      </c>
      <c r="B239" s="150" t="s">
        <v>441</v>
      </c>
      <c r="C239" s="150" t="s">
        <v>442</v>
      </c>
      <c r="D239" s="142">
        <v>2017</v>
      </c>
      <c r="E239" s="151">
        <v>361332.37</v>
      </c>
      <c r="G239" s="156"/>
    </row>
    <row r="240" spans="1:8" ht="12.75">
      <c r="A240" s="143">
        <f t="shared" si="3"/>
        <v>51</v>
      </c>
      <c r="B240" s="150" t="s">
        <v>443</v>
      </c>
      <c r="C240" s="150" t="s">
        <v>444</v>
      </c>
      <c r="D240" s="142">
        <v>2017</v>
      </c>
      <c r="E240" s="151">
        <v>355322.27</v>
      </c>
      <c r="F240" s="143">
        <v>51112</v>
      </c>
      <c r="G240" s="120" t="s">
        <v>318</v>
      </c>
      <c r="H240" s="196">
        <v>165</v>
      </c>
    </row>
    <row r="241" spans="1:5" ht="12.75">
      <c r="A241" s="143">
        <f t="shared" si="3"/>
        <v>52</v>
      </c>
      <c r="B241" s="150" t="s">
        <v>445</v>
      </c>
      <c r="C241" s="150" t="s">
        <v>446</v>
      </c>
      <c r="D241" s="142">
        <v>2017</v>
      </c>
      <c r="E241" s="151">
        <v>352682.14999999997</v>
      </c>
    </row>
    <row r="242" spans="1:7" ht="12.75">
      <c r="A242" s="143">
        <f t="shared" si="3"/>
        <v>53</v>
      </c>
      <c r="B242" s="150" t="s">
        <v>447</v>
      </c>
      <c r="C242" s="150" t="s">
        <v>448</v>
      </c>
      <c r="D242" s="142">
        <v>2017</v>
      </c>
      <c r="E242" s="151">
        <v>341441.88</v>
      </c>
      <c r="G242" s="156"/>
    </row>
    <row r="243" spans="1:5" ht="12.75">
      <c r="A243" s="143">
        <f t="shared" si="3"/>
        <v>54</v>
      </c>
      <c r="B243" s="150" t="s">
        <v>449</v>
      </c>
      <c r="C243" s="150" t="s">
        <v>450</v>
      </c>
      <c r="D243" s="142">
        <v>2017</v>
      </c>
      <c r="E243" s="151">
        <v>337358.65</v>
      </c>
    </row>
    <row r="244" spans="1:5" ht="12.75">
      <c r="A244" s="143">
        <f t="shared" si="3"/>
        <v>55</v>
      </c>
      <c r="B244" s="150" t="s">
        <v>451</v>
      </c>
      <c r="C244" s="150" t="s">
        <v>452</v>
      </c>
      <c r="D244" s="142">
        <v>2017</v>
      </c>
      <c r="E244" s="151">
        <v>333822.3</v>
      </c>
    </row>
    <row r="245" spans="1:5" ht="12.75">
      <c r="A245" s="143">
        <f t="shared" si="3"/>
        <v>56</v>
      </c>
      <c r="B245" s="150" t="s">
        <v>453</v>
      </c>
      <c r="C245" s="150" t="s">
        <v>454</v>
      </c>
      <c r="D245" s="142">
        <v>2017</v>
      </c>
      <c r="E245" s="151">
        <v>327375.06</v>
      </c>
    </row>
    <row r="246" spans="1:8" ht="12.75">
      <c r="A246" s="143">
        <f t="shared" si="3"/>
        <v>57</v>
      </c>
      <c r="B246" s="150" t="s">
        <v>455</v>
      </c>
      <c r="C246" s="150" t="s">
        <v>456</v>
      </c>
      <c r="D246" s="142">
        <v>2017</v>
      </c>
      <c r="E246" s="151">
        <v>292181.15</v>
      </c>
      <c r="F246" s="143">
        <v>50951</v>
      </c>
      <c r="G246" s="120" t="s">
        <v>314</v>
      </c>
      <c r="H246" s="196">
        <v>152</v>
      </c>
    </row>
    <row r="247" spans="1:5" ht="12.75">
      <c r="A247" s="143">
        <f t="shared" si="3"/>
        <v>58</v>
      </c>
      <c r="B247" s="150" t="s">
        <v>457</v>
      </c>
      <c r="C247" s="150" t="s">
        <v>458</v>
      </c>
      <c r="D247" s="142">
        <v>2017</v>
      </c>
      <c r="E247" s="151">
        <v>288810.79999999993</v>
      </c>
    </row>
    <row r="248" spans="1:5" ht="12.75">
      <c r="A248" s="143">
        <f t="shared" si="3"/>
        <v>59</v>
      </c>
      <c r="B248" s="150" t="s">
        <v>459</v>
      </c>
      <c r="C248" s="150" t="s">
        <v>460</v>
      </c>
      <c r="D248" s="142">
        <v>2017</v>
      </c>
      <c r="E248" s="151">
        <v>278177.53</v>
      </c>
    </row>
    <row r="249" spans="1:5" ht="12.75">
      <c r="A249" s="143">
        <f t="shared" si="3"/>
        <v>60</v>
      </c>
      <c r="B249" s="150" t="s">
        <v>461</v>
      </c>
      <c r="C249" s="150" t="s">
        <v>462</v>
      </c>
      <c r="D249" s="142">
        <v>2017</v>
      </c>
      <c r="E249" s="151">
        <v>258440.30000000005</v>
      </c>
    </row>
    <row r="250" spans="1:5" ht="12.75">
      <c r="A250" s="143">
        <f t="shared" si="3"/>
        <v>61</v>
      </c>
      <c r="B250" s="150" t="s">
        <v>463</v>
      </c>
      <c r="C250" s="150" t="s">
        <v>464</v>
      </c>
      <c r="D250" s="142">
        <v>2017</v>
      </c>
      <c r="E250" s="151">
        <v>243226.84</v>
      </c>
    </row>
    <row r="251" spans="1:5" ht="12.75">
      <c r="A251" s="143">
        <f t="shared" si="3"/>
        <v>62</v>
      </c>
      <c r="B251" s="150" t="s">
        <v>465</v>
      </c>
      <c r="C251" s="150" t="s">
        <v>466</v>
      </c>
      <c r="D251" s="142">
        <v>2017</v>
      </c>
      <c r="E251" s="151">
        <v>238131.55</v>
      </c>
    </row>
    <row r="252" spans="1:8" ht="12.75">
      <c r="A252" s="143">
        <f t="shared" si="3"/>
        <v>63</v>
      </c>
      <c r="B252" s="150" t="s">
        <v>467</v>
      </c>
      <c r="C252" s="150" t="s">
        <v>468</v>
      </c>
      <c r="D252" s="142">
        <v>2017</v>
      </c>
      <c r="E252" s="151">
        <v>229800.53</v>
      </c>
      <c r="F252" s="143">
        <v>50546</v>
      </c>
      <c r="G252" s="156" t="s">
        <v>315</v>
      </c>
      <c r="H252" s="196">
        <v>90</v>
      </c>
    </row>
    <row r="253" spans="1:5" ht="12.75">
      <c r="A253" s="143">
        <f t="shared" si="3"/>
        <v>64</v>
      </c>
      <c r="B253" s="150" t="s">
        <v>469</v>
      </c>
      <c r="C253" s="150" t="s">
        <v>470</v>
      </c>
      <c r="D253" s="142">
        <v>2017</v>
      </c>
      <c r="E253" s="151">
        <v>223508.04</v>
      </c>
    </row>
    <row r="254" spans="1:5" ht="12.75">
      <c r="A254" s="143">
        <f t="shared" si="3"/>
        <v>65</v>
      </c>
      <c r="B254" s="150" t="s">
        <v>471</v>
      </c>
      <c r="C254" s="150" t="s">
        <v>472</v>
      </c>
      <c r="D254" s="142">
        <v>2017</v>
      </c>
      <c r="E254" s="151">
        <v>220594.50999999998</v>
      </c>
    </row>
    <row r="255" spans="1:7" ht="12.75">
      <c r="A255" s="143">
        <f t="shared" si="3"/>
        <v>66</v>
      </c>
      <c r="B255" s="150" t="s">
        <v>473</v>
      </c>
      <c r="C255" s="150" t="s">
        <v>474</v>
      </c>
      <c r="D255" s="142">
        <v>2017</v>
      </c>
      <c r="E255" s="151">
        <v>214125.25</v>
      </c>
      <c r="G255" s="156"/>
    </row>
    <row r="256" spans="1:7" ht="12.75">
      <c r="A256" s="143">
        <f aca="true" t="shared" si="4" ref="A256:A319">A255+1</f>
        <v>67</v>
      </c>
      <c r="B256" s="150" t="s">
        <v>475</v>
      </c>
      <c r="C256" s="150" t="s">
        <v>476</v>
      </c>
      <c r="D256" s="142">
        <v>2017</v>
      </c>
      <c r="E256" s="151">
        <v>213012.71000000002</v>
      </c>
      <c r="G256" s="156"/>
    </row>
    <row r="257" spans="1:8" ht="12.75">
      <c r="A257" s="143">
        <f t="shared" si="4"/>
        <v>68</v>
      </c>
      <c r="B257" s="150" t="s">
        <v>477</v>
      </c>
      <c r="C257" s="150" t="s">
        <v>478</v>
      </c>
      <c r="D257" s="142">
        <v>2017</v>
      </c>
      <c r="E257" s="151">
        <v>209045.12</v>
      </c>
      <c r="F257" s="143">
        <v>50924</v>
      </c>
      <c r="G257" s="120" t="s">
        <v>314</v>
      </c>
      <c r="H257" s="196">
        <v>147</v>
      </c>
    </row>
    <row r="258" spans="1:7" ht="12.75">
      <c r="A258" s="143">
        <f t="shared" si="4"/>
        <v>69</v>
      </c>
      <c r="B258" s="150" t="s">
        <v>479</v>
      </c>
      <c r="C258" s="150" t="s">
        <v>480</v>
      </c>
      <c r="D258" s="142">
        <v>2017</v>
      </c>
      <c r="E258" s="151">
        <v>208893.63999999998</v>
      </c>
      <c r="G258" s="156"/>
    </row>
    <row r="259" spans="1:5" ht="12.75">
      <c r="A259" s="143">
        <f t="shared" si="4"/>
        <v>70</v>
      </c>
      <c r="B259" s="150" t="s">
        <v>481</v>
      </c>
      <c r="C259" s="150" t="s">
        <v>482</v>
      </c>
      <c r="D259" s="142">
        <v>2017</v>
      </c>
      <c r="E259" s="151">
        <v>203441.23</v>
      </c>
    </row>
    <row r="260" spans="1:5" ht="12.75">
      <c r="A260" s="143">
        <f t="shared" si="4"/>
        <v>71</v>
      </c>
      <c r="B260" s="150" t="s">
        <v>483</v>
      </c>
      <c r="C260" s="150" t="s">
        <v>484</v>
      </c>
      <c r="D260" s="142">
        <v>2017</v>
      </c>
      <c r="E260" s="151">
        <v>201464.09000000003</v>
      </c>
    </row>
    <row r="261" spans="1:5" ht="12.75">
      <c r="A261" s="143">
        <f t="shared" si="4"/>
        <v>72</v>
      </c>
      <c r="B261" s="150" t="s">
        <v>485</v>
      </c>
      <c r="C261" s="150" t="s">
        <v>486</v>
      </c>
      <c r="D261" s="142">
        <v>2017</v>
      </c>
      <c r="E261" s="151">
        <v>196275.74</v>
      </c>
    </row>
    <row r="262" spans="1:5" ht="12.75">
      <c r="A262" s="143">
        <f t="shared" si="4"/>
        <v>73</v>
      </c>
      <c r="B262" s="150" t="s">
        <v>487</v>
      </c>
      <c r="C262" s="150" t="s">
        <v>488</v>
      </c>
      <c r="D262" s="142">
        <v>2017</v>
      </c>
      <c r="E262" s="151">
        <v>195920.5</v>
      </c>
    </row>
    <row r="263" spans="1:5" ht="12.75">
      <c r="A263" s="143">
        <f t="shared" si="4"/>
        <v>74</v>
      </c>
      <c r="B263" s="150" t="s">
        <v>489</v>
      </c>
      <c r="C263" s="150" t="s">
        <v>490</v>
      </c>
      <c r="D263" s="142">
        <v>2017</v>
      </c>
      <c r="E263" s="151">
        <v>191956.07</v>
      </c>
    </row>
    <row r="264" spans="1:5" ht="12.75">
      <c r="A264" s="143">
        <f t="shared" si="4"/>
        <v>75</v>
      </c>
      <c r="B264" s="150" t="s">
        <v>491</v>
      </c>
      <c r="C264" s="150" t="s">
        <v>492</v>
      </c>
      <c r="D264" s="142">
        <v>2017</v>
      </c>
      <c r="E264" s="151">
        <v>187044.69999999998</v>
      </c>
    </row>
    <row r="265" spans="1:5" ht="12.75">
      <c r="A265" s="143">
        <f t="shared" si="4"/>
        <v>76</v>
      </c>
      <c r="B265" s="150" t="s">
        <v>493</v>
      </c>
      <c r="C265" s="150" t="s">
        <v>494</v>
      </c>
      <c r="D265" s="142">
        <v>2017</v>
      </c>
      <c r="E265" s="151">
        <v>186455.94999999998</v>
      </c>
    </row>
    <row r="266" spans="1:7" ht="12.75">
      <c r="A266" s="143">
        <f t="shared" si="4"/>
        <v>77</v>
      </c>
      <c r="B266" s="150" t="s">
        <v>495</v>
      </c>
      <c r="C266" s="150" t="s">
        <v>496</v>
      </c>
      <c r="D266" s="142">
        <v>2017</v>
      </c>
      <c r="E266" s="151">
        <v>181618.87999999998</v>
      </c>
      <c r="G266" s="156"/>
    </row>
    <row r="267" spans="1:5" ht="12.75">
      <c r="A267" s="143">
        <f t="shared" si="4"/>
        <v>78</v>
      </c>
      <c r="B267" s="150" t="s">
        <v>497</v>
      </c>
      <c r="C267" s="150" t="s">
        <v>498</v>
      </c>
      <c r="D267" s="142">
        <v>2017</v>
      </c>
      <c r="E267" s="151">
        <v>181087.24000000002</v>
      </c>
    </row>
    <row r="268" spans="1:5" ht="12.75">
      <c r="A268" s="143">
        <f t="shared" si="4"/>
        <v>79</v>
      </c>
      <c r="B268" s="150" t="s">
        <v>499</v>
      </c>
      <c r="C268" s="150" t="s">
        <v>500</v>
      </c>
      <c r="D268" s="142">
        <v>2017</v>
      </c>
      <c r="E268" s="151">
        <v>180843.86</v>
      </c>
    </row>
    <row r="269" spans="1:5" ht="12.75">
      <c r="A269" s="143">
        <f t="shared" si="4"/>
        <v>80</v>
      </c>
      <c r="B269" s="150" t="s">
        <v>501</v>
      </c>
      <c r="C269" s="150" t="s">
        <v>502</v>
      </c>
      <c r="D269" s="142">
        <v>2017</v>
      </c>
      <c r="E269" s="151">
        <v>180213.09999999998</v>
      </c>
    </row>
    <row r="270" spans="1:5" ht="12.75">
      <c r="A270" s="143">
        <f t="shared" si="4"/>
        <v>81</v>
      </c>
      <c r="B270" s="150" t="s">
        <v>503</v>
      </c>
      <c r="C270" s="150" t="s">
        <v>504</v>
      </c>
      <c r="D270" s="142">
        <v>2017</v>
      </c>
      <c r="E270" s="151">
        <v>172233.46</v>
      </c>
    </row>
    <row r="271" spans="1:5" ht="12.75">
      <c r="A271" s="143">
        <f t="shared" si="4"/>
        <v>82</v>
      </c>
      <c r="B271" s="150" t="s">
        <v>505</v>
      </c>
      <c r="C271" s="150" t="s">
        <v>506</v>
      </c>
      <c r="D271" s="142">
        <v>2017</v>
      </c>
      <c r="E271" s="151">
        <v>170731.25</v>
      </c>
    </row>
    <row r="272" spans="1:5" ht="12.75">
      <c r="A272" s="143">
        <f t="shared" si="4"/>
        <v>83</v>
      </c>
      <c r="B272" s="150" t="s">
        <v>507</v>
      </c>
      <c r="C272" s="150" t="s">
        <v>508</v>
      </c>
      <c r="D272" s="142">
        <v>2017</v>
      </c>
      <c r="E272" s="151">
        <v>170411.84</v>
      </c>
    </row>
    <row r="273" spans="1:7" ht="12.75">
      <c r="A273" s="143">
        <f t="shared" si="4"/>
        <v>84</v>
      </c>
      <c r="B273" s="150" t="s">
        <v>509</v>
      </c>
      <c r="C273" s="150" t="s">
        <v>510</v>
      </c>
      <c r="D273" s="142">
        <v>2017</v>
      </c>
      <c r="E273" s="151">
        <v>169118.21999999997</v>
      </c>
      <c r="G273" s="156"/>
    </row>
    <row r="274" spans="1:5" ht="12.75">
      <c r="A274" s="143">
        <f t="shared" si="4"/>
        <v>85</v>
      </c>
      <c r="B274" s="150" t="s">
        <v>511</v>
      </c>
      <c r="C274" s="150" t="s">
        <v>512</v>
      </c>
      <c r="D274" s="142">
        <v>2017</v>
      </c>
      <c r="E274" s="151">
        <v>167775.78</v>
      </c>
    </row>
    <row r="275" spans="1:7" ht="12.75">
      <c r="A275" s="143">
        <f t="shared" si="4"/>
        <v>86</v>
      </c>
      <c r="B275" s="150" t="s">
        <v>513</v>
      </c>
      <c r="C275" s="150" t="s">
        <v>514</v>
      </c>
      <c r="D275" s="142">
        <v>2017</v>
      </c>
      <c r="E275" s="151">
        <v>161639.63000000003</v>
      </c>
      <c r="G275" s="156"/>
    </row>
    <row r="276" spans="1:5" ht="12.75">
      <c r="A276" s="143">
        <f t="shared" si="4"/>
        <v>87</v>
      </c>
      <c r="B276" s="150" t="s">
        <v>515</v>
      </c>
      <c r="C276" s="150" t="s">
        <v>516</v>
      </c>
      <c r="D276" s="142">
        <v>2017</v>
      </c>
      <c r="E276" s="151">
        <v>155265.05</v>
      </c>
    </row>
    <row r="277" spans="1:5" ht="12.75">
      <c r="A277" s="143">
        <f t="shared" si="4"/>
        <v>88</v>
      </c>
      <c r="B277" s="150" t="s">
        <v>517</v>
      </c>
      <c r="C277" s="150" t="s">
        <v>518</v>
      </c>
      <c r="D277" s="142">
        <v>2017</v>
      </c>
      <c r="E277" s="151">
        <v>154953.16999999998</v>
      </c>
    </row>
    <row r="278" spans="1:8" ht="12.75">
      <c r="A278" s="143">
        <f t="shared" si="4"/>
        <v>89</v>
      </c>
      <c r="B278" s="150" t="s">
        <v>519</v>
      </c>
      <c r="C278" s="150" t="s">
        <v>520</v>
      </c>
      <c r="D278" s="142">
        <v>2017</v>
      </c>
      <c r="E278" s="151">
        <v>146912.97</v>
      </c>
      <c r="F278" s="143">
        <v>11017</v>
      </c>
      <c r="G278" s="120" t="s">
        <v>316</v>
      </c>
      <c r="H278" s="196">
        <v>93</v>
      </c>
    </row>
    <row r="279" spans="1:5" ht="12.75">
      <c r="A279" s="143">
        <f t="shared" si="4"/>
        <v>90</v>
      </c>
      <c r="B279" s="150" t="s">
        <v>521</v>
      </c>
      <c r="C279" s="150" t="s">
        <v>522</v>
      </c>
      <c r="D279" s="142">
        <v>2017</v>
      </c>
      <c r="E279" s="151">
        <v>146779.84</v>
      </c>
    </row>
    <row r="280" spans="1:7" ht="12.75">
      <c r="A280" s="143">
        <f t="shared" si="4"/>
        <v>91</v>
      </c>
      <c r="B280" s="150" t="s">
        <v>523</v>
      </c>
      <c r="C280" s="150" t="s">
        <v>524</v>
      </c>
      <c r="D280" s="142">
        <v>2017</v>
      </c>
      <c r="E280" s="151">
        <v>141448.38</v>
      </c>
      <c r="G280" s="156"/>
    </row>
    <row r="281" spans="1:5" ht="12.75">
      <c r="A281" s="143">
        <f t="shared" si="4"/>
        <v>92</v>
      </c>
      <c r="B281" s="150" t="s">
        <v>525</v>
      </c>
      <c r="C281" s="150" t="s">
        <v>526</v>
      </c>
      <c r="D281" s="142">
        <v>2017</v>
      </c>
      <c r="E281" s="151">
        <v>137517.7</v>
      </c>
    </row>
    <row r="282" spans="1:5" ht="12.75">
      <c r="A282" s="143">
        <f t="shared" si="4"/>
        <v>93</v>
      </c>
      <c r="B282" s="150" t="s">
        <v>527</v>
      </c>
      <c r="C282" s="150" t="s">
        <v>528</v>
      </c>
      <c r="D282" s="142">
        <v>2017</v>
      </c>
      <c r="E282" s="151">
        <v>137430.23</v>
      </c>
    </row>
    <row r="283" spans="1:5" ht="12.75">
      <c r="A283" s="143">
        <f t="shared" si="4"/>
        <v>94</v>
      </c>
      <c r="B283" s="150" t="s">
        <v>529</v>
      </c>
      <c r="C283" s="150" t="s">
        <v>530</v>
      </c>
      <c r="D283" s="142">
        <v>2017</v>
      </c>
      <c r="E283" s="151">
        <v>136005.77</v>
      </c>
    </row>
    <row r="284" spans="1:5" ht="12.75">
      <c r="A284" s="143">
        <f t="shared" si="4"/>
        <v>95</v>
      </c>
      <c r="B284" s="150" t="s">
        <v>531</v>
      </c>
      <c r="C284" s="150" t="s">
        <v>532</v>
      </c>
      <c r="D284" s="142">
        <v>2017</v>
      </c>
      <c r="E284" s="151">
        <v>135330.96000000005</v>
      </c>
    </row>
    <row r="285" spans="1:7" ht="12.75">
      <c r="A285" s="143">
        <f t="shared" si="4"/>
        <v>96</v>
      </c>
      <c r="B285" s="150" t="s">
        <v>533</v>
      </c>
      <c r="C285" s="150" t="s">
        <v>534</v>
      </c>
      <c r="D285" s="142">
        <v>2017</v>
      </c>
      <c r="E285" s="151">
        <v>134592.54</v>
      </c>
      <c r="G285" s="156"/>
    </row>
    <row r="286" spans="1:5" ht="12.75">
      <c r="A286" s="143">
        <f t="shared" si="4"/>
        <v>97</v>
      </c>
      <c r="B286" s="150" t="s">
        <v>535</v>
      </c>
      <c r="C286" s="150" t="s">
        <v>536</v>
      </c>
      <c r="D286" s="142">
        <v>2017</v>
      </c>
      <c r="E286" s="151">
        <v>132633.09</v>
      </c>
    </row>
    <row r="287" spans="1:5" ht="12.75">
      <c r="A287" s="143">
        <f t="shared" si="4"/>
        <v>98</v>
      </c>
      <c r="B287" s="150" t="s">
        <v>537</v>
      </c>
      <c r="C287" s="150" t="s">
        <v>538</v>
      </c>
      <c r="D287" s="142">
        <v>2017</v>
      </c>
      <c r="E287" s="151">
        <v>130451.08</v>
      </c>
    </row>
    <row r="288" spans="1:5" ht="12.75">
      <c r="A288" s="143">
        <f t="shared" si="4"/>
        <v>99</v>
      </c>
      <c r="B288" s="150" t="s">
        <v>539</v>
      </c>
      <c r="C288" s="150" t="s">
        <v>540</v>
      </c>
      <c r="D288" s="142">
        <v>2017</v>
      </c>
      <c r="E288" s="151">
        <v>129940.61999999998</v>
      </c>
    </row>
    <row r="289" spans="1:5" ht="12.75">
      <c r="A289" s="143">
        <f t="shared" si="4"/>
        <v>100</v>
      </c>
      <c r="B289" s="150" t="s">
        <v>541</v>
      </c>
      <c r="C289" s="150" t="s">
        <v>542</v>
      </c>
      <c r="D289" s="142">
        <v>2017</v>
      </c>
      <c r="E289" s="151">
        <v>128210.83000000002</v>
      </c>
    </row>
    <row r="290" spans="1:5" ht="12.75">
      <c r="A290" s="143">
        <f t="shared" si="4"/>
        <v>101</v>
      </c>
      <c r="B290" s="150" t="s">
        <v>543</v>
      </c>
      <c r="C290" s="150" t="s">
        <v>544</v>
      </c>
      <c r="D290" s="142">
        <v>2017</v>
      </c>
      <c r="E290" s="151">
        <v>122026.87000000001</v>
      </c>
    </row>
    <row r="291" spans="1:5" ht="12.75">
      <c r="A291" s="143">
        <f t="shared" si="4"/>
        <v>102</v>
      </c>
      <c r="B291" s="150" t="s">
        <v>545</v>
      </c>
      <c r="C291" s="150" t="s">
        <v>546</v>
      </c>
      <c r="D291" s="142">
        <v>2017</v>
      </c>
      <c r="E291" s="151">
        <v>115732.59</v>
      </c>
    </row>
    <row r="292" spans="1:5" ht="12.75">
      <c r="A292" s="143">
        <f t="shared" si="4"/>
        <v>103</v>
      </c>
      <c r="B292" s="150" t="s">
        <v>547</v>
      </c>
      <c r="C292" s="150" t="s">
        <v>548</v>
      </c>
      <c r="D292" s="142">
        <v>2017</v>
      </c>
      <c r="E292" s="151">
        <v>110091.68999999999</v>
      </c>
    </row>
    <row r="293" spans="1:5" ht="12.75">
      <c r="A293" s="143">
        <f t="shared" si="4"/>
        <v>104</v>
      </c>
      <c r="B293" s="150" t="s">
        <v>549</v>
      </c>
      <c r="C293" s="150" t="s">
        <v>550</v>
      </c>
      <c r="D293" s="142">
        <v>2017</v>
      </c>
      <c r="E293" s="151">
        <v>109181.49</v>
      </c>
    </row>
    <row r="294" spans="1:5" ht="12.75">
      <c r="A294" s="143">
        <f t="shared" si="4"/>
        <v>105</v>
      </c>
      <c r="B294" s="150" t="s">
        <v>551</v>
      </c>
      <c r="C294" s="150" t="s">
        <v>552</v>
      </c>
      <c r="D294" s="142">
        <v>2017</v>
      </c>
      <c r="E294" s="151">
        <v>105365.58000000002</v>
      </c>
    </row>
    <row r="295" spans="1:5" ht="12.75">
      <c r="A295" s="143">
        <f t="shared" si="4"/>
        <v>106</v>
      </c>
      <c r="B295" s="150" t="s">
        <v>553</v>
      </c>
      <c r="C295" s="150" t="s">
        <v>554</v>
      </c>
      <c r="D295" s="142">
        <v>2017</v>
      </c>
      <c r="E295" s="151">
        <v>104379.21</v>
      </c>
    </row>
    <row r="296" spans="1:5" ht="12.75">
      <c r="A296" s="143">
        <f t="shared" si="4"/>
        <v>107</v>
      </c>
      <c r="B296" s="150" t="s">
        <v>555</v>
      </c>
      <c r="C296" s="150" t="s">
        <v>556</v>
      </c>
      <c r="D296" s="142">
        <v>2017</v>
      </c>
      <c r="E296" s="151">
        <v>102011.81000000001</v>
      </c>
    </row>
    <row r="297" spans="1:5" ht="12.75">
      <c r="A297" s="143">
        <f t="shared" si="4"/>
        <v>108</v>
      </c>
      <c r="B297" s="150" t="s">
        <v>557</v>
      </c>
      <c r="C297" s="150" t="s">
        <v>558</v>
      </c>
      <c r="D297" s="142">
        <v>2017</v>
      </c>
      <c r="E297" s="151">
        <v>101831.73</v>
      </c>
    </row>
    <row r="298" spans="1:8" ht="12.75">
      <c r="A298" s="143">
        <f t="shared" si="4"/>
        <v>109</v>
      </c>
      <c r="B298" s="150" t="s">
        <v>559</v>
      </c>
      <c r="C298" s="142" t="s">
        <v>560</v>
      </c>
      <c r="D298" s="142">
        <v>2017</v>
      </c>
      <c r="E298" s="151">
        <v>101758.98</v>
      </c>
      <c r="F298" s="143">
        <v>11010</v>
      </c>
      <c r="G298" s="120" t="s">
        <v>313</v>
      </c>
      <c r="H298" s="196">
        <v>184</v>
      </c>
    </row>
    <row r="299" spans="1:5" ht="12.75">
      <c r="A299" s="143">
        <f t="shared" si="4"/>
        <v>110</v>
      </c>
      <c r="B299" s="150" t="s">
        <v>561</v>
      </c>
      <c r="C299" s="142" t="s">
        <v>562</v>
      </c>
      <c r="D299" s="142">
        <v>2017</v>
      </c>
      <c r="E299" s="151">
        <v>100522.96</v>
      </c>
    </row>
    <row r="300" spans="1:8" ht="12.75">
      <c r="A300" s="143">
        <f t="shared" si="4"/>
        <v>111</v>
      </c>
      <c r="B300" s="150" t="s">
        <v>563</v>
      </c>
      <c r="C300" s="142" t="s">
        <v>564</v>
      </c>
      <c r="D300" s="142">
        <v>2017</v>
      </c>
      <c r="E300" s="151">
        <v>97609.69999999998</v>
      </c>
      <c r="F300" s="143">
        <v>11064</v>
      </c>
      <c r="G300" s="120" t="s">
        <v>315</v>
      </c>
      <c r="H300" s="196">
        <v>76</v>
      </c>
    </row>
    <row r="301" spans="1:5" ht="12.75">
      <c r="A301" s="143">
        <f t="shared" si="4"/>
        <v>112</v>
      </c>
      <c r="B301" s="150" t="s">
        <v>565</v>
      </c>
      <c r="C301" s="142" t="s">
        <v>566</v>
      </c>
      <c r="D301" s="142">
        <v>2017</v>
      </c>
      <c r="E301" s="151">
        <v>95712.94</v>
      </c>
    </row>
    <row r="302" spans="1:5" ht="12.75">
      <c r="A302" s="143">
        <f t="shared" si="4"/>
        <v>113</v>
      </c>
      <c r="B302" s="150" t="s">
        <v>567</v>
      </c>
      <c r="C302" s="142" t="s">
        <v>568</v>
      </c>
      <c r="D302" s="142">
        <v>2017</v>
      </c>
      <c r="E302" s="151">
        <v>95552.18000000001</v>
      </c>
    </row>
    <row r="303" spans="1:5" ht="12.75">
      <c r="A303" s="143">
        <f t="shared" si="4"/>
        <v>114</v>
      </c>
      <c r="B303" s="150" t="s">
        <v>569</v>
      </c>
      <c r="C303" s="142" t="s">
        <v>570</v>
      </c>
      <c r="D303" s="142">
        <v>2017</v>
      </c>
      <c r="E303" s="151">
        <v>93214</v>
      </c>
    </row>
    <row r="304" spans="1:5" ht="12.75">
      <c r="A304" s="143">
        <f t="shared" si="4"/>
        <v>115</v>
      </c>
      <c r="B304" s="150" t="s">
        <v>571</v>
      </c>
      <c r="C304" s="142" t="s">
        <v>572</v>
      </c>
      <c r="D304" s="142">
        <v>2017</v>
      </c>
      <c r="E304" s="151">
        <v>91648.59</v>
      </c>
    </row>
    <row r="305" spans="1:5" ht="12.75">
      <c r="A305" s="143">
        <f t="shared" si="4"/>
        <v>116</v>
      </c>
      <c r="B305" s="150" t="s">
        <v>573</v>
      </c>
      <c r="C305" s="142" t="s">
        <v>574</v>
      </c>
      <c r="D305" s="142">
        <v>2017</v>
      </c>
      <c r="E305" s="151">
        <v>91059.47</v>
      </c>
    </row>
    <row r="306" spans="1:5" ht="12.75">
      <c r="A306" s="143">
        <f t="shared" si="4"/>
        <v>117</v>
      </c>
      <c r="B306" s="150" t="s">
        <v>575</v>
      </c>
      <c r="C306" s="142" t="s">
        <v>576</v>
      </c>
      <c r="D306" s="142">
        <v>2017</v>
      </c>
      <c r="E306" s="151">
        <v>88404.77</v>
      </c>
    </row>
    <row r="307" spans="1:5" ht="12.75">
      <c r="A307" s="143">
        <f t="shared" si="4"/>
        <v>118</v>
      </c>
      <c r="B307" s="150" t="s">
        <v>577</v>
      </c>
      <c r="C307" s="142" t="s">
        <v>578</v>
      </c>
      <c r="D307" s="142">
        <v>2017</v>
      </c>
      <c r="E307" s="151">
        <v>88279.35</v>
      </c>
    </row>
    <row r="308" spans="1:5" ht="12.75">
      <c r="A308" s="143">
        <f t="shared" si="4"/>
        <v>119</v>
      </c>
      <c r="B308" s="150" t="s">
        <v>579</v>
      </c>
      <c r="C308" s="142" t="s">
        <v>580</v>
      </c>
      <c r="D308" s="142">
        <v>2017</v>
      </c>
      <c r="E308" s="151">
        <v>86390.35</v>
      </c>
    </row>
    <row r="309" spans="1:5" ht="12.75">
      <c r="A309" s="143">
        <f t="shared" si="4"/>
        <v>120</v>
      </c>
      <c r="B309" s="150" t="s">
        <v>581</v>
      </c>
      <c r="C309" s="142" t="s">
        <v>582</v>
      </c>
      <c r="D309" s="142">
        <v>2017</v>
      </c>
      <c r="E309" s="151">
        <v>84544.49</v>
      </c>
    </row>
    <row r="310" spans="1:5" ht="12.75">
      <c r="A310" s="143">
        <f t="shared" si="4"/>
        <v>121</v>
      </c>
      <c r="B310" s="150" t="s">
        <v>583</v>
      </c>
      <c r="C310" s="142" t="s">
        <v>584</v>
      </c>
      <c r="D310" s="142">
        <v>2017</v>
      </c>
      <c r="E310" s="151">
        <v>82390.11</v>
      </c>
    </row>
    <row r="311" spans="1:5" ht="12.75">
      <c r="A311" s="143">
        <f t="shared" si="4"/>
        <v>122</v>
      </c>
      <c r="B311" s="150" t="s">
        <v>585</v>
      </c>
      <c r="C311" s="142" t="s">
        <v>586</v>
      </c>
      <c r="D311" s="142">
        <v>2017</v>
      </c>
      <c r="E311" s="151">
        <v>79289.39</v>
      </c>
    </row>
    <row r="312" spans="1:5" ht="12.75">
      <c r="A312" s="143">
        <f t="shared" si="4"/>
        <v>123</v>
      </c>
      <c r="B312" s="150" t="s">
        <v>587</v>
      </c>
      <c r="C312" s="142" t="s">
        <v>349</v>
      </c>
      <c r="D312" s="142">
        <v>2017</v>
      </c>
      <c r="E312" s="151">
        <v>78078.8</v>
      </c>
    </row>
    <row r="313" spans="1:5" ht="12.75">
      <c r="A313" s="143">
        <f t="shared" si="4"/>
        <v>124</v>
      </c>
      <c r="B313" s="150" t="s">
        <v>588</v>
      </c>
      <c r="C313" s="142" t="s">
        <v>589</v>
      </c>
      <c r="D313" s="142">
        <v>2017</v>
      </c>
      <c r="E313" s="151">
        <v>76644.72</v>
      </c>
    </row>
    <row r="314" spans="1:5" ht="12.75">
      <c r="A314" s="143">
        <f t="shared" si="4"/>
        <v>125</v>
      </c>
      <c r="B314" s="150" t="s">
        <v>590</v>
      </c>
      <c r="C314" s="142" t="s">
        <v>591</v>
      </c>
      <c r="D314" s="142">
        <v>2017</v>
      </c>
      <c r="E314" s="151">
        <v>76136.95</v>
      </c>
    </row>
    <row r="315" spans="1:5" ht="12.75">
      <c r="A315" s="143">
        <f t="shared" si="4"/>
        <v>126</v>
      </c>
      <c r="B315" s="150" t="s">
        <v>592</v>
      </c>
      <c r="C315" s="142" t="s">
        <v>593</v>
      </c>
      <c r="D315" s="142">
        <v>2017</v>
      </c>
      <c r="E315" s="151">
        <v>75634.40000000001</v>
      </c>
    </row>
    <row r="316" spans="1:5" ht="12.75">
      <c r="A316" s="143">
        <f t="shared" si="4"/>
        <v>127</v>
      </c>
      <c r="B316" s="150" t="s">
        <v>594</v>
      </c>
      <c r="C316" s="142" t="s">
        <v>595</v>
      </c>
      <c r="D316" s="142">
        <v>2017</v>
      </c>
      <c r="E316" s="151">
        <v>75375.27</v>
      </c>
    </row>
    <row r="317" spans="1:5" ht="12.75">
      <c r="A317" s="143">
        <f t="shared" si="4"/>
        <v>128</v>
      </c>
      <c r="B317" s="150" t="s">
        <v>596</v>
      </c>
      <c r="C317" s="142" t="s">
        <v>597</v>
      </c>
      <c r="D317" s="142">
        <v>2017</v>
      </c>
      <c r="E317" s="151">
        <v>69953.11</v>
      </c>
    </row>
    <row r="318" spans="1:8" ht="12.75">
      <c r="A318" s="143">
        <f t="shared" si="4"/>
        <v>129</v>
      </c>
      <c r="B318" s="150" t="s">
        <v>598</v>
      </c>
      <c r="C318" s="142" t="s">
        <v>599</v>
      </c>
      <c r="D318" s="142">
        <v>2017</v>
      </c>
      <c r="E318" s="151">
        <v>68897.59</v>
      </c>
      <c r="F318" s="143">
        <v>50724</v>
      </c>
      <c r="G318" s="120" t="s">
        <v>313</v>
      </c>
      <c r="H318" s="196">
        <v>146</v>
      </c>
    </row>
    <row r="319" spans="1:5" ht="12.75">
      <c r="A319" s="143">
        <f t="shared" si="4"/>
        <v>130</v>
      </c>
      <c r="B319" s="150" t="s">
        <v>600</v>
      </c>
      <c r="C319" s="142" t="s">
        <v>601</v>
      </c>
      <c r="D319" s="142">
        <v>2017</v>
      </c>
      <c r="E319" s="151">
        <v>66240.87</v>
      </c>
    </row>
    <row r="320" spans="1:5" ht="12.75">
      <c r="A320" s="143">
        <f aca="true" t="shared" si="5" ref="A320:A328">A319+1</f>
        <v>131</v>
      </c>
      <c r="B320" s="150" t="s">
        <v>602</v>
      </c>
      <c r="C320" s="142" t="s">
        <v>603</v>
      </c>
      <c r="D320" s="142">
        <v>2017</v>
      </c>
      <c r="E320" s="151">
        <v>65652.16</v>
      </c>
    </row>
    <row r="321" spans="1:5" ht="12.75">
      <c r="A321" s="143">
        <f t="shared" si="5"/>
        <v>132</v>
      </c>
      <c r="B321" s="150" t="s">
        <v>604</v>
      </c>
      <c r="C321" s="142" t="s">
        <v>605</v>
      </c>
      <c r="D321" s="142">
        <v>2017</v>
      </c>
      <c r="E321" s="151">
        <v>65472.55</v>
      </c>
    </row>
    <row r="322" spans="1:5" ht="12.75">
      <c r="A322" s="143">
        <f t="shared" si="5"/>
        <v>133</v>
      </c>
      <c r="B322" s="150" t="s">
        <v>606</v>
      </c>
      <c r="C322" s="142" t="s">
        <v>607</v>
      </c>
      <c r="D322" s="142">
        <v>2017</v>
      </c>
      <c r="E322" s="151">
        <v>64489.46</v>
      </c>
    </row>
    <row r="323" spans="1:5" ht="12.75">
      <c r="A323" s="143">
        <f t="shared" si="5"/>
        <v>134</v>
      </c>
      <c r="B323" s="150" t="s">
        <v>608</v>
      </c>
      <c r="C323" s="142" t="s">
        <v>609</v>
      </c>
      <c r="D323" s="142">
        <v>2017</v>
      </c>
      <c r="E323" s="151">
        <v>61864.89</v>
      </c>
    </row>
    <row r="324" spans="1:5" ht="12.75">
      <c r="A324" s="143">
        <f t="shared" si="5"/>
        <v>135</v>
      </c>
      <c r="B324" s="150" t="s">
        <v>610</v>
      </c>
      <c r="C324" s="142" t="s">
        <v>611</v>
      </c>
      <c r="D324" s="142">
        <v>2017</v>
      </c>
      <c r="E324" s="151">
        <v>58733.829999999994</v>
      </c>
    </row>
    <row r="325" spans="1:5" ht="12.75">
      <c r="A325" s="143">
        <f t="shared" si="5"/>
        <v>136</v>
      </c>
      <c r="B325" s="150" t="s">
        <v>612</v>
      </c>
      <c r="C325" s="142" t="s">
        <v>613</v>
      </c>
      <c r="D325" s="142">
        <v>2017</v>
      </c>
      <c r="E325" s="151">
        <v>58279.23</v>
      </c>
    </row>
    <row r="326" spans="1:5" ht="12.75">
      <c r="A326" s="143">
        <f t="shared" si="5"/>
        <v>137</v>
      </c>
      <c r="B326" s="150" t="s">
        <v>614</v>
      </c>
      <c r="C326" s="142" t="s">
        <v>615</v>
      </c>
      <c r="D326" s="142">
        <v>2017</v>
      </c>
      <c r="E326" s="151">
        <v>55558.86</v>
      </c>
    </row>
    <row r="327" spans="1:5" ht="12.75">
      <c r="A327" s="143">
        <f t="shared" si="5"/>
        <v>138</v>
      </c>
      <c r="B327" s="150" t="s">
        <v>616</v>
      </c>
      <c r="C327" s="142" t="s">
        <v>617</v>
      </c>
      <c r="D327" s="142">
        <v>2017</v>
      </c>
      <c r="E327" s="151">
        <v>53535.97</v>
      </c>
    </row>
    <row r="328" spans="1:5" ht="12.75">
      <c r="A328" s="143">
        <f t="shared" si="5"/>
        <v>139</v>
      </c>
      <c r="B328" s="150" t="s">
        <v>618</v>
      </c>
      <c r="C328" s="142" t="s">
        <v>619</v>
      </c>
      <c r="D328" s="142">
        <v>2017</v>
      </c>
      <c r="E328" s="151">
        <v>50652.88</v>
      </c>
    </row>
  </sheetData>
  <sheetProtection/>
  <conditionalFormatting sqref="F329:F65536 G5:H182 F1:F188">
    <cfRule type="cellIs" priority="10" dxfId="2" operator="equal">
      <formula>"""#N/A"""</formula>
    </cfRule>
  </conditionalFormatting>
  <conditionalFormatting sqref="F189">
    <cfRule type="cellIs" priority="5" dxfId="2" operator="equal">
      <formula>"""#N/A"""</formula>
    </cfRule>
  </conditionalFormatting>
  <conditionalFormatting sqref="F298:F328">
    <cfRule type="cellIs" priority="2" dxfId="2" operator="equal">
      <formula>"""#N/A"""</formula>
    </cfRule>
  </conditionalFormatting>
  <conditionalFormatting sqref="F190:F297">
    <cfRule type="cellIs" priority="1" dxfId="2" operator="equal">
      <formula>"""#N/A"""</formula>
    </cfRule>
  </conditionalFormatting>
  <printOptions/>
  <pageMargins left="0.5" right="0.5" top="0.5" bottom="0.75" header="0.5" footer="0.5"/>
  <pageSetup fitToHeight="4" horizontalDpi="600" verticalDpi="600" orientation="portrait" scale="52" r:id="rId1"/>
  <headerFooter alignWithMargins="0">
    <oddFooter>&amp;CPage &amp;P of &amp;N</oddFooter>
  </headerFooter>
  <rowBreaks count="1" manualBreakCount="1">
    <brk id="183" max="255" man="1"/>
  </rowBreaks>
</worksheet>
</file>

<file path=xl/worksheets/sheet4.xml><?xml version="1.0" encoding="utf-8"?>
<worksheet xmlns="http://schemas.openxmlformats.org/spreadsheetml/2006/main" xmlns:r="http://schemas.openxmlformats.org/officeDocument/2006/relationships">
  <dimension ref="A1:I43"/>
  <sheetViews>
    <sheetView view="pageBreakPreview" zoomScale="60" zoomScaleNormal="90" zoomScalePageLayoutView="0" workbookViewId="0" topLeftCell="A7">
      <selection activeCell="C24" sqref="C24"/>
    </sheetView>
  </sheetViews>
  <sheetFormatPr defaultColWidth="9.140625" defaultRowHeight="12.75"/>
  <cols>
    <col min="3" max="3" width="33.8515625" style="0" customWidth="1"/>
    <col min="4" max="4" width="13.28125" style="0" bestFit="1" customWidth="1"/>
    <col min="5" max="5" width="14.00390625" style="0" bestFit="1" customWidth="1"/>
    <col min="6" max="6" width="2.421875" style="0" customWidth="1"/>
    <col min="7" max="7" width="13.7109375" style="0" customWidth="1"/>
    <col min="8" max="8" width="2.57421875" style="0" customWidth="1"/>
    <col min="12" max="13" width="16.140625" style="201" bestFit="1" customWidth="1"/>
  </cols>
  <sheetData>
    <row r="1" spans="1:6" ht="12.75">
      <c r="A1" s="159" t="s">
        <v>69</v>
      </c>
      <c r="B1" s="163"/>
      <c r="F1" s="160"/>
    </row>
    <row r="2" spans="1:6" ht="12.75">
      <c r="A2" s="159" t="s">
        <v>250</v>
      </c>
      <c r="B2" s="163"/>
      <c r="F2" s="160"/>
    </row>
    <row r="3" spans="1:6" ht="12.75">
      <c r="A3" s="170" t="s">
        <v>324</v>
      </c>
      <c r="B3" s="163"/>
      <c r="F3" s="160"/>
    </row>
    <row r="4" spans="1:6" ht="12.75">
      <c r="A4" s="170"/>
      <c r="B4" s="163"/>
      <c r="F4" s="160"/>
    </row>
    <row r="5" spans="2:6" ht="12.75">
      <c r="B5" s="163"/>
      <c r="D5" s="167" t="s">
        <v>274</v>
      </c>
      <c r="E5" s="167" t="s">
        <v>274</v>
      </c>
      <c r="F5" s="160"/>
    </row>
    <row r="6" spans="2:9" ht="12.75">
      <c r="B6" s="163"/>
      <c r="D6" s="166" t="s">
        <v>323</v>
      </c>
      <c r="E6" s="166" t="s">
        <v>310</v>
      </c>
      <c r="F6" s="160"/>
      <c r="G6" s="162" t="s">
        <v>1</v>
      </c>
      <c r="I6" s="188" t="s">
        <v>308</v>
      </c>
    </row>
    <row r="7" spans="1:7" ht="12.75">
      <c r="A7" s="164"/>
      <c r="B7" s="157" t="s">
        <v>255</v>
      </c>
      <c r="G7" s="158"/>
    </row>
    <row r="8" spans="1:9" ht="12.75">
      <c r="A8" s="156">
        <v>560</v>
      </c>
      <c r="B8" s="120" t="s">
        <v>251</v>
      </c>
      <c r="C8" s="186"/>
      <c r="D8" s="161">
        <v>8502564</v>
      </c>
      <c r="E8" s="161">
        <v>6990486</v>
      </c>
      <c r="F8" s="186"/>
      <c r="G8" s="190">
        <f>D8-E8</f>
        <v>1512078</v>
      </c>
      <c r="H8" s="186"/>
      <c r="I8">
        <v>1</v>
      </c>
    </row>
    <row r="9" spans="1:8" ht="12.75">
      <c r="A9" s="156">
        <v>561</v>
      </c>
      <c r="B9" s="120" t="s">
        <v>256</v>
      </c>
      <c r="C9" s="186"/>
      <c r="D9" s="161">
        <v>0</v>
      </c>
      <c r="E9" s="161">
        <v>0</v>
      </c>
      <c r="F9" s="186"/>
      <c r="G9" s="165">
        <f aca="true" t="shared" si="0" ref="G9:G22">D9-E9</f>
        <v>0</v>
      </c>
      <c r="H9" s="186"/>
    </row>
    <row r="10" spans="1:9" ht="12.75">
      <c r="A10" s="169">
        <v>561.1</v>
      </c>
      <c r="B10" s="120" t="s">
        <v>257</v>
      </c>
      <c r="C10" s="186"/>
      <c r="D10" s="161">
        <v>139876</v>
      </c>
      <c r="E10" s="161">
        <v>0</v>
      </c>
      <c r="F10" s="186"/>
      <c r="G10" s="165">
        <f t="shared" si="0"/>
        <v>139876</v>
      </c>
      <c r="H10" s="186"/>
      <c r="I10">
        <v>2</v>
      </c>
    </row>
    <row r="11" spans="1:9" ht="12.75">
      <c r="A11" s="169">
        <v>561.2</v>
      </c>
      <c r="B11" s="120" t="s">
        <v>258</v>
      </c>
      <c r="C11" s="186"/>
      <c r="D11" s="161">
        <v>3223494</v>
      </c>
      <c r="E11" s="161">
        <v>4188252</v>
      </c>
      <c r="F11" s="186"/>
      <c r="G11" s="190">
        <f t="shared" si="0"/>
        <v>-964758</v>
      </c>
      <c r="H11" s="186"/>
      <c r="I11">
        <v>3</v>
      </c>
    </row>
    <row r="12" spans="1:8" ht="12.75">
      <c r="A12" s="169">
        <v>561.3</v>
      </c>
      <c r="B12" s="120" t="s">
        <v>259</v>
      </c>
      <c r="C12" s="186"/>
      <c r="D12" s="161">
        <v>0</v>
      </c>
      <c r="E12" s="161">
        <v>0</v>
      </c>
      <c r="F12" s="186"/>
      <c r="G12" s="165">
        <f t="shared" si="0"/>
        <v>0</v>
      </c>
      <c r="H12" s="186"/>
    </row>
    <row r="13" spans="1:9" ht="12.75">
      <c r="A13" s="169">
        <v>561.4</v>
      </c>
      <c r="B13" s="120" t="s">
        <v>311</v>
      </c>
      <c r="C13" s="186"/>
      <c r="D13" s="161">
        <v>3984407</v>
      </c>
      <c r="E13" s="161">
        <v>3180152</v>
      </c>
      <c r="F13" s="186"/>
      <c r="G13" s="190">
        <f t="shared" si="0"/>
        <v>804255</v>
      </c>
      <c r="H13" s="186"/>
      <c r="I13">
        <v>4</v>
      </c>
    </row>
    <row r="14" spans="1:8" ht="12.75">
      <c r="A14" s="169">
        <v>561.5</v>
      </c>
      <c r="B14" s="120" t="s">
        <v>260</v>
      </c>
      <c r="C14" s="186"/>
      <c r="D14" s="161">
        <v>225</v>
      </c>
      <c r="E14" s="161">
        <v>3495</v>
      </c>
      <c r="F14" s="186"/>
      <c r="G14" s="165">
        <f t="shared" si="0"/>
        <v>-3270</v>
      </c>
      <c r="H14" s="186"/>
    </row>
    <row r="15" spans="1:8" ht="12.75">
      <c r="A15" s="169">
        <v>561.6</v>
      </c>
      <c r="B15" s="120" t="s">
        <v>261</v>
      </c>
      <c r="C15" s="186"/>
      <c r="D15" s="161">
        <v>304851</v>
      </c>
      <c r="E15" s="161">
        <v>-6459</v>
      </c>
      <c r="F15" s="186"/>
      <c r="G15" s="165">
        <f t="shared" si="0"/>
        <v>311310</v>
      </c>
      <c r="H15" s="186"/>
    </row>
    <row r="16" spans="1:8" ht="12.75">
      <c r="A16" s="169">
        <v>561.7</v>
      </c>
      <c r="B16" s="120" t="s">
        <v>262</v>
      </c>
      <c r="C16" s="186"/>
      <c r="D16" s="161">
        <v>-41842</v>
      </c>
      <c r="E16" s="161">
        <v>-3320</v>
      </c>
      <c r="F16" s="186"/>
      <c r="G16" s="165">
        <f t="shared" si="0"/>
        <v>-38522</v>
      </c>
      <c r="H16" s="186"/>
    </row>
    <row r="17" spans="1:9" ht="12.75">
      <c r="A17" s="169">
        <v>561.8</v>
      </c>
      <c r="B17" s="120" t="s">
        <v>263</v>
      </c>
      <c r="C17" s="186"/>
      <c r="D17" s="161">
        <v>2920968</v>
      </c>
      <c r="E17" s="161">
        <v>2648521</v>
      </c>
      <c r="F17" s="186"/>
      <c r="G17" s="165">
        <f t="shared" si="0"/>
        <v>272447</v>
      </c>
      <c r="H17" s="186"/>
      <c r="I17">
        <v>5</v>
      </c>
    </row>
    <row r="18" spans="1:9" ht="12.75">
      <c r="A18" s="156">
        <v>562</v>
      </c>
      <c r="B18" s="120" t="s">
        <v>264</v>
      </c>
      <c r="C18" s="186"/>
      <c r="D18" s="161">
        <v>1291724.88</v>
      </c>
      <c r="E18" s="161">
        <v>395265.01</v>
      </c>
      <c r="F18" s="186"/>
      <c r="G18" s="190">
        <f t="shared" si="0"/>
        <v>896459.8699999999</v>
      </c>
      <c r="H18" s="186"/>
      <c r="I18">
        <v>6</v>
      </c>
    </row>
    <row r="19" spans="1:9" ht="12.75">
      <c r="A19" s="156">
        <v>563</v>
      </c>
      <c r="B19" s="120" t="s">
        <v>265</v>
      </c>
      <c r="C19" s="186"/>
      <c r="D19" s="161">
        <v>203420</v>
      </c>
      <c r="E19" s="161">
        <v>598518</v>
      </c>
      <c r="F19" s="186"/>
      <c r="G19" s="190">
        <f t="shared" si="0"/>
        <v>-395098</v>
      </c>
      <c r="H19" s="186"/>
      <c r="I19">
        <v>7</v>
      </c>
    </row>
    <row r="20" spans="1:8" ht="12.75">
      <c r="A20" s="156">
        <v>564</v>
      </c>
      <c r="B20" s="120" t="s">
        <v>266</v>
      </c>
      <c r="C20" s="120"/>
      <c r="D20" s="161">
        <v>1482</v>
      </c>
      <c r="E20" s="161">
        <v>0</v>
      </c>
      <c r="F20" s="186"/>
      <c r="G20" s="165">
        <f t="shared" si="0"/>
        <v>1482</v>
      </c>
      <c r="H20" s="120"/>
    </row>
    <row r="21" spans="1:9" ht="12.75">
      <c r="A21" s="187">
        <v>565</v>
      </c>
      <c r="B21" s="191" t="s">
        <v>267</v>
      </c>
      <c r="C21" s="191"/>
      <c r="D21" s="192">
        <v>162100277</v>
      </c>
      <c r="E21" s="192">
        <v>145521903</v>
      </c>
      <c r="F21" s="192"/>
      <c r="G21" s="193">
        <f t="shared" si="0"/>
        <v>16578374</v>
      </c>
      <c r="H21" s="120"/>
      <c r="I21" s="186"/>
    </row>
    <row r="22" spans="1:9" ht="12.75">
      <c r="A22" s="187">
        <v>566</v>
      </c>
      <c r="B22" s="191" t="s">
        <v>268</v>
      </c>
      <c r="C22" s="191"/>
      <c r="D22" s="192">
        <v>2318038.31</v>
      </c>
      <c r="E22" s="192">
        <v>1745990.53</v>
      </c>
      <c r="F22" s="191"/>
      <c r="G22" s="194">
        <f t="shared" si="0"/>
        <v>572047.78</v>
      </c>
      <c r="H22" s="120"/>
      <c r="I22" s="186">
        <v>8</v>
      </c>
    </row>
    <row r="23" spans="1:9" ht="12.75">
      <c r="A23" s="156">
        <v>567</v>
      </c>
      <c r="B23" s="120" t="s">
        <v>252</v>
      </c>
      <c r="C23" s="120"/>
      <c r="D23" s="161">
        <v>2319546</v>
      </c>
      <c r="E23" s="161">
        <v>1512838</v>
      </c>
      <c r="F23" s="120"/>
      <c r="G23" s="165">
        <f aca="true" t="shared" si="1" ref="G23:G30">D23-E23</f>
        <v>806708</v>
      </c>
      <c r="H23" s="120"/>
      <c r="I23" s="186">
        <v>9</v>
      </c>
    </row>
    <row r="24" spans="1:8" ht="12.75">
      <c r="A24" s="156">
        <v>568</v>
      </c>
      <c r="B24" s="120" t="s">
        <v>253</v>
      </c>
      <c r="C24" s="120"/>
      <c r="D24" s="161">
        <v>130045</v>
      </c>
      <c r="E24" s="161">
        <v>149551</v>
      </c>
      <c r="F24" s="120"/>
      <c r="G24" s="165">
        <f t="shared" si="1"/>
        <v>-19506</v>
      </c>
      <c r="H24" s="120"/>
    </row>
    <row r="25" spans="1:8" ht="12.75">
      <c r="A25" s="156">
        <v>569</v>
      </c>
      <c r="B25" s="120" t="s">
        <v>254</v>
      </c>
      <c r="C25" s="120"/>
      <c r="D25" s="161">
        <v>0</v>
      </c>
      <c r="E25" s="161">
        <v>0</v>
      </c>
      <c r="F25" s="120"/>
      <c r="G25" s="165">
        <f t="shared" si="1"/>
        <v>0</v>
      </c>
      <c r="H25" s="120"/>
    </row>
    <row r="26" spans="1:9" ht="12.75">
      <c r="A26" s="156">
        <v>570</v>
      </c>
      <c r="B26" s="120" t="s">
        <v>269</v>
      </c>
      <c r="C26" s="120"/>
      <c r="D26" s="161">
        <v>2886453.3299999996</v>
      </c>
      <c r="E26" s="161">
        <v>4076584.91</v>
      </c>
      <c r="F26" s="120"/>
      <c r="G26" s="190">
        <f t="shared" si="1"/>
        <v>-1190131.5800000005</v>
      </c>
      <c r="H26" s="120"/>
      <c r="I26">
        <v>10</v>
      </c>
    </row>
    <row r="27" spans="1:8" ht="12.75">
      <c r="A27" s="156">
        <v>571</v>
      </c>
      <c r="B27" s="120" t="s">
        <v>270</v>
      </c>
      <c r="C27" s="120"/>
      <c r="D27" s="161">
        <v>1508830</v>
      </c>
      <c r="E27" s="161">
        <v>1388671</v>
      </c>
      <c r="F27" s="120"/>
      <c r="G27" s="190">
        <f t="shared" si="1"/>
        <v>120159</v>
      </c>
      <c r="H27" s="120"/>
    </row>
    <row r="28" spans="1:8" ht="12.75">
      <c r="A28" s="156">
        <v>572</v>
      </c>
      <c r="B28" s="120" t="s">
        <v>271</v>
      </c>
      <c r="C28" s="120"/>
      <c r="D28" s="161">
        <v>0</v>
      </c>
      <c r="E28" s="168">
        <v>255</v>
      </c>
      <c r="F28" s="120"/>
      <c r="G28" s="165">
        <f t="shared" si="1"/>
        <v>-255</v>
      </c>
      <c r="H28" s="120"/>
    </row>
    <row r="29" spans="1:8" ht="12.75">
      <c r="A29" s="156">
        <v>573</v>
      </c>
      <c r="B29" s="120" t="s">
        <v>272</v>
      </c>
      <c r="C29" s="120"/>
      <c r="D29" s="161">
        <v>0</v>
      </c>
      <c r="E29" s="168">
        <v>0</v>
      </c>
      <c r="F29" s="120"/>
      <c r="G29" s="165">
        <f t="shared" si="1"/>
        <v>0</v>
      </c>
      <c r="H29" s="120"/>
    </row>
    <row r="30" spans="1:8" ht="12.75">
      <c r="A30" s="164"/>
      <c r="B30" s="149" t="s">
        <v>273</v>
      </c>
      <c r="C30" s="186"/>
      <c r="D30" s="195">
        <f>SUM(D8:D29)</f>
        <v>191794359.52</v>
      </c>
      <c r="E30" s="195">
        <f>SUM(E8:E29)</f>
        <v>172390703.45</v>
      </c>
      <c r="F30" s="195">
        <v>0</v>
      </c>
      <c r="G30" s="195">
        <f t="shared" si="1"/>
        <v>19403656.070000023</v>
      </c>
      <c r="H30" s="186"/>
    </row>
    <row r="31" spans="1:8" ht="12.75">
      <c r="A31" s="164"/>
      <c r="B31" s="149"/>
      <c r="C31" s="186"/>
      <c r="D31" s="186"/>
      <c r="E31" s="161"/>
      <c r="F31" s="186"/>
      <c r="G31" s="165"/>
      <c r="H31" s="186"/>
    </row>
    <row r="33" ht="12.75">
      <c r="A33" s="189" t="s">
        <v>309</v>
      </c>
    </row>
    <row r="34" spans="1:9" ht="32.25" customHeight="1">
      <c r="A34" s="198">
        <v>1</v>
      </c>
      <c r="B34" s="205" t="s">
        <v>329</v>
      </c>
      <c r="C34" s="205"/>
      <c r="D34" s="205"/>
      <c r="E34" s="205"/>
      <c r="F34" s="205"/>
      <c r="G34" s="205"/>
      <c r="H34" s="205"/>
      <c r="I34" s="205"/>
    </row>
    <row r="35" spans="1:9" ht="43.5" customHeight="1">
      <c r="A35" s="198">
        <v>2</v>
      </c>
      <c r="B35" s="205" t="s">
        <v>334</v>
      </c>
      <c r="C35" s="205"/>
      <c r="D35" s="205"/>
      <c r="E35" s="205"/>
      <c r="F35" s="205"/>
      <c r="G35" s="205"/>
      <c r="H35" s="205"/>
      <c r="I35" s="205"/>
    </row>
    <row r="36" spans="1:9" ht="42" customHeight="1">
      <c r="A36" s="198">
        <v>3</v>
      </c>
      <c r="B36" s="204" t="s">
        <v>989</v>
      </c>
      <c r="C36" s="204"/>
      <c r="D36" s="204"/>
      <c r="E36" s="204"/>
      <c r="F36" s="204"/>
      <c r="G36" s="204"/>
      <c r="H36" s="204"/>
      <c r="I36" s="204"/>
    </row>
    <row r="37" spans="1:9" ht="30" customHeight="1">
      <c r="A37" s="198">
        <v>4</v>
      </c>
      <c r="B37" s="204" t="s">
        <v>335</v>
      </c>
      <c r="C37" s="205"/>
      <c r="D37" s="205"/>
      <c r="E37" s="205"/>
      <c r="F37" s="205"/>
      <c r="G37" s="205"/>
      <c r="H37" s="205"/>
      <c r="I37" s="205"/>
    </row>
    <row r="38" spans="1:9" ht="22.5" customHeight="1">
      <c r="A38" s="198">
        <v>5</v>
      </c>
      <c r="B38" s="204" t="s">
        <v>337</v>
      </c>
      <c r="C38" s="205"/>
      <c r="D38" s="205"/>
      <c r="E38" s="205"/>
      <c r="F38" s="205"/>
      <c r="G38" s="205"/>
      <c r="H38" s="205"/>
      <c r="I38" s="205"/>
    </row>
    <row r="39" spans="1:9" ht="30.75" customHeight="1">
      <c r="A39" s="198">
        <v>6</v>
      </c>
      <c r="B39" s="204" t="s">
        <v>330</v>
      </c>
      <c r="C39" s="205"/>
      <c r="D39" s="205"/>
      <c r="E39" s="205"/>
      <c r="F39" s="205"/>
      <c r="G39" s="205"/>
      <c r="H39" s="205"/>
      <c r="I39" s="205"/>
    </row>
    <row r="40" spans="1:9" ht="31.5" customHeight="1">
      <c r="A40" s="198">
        <v>7</v>
      </c>
      <c r="B40" s="206" t="s">
        <v>331</v>
      </c>
      <c r="C40" s="207"/>
      <c r="D40" s="207"/>
      <c r="E40" s="207"/>
      <c r="F40" s="207"/>
      <c r="G40" s="207"/>
      <c r="H40" s="207"/>
      <c r="I40" s="207"/>
    </row>
    <row r="41" spans="1:9" ht="38.25" customHeight="1">
      <c r="A41" s="198">
        <v>8</v>
      </c>
      <c r="B41" s="204" t="s">
        <v>338</v>
      </c>
      <c r="C41" s="205"/>
      <c r="D41" s="205"/>
      <c r="E41" s="205"/>
      <c r="F41" s="205"/>
      <c r="G41" s="205"/>
      <c r="H41" s="205"/>
      <c r="I41" s="205"/>
    </row>
    <row r="42" spans="1:9" ht="30.75" customHeight="1">
      <c r="A42" s="198">
        <v>9</v>
      </c>
      <c r="B42" s="204" t="s">
        <v>339</v>
      </c>
      <c r="C42" s="205"/>
      <c r="D42" s="205"/>
      <c r="E42" s="205"/>
      <c r="F42" s="205"/>
      <c r="G42" s="205"/>
      <c r="H42" s="205"/>
      <c r="I42" s="205"/>
    </row>
    <row r="43" spans="1:9" ht="34.5" customHeight="1">
      <c r="A43" s="198">
        <v>10</v>
      </c>
      <c r="B43" s="204" t="s">
        <v>336</v>
      </c>
      <c r="C43" s="205"/>
      <c r="D43" s="205"/>
      <c r="E43" s="205"/>
      <c r="F43" s="205"/>
      <c r="G43" s="205"/>
      <c r="H43" s="205"/>
      <c r="I43" s="205"/>
    </row>
  </sheetData>
  <sheetProtection/>
  <mergeCells count="10">
    <mergeCell ref="B43:I43"/>
    <mergeCell ref="B34:I34"/>
    <mergeCell ref="B35:I35"/>
    <mergeCell ref="B42:I42"/>
    <mergeCell ref="B36:I36"/>
    <mergeCell ref="B37:I37"/>
    <mergeCell ref="B38:I38"/>
    <mergeCell ref="B39:I39"/>
    <mergeCell ref="B40:I40"/>
    <mergeCell ref="B41:I41"/>
  </mergeCells>
  <conditionalFormatting sqref="I6">
    <cfRule type="cellIs" priority="1" dxfId="0" operator="equal" stopIfTrue="1">
      <formula>"YES"</formula>
    </cfRule>
  </conditionalFormatting>
  <printOptions/>
  <pageMargins left="0.7" right="0.7" top="0.75" bottom="0.75" header="0.3" footer="0.3"/>
  <pageSetup horizontalDpi="600" verticalDpi="600" orientation="portrait" scale="82" r:id="rId1"/>
</worksheet>
</file>

<file path=xl/worksheets/sheet5.xml><?xml version="1.0" encoding="utf-8"?>
<worksheet xmlns="http://schemas.openxmlformats.org/spreadsheetml/2006/main" xmlns:r="http://schemas.openxmlformats.org/officeDocument/2006/relationships">
  <dimension ref="A1:O35"/>
  <sheetViews>
    <sheetView view="pageBreakPreview" zoomScale="60" zoomScalePageLayoutView="0" workbookViewId="0" topLeftCell="A1">
      <selection activeCell="C24" sqref="C24"/>
    </sheetView>
  </sheetViews>
  <sheetFormatPr defaultColWidth="9.140625" defaultRowHeight="12.75"/>
  <cols>
    <col min="3" max="3" width="30.140625" style="0" customWidth="1"/>
    <col min="4" max="4" width="14.28125" style="0" customWidth="1"/>
    <col min="5" max="5" width="15.57421875" style="0" customWidth="1"/>
    <col min="6" max="6" width="2.7109375" style="0" customWidth="1"/>
    <col min="7" max="7" width="15.140625" style="0" customWidth="1"/>
    <col min="9" max="9" width="14.28125" style="0" customWidth="1"/>
    <col min="12" max="12" width="12.140625" style="0" customWidth="1"/>
  </cols>
  <sheetData>
    <row r="1" spans="1:7" ht="12.75">
      <c r="A1" s="159" t="s">
        <v>69</v>
      </c>
      <c r="B1" s="175"/>
      <c r="C1" s="176"/>
      <c r="D1" s="177"/>
      <c r="E1" s="177"/>
      <c r="F1" s="177"/>
      <c r="G1" s="177"/>
    </row>
    <row r="2" spans="1:7" ht="12.75">
      <c r="A2" s="178" t="s">
        <v>312</v>
      </c>
      <c r="B2" s="175"/>
      <c r="C2" s="176"/>
      <c r="D2" s="177"/>
      <c r="E2" s="177"/>
      <c r="F2" s="177"/>
      <c r="G2" s="177"/>
    </row>
    <row r="3" spans="1:7" ht="12.75">
      <c r="A3" s="179" t="s">
        <v>324</v>
      </c>
      <c r="B3" s="175"/>
      <c r="C3" s="176"/>
      <c r="D3" s="177"/>
      <c r="E3" s="177"/>
      <c r="F3" s="177"/>
      <c r="G3" s="177"/>
    </row>
    <row r="4" spans="1:7" ht="12.75">
      <c r="A4" s="179"/>
      <c r="B4" s="175"/>
      <c r="C4" s="176"/>
      <c r="D4" s="177"/>
      <c r="E4" s="177"/>
      <c r="F4" s="177"/>
      <c r="G4" s="177"/>
    </row>
    <row r="5" spans="1:7" ht="12.75">
      <c r="A5" s="176"/>
      <c r="B5" s="175"/>
      <c r="C5" s="176"/>
      <c r="D5" s="167" t="s">
        <v>274</v>
      </c>
      <c r="E5" s="167" t="s">
        <v>274</v>
      </c>
      <c r="F5" s="177"/>
      <c r="G5" s="177"/>
    </row>
    <row r="6" spans="1:8" ht="12.75">
      <c r="A6" s="176"/>
      <c r="B6" s="175"/>
      <c r="C6" s="176"/>
      <c r="D6" s="166" t="s">
        <v>323</v>
      </c>
      <c r="E6" s="166" t="s">
        <v>310</v>
      </c>
      <c r="F6" s="177"/>
      <c r="G6" s="180" t="s">
        <v>1</v>
      </c>
      <c r="H6" s="188" t="s">
        <v>308</v>
      </c>
    </row>
    <row r="7" spans="1:7" ht="15.75">
      <c r="A7" s="181" t="s">
        <v>275</v>
      </c>
      <c r="B7" s="176"/>
      <c r="C7" s="176"/>
      <c r="D7" s="177"/>
      <c r="E7" s="177"/>
      <c r="F7" s="177"/>
      <c r="G7" s="182"/>
    </row>
    <row r="8" spans="1:7" ht="15.75">
      <c r="A8" s="181" t="s">
        <v>275</v>
      </c>
      <c r="B8" s="183" t="s">
        <v>276</v>
      </c>
      <c r="C8" s="176"/>
      <c r="D8" s="177"/>
      <c r="E8" s="177"/>
      <c r="F8" s="177"/>
      <c r="G8" s="182"/>
    </row>
    <row r="9" spans="1:12" ht="12.75">
      <c r="A9" s="174" t="s">
        <v>277</v>
      </c>
      <c r="B9" s="172" t="s">
        <v>278</v>
      </c>
      <c r="C9" s="172"/>
      <c r="D9" s="173">
        <v>33197091</v>
      </c>
      <c r="E9" s="173">
        <v>27729355</v>
      </c>
      <c r="F9" s="173"/>
      <c r="G9" s="173">
        <f>D9-E9</f>
        <v>5467736</v>
      </c>
      <c r="H9" s="197">
        <v>1</v>
      </c>
      <c r="L9" s="201"/>
    </row>
    <row r="10" spans="1:12" ht="12.75">
      <c r="A10" s="174" t="s">
        <v>279</v>
      </c>
      <c r="B10" s="172" t="s">
        <v>280</v>
      </c>
      <c r="C10" s="172"/>
      <c r="D10" s="173">
        <v>19401999</v>
      </c>
      <c r="E10" s="173">
        <v>17658066</v>
      </c>
      <c r="F10" s="173"/>
      <c r="G10" s="173">
        <f aca="true" t="shared" si="0" ref="G10:G24">D10-E10</f>
        <v>1743933</v>
      </c>
      <c r="H10" s="197">
        <v>2</v>
      </c>
      <c r="L10" s="201"/>
    </row>
    <row r="11" spans="1:12" ht="12.75">
      <c r="A11" s="174" t="s">
        <v>281</v>
      </c>
      <c r="B11" s="172" t="s">
        <v>282</v>
      </c>
      <c r="C11" s="172"/>
      <c r="D11" s="173">
        <v>-16072428</v>
      </c>
      <c r="E11" s="173">
        <v>-12319942</v>
      </c>
      <c r="F11" s="173"/>
      <c r="G11" s="173">
        <f t="shared" si="0"/>
        <v>-3752486</v>
      </c>
      <c r="H11" s="197">
        <v>3</v>
      </c>
      <c r="L11" s="201"/>
    </row>
    <row r="12" spans="1:12" ht="12.75">
      <c r="A12" s="174" t="s">
        <v>283</v>
      </c>
      <c r="B12" s="172" t="s">
        <v>284</v>
      </c>
      <c r="C12" s="172"/>
      <c r="D12" s="173">
        <v>10065731</v>
      </c>
      <c r="E12" s="173">
        <v>9299745</v>
      </c>
      <c r="F12" s="173"/>
      <c r="G12" s="173">
        <f t="shared" si="0"/>
        <v>765986</v>
      </c>
      <c r="H12" s="197">
        <v>4</v>
      </c>
      <c r="L12" s="201"/>
    </row>
    <row r="13" spans="1:12" ht="12.75">
      <c r="A13" s="174" t="s">
        <v>285</v>
      </c>
      <c r="B13" s="172" t="s">
        <v>286</v>
      </c>
      <c r="C13" s="172"/>
      <c r="D13" s="173">
        <v>2236448</v>
      </c>
      <c r="E13" s="173">
        <v>2084376</v>
      </c>
      <c r="F13" s="173"/>
      <c r="G13" s="173">
        <f t="shared" si="0"/>
        <v>152072</v>
      </c>
      <c r="H13" s="197"/>
      <c r="L13" s="201"/>
    </row>
    <row r="14" spans="1:12" ht="12.75">
      <c r="A14" s="174" t="s">
        <v>287</v>
      </c>
      <c r="B14" s="172" t="s">
        <v>288</v>
      </c>
      <c r="C14" s="172"/>
      <c r="D14" s="173">
        <v>2422752</v>
      </c>
      <c r="E14" s="173">
        <v>2785187</v>
      </c>
      <c r="F14" s="173"/>
      <c r="G14" s="173">
        <f t="shared" si="0"/>
        <v>-362435</v>
      </c>
      <c r="H14" s="197">
        <v>5</v>
      </c>
      <c r="L14" s="201"/>
    </row>
    <row r="15" spans="1:12" ht="12.75">
      <c r="A15" s="174" t="s">
        <v>289</v>
      </c>
      <c r="B15" s="172" t="s">
        <v>290</v>
      </c>
      <c r="C15" s="172"/>
      <c r="D15" s="173">
        <v>33947821</v>
      </c>
      <c r="E15" s="173">
        <v>34759160</v>
      </c>
      <c r="F15" s="173"/>
      <c r="G15" s="173">
        <f t="shared" si="0"/>
        <v>-811339</v>
      </c>
      <c r="H15" s="197"/>
      <c r="L15" s="201"/>
    </row>
    <row r="16" spans="1:12" ht="12.75">
      <c r="A16" s="174">
        <v>927</v>
      </c>
      <c r="B16" s="172" t="s">
        <v>291</v>
      </c>
      <c r="C16" s="172"/>
      <c r="D16" s="173">
        <v>0</v>
      </c>
      <c r="E16" s="173">
        <v>0</v>
      </c>
      <c r="F16" s="173"/>
      <c r="G16" s="173">
        <f t="shared" si="0"/>
        <v>0</v>
      </c>
      <c r="H16" s="197"/>
      <c r="L16" s="201"/>
    </row>
    <row r="17" spans="1:12" ht="12.75">
      <c r="A17" s="174" t="s">
        <v>292</v>
      </c>
      <c r="B17" s="172" t="s">
        <v>293</v>
      </c>
      <c r="C17" s="172"/>
      <c r="D17" s="173">
        <v>6451138</v>
      </c>
      <c r="E17" s="173">
        <v>6211784</v>
      </c>
      <c r="F17" s="173"/>
      <c r="G17" s="173">
        <f t="shared" si="0"/>
        <v>239354</v>
      </c>
      <c r="H17" s="197"/>
      <c r="L17" s="201"/>
    </row>
    <row r="18" spans="1:12" ht="12.75">
      <c r="A18" s="174" t="s">
        <v>294</v>
      </c>
      <c r="B18" s="172" t="s">
        <v>295</v>
      </c>
      <c r="C18" s="172"/>
      <c r="D18" s="173">
        <v>-1272819</v>
      </c>
      <c r="E18" s="173">
        <v>-1015634</v>
      </c>
      <c r="F18" s="173"/>
      <c r="G18" s="173">
        <f t="shared" si="0"/>
        <v>-257185</v>
      </c>
      <c r="H18" s="197"/>
      <c r="L18" s="201"/>
    </row>
    <row r="19" spans="1:12" ht="12.75">
      <c r="A19" s="174" t="s">
        <v>296</v>
      </c>
      <c r="B19" s="172" t="s">
        <v>297</v>
      </c>
      <c r="C19" s="172"/>
      <c r="D19" s="173">
        <v>1230199</v>
      </c>
      <c r="E19" s="173">
        <v>1139782</v>
      </c>
      <c r="F19" s="173"/>
      <c r="G19" s="173">
        <f t="shared" si="0"/>
        <v>90417</v>
      </c>
      <c r="H19" s="197"/>
      <c r="L19" s="201"/>
    </row>
    <row r="20" spans="1:12" ht="12.75">
      <c r="A20" s="174" t="s">
        <v>298</v>
      </c>
      <c r="B20" s="172" t="s">
        <v>299</v>
      </c>
      <c r="C20" s="172"/>
      <c r="D20" s="173">
        <v>1245004</v>
      </c>
      <c r="E20" s="173">
        <v>1198809</v>
      </c>
      <c r="F20" s="173"/>
      <c r="G20" s="173">
        <f t="shared" si="0"/>
        <v>46195</v>
      </c>
      <c r="H20" s="197"/>
      <c r="L20" s="201"/>
    </row>
    <row r="21" spans="1:12" ht="12.75">
      <c r="A21" s="174" t="s">
        <v>300</v>
      </c>
      <c r="B21" s="172" t="s">
        <v>252</v>
      </c>
      <c r="C21" s="172"/>
      <c r="D21" s="173">
        <v>12598042</v>
      </c>
      <c r="E21" s="173">
        <v>11401530</v>
      </c>
      <c r="F21" s="173"/>
      <c r="G21" s="173">
        <f t="shared" si="0"/>
        <v>1196512</v>
      </c>
      <c r="H21" s="197">
        <v>6</v>
      </c>
      <c r="L21" s="201"/>
    </row>
    <row r="22" spans="1:12" ht="12.75">
      <c r="A22" s="174">
        <v>932</v>
      </c>
      <c r="B22" s="172" t="s">
        <v>301</v>
      </c>
      <c r="C22" s="172"/>
      <c r="D22" s="173">
        <v>0</v>
      </c>
      <c r="E22" s="173">
        <v>0</v>
      </c>
      <c r="F22" s="173"/>
      <c r="G22" s="173">
        <f t="shared" si="0"/>
        <v>0</v>
      </c>
      <c r="H22" s="197"/>
      <c r="L22" s="201"/>
    </row>
    <row r="23" spans="1:8" ht="12.75">
      <c r="A23" s="174" t="s">
        <v>302</v>
      </c>
      <c r="B23" s="172" t="s">
        <v>301</v>
      </c>
      <c r="C23" s="172"/>
      <c r="D23" s="173">
        <v>290827</v>
      </c>
      <c r="E23" s="173">
        <v>829130</v>
      </c>
      <c r="F23" s="173"/>
      <c r="G23" s="173">
        <f t="shared" si="0"/>
        <v>-538303</v>
      </c>
      <c r="H23" s="197">
        <v>7</v>
      </c>
    </row>
    <row r="24" spans="1:7" ht="15.75">
      <c r="A24" s="171"/>
      <c r="B24" s="183" t="s">
        <v>303</v>
      </c>
      <c r="C24" s="171"/>
      <c r="D24" s="184">
        <f>SUM(D9:D23)</f>
        <v>105741805</v>
      </c>
      <c r="E24" s="184">
        <f>SUM(E9:E23)</f>
        <v>101761348</v>
      </c>
      <c r="F24" s="177"/>
      <c r="G24" s="184">
        <f t="shared" si="0"/>
        <v>3980457</v>
      </c>
    </row>
    <row r="25" spans="1:7" ht="15.75">
      <c r="A25" s="171"/>
      <c r="B25" s="171"/>
      <c r="C25" s="171"/>
      <c r="D25" s="177"/>
      <c r="E25" s="177"/>
      <c r="F25" s="177"/>
      <c r="G25" s="177"/>
    </row>
    <row r="27" ht="14.25" customHeight="1">
      <c r="A27" s="189" t="s">
        <v>309</v>
      </c>
    </row>
    <row r="28" spans="1:8" ht="29.25" customHeight="1">
      <c r="A28" s="198">
        <v>1</v>
      </c>
      <c r="B28" s="205" t="s">
        <v>327</v>
      </c>
      <c r="C28" s="205"/>
      <c r="D28" s="205"/>
      <c r="E28" s="205"/>
      <c r="F28" s="205"/>
      <c r="G28" s="205"/>
      <c r="H28" s="205"/>
    </row>
    <row r="29" spans="1:8" ht="41.25" customHeight="1">
      <c r="A29" s="198">
        <v>2</v>
      </c>
      <c r="B29" s="204" t="s">
        <v>340</v>
      </c>
      <c r="C29" s="205"/>
      <c r="D29" s="205"/>
      <c r="E29" s="205"/>
      <c r="F29" s="205"/>
      <c r="G29" s="205"/>
      <c r="H29" s="205"/>
    </row>
    <row r="30" spans="1:8" ht="28.5" customHeight="1">
      <c r="A30" s="198">
        <v>3</v>
      </c>
      <c r="B30" s="205" t="s">
        <v>341</v>
      </c>
      <c r="C30" s="205"/>
      <c r="D30" s="205"/>
      <c r="E30" s="205"/>
      <c r="F30" s="205"/>
      <c r="G30" s="205"/>
      <c r="H30" s="205"/>
    </row>
    <row r="31" spans="1:8" ht="39.75" customHeight="1">
      <c r="A31" s="198">
        <v>4</v>
      </c>
      <c r="B31" s="204" t="s">
        <v>342</v>
      </c>
      <c r="C31" s="205"/>
      <c r="D31" s="205"/>
      <c r="E31" s="205"/>
      <c r="F31" s="205"/>
      <c r="G31" s="205"/>
      <c r="H31" s="205"/>
    </row>
    <row r="32" spans="1:15" ht="42.75" customHeight="1">
      <c r="A32" s="198">
        <v>5</v>
      </c>
      <c r="B32" s="204" t="s">
        <v>328</v>
      </c>
      <c r="C32" s="205"/>
      <c r="D32" s="205"/>
      <c r="E32" s="205"/>
      <c r="F32" s="205"/>
      <c r="G32" s="205"/>
      <c r="H32" s="205"/>
      <c r="I32" s="186"/>
      <c r="J32" s="186"/>
      <c r="K32" s="186"/>
      <c r="L32" s="186"/>
      <c r="M32" s="186"/>
      <c r="N32" s="186"/>
      <c r="O32" s="186"/>
    </row>
    <row r="33" spans="1:15" ht="31.5" customHeight="1">
      <c r="A33" s="198">
        <v>6</v>
      </c>
      <c r="B33" s="204" t="s">
        <v>333</v>
      </c>
      <c r="C33" s="205"/>
      <c r="D33" s="205"/>
      <c r="E33" s="205"/>
      <c r="F33" s="205"/>
      <c r="G33" s="205"/>
      <c r="H33" s="205"/>
      <c r="I33" s="206"/>
      <c r="J33" s="207"/>
      <c r="K33" s="207"/>
      <c r="L33" s="207"/>
      <c r="M33" s="207"/>
      <c r="N33" s="207"/>
      <c r="O33" s="207"/>
    </row>
    <row r="34" spans="1:8" ht="26.25" customHeight="1">
      <c r="A34" s="198">
        <v>7</v>
      </c>
      <c r="B34" s="204" t="s">
        <v>332</v>
      </c>
      <c r="C34" s="205"/>
      <c r="D34" s="205"/>
      <c r="E34" s="205"/>
      <c r="F34" s="205"/>
      <c r="G34" s="205"/>
      <c r="H34" s="205"/>
    </row>
    <row r="35" spans="1:8" ht="27" customHeight="1">
      <c r="A35" s="198"/>
      <c r="B35" s="204"/>
      <c r="C35" s="205"/>
      <c r="D35" s="205"/>
      <c r="E35" s="205"/>
      <c r="F35" s="205"/>
      <c r="G35" s="205"/>
      <c r="H35" s="205"/>
    </row>
  </sheetData>
  <sheetProtection/>
  <mergeCells count="9">
    <mergeCell ref="I33:O33"/>
    <mergeCell ref="B34:H34"/>
    <mergeCell ref="B35:H35"/>
    <mergeCell ref="B28:H28"/>
    <mergeCell ref="B29:H29"/>
    <mergeCell ref="B30:H30"/>
    <mergeCell ref="B31:H31"/>
    <mergeCell ref="B32:H32"/>
    <mergeCell ref="B33:H33"/>
  </mergeCells>
  <conditionalFormatting sqref="H6">
    <cfRule type="cellIs" priority="1" dxfId="0" operator="equal" stopIfTrue="1">
      <formula>"YES"</formula>
    </cfRule>
  </conditionalFormatting>
  <printOptions/>
  <pageMargins left="0.7" right="0.7" top="0.75" bottom="0.75" header="0.3" footer="0.3"/>
  <pageSetup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Xcel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User</dc:creator>
  <cp:keywords/>
  <dc:description/>
  <cp:lastModifiedBy>C Fish</cp:lastModifiedBy>
  <cp:lastPrinted>2018-06-15T15:55:38Z</cp:lastPrinted>
  <dcterms:created xsi:type="dcterms:W3CDTF">2005-05-17T15:37:36Z</dcterms:created>
  <dcterms:modified xsi:type="dcterms:W3CDTF">2018-06-15T15:56:29Z</dcterms:modified>
  <cp:category/>
  <cp:version/>
  <cp:contentType/>
  <cp:contentStatus/>
</cp:coreProperties>
</file>