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" windowWidth="15360" windowHeight="5835"/>
  </bookViews>
  <sheets>
    <sheet name="Variance Analysis" sheetId="5" r:id="rId1"/>
    <sheet name="Closings" sheetId="4" r:id="rId2"/>
  </sheets>
  <externalReferences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wvu.DATABASE." hidden="1">[1]DATABASE!#REF!</definedName>
    <definedName name="ACwvu.OP." hidden="1">#REF!</definedName>
    <definedName name="AS2DocOpenMode" hidden="1">"AS2DocumentEdit"</definedName>
    <definedName name="BLPH2" hidden="1">'[2]Commercial Paper'!#REF!</definedName>
    <definedName name="BLPH3" hidden="1">'[2]Commercial Paper'!#REF!</definedName>
    <definedName name="BLPH4" hidden="1">'[2]Commercial Paper'!#REF!</definedName>
    <definedName name="BLPH5" hidden="1">'[2]Commercial Paper'!#REF!</definedName>
    <definedName name="BLPH6" hidden="1">'[2]Commercial Paper'!#REF!</definedName>
    <definedName name="dsfds" hidden="1">#REF!</definedName>
    <definedName name="er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_xlnm.Print_Area" localSheetId="1">Closings!$A$1:$G$336</definedName>
    <definedName name="Swvu.DATABASE." hidden="1">[1]DATABASE!#REF!</definedName>
    <definedName name="Swvu.OP." hidden="1">#REF!</definedName>
    <definedName name="TEST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ORKCAPa" localSheetId="0" hidden="1">{"WCCWCLL",#N/A,FALSE,"Sheet3";"PP",#N/A,FALSE,"Sheet3";"MAT1",#N/A,FALSE,"Sheet3";"MAT2",#N/A,FALSE,"Sheet3"}</definedName>
    <definedName name="WORKCAPa" hidden="1">{"WCCWCLL",#N/A,FALSE,"Sheet3";"PP",#N/A,FALSE,"Sheet3";"MAT1",#N/A,FALSE,"Sheet3";"MAT2",#N/A,FALSE,"Sheet3"}</definedName>
    <definedName name="wrn.cwip." localSheetId="0" hidden="1">{"CWIP2",#N/A,FALSE,"CWIP";"CWIP3",#N/A,FALSE,"CWIP"}</definedName>
    <definedName name="wrn.cwip." hidden="1">{"CWIP2",#N/A,FALSE,"CWIP";"CWIP3",#N/A,FALSE,"CWIP"}</definedName>
    <definedName name="wrn.cwipa" localSheetId="0" hidden="1">{"CWIP2",#N/A,FALSE,"CWIP";"CWIP3",#N/A,FALSE,"CWIP"}</definedName>
    <definedName name="wrn.cwipa" hidden="1">{"CWIP2",#N/A,FALSE,"CWIP";"CWIP3",#N/A,FALSE,"CWIP"}</definedName>
    <definedName name="wrn.Earnings._.Test." localSheetId="0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localSheetId="0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localSheetId="0" hidden="1">{"MATALL",#N/A,FALSE,"Sheet4";"matclass",#N/A,FALSE,"Sheet4"}</definedName>
    <definedName name="wrn.matdtl." hidden="1">{"MATALL",#N/A,FALSE,"Sheet4";"matclass",#N/A,FALSE,"Sheet4"}</definedName>
    <definedName name="wrn.matdtla" localSheetId="0" hidden="1">{"MATALL",#N/A,FALSE,"Sheet4";"matclass",#N/A,FALSE,"Sheet4"}</definedName>
    <definedName name="wrn.matdtla" hidden="1">{"MATALL",#N/A,FALSE,"Sheet4";"matclass",#N/A,FALSE,"Sheet4"}</definedName>
    <definedName name="wrn.PPJOURNAL._.ENTRY." localSheetId="0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OR._.PERIOD._.ADJMT." localSheetId="0" hidden="1">{#N/A,#N/A,FALSE,"PRIOR PERIOD ADJMT"}</definedName>
    <definedName name="wrn.PRIOR._.PERIOD._.ADJMT." hidden="1">{#N/A,#N/A,FALSE,"PRIOR PERIOD ADJMT"}</definedName>
    <definedName name="wrn.Production." localSheetId="0" hidden="1">{"Production",#N/A,FALSE,"Electric O&amp;M Functionalization"}</definedName>
    <definedName name="wrn.Production." hidden="1">{"Production",#N/A,FALSE,"Electric O&amp;M Functionalization"}</definedName>
    <definedName name="wrn.Transmission." localSheetId="0" hidden="1">{"Transmission",#N/A,FALSE,"Electric O&amp;M Functionalization"}</definedName>
    <definedName name="wrn.Transmission." hidden="1">{"Transmission",#N/A,FALSE,"Electric O&amp;M Functionalization"}</definedName>
    <definedName name="wrn.WORKCAP." localSheetId="0" hidden="1">{"WCCWCLL",#N/A,FALSE,"Sheet3";"PP",#N/A,FALSE,"Sheet3";"MAT1",#N/A,FALSE,"Sheet3";"MAT2",#N/A,FALSE,"Sheet3"}</definedName>
    <definedName name="wrn.WORKCAP." hidden="1">{"WCCWCLL",#N/A,FALSE,"Sheet3";"PP",#N/A,FALSE,"Sheet3";"MAT1",#N/A,FALSE,"Sheet3";"MAT2",#N/A,FALSE,"Sheet3"}</definedName>
    <definedName name="wvu.DATABASE." localSheetId="0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0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0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</definedNames>
  <calcPr calcId="145621"/>
</workbook>
</file>

<file path=xl/calcChain.xml><?xml version="1.0" encoding="utf-8"?>
<calcChain xmlns="http://schemas.openxmlformats.org/spreadsheetml/2006/main">
  <c r="E333" i="4" l="1"/>
  <c r="E335" i="4" l="1"/>
  <c r="E222" i="5" l="1"/>
  <c r="D222" i="5"/>
  <c r="E162" i="5"/>
  <c r="D162" i="5"/>
  <c r="E94" i="5"/>
  <c r="D94" i="5"/>
  <c r="E53" i="5"/>
  <c r="D53" i="5"/>
  <c r="E188" i="4" l="1"/>
  <c r="E190" i="4" s="1"/>
  <c r="E273" i="5"/>
  <c r="D273" i="5"/>
  <c r="F192" i="5" l="1"/>
  <c r="F194" i="5"/>
  <c r="F111" i="5"/>
  <c r="F109" i="5"/>
  <c r="F99" i="5"/>
  <c r="F16" i="5"/>
  <c r="F180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B83" i="5"/>
  <c r="B104" i="5"/>
  <c r="B114" i="5"/>
  <c r="B122" i="5"/>
  <c r="B136" i="5"/>
  <c r="B148" i="5"/>
  <c r="B152" i="5"/>
  <c r="B178" i="5"/>
  <c r="B181" i="5"/>
  <c r="B187" i="5"/>
  <c r="B196" i="5"/>
  <c r="B207" i="5"/>
  <c r="B208" i="5"/>
  <c r="B209" i="5"/>
  <c r="B211" i="5"/>
  <c r="B215" i="5"/>
  <c r="B226" i="5"/>
  <c r="B229" i="5"/>
  <c r="B232" i="5"/>
  <c r="B241" i="5"/>
  <c r="B259" i="5"/>
  <c r="B266" i="5"/>
  <c r="F15" i="5"/>
  <c r="E62" i="5" l="1"/>
  <c r="E64" i="5" s="1"/>
  <c r="E83" i="5" s="1"/>
  <c r="E259" i="5"/>
  <c r="E258" i="5" s="1"/>
  <c r="E122" i="5"/>
  <c r="E266" i="5"/>
  <c r="E209" i="5"/>
  <c r="E229" i="5"/>
  <c r="F119" i="5"/>
  <c r="E18" i="5"/>
  <c r="E24" i="5" s="1"/>
  <c r="E25" i="5" s="1"/>
  <c r="E136" i="5"/>
  <c r="E196" i="5"/>
  <c r="E241" i="5"/>
  <c r="E282" i="5"/>
  <c r="E286" i="5" s="1"/>
  <c r="E291" i="5" s="1"/>
  <c r="E104" i="5"/>
  <c r="E187" i="5"/>
  <c r="E256" i="5"/>
  <c r="F256" i="5" s="1"/>
  <c r="E114" i="5"/>
  <c r="E176" i="5"/>
  <c r="E178" i="5" s="1"/>
  <c r="E148" i="5"/>
  <c r="E254" i="5"/>
  <c r="F101" i="5"/>
  <c r="F117" i="5"/>
  <c r="E215" i="5" l="1"/>
  <c r="E152" i="5"/>
  <c r="E27" i="5"/>
  <c r="E29" i="5" s="1"/>
  <c r="E32" i="5" s="1"/>
  <c r="E30" i="5" l="1"/>
  <c r="E33" i="5" s="1"/>
  <c r="F251" i="5" l="1"/>
  <c r="F227" i="5"/>
  <c r="F255" i="5"/>
  <c r="F141" i="5"/>
  <c r="F131" i="5"/>
  <c r="F37" i="5"/>
  <c r="F61" i="5" l="1"/>
  <c r="F200" i="5" l="1"/>
  <c r="F284" i="5"/>
  <c r="F226" i="5"/>
  <c r="F21" i="5"/>
  <c r="F253" i="5" l="1"/>
  <c r="D259" i="5"/>
  <c r="D254" i="5" s="1"/>
  <c r="F254" i="5" s="1"/>
  <c r="F295" i="5"/>
  <c r="F257" i="5"/>
  <c r="D258" i="5"/>
  <c r="F258" i="5" s="1"/>
  <c r="F204" i="5"/>
  <c r="F259" i="5" l="1"/>
  <c r="F250" i="5"/>
  <c r="F264" i="5" l="1"/>
  <c r="F265" i="5"/>
  <c r="D266" i="5" l="1"/>
  <c r="F266" i="5" s="1"/>
  <c r="F263" i="5"/>
  <c r="F201" i="5" l="1"/>
  <c r="F289" i="5" l="1"/>
  <c r="F288" i="5"/>
  <c r="F205" i="5" l="1"/>
  <c r="F281" i="5"/>
  <c r="F280" i="5"/>
  <c r="F279" i="5"/>
  <c r="F278" i="5"/>
  <c r="F239" i="5" l="1"/>
  <c r="F240" i="5"/>
  <c r="F238" i="5"/>
  <c r="F237" i="5"/>
  <c r="F171" i="5"/>
  <c r="D282" i="5" l="1"/>
  <c r="D286" i="5" s="1"/>
  <c r="F277" i="5"/>
  <c r="F282" i="5" s="1"/>
  <c r="F147" i="5"/>
  <c r="F228" i="5" l="1"/>
  <c r="F229" i="5" s="1"/>
  <c r="D229" i="5"/>
  <c r="F236" i="5"/>
  <c r="F241" i="5" s="1"/>
  <c r="D241" i="5"/>
  <c r="F286" i="5"/>
  <c r="D291" i="5"/>
  <c r="F291" i="5" s="1"/>
  <c r="F297" i="5"/>
  <c r="F232" i="5"/>
  <c r="F300" i="5" l="1"/>
  <c r="F299" i="5"/>
  <c r="F298" i="5"/>
  <c r="F132" i="5"/>
  <c r="F183" i="5"/>
  <c r="F175" i="5"/>
  <c r="F173" i="5"/>
  <c r="F135" i="5"/>
  <c r="F213" i="5"/>
  <c r="F134" i="5"/>
  <c r="F244" i="5"/>
  <c r="F167" i="5"/>
  <c r="F184" i="5"/>
  <c r="F182" i="5"/>
  <c r="F172" i="5"/>
  <c r="F150" i="5"/>
  <c r="F146" i="5"/>
  <c r="F138" i="5"/>
  <c r="F133" i="5"/>
  <c r="F100" i="5" l="1"/>
  <c r="F181" i="5"/>
  <c r="F110" i="5"/>
  <c r="F142" i="5"/>
  <c r="F246" i="5"/>
  <c r="F118" i="5" l="1"/>
  <c r="F145" i="5"/>
  <c r="F103" i="5"/>
  <c r="F186" i="5"/>
  <c r="F113" i="5"/>
  <c r="F174" i="5"/>
  <c r="F191" i="5" l="1"/>
  <c r="F112" i="5"/>
  <c r="F114" i="5" s="1"/>
  <c r="D114" i="5"/>
  <c r="F102" i="5"/>
  <c r="F104" i="5" s="1"/>
  <c r="D104" i="5"/>
  <c r="F60" i="5"/>
  <c r="F62" i="5" s="1"/>
  <c r="D62" i="5"/>
  <c r="F185" i="5"/>
  <c r="F187" i="5" s="1"/>
  <c r="D187" i="5"/>
  <c r="F169" i="5"/>
  <c r="F121" i="5"/>
  <c r="F106" i="5"/>
  <c r="F120" i="5" l="1"/>
  <c r="F122" i="5" s="1"/>
  <c r="D122" i="5"/>
  <c r="F124" i="5"/>
  <c r="F128" i="5"/>
  <c r="F195" i="5"/>
  <c r="F144" i="5"/>
  <c r="F170" i="5" l="1"/>
  <c r="F176" i="5" s="1"/>
  <c r="F178" i="5" s="1"/>
  <c r="D176" i="5"/>
  <c r="D178" i="5" s="1"/>
  <c r="F143" i="5"/>
  <c r="F148" i="5" s="1"/>
  <c r="D148" i="5"/>
  <c r="F193" i="5"/>
  <c r="F196" i="5" s="1"/>
  <c r="D196" i="5"/>
  <c r="F208" i="5"/>
  <c r="F127" i="5" l="1"/>
  <c r="F14" i="5" l="1"/>
  <c r="F13" i="5"/>
  <c r="F36" i="5" l="1"/>
  <c r="F38" i="5" l="1"/>
  <c r="F39" i="5" l="1"/>
  <c r="F129" i="5" l="1"/>
  <c r="F130" i="5"/>
  <c r="F136" i="5" l="1"/>
  <c r="F152" i="5" s="1"/>
  <c r="D136" i="5"/>
  <c r="D152" i="5" s="1"/>
  <c r="F211" i="5"/>
  <c r="D209" i="5" l="1"/>
  <c r="D215" i="5" s="1"/>
  <c r="F207" i="5"/>
  <c r="F209" i="5" s="1"/>
  <c r="F215" i="5" s="1"/>
  <c r="F57" i="5" l="1"/>
  <c r="D64" i="5"/>
  <c r="F64" i="5" s="1"/>
  <c r="F74" i="5" l="1"/>
  <c r="F77" i="5"/>
  <c r="F71" i="5"/>
  <c r="F67" i="5"/>
  <c r="F68" i="5" l="1"/>
  <c r="F79" i="5" l="1"/>
  <c r="D83" i="5" l="1"/>
  <c r="F81" i="5"/>
  <c r="F83" i="5" s="1"/>
  <c r="F11" i="5" l="1"/>
  <c r="F18" i="5" s="1"/>
  <c r="D18" i="5"/>
  <c r="D24" i="5" s="1"/>
  <c r="D25" i="5" l="1"/>
  <c r="F25" i="5" s="1"/>
  <c r="F24" i="5"/>
  <c r="D27" i="5"/>
  <c r="D29" i="5" l="1"/>
  <c r="D30" i="5"/>
  <c r="F27" i="5"/>
  <c r="F30" i="5" l="1"/>
  <c r="D33" i="5"/>
  <c r="F33" i="5" s="1"/>
  <c r="F29" i="5"/>
  <c r="D32" i="5"/>
  <c r="F32" i="5" s="1"/>
  <c r="F41" i="5" l="1"/>
</calcChain>
</file>

<file path=xl/sharedStrings.xml><?xml version="1.0" encoding="utf-8"?>
<sst xmlns="http://schemas.openxmlformats.org/spreadsheetml/2006/main" count="979" uniqueCount="792">
  <si>
    <t xml:space="preserve"> </t>
  </si>
  <si>
    <t>Change</t>
  </si>
  <si>
    <t>Line</t>
  </si>
  <si>
    <t>Allocated</t>
  </si>
  <si>
    <t>No.</t>
  </si>
  <si>
    <t>Amount</t>
  </si>
  <si>
    <t xml:space="preserve">REVENUE CREDITS </t>
  </si>
  <si>
    <t xml:space="preserve">  Account No. 454</t>
  </si>
  <si>
    <t xml:space="preserve">DIVISOR </t>
  </si>
  <si>
    <t>Annual Cost ($/kW/Yr)</t>
  </si>
  <si>
    <t xml:space="preserve">Network &amp; P-to-P Rate ($/kW/Mo) </t>
  </si>
  <si>
    <t>RATE BASE:</t>
  </si>
  <si>
    <t>GROSS PLANT IN SERVICE</t>
  </si>
  <si>
    <t xml:space="preserve">  Production</t>
  </si>
  <si>
    <t xml:space="preserve">  Transmission</t>
  </si>
  <si>
    <t xml:space="preserve">  Distribution</t>
  </si>
  <si>
    <t>ACCUMULATED DEPRECIATION &amp; AMORTIZATION</t>
  </si>
  <si>
    <t xml:space="preserve">  Production - Depreciation</t>
  </si>
  <si>
    <t xml:space="preserve">  Transmission - Depreciation</t>
  </si>
  <si>
    <t xml:space="preserve">  Distribution - Depreciation</t>
  </si>
  <si>
    <t xml:space="preserve">  General  - Depreciation</t>
  </si>
  <si>
    <t>NET PLANT IN SERVICE</t>
  </si>
  <si>
    <t xml:space="preserve">  Production </t>
  </si>
  <si>
    <t xml:space="preserve">  Transmission </t>
  </si>
  <si>
    <t xml:space="preserve">  Distribution 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</si>
  <si>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</si>
  <si>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</si>
  <si>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</si>
  <si>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190 </t>
  </si>
  <si>
    <t xml:space="preserve">  Account No. 255 (enter negative)</t>
  </si>
  <si>
    <t xml:space="preserve">LAND HELD FOR FUTURE USE </t>
  </si>
  <si>
    <t xml:space="preserve">  CWC  </t>
  </si>
  <si>
    <t xml:space="preserve">  A&amp;G</t>
  </si>
  <si>
    <t>DEPRECIATION &amp; AMORTIZATION EXPENSE</t>
  </si>
  <si>
    <t xml:space="preserve">  General </t>
  </si>
  <si>
    <t xml:space="preserve">  LABOR RELATED</t>
  </si>
  <si>
    <t xml:space="preserve">          Payroll</t>
  </si>
  <si>
    <t xml:space="preserve">  PLANT RELATED</t>
  </si>
  <si>
    <t xml:space="preserve">         Property</t>
  </si>
  <si>
    <t xml:space="preserve">         Franchise</t>
  </si>
  <si>
    <t xml:space="preserve">INCOME TAXES          </t>
  </si>
  <si>
    <t xml:space="preserve">     T=1 - {[(1 - SIT) * (1 - FIT)] / (1 - SIT * FIT * p)} =</t>
  </si>
  <si>
    <t xml:space="preserve">     CIT=(T/1-T) * (1-(WCLTD/R)) =</t>
  </si>
  <si>
    <t>TP=</t>
  </si>
  <si>
    <t>WAGES &amp; SALARY ALLOCATOR   (W&amp;S)</t>
  </si>
  <si>
    <t xml:space="preserve">  Other</t>
  </si>
  <si>
    <t>RETURN (R)</t>
  </si>
  <si>
    <t>%</t>
  </si>
  <si>
    <t>Weighted</t>
  </si>
  <si>
    <t>PRIOR YEAR TRUE UP ADJUSTMENT</t>
  </si>
  <si>
    <t>INTEREST ON PRIOR YEAR TRUE UP ADJUSTMENT</t>
  </si>
  <si>
    <t xml:space="preserve">  Transmission Network Load</t>
  </si>
  <si>
    <t xml:space="preserve">  General</t>
  </si>
  <si>
    <t xml:space="preserve">  Intangible</t>
  </si>
  <si>
    <t xml:space="preserve">     Plus Acct 924 Property Insurance</t>
  </si>
  <si>
    <t xml:space="preserve">     Plus Acct 928 Transmission Specific</t>
  </si>
  <si>
    <t xml:space="preserve">     Plus Acct 928 Transmission Allocated</t>
  </si>
  <si>
    <t xml:space="preserve">     Plus Transmission Safety and Siting Advertising</t>
  </si>
  <si>
    <t xml:space="preserve">  Plus Pre-Funded AFUDC Amortization</t>
  </si>
  <si>
    <t xml:space="preserve">  Plus Recovery of Abandoned Incentive Plant</t>
  </si>
  <si>
    <t xml:space="preserve">  Plus Recovery of Extraordinary Property Loss</t>
  </si>
  <si>
    <t xml:space="preserve">         Other - Texas Use</t>
  </si>
  <si>
    <t>Less Generator Step-up facilities</t>
  </si>
  <si>
    <t>Less Radial Line facilities</t>
  </si>
  <si>
    <t xml:space="preserve">  Regional Market</t>
  </si>
  <si>
    <t xml:space="preserve">  Transmission Wages &amp; Salary Allocated Amount Based on TP Allocator</t>
  </si>
  <si>
    <t xml:space="preserve">  Transmission Wages &amp; Salary Allocator</t>
  </si>
  <si>
    <t xml:space="preserve">  Long Term Interest</t>
  </si>
  <si>
    <t xml:space="preserve">  Preferred Dividends</t>
  </si>
  <si>
    <t>NET REVENUE REQUIREMENT (w/o incentives)</t>
  </si>
  <si>
    <t xml:space="preserve">  Annual Rate</t>
  </si>
  <si>
    <t xml:space="preserve">  Monthly Rate</t>
  </si>
  <si>
    <t>NET PLANT CARRYING CHARGE (w/o incentives)</t>
  </si>
  <si>
    <t>GROSS PLANT CARRYING CHARGE (w/o incentives)</t>
  </si>
  <si>
    <t>NET PLANT CARRYING CHARGE, W/O DEPRECIATION (w/o incentives)</t>
  </si>
  <si>
    <t>NET PLANT CARRYING CHARGE, W/O DEPRECIATION, INCOME TAXES AND RETURN</t>
  </si>
  <si>
    <t>ADDITIONAL REVENUE REQUIREMENT (w/incentives)</t>
  </si>
  <si>
    <t>LESS SPP Base Plan Upgrade Revenue Requirement</t>
  </si>
  <si>
    <t>RATES</t>
  </si>
  <si>
    <t>Weekly Point to Point On and Off Peak</t>
  </si>
  <si>
    <t>Daily Point to Point On Peak</t>
  </si>
  <si>
    <t>Daily Point to Point Off Peak</t>
  </si>
  <si>
    <t>Hourly Point to Point On Peak</t>
  </si>
  <si>
    <t>Hourly Point to Point Off Peak</t>
  </si>
  <si>
    <t>Southwestern Public Service Company</t>
  </si>
  <si>
    <t>Total Revenue Credits</t>
  </si>
  <si>
    <t>METER CHARGE</t>
  </si>
  <si>
    <t xml:space="preserve">  Number of Delivery Points</t>
  </si>
  <si>
    <t xml:space="preserve">  Monthly Meter Charge ($ per delivery point)</t>
  </si>
  <si>
    <t xml:space="preserve">  Annual Meter Charge ($ per delivery point)</t>
  </si>
  <si>
    <t xml:space="preserve">  Account No. 107</t>
  </si>
  <si>
    <t xml:space="preserve">  Unamortized Balance of Abandoned Incentive Plant</t>
  </si>
  <si>
    <t xml:space="preserve">  Unamortized Balance of Extraordinary Property Loss</t>
  </si>
  <si>
    <t>BALANCE OF NETWORK CREDITS</t>
  </si>
  <si>
    <t>A &amp; G Subtotal</t>
  </si>
  <si>
    <t>INTEREST ON NETWORK CREDITS</t>
  </si>
  <si>
    <t xml:space="preserve">ADJUSTMENTS TO RATE BASE </t>
  </si>
  <si>
    <t>WORKING CAPITAL</t>
  </si>
  <si>
    <t>OPERATIONS &amp; MAINTENANCE EXPENSE</t>
  </si>
  <si>
    <t>TAXES OTHER THAN INCOME TAXES</t>
  </si>
  <si>
    <t>Amortized Investment Tax Credit (266.8f) (enter negative)</t>
  </si>
  <si>
    <t xml:space="preserve">       where WCLTD=(page 4, line 167) and R= (page 4, line 170)</t>
  </si>
  <si>
    <t xml:space="preserve">       and FIT, SIT &amp; p are as given in Note M.</t>
  </si>
  <si>
    <t xml:space="preserve">      1 / (1 - T)  = (from line 123)</t>
  </si>
  <si>
    <t>TRANSMISSION PLANT INCLUDED IN OATT TRANSMISSION RATE</t>
  </si>
  <si>
    <t xml:space="preserve">  Long Term Debt</t>
  </si>
  <si>
    <t xml:space="preserve">  Preferred Stock</t>
  </si>
  <si>
    <t xml:space="preserve">  Common Stock</t>
  </si>
  <si>
    <t>GROSS PLANT ALLOCATOR</t>
  </si>
  <si>
    <t>NET PLANT ALLOCATOR</t>
  </si>
  <si>
    <t>Projected</t>
  </si>
  <si>
    <t>PRIOR PERIOD CORRECTION TRUE UP ADJUSTMENT</t>
  </si>
  <si>
    <t>INTEREST ON PRIOR PERIOD CORRECTION TRUE UP ADJUSTMENT</t>
  </si>
  <si>
    <t>PROJECTED REVENUE REQUIREMENT (w/o incentives) from formula line 141</t>
  </si>
  <si>
    <t xml:space="preserve">  Materials &amp; Supplies - Transmission</t>
  </si>
  <si>
    <t xml:space="preserve">  Materials &amp; Supplies - Other</t>
  </si>
  <si>
    <t xml:space="preserve">  Prepayments Plant Related</t>
  </si>
  <si>
    <t xml:space="preserve">  Prepayments Labor Related</t>
  </si>
  <si>
    <t xml:space="preserve">  Prepayments Transmission Related</t>
  </si>
  <si>
    <t>PROJECTED REVENUE REQUIREMENT WITH TRUE UP &amp; PRIOR PERIOD CORR</t>
  </si>
  <si>
    <t xml:space="preserve">  Revenue Requirement</t>
  </si>
  <si>
    <t xml:space="preserve">  Account No. 456.1</t>
  </si>
  <si>
    <t>RADIAL LINE CHARGE DIRECTLY BILLED</t>
  </si>
  <si>
    <t xml:space="preserve">  Intangible - Amortization</t>
  </si>
  <si>
    <t xml:space="preserve">  Net Pre-Funded AFUDC on CWIP included in Rate Base (enter negative)</t>
  </si>
  <si>
    <t xml:space="preserve">  Prepayments Other Not Allocated</t>
  </si>
  <si>
    <t xml:space="preserve">     Plus Acct 930.2 Transmission Specific</t>
  </si>
  <si>
    <t xml:space="preserve">     Plus Acct 930.2 Transmission Allocated</t>
  </si>
  <si>
    <t xml:space="preserve">  Intangible Amortization</t>
  </si>
  <si>
    <t>Schedule 1 Variance Analysis</t>
  </si>
  <si>
    <t>Total Load Dispatch and Scheduling (Account 561)</t>
  </si>
  <si>
    <t>Total 561 Costs for Projected Schedule 1 ARR</t>
  </si>
  <si>
    <t>Less:  Schedule 1 Point to Point Projected Revenues</t>
  </si>
  <si>
    <t>Projected Schedule 1 ARR Without True-up Adjustments</t>
  </si>
  <si>
    <t>Prior Year True-up Adjustment</t>
  </si>
  <si>
    <t>Interest On Prior Year True-up Adjustment</t>
  </si>
  <si>
    <t>Projected Schedule 1 ARR</t>
  </si>
  <si>
    <t>Schedule 1 Rate Calculations</t>
  </si>
  <si>
    <t>mW</t>
  </si>
  <si>
    <t>EXPENSE, TAXES, RETURN &amp; REVENUE</t>
  </si>
  <si>
    <t>REQUIREMENTS CALCULATION:</t>
  </si>
  <si>
    <t>SUPPORTING CALCULATIONS:</t>
  </si>
  <si>
    <t>Monthly Point to Point Rate in $/kW - Month</t>
  </si>
  <si>
    <t>Weekly Point to Point Rate in $/kW - Weekly</t>
  </si>
  <si>
    <t>Daily Point to Point Rate in $/kW - Day</t>
  </si>
  <si>
    <t>Hourly Point to Point Rate in $/mW - Hourly</t>
  </si>
  <si>
    <t>Less:  Load Dispatch - Scheduling, System Control and Dispatch Services-Acct. 561.4</t>
  </si>
  <si>
    <t>Less:  Transmission Service Studies-Acct. 561.6</t>
  </si>
  <si>
    <t>Less:  Generation Interconnection Studies-Acct. 561.7</t>
  </si>
  <si>
    <t>Less:  Load Dispatch - Reliability, Planning &amp; Standards Development Services-Acct. 561.8</t>
  </si>
  <si>
    <t>Projected Average 12-Mo. Demand</t>
  </si>
  <si>
    <t xml:space="preserve">  Long Term Debt Capitalization Percentage</t>
  </si>
  <si>
    <t xml:space="preserve">  Common Stock Capitalization Percentage</t>
  </si>
  <si>
    <t xml:space="preserve">  Preferred Stock Capitalization Percentage</t>
  </si>
  <si>
    <t>Parent</t>
  </si>
  <si>
    <t>Parent Description</t>
  </si>
  <si>
    <t>Year</t>
  </si>
  <si>
    <t>Total</t>
  </si>
  <si>
    <t>NTC</t>
  </si>
  <si>
    <t>UID</t>
  </si>
  <si>
    <t>PROJECTED REVENUE REQUIREMENT (from formula line 46)</t>
  </si>
  <si>
    <t xml:space="preserve">W/S = </t>
  </si>
  <si>
    <t>Interim</t>
  </si>
  <si>
    <t>BS-Fcst-BD-SW-EL-S</t>
  </si>
  <si>
    <t>2017 Planned PC SPS</t>
  </si>
  <si>
    <t>Roosevelt Comm</t>
  </si>
  <si>
    <t>Whitten Sub Comm</t>
  </si>
  <si>
    <t>GMS0C-PMO Equipment</t>
  </si>
  <si>
    <t>Projected Transmission Plant Additions for 2017 &gt; 50K</t>
  </si>
  <si>
    <t>Projected General and Intangible Plant Additions for 2017 &gt;10K</t>
  </si>
  <si>
    <t>A.0000126.011</t>
  </si>
  <si>
    <t>Comm Equp @ Artesia Country Club</t>
  </si>
  <si>
    <t>A.0000194.006</t>
  </si>
  <si>
    <t>Cochran RTU, Comm</t>
  </si>
  <si>
    <t>A.0000194.007</t>
  </si>
  <si>
    <t>Cochran Comm Equiup</t>
  </si>
  <si>
    <t>A.0000296.007</t>
  </si>
  <si>
    <t>New Centre St Comm</t>
  </si>
  <si>
    <t>A.0000296.009</t>
  </si>
  <si>
    <t>NE Hereford Comm</t>
  </si>
  <si>
    <t>A.0000424.041</t>
  </si>
  <si>
    <t>OPIE 2_Kiowa 345kV Sub Comms_U</t>
  </si>
  <si>
    <t>A.0000424.043</t>
  </si>
  <si>
    <t>OPIE 3_Hobbs 345kV Sub Comms_U</t>
  </si>
  <si>
    <t>A.0000424.090</t>
  </si>
  <si>
    <t>Kiowa Sub 345kV Comms_UID 5087</t>
  </si>
  <si>
    <t>A.0000424.156</t>
  </si>
  <si>
    <t>A.0000424.164</t>
  </si>
  <si>
    <t>N Loving 345kV Sub Comms_UID 5</t>
  </si>
  <si>
    <t>A.0000424.168</t>
  </si>
  <si>
    <t>China Draw 345kV Sub Comms_UID</t>
  </si>
  <si>
    <t>A.0000511.017</t>
  </si>
  <si>
    <t>Carl-Wolf Carisle Comm</t>
  </si>
  <si>
    <t>A.0000511.018</t>
  </si>
  <si>
    <t>Carl-Wolf Wolfforth Comm</t>
  </si>
  <si>
    <t>A.0000522.010</t>
  </si>
  <si>
    <t>MPLS Insallation at Capitain Sub</t>
  </si>
  <si>
    <t>A.0000540.017</t>
  </si>
  <si>
    <t>Atoka Comm Sub Portion Comm</t>
  </si>
  <si>
    <t>A.0000556.010</t>
  </si>
  <si>
    <t>Eddy Co. 345/230kV</t>
  </si>
  <si>
    <t>A.0000556.013</t>
  </si>
  <si>
    <t>Oasis 230/115kV</t>
  </si>
  <si>
    <t>A.0000663.003</t>
  </si>
  <si>
    <t>Amoco Sub, Comm</t>
  </si>
  <si>
    <t>A.0000736.003</t>
  </si>
  <si>
    <t>Needmore Communication</t>
  </si>
  <si>
    <t>A.0000795.003</t>
  </si>
  <si>
    <t>SPS Sub Comm Network Group 1 C</t>
  </si>
  <si>
    <t>A.0000846.002</t>
  </si>
  <si>
    <t>Denver City RTU Comm</t>
  </si>
  <si>
    <t>A.0000916.008</t>
  </si>
  <si>
    <t>Bushland Comm</t>
  </si>
  <si>
    <t>A.0001067.002</t>
  </si>
  <si>
    <t>Lubbock South Communication</t>
  </si>
  <si>
    <t>A.0001273.014</t>
  </si>
  <si>
    <t>Coulter RTU Replacement</t>
  </si>
  <si>
    <t>A.0001283.003</t>
  </si>
  <si>
    <t>Business System Equip for Eng Acces</t>
  </si>
  <si>
    <t>A.0001300.020</t>
  </si>
  <si>
    <t>Roswell Intg New 115kV Terminal Com</t>
  </si>
  <si>
    <t>A.0001303.003</t>
  </si>
  <si>
    <t>SPS Sub Comm Network Grp 6Sub</t>
  </si>
  <si>
    <t>A.0001310.008</t>
  </si>
  <si>
    <t>Walkemeyer 345/115 Sub Comm</t>
  </si>
  <si>
    <t>A.0001353.001</t>
  </si>
  <si>
    <t>A.0001550.460</t>
  </si>
  <si>
    <t>HAR0C-Purchase PMI Analyzer</t>
  </si>
  <si>
    <t>A.0001589.024</t>
  </si>
  <si>
    <t>CHC2C-Upg DCS Hardware</t>
  </si>
  <si>
    <t>A.0002033.001</t>
  </si>
  <si>
    <t>Portales Interchange Sub Comm</t>
  </si>
  <si>
    <t>A.0003000.429</t>
  </si>
  <si>
    <t>JON0C-Rpl Milling Machine</t>
  </si>
  <si>
    <t>A.0003000.430</t>
  </si>
  <si>
    <t>GMS0C-Manta Relay Test Set</t>
  </si>
  <si>
    <t>A.0003000.663</t>
  </si>
  <si>
    <t>CHC0C-Cunningham Tools</t>
  </si>
  <si>
    <t>A.0003000.668</t>
  </si>
  <si>
    <t>HAR0C-Purch Plant Tools</t>
  </si>
  <si>
    <t>A.0003000.673</t>
  </si>
  <si>
    <t>JON0C-Capital Tools</t>
  </si>
  <si>
    <t>A.0003000.674</t>
  </si>
  <si>
    <t>MAD0C-Purchase Cap Tools</t>
  </si>
  <si>
    <t>A.0003000.675</t>
  </si>
  <si>
    <t>NIC0C-Purch Plant Tools</t>
  </si>
  <si>
    <t>A.0003000.677</t>
  </si>
  <si>
    <t>PLX0C-Purch Misc Plant Tool</t>
  </si>
  <si>
    <t>A.0003000.684</t>
  </si>
  <si>
    <t>TOL0C - Purch Misc Tools</t>
  </si>
  <si>
    <t>A.0003000.687</t>
  </si>
  <si>
    <t>SER0PMO-PMO Equipment</t>
  </si>
  <si>
    <t>A.0003000.688</t>
  </si>
  <si>
    <t>GMS0C-Training Tools</t>
  </si>
  <si>
    <t>A.0003000.689</t>
  </si>
  <si>
    <t>GMS0C-TX Lab Instruments</t>
  </si>
  <si>
    <t>A.0003000.691</t>
  </si>
  <si>
    <t>GMS0C-TRaC Tools</t>
  </si>
  <si>
    <t>A.0003000.692</t>
  </si>
  <si>
    <t>GMS0C-MMR Instruments</t>
  </si>
  <si>
    <t>A.0003000.693</t>
  </si>
  <si>
    <t>A.0005014.101</t>
  </si>
  <si>
    <t xml:space="preserve">Office Furn &amp; Equipment - Electric </t>
  </si>
  <si>
    <t>A.0005014.110</t>
  </si>
  <si>
    <t>Remodel SPS Lubbock Dist Control Ce</t>
  </si>
  <si>
    <t>A.0005549.009</t>
  </si>
  <si>
    <t>SPS-Dist Sub Communication Equ</t>
  </si>
  <si>
    <t>A.0005549.010</t>
  </si>
  <si>
    <t>NM-Dist Sub Communication Equi</t>
  </si>
  <si>
    <t>TX-DIST Fleet New Unit Purchases</t>
  </si>
  <si>
    <t>A.0006056.213</t>
  </si>
  <si>
    <t>A.0006056.214</t>
  </si>
  <si>
    <t xml:space="preserve">NM-DIST Fleet New Unit Purchase El </t>
  </si>
  <si>
    <t>A.0006056.223</t>
  </si>
  <si>
    <t>Fleet New Units  El Trans NM</t>
  </si>
  <si>
    <t>A.0006056.224</t>
  </si>
  <si>
    <t>Fleet New Unit El Trans TX</t>
  </si>
  <si>
    <t>A.0006059.006</t>
  </si>
  <si>
    <t>TX-Dist Electric Tools and Equip</t>
  </si>
  <si>
    <t>A.0006059.007</t>
  </si>
  <si>
    <t>NM-Dist Electric Tools and Equip</t>
  </si>
  <si>
    <t>A.0006059.016</t>
  </si>
  <si>
    <t>TX-Dist Subs Tools and Equip</t>
  </si>
  <si>
    <t>A.0006059.041</t>
  </si>
  <si>
    <t>TX-Dist Logistics- New</t>
  </si>
  <si>
    <t>A.0006059.063</t>
  </si>
  <si>
    <t>SPS Sub Comm Tool Blanket</t>
  </si>
  <si>
    <t>A.0006059.246</t>
  </si>
  <si>
    <t>Tools Training Center SPS</t>
  </si>
  <si>
    <t>A.0006059.258</t>
  </si>
  <si>
    <t>SPS Training Center Equipment</t>
  </si>
  <si>
    <t>A.0006059.385</t>
  </si>
  <si>
    <t>SPS Sys Protect Comm Eng</t>
  </si>
  <si>
    <t>A.0006059.432</t>
  </si>
  <si>
    <t>Tool Blanket TX Line</t>
  </si>
  <si>
    <t>A.0006059.436</t>
  </si>
  <si>
    <t>SPS Ops Engineering Tools</t>
  </si>
  <si>
    <t>A.0006059.437</t>
  </si>
  <si>
    <t>SPS COM Tools (BU 8371)</t>
  </si>
  <si>
    <t>A.0010099.001</t>
  </si>
  <si>
    <t>Hillside T2 Install 115/13.2kV, 28M</t>
  </si>
  <si>
    <t>A.0010100.001</t>
  </si>
  <si>
    <t>Comm Equip @ Artesia South Rural</t>
  </si>
  <si>
    <t>A.0010100.002</t>
  </si>
  <si>
    <t>Install Greyhound Substation Comm</t>
  </si>
  <si>
    <t>A.0010100.003</t>
  </si>
  <si>
    <t>Sierra Substation Communication</t>
  </si>
  <si>
    <t>D.0001726.058</t>
  </si>
  <si>
    <t>Work and Asset Phase 1 SW SPS</t>
  </si>
  <si>
    <t>D.0001738.014</t>
  </si>
  <si>
    <t>GeoSpatial Integration SW SPS-10653</t>
  </si>
  <si>
    <t>D.0001744.019</t>
  </si>
  <si>
    <t>IrthNet Damage Prevent SW SPS</t>
  </si>
  <si>
    <t>D.0001747.008</t>
  </si>
  <si>
    <t>Data Loss Ph2 SW SPS</t>
  </si>
  <si>
    <t>D.0001770.014</t>
  </si>
  <si>
    <t>Secure File&amp;Transfer Ph 2 SW SPS-10</t>
  </si>
  <si>
    <t>D.0001779.249</t>
  </si>
  <si>
    <t>Unbudgeted Emergencies - Electric -</t>
  </si>
  <si>
    <t>D.0001781.041</t>
  </si>
  <si>
    <t xml:space="preserve">Security Projects  -  Electric  -  </t>
  </si>
  <si>
    <t>D.0001792.034</t>
  </si>
  <si>
    <t>NMS IX Upgrade SW SPS</t>
  </si>
  <si>
    <t>D.0001792.152</t>
  </si>
  <si>
    <t>XE.COM Optimization Ph2 SW SPS-1066</t>
  </si>
  <si>
    <t>D.0001804.088</t>
  </si>
  <si>
    <t>D.0001804.151</t>
  </si>
  <si>
    <t>Interval Complex Billing SW SP</t>
  </si>
  <si>
    <t>D.0001804.296</t>
  </si>
  <si>
    <t>eSOM SW SPS-10641</t>
  </si>
  <si>
    <t>D.0001804.344</t>
  </si>
  <si>
    <t>Synchrophasor SW SPS-10655</t>
  </si>
  <si>
    <t>D.0001804.358</t>
  </si>
  <si>
    <t>CIP Substation Ph2 SW SPS -10659</t>
  </si>
  <si>
    <t>D.0001807.004</t>
  </si>
  <si>
    <t>Security Tech Refresh SW SPS</t>
  </si>
  <si>
    <t>D.0001813.061</t>
  </si>
  <si>
    <t>Canyon Service Center - New</t>
  </si>
  <si>
    <t>D.0001821.204</t>
  </si>
  <si>
    <t>2017 IT INFS Network Refresh S</t>
  </si>
  <si>
    <t>D.0001821.208</t>
  </si>
  <si>
    <t>D.0001821.264</t>
  </si>
  <si>
    <t>2017 Planned MDT Refresh SPS</t>
  </si>
  <si>
    <t>D.0001821.278</t>
  </si>
  <si>
    <t>2018 IT INFS Network Refresh S</t>
  </si>
  <si>
    <t>D.0001821.290</t>
  </si>
  <si>
    <t>2018 Unplanned PC SPS</t>
  </si>
  <si>
    <t>D.0001821.298</t>
  </si>
  <si>
    <t>2018 Unplanned Server SPS</t>
  </si>
  <si>
    <t>D.0001821.307</t>
  </si>
  <si>
    <t>2018 EMS Infra Refresh</t>
  </si>
  <si>
    <t>D.0001821.311</t>
  </si>
  <si>
    <t>2018 Planned PC SPS</t>
  </si>
  <si>
    <t>D.0001821.315</t>
  </si>
  <si>
    <t>2018 Unplanned MDT Refresh SPS</t>
  </si>
  <si>
    <t>D.0001821.319</t>
  </si>
  <si>
    <t>2018 Planned MDT Refresh SPS</t>
  </si>
  <si>
    <t>D.0001823.016</t>
  </si>
  <si>
    <t>SPS Energy Management</t>
  </si>
  <si>
    <t>D.0001823.050</t>
  </si>
  <si>
    <t>Misc Building Projects - Electric -</t>
  </si>
  <si>
    <t>D.0001826.023</t>
  </si>
  <si>
    <t>Real Property Asset Mgmt Ph3 S</t>
  </si>
  <si>
    <t>D.0001826.060</t>
  </si>
  <si>
    <t>XpressNet Xcel Energy SW SPS</t>
  </si>
  <si>
    <t>D.0001826.064</t>
  </si>
  <si>
    <t>Mobile Application Customer SW</t>
  </si>
  <si>
    <t>D.0001826.072</t>
  </si>
  <si>
    <t>Customer Care Start Stop SW SP</t>
  </si>
  <si>
    <t>D.0001826.105</t>
  </si>
  <si>
    <t>Service Center WiFi HW SPS</t>
  </si>
  <si>
    <t>D.0001826.191</t>
  </si>
  <si>
    <t>Demand Response Manage SW SPS</t>
  </si>
  <si>
    <t>D.0001826.205</t>
  </si>
  <si>
    <t>Diagnostic Center Ph4 SW SPS</t>
  </si>
  <si>
    <t>D.0001828.012</t>
  </si>
  <si>
    <t>Purch NS Metering Network Equi</t>
  </si>
  <si>
    <t>D.0001839.137</t>
  </si>
  <si>
    <t>2018 Planned Server SPS</t>
  </si>
  <si>
    <t>D.0001839.148</t>
  </si>
  <si>
    <t>2018 Storage Annual Refresh SP</t>
  </si>
  <si>
    <t>D.0001839.210</t>
  </si>
  <si>
    <t>SCCM Upgrade SW SPS</t>
  </si>
  <si>
    <t>D.0001839.238</t>
  </si>
  <si>
    <t>NOC Integration SW SPS</t>
  </si>
  <si>
    <t>D.0001839.297</t>
  </si>
  <si>
    <t>Active Directory 2016 SW SPS</t>
  </si>
  <si>
    <t>D.0001839.335</t>
  </si>
  <si>
    <t>Radio Microwave Planned SW SPS</t>
  </si>
  <si>
    <t>D.0001839.351</t>
  </si>
  <si>
    <t>Purch Network Equip IVR SPS</t>
  </si>
  <si>
    <t>D.0001839.391</t>
  </si>
  <si>
    <t>Sharepoint 2013 Ph2 SW SPS</t>
  </si>
  <si>
    <t>D.0001839.628</t>
  </si>
  <si>
    <t>ESB Environment SW SPS-10646</t>
  </si>
  <si>
    <t>D.0001839.827</t>
  </si>
  <si>
    <t>Purch Eddy County MW Equip NM</t>
  </si>
  <si>
    <t>D.0001840.029</t>
  </si>
  <si>
    <t>Purch VOIP SPS</t>
  </si>
  <si>
    <t>D.0002003.010</t>
  </si>
  <si>
    <t>2018 Oracle SW SPS</t>
  </si>
  <si>
    <t>D.0002004.004</t>
  </si>
  <si>
    <t>SAP Data Mart SW SPS-BSPRJ1127</t>
  </si>
  <si>
    <t>D.0002016.004</t>
  </si>
  <si>
    <t>Purch T&amp;D MPLS - Unplanned (2017) S</t>
  </si>
  <si>
    <t>D.0002016.008</t>
  </si>
  <si>
    <t>Purch 2018 T&amp;D MPLS - Unplann SPS</t>
  </si>
  <si>
    <t>D.0002017.004</t>
  </si>
  <si>
    <t>Purch T&amp;D MPLS - New (2017) SPS</t>
  </si>
  <si>
    <t>D.0002033.004</t>
  </si>
  <si>
    <t>Commodity Management System SW SPS</t>
  </si>
  <si>
    <t>D.0002034.004</t>
  </si>
  <si>
    <t xml:space="preserve">CRS-TCPA Do Not Call Compliance SW </t>
  </si>
  <si>
    <t>D.0002043.004</t>
  </si>
  <si>
    <t>Enterprise Learning Upgrade SW SPS</t>
  </si>
  <si>
    <t>D.0002049.004</t>
  </si>
  <si>
    <t>Fleet Mgmt Information System Ph2 S</t>
  </si>
  <si>
    <t>D.0002062.004</t>
  </si>
  <si>
    <t>Mainframe Modernization SW SPS</t>
  </si>
  <si>
    <t>D.0002066.004</t>
  </si>
  <si>
    <t>Bus Obj Ref SW SPS</t>
  </si>
  <si>
    <t>D.0002067.004</t>
  </si>
  <si>
    <t>OSI PI Enterprise Agreement SW SPS</t>
  </si>
  <si>
    <t>Total Transmission Closings $50K and over</t>
  </si>
  <si>
    <t xml:space="preserve">Total Transmission Closings under $50K </t>
  </si>
  <si>
    <t>Total Transmission Closings</t>
  </si>
  <si>
    <t>Total General and Intangible Closings</t>
  </si>
  <si>
    <t>Total General and Intangible Closings $10K and over</t>
  </si>
  <si>
    <t xml:space="preserve">Total General and Intangible Closings under $10K </t>
  </si>
  <si>
    <t>A.0003000.690</t>
  </si>
  <si>
    <t>GMS0C-E&amp;C Tools</t>
  </si>
  <si>
    <t>A.0000424.037</t>
  </si>
  <si>
    <t>OPIE 3_Hobbs-Kiowa 345kV Line_</t>
  </si>
  <si>
    <t>A.0000424.085</t>
  </si>
  <si>
    <t>Kiowa-North Loving 345kV Line_</t>
  </si>
  <si>
    <t>A.0000424.087</t>
  </si>
  <si>
    <t>N Loving-China Draw 345kV Line</t>
  </si>
  <si>
    <t>A.0000424.044</t>
  </si>
  <si>
    <t>Hobbs Sub Xfmr 345kV/230kV_UID</t>
  </si>
  <si>
    <t>A.0001310.003</t>
  </si>
  <si>
    <t>Walkemeyer 345/115 Sub</t>
  </si>
  <si>
    <t>A.0000540.001</t>
  </si>
  <si>
    <t>Atoka-Eagle Creek 115 kV Line</t>
  </si>
  <si>
    <t>A.0000519.001</t>
  </si>
  <si>
    <t>Roosevelt County Substation</t>
  </si>
  <si>
    <t>A.0000511.001</t>
  </si>
  <si>
    <t>Carlisle to Wolfforth 230 kVLi</t>
  </si>
  <si>
    <t>A.0000424.040</t>
  </si>
  <si>
    <t>Kiowa 345kV Sub H Term/Reactor</t>
  </si>
  <si>
    <t>A.0001319.007</t>
  </si>
  <si>
    <t>W40 Recond Canyon WDeaf Smith</t>
  </si>
  <si>
    <t>A.0000522.002</t>
  </si>
  <si>
    <t>Price-Chaves 115 kV Line Line</t>
  </si>
  <si>
    <t>A.0000511.003</t>
  </si>
  <si>
    <t>Carlisle to Wofforth Carlisle</t>
  </si>
  <si>
    <t>A.0000463.002</t>
  </si>
  <si>
    <t>Portales Interchange Sub</t>
  </si>
  <si>
    <t>A.0000424.091</t>
  </si>
  <si>
    <t>Kiowa Sub Xfmr Bus/Potash  Ter</t>
  </si>
  <si>
    <t>A.0000199.001</t>
  </si>
  <si>
    <t>Custer Mountain-Ochoa Reconductor</t>
  </si>
  <si>
    <t>A.0000673.022</t>
  </si>
  <si>
    <t>TUCO-Yoakum 345kV ROW_UID 5044</t>
  </si>
  <si>
    <t>A.0000303.007</t>
  </si>
  <si>
    <t>SPS 2016 S&amp;E B 230kV Line</t>
  </si>
  <si>
    <t>A.0000105.006</t>
  </si>
  <si>
    <t>K45 Reconductor Transmission Portio</t>
  </si>
  <si>
    <t>A.0001319.006</t>
  </si>
  <si>
    <t>W40 Rebuild Dawn to Panda Tap</t>
  </si>
  <si>
    <t>A.0000424.163</t>
  </si>
  <si>
    <t>N Loving Sub Kiowa/C Draw Term</t>
  </si>
  <si>
    <t>A.0000424.095</t>
  </si>
  <si>
    <t>Road Runner Sub Xfmr 345kV_UID</t>
  </si>
  <si>
    <t>A.0000424.093</t>
  </si>
  <si>
    <t>Road Runner Sub 345kV Conv_UID</t>
  </si>
  <si>
    <t>A.0000511.004</t>
  </si>
  <si>
    <t>Carlisle to Wofforth Wolfforth</t>
  </si>
  <si>
    <t>A.0000076.004</t>
  </si>
  <si>
    <t>IA Tariff Fund SPS</t>
  </si>
  <si>
    <t>A.0000424.167</t>
  </si>
  <si>
    <t>C Draw 345kV Sub N Loving Term</t>
  </si>
  <si>
    <t>A.0000463.010</t>
  </si>
  <si>
    <t>Market St.-Portales Line</t>
  </si>
  <si>
    <t>A.0000424.165</t>
  </si>
  <si>
    <t>N Loving Sub Xfmr 345kV/115kV_</t>
  </si>
  <si>
    <t>A.0000296.005</t>
  </si>
  <si>
    <t>NE Hereford to New Center St.</t>
  </si>
  <si>
    <t>A.0000424.169</t>
  </si>
  <si>
    <t>C Draw Sub Xmfr 345kV/115kV_UI</t>
  </si>
  <si>
    <t>A.0001267.001</t>
  </si>
  <si>
    <t>345/115kV 448MVA XfmrspareSub</t>
  </si>
  <si>
    <t>A.0001285.001</t>
  </si>
  <si>
    <t>NEF-Targa Reconductor</t>
  </si>
  <si>
    <t>A.0000223.001</t>
  </si>
  <si>
    <t>Carlisle 230/115kV Xfmr Upgrade</t>
  </si>
  <si>
    <t>A.0000172.001</t>
  </si>
  <si>
    <t>Cardinal-Teague Rebuild, Line</t>
  </si>
  <si>
    <t>A.0000463.001</t>
  </si>
  <si>
    <t>Portales 115kV Loop Line</t>
  </si>
  <si>
    <t>A.0001319.005</t>
  </si>
  <si>
    <t>W40 Rebld Panda Tap Deaf Smith</t>
  </si>
  <si>
    <t>A.0000296.008</t>
  </si>
  <si>
    <t>NE Hereford Sub</t>
  </si>
  <si>
    <t>A.0000424.155</t>
  </si>
  <si>
    <t>Custer Mt-Whitten Rebuild Line</t>
  </si>
  <si>
    <t>A.0000776.001</t>
  </si>
  <si>
    <t>Xfmr Spare Security SPS</t>
  </si>
  <si>
    <t>A.0000424.136</t>
  </si>
  <si>
    <t>Monument-Byrd 115kvRecond Line</t>
  </si>
  <si>
    <t>A.0000424.045</t>
  </si>
  <si>
    <t>Hobbs 345kV Sub Reactor/Kiowa_</t>
  </si>
  <si>
    <t>A.0000194.001</t>
  </si>
  <si>
    <t>Cochran 115 Cap Bank</t>
  </si>
  <si>
    <t>A.0000424.060</t>
  </si>
  <si>
    <t>L Ridge-Sage Brush 115kV Line_</t>
  </si>
  <si>
    <t>A.0000916.004</t>
  </si>
  <si>
    <t>Deaf Smith 230kV Breaker ADD S</t>
  </si>
  <si>
    <t>A.0000860.003</t>
  </si>
  <si>
    <t>Curry Co Dist Xfmr Conversion</t>
  </si>
  <si>
    <t>A.0000463.008</t>
  </si>
  <si>
    <t>South Portales-Market Street L</t>
  </si>
  <si>
    <t>A.0000781.012</t>
  </si>
  <si>
    <t>Outpost Highside</t>
  </si>
  <si>
    <t>A.0001312.004</t>
  </si>
  <si>
    <t>TargaCardinal Recond115kV Line</t>
  </si>
  <si>
    <t>A.0001300.014</t>
  </si>
  <si>
    <t>Wreckout Rebuild 115KV LineT24</t>
  </si>
  <si>
    <t>A.0000673.026</t>
  </si>
  <si>
    <t>TX/NM Border-Hobbs 345kV ROW_U</t>
  </si>
  <si>
    <t>A.0000424.114</t>
  </si>
  <si>
    <t>Kiowa-Eddy Co 345kV Line Pre C</t>
  </si>
  <si>
    <t>A.0000424.089</t>
  </si>
  <si>
    <t>Kiowa 345kVSub Road Runner Ter</t>
  </si>
  <si>
    <t>A.0000194.002</t>
  </si>
  <si>
    <t>Cochran-Whiteface Z26 Rebuild</t>
  </si>
  <si>
    <t>A.0000522.004</t>
  </si>
  <si>
    <t>Chaves-Price-Capitan 115 kV Ca</t>
  </si>
  <si>
    <t>A.0002049.001</t>
  </si>
  <si>
    <t>Potash Sub 115 kV Terminal Sub</t>
  </si>
  <si>
    <t>A.0000673.035</t>
  </si>
  <si>
    <t>Tuco - Yoakum 345 kV Line Prec</t>
  </si>
  <si>
    <t>A.0000522.009</t>
  </si>
  <si>
    <t>Z09 69kV Line Removal Trans</t>
  </si>
  <si>
    <t>A.0001577.003</t>
  </si>
  <si>
    <t>Hale- Xmsn Lines</t>
  </si>
  <si>
    <t>A.0000424.160</t>
  </si>
  <si>
    <t>Kiowa 345kV Sub N Loving Term_</t>
  </si>
  <si>
    <t>A.0001272.001</t>
  </si>
  <si>
    <t>Cargill 14.4 Mvar Cap Bank</t>
  </si>
  <si>
    <t>A.0000543.001</t>
  </si>
  <si>
    <t>TOLK-REDUNDANT BUS-DIFF RELAYING</t>
  </si>
  <si>
    <t>A.0001300.013</t>
  </si>
  <si>
    <t>Roswell Intg 115KVBkr One Half</t>
  </si>
  <si>
    <t>A.0000616.002</t>
  </si>
  <si>
    <t>115kV Line Tap to Soncy Line</t>
  </si>
  <si>
    <t>A.0001283.001</t>
  </si>
  <si>
    <t>Lea Co. Plains Sw. Cap Bank</t>
  </si>
  <si>
    <t>A.0000469.006</t>
  </si>
  <si>
    <t>SPS Major Line Refurb230kVTX20</t>
  </si>
  <si>
    <t>A.0000673.037</t>
  </si>
  <si>
    <t>Hobbs-NM Stateline 345 kV Line</t>
  </si>
  <si>
    <t>A.0000640.023</t>
  </si>
  <si>
    <t>AMOCO Breaker Rplmnt</t>
  </si>
  <si>
    <t>A.0000105.007</t>
  </si>
  <si>
    <t>Plant X Terminal Upgrades TX</t>
  </si>
  <si>
    <t>A.0000522.001</t>
  </si>
  <si>
    <t>Capitan-Price 115 kV Line,  Li</t>
  </si>
  <si>
    <t>A.0000424.046</t>
  </si>
  <si>
    <t>Hobbs-Kiowa 345 kV Line Precon</t>
  </si>
  <si>
    <t>A.0000220.006</t>
  </si>
  <si>
    <t>SPS 2016 S&amp;E Sub</t>
  </si>
  <si>
    <t>A.0000427.001</t>
  </si>
  <si>
    <t>SPS Line Capacity Line</t>
  </si>
  <si>
    <t>A.0000296.006</t>
  </si>
  <si>
    <t>New Centre St 115kV Sub</t>
  </si>
  <si>
    <t>A.0000522.005</t>
  </si>
  <si>
    <t>Chaves-Price-Capitan 115 kV  C</t>
  </si>
  <si>
    <t>A.0000463.003</t>
  </si>
  <si>
    <t>Market St. Substation</t>
  </si>
  <si>
    <t>A.0000640.020</t>
  </si>
  <si>
    <t>Texas Co Rpl Breakers 800, 804</t>
  </si>
  <si>
    <t>A.0000287.001</t>
  </si>
  <si>
    <t>SPS Unserviceable Bkr ReplmntS</t>
  </si>
  <si>
    <t>A.0002033.002</t>
  </si>
  <si>
    <t>A.0000663.001</t>
  </si>
  <si>
    <t>A.0000663.002</t>
  </si>
  <si>
    <t>A.0000463.009</t>
  </si>
  <si>
    <t>A.0000105.005</t>
  </si>
  <si>
    <t>A.0000846.001</t>
  </si>
  <si>
    <t>A.0000736.001</t>
  </si>
  <si>
    <t>A.0000499.004</t>
  </si>
  <si>
    <t>A.0001063.001</t>
  </si>
  <si>
    <t>A.0000658.001</t>
  </si>
  <si>
    <t>A.0000616.001</t>
  </si>
  <si>
    <t>A.0000537.001</t>
  </si>
  <si>
    <t>A.0001044.010</t>
  </si>
  <si>
    <t>A.0001319.008</t>
  </si>
  <si>
    <t>A.0000893.001</t>
  </si>
  <si>
    <t>A.0000781.011</t>
  </si>
  <si>
    <t>A.0000153.001</t>
  </si>
  <si>
    <t>A.0001319.009</t>
  </si>
  <si>
    <t>A.0000424.120</t>
  </si>
  <si>
    <t>A.0000640.002</t>
  </si>
  <si>
    <t>A.0001310.001</t>
  </si>
  <si>
    <t>A.0002049.002</t>
  </si>
  <si>
    <t>A.0001310.002</t>
  </si>
  <si>
    <t>A.0000511.026</t>
  </si>
  <si>
    <t>A.0001273.005</t>
  </si>
  <si>
    <t>A.0000220.018</t>
  </si>
  <si>
    <t>A.0000736.006</t>
  </si>
  <si>
    <t>A.0000795.002</t>
  </si>
  <si>
    <t>A.0000489.003</t>
  </si>
  <si>
    <t>A.0000511.016</t>
  </si>
  <si>
    <t>A.0001300.022</t>
  </si>
  <si>
    <t>A.0000589.002</t>
  </si>
  <si>
    <t>A.0000658.003</t>
  </si>
  <si>
    <t>A.0000736.005</t>
  </si>
  <si>
    <t>A.0000916.007</t>
  </si>
  <si>
    <t>A.0000658.002</t>
  </si>
  <si>
    <t>A.0000540.018</t>
  </si>
  <si>
    <t>A.0000767.003</t>
  </si>
  <si>
    <t>A.0000781.013</t>
  </si>
  <si>
    <t>A.0000781.014</t>
  </si>
  <si>
    <t>A.0000519.004</t>
  </si>
  <si>
    <t>A.0000511.009</t>
  </si>
  <si>
    <t>A.0001076.001</t>
  </si>
  <si>
    <t>A.0001067.004</t>
  </si>
  <si>
    <t>A.0000424.157</t>
  </si>
  <si>
    <t>A.0000424.088</t>
  </si>
  <si>
    <t>A.0001319.010</t>
  </si>
  <si>
    <t>A.0000979.004</t>
  </si>
  <si>
    <t>A.0000511.020</t>
  </si>
  <si>
    <t>A.0001319.011</t>
  </si>
  <si>
    <t>A.0001003.001</t>
  </si>
  <si>
    <t>A.0000511.021</t>
  </si>
  <si>
    <t>A.0000401.034</t>
  </si>
  <si>
    <t>A.0000401.024</t>
  </si>
  <si>
    <t>A.0000286.010</t>
  </si>
  <si>
    <t>A.0001285.002</t>
  </si>
  <si>
    <t>A.0001300.016</t>
  </si>
  <si>
    <t>A.0000616.006</t>
  </si>
  <si>
    <t>A.0000489.001</t>
  </si>
  <si>
    <t>A.0000511.015</t>
  </si>
  <si>
    <t>A.0000640.021</t>
  </si>
  <si>
    <t>A.0000401.048</t>
  </si>
  <si>
    <t>A.0000080.001</t>
  </si>
  <si>
    <t>A.0000401.029</t>
  </si>
  <si>
    <t>A.0000401.042</t>
  </si>
  <si>
    <t>A.0000946.001</t>
  </si>
  <si>
    <t>A.0000499.007</t>
  </si>
  <si>
    <t>A.0001300.009</t>
  </si>
  <si>
    <t>A.0000673.024</t>
  </si>
  <si>
    <t>A.0000916.010</t>
  </si>
  <si>
    <t>A.0000710.003</t>
  </si>
  <si>
    <t>A.0000996.004</t>
  </si>
  <si>
    <t>A.0000401.028</t>
  </si>
  <si>
    <t>A.0000401.035</t>
  </si>
  <si>
    <t>A.0000172.002</t>
  </si>
  <si>
    <t>A.0001039.008</t>
  </si>
  <si>
    <t>A.0000194.005</t>
  </si>
  <si>
    <t>A.0002035.001</t>
  </si>
  <si>
    <t>A.0001325.004</t>
  </si>
  <si>
    <t>A.0000646.002</t>
  </si>
  <si>
    <t>A.0000489.002</t>
  </si>
  <si>
    <t>A.0000511.022</t>
  </si>
  <si>
    <t>A.0000663.005</t>
  </si>
  <si>
    <t>A.0001044.011</t>
  </si>
  <si>
    <t>A.0001044.016</t>
  </si>
  <si>
    <t>A.0001044.019</t>
  </si>
  <si>
    <t>A.0000424.016</t>
  </si>
  <si>
    <t>A.0000290.007</t>
  </si>
  <si>
    <t>A.0000522.013</t>
  </si>
  <si>
    <t>A.0000424.038</t>
  </si>
  <si>
    <t>A.0001039.007</t>
  </si>
  <si>
    <t>Market St Sub Greyhound 50565</t>
  </si>
  <si>
    <t>Sundown Sub, Amoco Terminal</t>
  </si>
  <si>
    <t>Amoco Sub, Sundown Terminal</t>
  </si>
  <si>
    <t>Kilgore-Portales Reterm Line</t>
  </si>
  <si>
    <t>Tolk Terminal Upgrades</t>
  </si>
  <si>
    <t>Denver City 115 kV Breaker Add</t>
  </si>
  <si>
    <t>Needmore Substation TOIF</t>
  </si>
  <si>
    <t>Line ELR SPS 2016 Line</t>
  </si>
  <si>
    <t>Substation Synchrophasor PMUs</t>
  </si>
  <si>
    <t>Yoakum</t>
  </si>
  <si>
    <t>Soncy Dist. Transformer Conv.</t>
  </si>
  <si>
    <t>Novus Wind IV - Hitchland Sub</t>
  </si>
  <si>
    <t>Tierra Blanca 115kV Sub Land</t>
  </si>
  <si>
    <t>W40 Rebuild ROW</t>
  </si>
  <si>
    <t>Finney Holcomb Relay Upgrade</t>
  </si>
  <si>
    <t>Tap V52 to Outpost</t>
  </si>
  <si>
    <t>SPS Trans Switch Replmnt Line</t>
  </si>
  <si>
    <t>Canyon West Sub W40 Term Upgr</t>
  </si>
  <si>
    <t>N Loving-S Loving 115 kVROW</t>
  </si>
  <si>
    <t>SPS 2016 ELR Breakers Sub</t>
  </si>
  <si>
    <t>Reterm 345KV Line J7</t>
  </si>
  <si>
    <t>Potash Kiowa 115kV Line</t>
  </si>
  <si>
    <t>Reterm 345KV Line Old J7</t>
  </si>
  <si>
    <t>K39 LPL Line Reterm at Carlisle</t>
  </si>
  <si>
    <t>Facil UpgSub Ancillary Eq2016</t>
  </si>
  <si>
    <t>SPS 2016 NM S&amp;E Sub</t>
  </si>
  <si>
    <t>Yoakum Needmore Retermination</t>
  </si>
  <si>
    <t>SPS Sub Comm Network Group 1 S</t>
  </si>
  <si>
    <t>Install Capacitor Bank at Kiser Sub</t>
  </si>
  <si>
    <t>Carl-Wolf K-02 Reterm at Wolf</t>
  </si>
  <si>
    <t>Relay Upgr Roswell City Rosw Intg</t>
  </si>
  <si>
    <t>TX - 2016 - Unserviceable Rela</t>
  </si>
  <si>
    <t>Terry Co</t>
  </si>
  <si>
    <t>Tolk Needmore Retermination</t>
  </si>
  <si>
    <t>Remote End Upgrade for ring bus add</t>
  </si>
  <si>
    <t>Seagraves</t>
  </si>
  <si>
    <t>W-92 ROW</t>
  </si>
  <si>
    <t>Osage Substation</t>
  </si>
  <si>
    <t>Bushland Relay</t>
  </si>
  <si>
    <t>Coulter Relay</t>
  </si>
  <si>
    <t>Oasis Relay Upgrade Sub</t>
  </si>
  <si>
    <t>Carl-Wolf K-10 Reterm at Wolf</t>
  </si>
  <si>
    <t>Xcel Install 3 Way Switch</t>
  </si>
  <si>
    <t>Lubbock South K46 Relay Upgrade</t>
  </si>
  <si>
    <t>Whitten Sub Terminal Upgrades</t>
  </si>
  <si>
    <t>Kiowa-Road Runner 345kV Line_U</t>
  </si>
  <si>
    <t>Dawn Sub Terminal Upgrades</t>
  </si>
  <si>
    <t>115 ROW ROW Portion ROW</t>
  </si>
  <si>
    <t>Carl-Wolf Lubbock S Relay at</t>
  </si>
  <si>
    <t>Deaf Smith W40 Term Upgr</t>
  </si>
  <si>
    <t>Lighthouse Switch Install Transmiss</t>
  </si>
  <si>
    <t>Carl-Wolf Sundown Relay at Wo</t>
  </si>
  <si>
    <t>Potter 230kV K59 Sub</t>
  </si>
  <si>
    <t>Bushland 230kV (2K05)Sub</t>
  </si>
  <si>
    <t>Sundown 115 kV Cap Bank Protect (CV</t>
  </si>
  <si>
    <t>NEF-Whitten Terminal UpgrSub</t>
  </si>
  <si>
    <t>Wreckout Rebuild Z09 DBL CKT</t>
  </si>
  <si>
    <t>69kV Line Tap to Soncy Line</t>
  </si>
  <si>
    <t>plainview city removal</t>
  </si>
  <si>
    <t>Carl-Wolf K-24 Reterm at Carl</t>
  </si>
  <si>
    <t>W07 Tx Cty SS Fr DCB to DCUB Rpl SE</t>
  </si>
  <si>
    <t>TUCO N912 Relay Replacement</t>
  </si>
  <si>
    <t>Oasis T32 Terminal Upgrade</t>
  </si>
  <si>
    <t>Harrington 230kV K32 (FK55)Sub</t>
  </si>
  <si>
    <t>Bushland 5930 Relay Replacement</t>
  </si>
  <si>
    <t>PCA V-61 Wavetrap UpgradeSub</t>
  </si>
  <si>
    <t>Line ELR SPS 2018 115kV Line</t>
  </si>
  <si>
    <t>Reterm 115KV  Roswell City</t>
  </si>
  <si>
    <t>Yoakum-TX/NM Border 345kV ROW_</t>
  </si>
  <si>
    <t>Plant X 230kV LRU to Deaf Smith</t>
  </si>
  <si>
    <t>SPS Physical Security Sub Infrastru</t>
  </si>
  <si>
    <t>SPS SPIRe</t>
  </si>
  <si>
    <t>Eddy Co 115kV (4950)Sub</t>
  </si>
  <si>
    <t>Roswell 115kV (4910)Sub</t>
  </si>
  <si>
    <t>Teague Sub, Cardinal Terminal</t>
  </si>
  <si>
    <t>Potter Co - Pleasant Hill ROW TX</t>
  </si>
  <si>
    <t>Cochran Z26 Terminal</t>
  </si>
  <si>
    <t>TPL Rpl 600 Amp Switches at Wo</t>
  </si>
  <si>
    <t>ROW W77/T75</t>
  </si>
  <si>
    <t>Perryton Substation Sub</t>
  </si>
  <si>
    <t>Z-84 Removal</t>
  </si>
  <si>
    <t>Carl-Wolf Tuco Relay at Carl</t>
  </si>
  <si>
    <t>K03 Structure Upgrade</t>
  </si>
  <si>
    <t>UXX DSTG-TIBL 115kV ROW</t>
  </si>
  <si>
    <t>UXX TIBL-HFRD 115kV ROW</t>
  </si>
  <si>
    <t>UYY TIBL-HFRD 115kV ROW</t>
  </si>
  <si>
    <t>Wreckout of Z22.2 Structures</t>
  </si>
  <si>
    <t>Eddy Co Intg, 230kV Dbl Bkr Dbl Bus</t>
  </si>
  <si>
    <t>Roswell Interchange W49 Relay</t>
  </si>
  <si>
    <t>OPIE 3_Hobbs-Kiowa 345kV ROW_U</t>
  </si>
  <si>
    <t>Potter Co - Pleasant Hill ROW NM</t>
  </si>
  <si>
    <t>A.0000194.003</t>
  </si>
  <si>
    <t>Cochran-Whiteface Z26, ROW</t>
  </si>
  <si>
    <t>A.0000401.032</t>
  </si>
  <si>
    <t>Hutchinson 115kV T48 (1936)Sub</t>
  </si>
  <si>
    <t>A.0000424.135</t>
  </si>
  <si>
    <t>Monument 115kv Terminal  Sub</t>
  </si>
  <si>
    <t>A.0000424.228</t>
  </si>
  <si>
    <t>J16 Removal</t>
  </si>
  <si>
    <t>A.0000296.010</t>
  </si>
  <si>
    <t>Center St Removal Sub</t>
  </si>
  <si>
    <t>SPP-NTC-200309</t>
  </si>
  <si>
    <t>SPP-NTC-200343</t>
  </si>
  <si>
    <t>SPP-NTC-200214</t>
  </si>
  <si>
    <t>SPP-NTC-200229</t>
  </si>
  <si>
    <t>SPP-NTC-200395</t>
  </si>
  <si>
    <t>SPP-NTC-200256</t>
  </si>
  <si>
    <t>SPP-NTC-200365</t>
  </si>
  <si>
    <t>SPP-NTC 200309</t>
  </si>
  <si>
    <t>SPP-NTC-200360</t>
  </si>
  <si>
    <t>SPP-NTC-200359</t>
  </si>
  <si>
    <t>SPP-NTC-200384</t>
  </si>
  <si>
    <t>SPP-NTC-200411</t>
  </si>
  <si>
    <t>SPP-NTC-200326</t>
  </si>
  <si>
    <t>SPP-NTC-20130</t>
  </si>
  <si>
    <t>SPP-NTC-200336</t>
  </si>
  <si>
    <t>SPP-NTC-200262</t>
  </si>
  <si>
    <t>SPP-NTC-200366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</si>
</sst>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0.0000"/>
    <numFmt numFmtId="167" formatCode="0.000%"/>
    <numFmt numFmtId="168" formatCode="0.00_)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_(&quot;$&quot;* #,##0_);_(&quot;$&quot;* \(#,##0\);_(&quot;$&quot;* &quot;-&quot;??_);_(@_)"/>
    <numFmt numFmtId="173" formatCode="#,##0.00000_);\(#,##0.00000\)"/>
    <numFmt numFmtId="174" formatCode="#,##0.0000_);\(#,##0.0000\)"/>
    <numFmt numFmtId="175" formatCode="#,##0\ \k\W"/>
    <numFmt numFmtId="176" formatCode="&quot;$&quot;#,##0.000\ \k\W;\(&quot;$&quot;#,##0.000\)\ \k\W"/>
    <numFmt numFmtId="177" formatCode="&quot;$&quot;#,##0.000_);\(&quot;$&quot;#,##0.000\)"/>
    <numFmt numFmtId="178" formatCode="#,##0.00000"/>
    <numFmt numFmtId="179" formatCode="0.0000%"/>
    <numFmt numFmtId="180" formatCode="#,##0.0000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 MT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4"/>
      <name val="Arial MT"/>
    </font>
    <font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4">
    <xf numFmtId="0" fontId="0" fillId="0" borderId="0"/>
    <xf numFmtId="171" fontId="2" fillId="2" borderId="1">
      <alignment horizontal="center" vertical="center"/>
    </xf>
    <xf numFmtId="44" fontId="1" fillId="0" borderId="0" applyFont="0" applyFill="0" applyBorder="0" applyAlignment="0" applyProtection="0"/>
    <xf numFmtId="6" fontId="3" fillId="0" borderId="0">
      <protection locked="0"/>
    </xf>
    <xf numFmtId="170" fontId="1" fillId="0" borderId="0">
      <protection locked="0"/>
    </xf>
    <xf numFmtId="38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169" fontId="1" fillId="0" borderId="0">
      <protection locked="0"/>
    </xf>
    <xf numFmtId="169" fontId="1" fillId="0" borderId="0">
      <protection locked="0"/>
    </xf>
    <xf numFmtId="0" fontId="6" fillId="0" borderId="2" applyNumberFormat="0" applyFill="0" applyAlignment="0" applyProtection="0"/>
    <xf numFmtId="10" fontId="4" fillId="4" borderId="3" applyNumberFormat="0" applyBorder="0" applyAlignment="0" applyProtection="0"/>
    <xf numFmtId="37" fontId="7" fillId="0" borderId="0"/>
    <xf numFmtId="168" fontId="8" fillId="0" borderId="0"/>
    <xf numFmtId="164" fontId="9" fillId="0" borderId="0" applyProtection="0"/>
    <xf numFmtId="164" fontId="9" fillId="0" borderId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0" fillId="0" borderId="4"/>
    <xf numFmtId="0" fontId="11" fillId="0" borderId="5"/>
    <xf numFmtId="0" fontId="1" fillId="0" borderId="0"/>
    <xf numFmtId="169" fontId="1" fillId="0" borderId="6">
      <protection locked="0"/>
    </xf>
    <xf numFmtId="37" fontId="4" fillId="5" borderId="0" applyNumberFormat="0" applyBorder="0" applyAlignment="0" applyProtection="0"/>
    <xf numFmtId="37" fontId="12" fillId="0" borderId="0"/>
    <xf numFmtId="3" fontId="13" fillId="0" borderId="2" applyProtection="0"/>
  </cellStyleXfs>
  <cellXfs count="169">
    <xf numFmtId="0" fontId="0" fillId="0" borderId="0" xfId="0"/>
    <xf numFmtId="164" fontId="14" fillId="0" borderId="0" xfId="13" applyFont="1" applyAlignment="1"/>
    <xf numFmtId="0" fontId="15" fillId="0" borderId="0" xfId="13" applyNumberFormat="1" applyFont="1" applyAlignment="1" applyProtection="1">
      <protection locked="0"/>
    </xf>
    <xf numFmtId="0" fontId="15" fillId="0" borderId="0" xfId="13" applyNumberFormat="1" applyFont="1" applyProtection="1">
      <protection locked="0"/>
    </xf>
    <xf numFmtId="0" fontId="15" fillId="0" borderId="0" xfId="13" applyNumberFormat="1" applyFont="1" applyAlignment="1" applyProtection="1">
      <alignment horizontal="center"/>
      <protection locked="0"/>
    </xf>
    <xf numFmtId="0" fontId="16" fillId="0" borderId="0" xfId="0" applyFont="1"/>
    <xf numFmtId="3" fontId="16" fillId="0" borderId="0" xfId="0" applyNumberFormat="1" applyFont="1"/>
    <xf numFmtId="37" fontId="16" fillId="0" borderId="0" xfId="0" applyNumberFormat="1" applyFont="1"/>
    <xf numFmtId="0" fontId="17" fillId="0" borderId="0" xfId="13" applyNumberFormat="1" applyFont="1" applyAlignment="1" applyProtection="1">
      <protection locked="0"/>
    </xf>
    <xf numFmtId="0" fontId="16" fillId="0" borderId="0" xfId="0" applyFont="1" applyFill="1"/>
    <xf numFmtId="0" fontId="15" fillId="0" borderId="0" xfId="13" applyNumberFormat="1" applyFont="1" applyFill="1" applyAlignment="1" applyProtection="1">
      <protection locked="0"/>
    </xf>
    <xf numFmtId="0" fontId="15" fillId="0" borderId="0" xfId="13" applyNumberFormat="1" applyFont="1" applyAlignment="1" applyProtection="1">
      <alignment horizontal="right"/>
      <protection locked="0"/>
    </xf>
    <xf numFmtId="0" fontId="15" fillId="0" borderId="0" xfId="13" applyNumberFormat="1" applyFont="1"/>
    <xf numFmtId="0" fontId="14" fillId="0" borderId="0" xfId="13" applyNumberFormat="1" applyFont="1"/>
    <xf numFmtId="0" fontId="14" fillId="0" borderId="0" xfId="13" applyNumberFormat="1" applyFont="1" applyAlignment="1" applyProtection="1">
      <alignment horizontal="center"/>
      <protection locked="0"/>
    </xf>
    <xf numFmtId="0" fontId="18" fillId="0" borderId="0" xfId="13" applyNumberFormat="1" applyFont="1" applyAlignment="1">
      <alignment horizontal="center"/>
    </xf>
    <xf numFmtId="0" fontId="15" fillId="0" borderId="0" xfId="13" applyNumberFormat="1" applyFont="1" applyAlignment="1">
      <alignment horizontal="center"/>
    </xf>
    <xf numFmtId="0" fontId="14" fillId="0" borderId="7" xfId="13" applyNumberFormat="1" applyFont="1" applyBorder="1" applyAlignment="1" applyProtection="1">
      <alignment horizontal="center"/>
      <protection locked="0"/>
    </xf>
    <xf numFmtId="0" fontId="15" fillId="0" borderId="7" xfId="13" applyNumberFormat="1" applyFont="1" applyBorder="1" applyAlignment="1" applyProtection="1">
      <alignment horizontal="center"/>
      <protection locked="0"/>
    </xf>
    <xf numFmtId="0" fontId="15" fillId="0" borderId="0" xfId="13" applyNumberFormat="1" applyFont="1" applyBorder="1" applyAlignment="1" applyProtection="1">
      <alignment horizontal="center"/>
      <protection locked="0"/>
    </xf>
    <xf numFmtId="0" fontId="14" fillId="0" borderId="0" xfId="13" applyNumberFormat="1" applyFont="1" applyBorder="1" applyAlignment="1" applyProtection="1">
      <alignment horizontal="center"/>
      <protection locked="0"/>
    </xf>
    <xf numFmtId="172" fontId="15" fillId="0" borderId="0" xfId="2" applyNumberFormat="1" applyFont="1" applyBorder="1" applyAlignment="1" applyProtection="1">
      <alignment horizontal="center"/>
      <protection locked="0"/>
    </xf>
    <xf numFmtId="37" fontId="15" fillId="0" borderId="0" xfId="13" applyNumberFormat="1" applyFont="1"/>
    <xf numFmtId="37" fontId="15" fillId="0" borderId="8" xfId="13" applyNumberFormat="1" applyFont="1" applyBorder="1"/>
    <xf numFmtId="0" fontId="15" fillId="0" borderId="0" xfId="13" applyNumberFormat="1" applyFont="1" applyAlignment="1"/>
    <xf numFmtId="37" fontId="15" fillId="0" borderId="0" xfId="13" applyNumberFormat="1" applyFont="1" applyFill="1"/>
    <xf numFmtId="165" fontId="15" fillId="0" borderId="0" xfId="13" applyNumberFormat="1" applyFont="1"/>
    <xf numFmtId="164" fontId="15" fillId="0" borderId="0" xfId="13" applyFont="1" applyAlignment="1"/>
    <xf numFmtId="0" fontId="15" fillId="0" borderId="0" xfId="13" quotePrefix="1" applyNumberFormat="1" applyFont="1" applyAlignment="1"/>
    <xf numFmtId="5" fontId="15" fillId="0" borderId="0" xfId="13" applyNumberFormat="1" applyFont="1"/>
    <xf numFmtId="172" fontId="15" fillId="0" borderId="0" xfId="2" applyNumberFormat="1" applyFont="1"/>
    <xf numFmtId="3" fontId="15" fillId="0" borderId="0" xfId="13" applyNumberFormat="1" applyFont="1" applyAlignment="1"/>
    <xf numFmtId="37" fontId="15" fillId="0" borderId="0" xfId="13" applyNumberFormat="1" applyFont="1" applyAlignment="1"/>
    <xf numFmtId="0" fontId="15" fillId="0" borderId="0" xfId="13" quotePrefix="1" applyNumberFormat="1" applyFont="1"/>
    <xf numFmtId="10" fontId="15" fillId="0" borderId="0" xfId="15" applyNumberFormat="1" applyFont="1"/>
    <xf numFmtId="165" fontId="15" fillId="0" borderId="0" xfId="13" applyNumberFormat="1" applyFont="1" applyProtection="1">
      <protection locked="0"/>
    </xf>
    <xf numFmtId="0" fontId="15" fillId="0" borderId="0" xfId="13" applyNumberFormat="1" applyFont="1" applyFill="1"/>
    <xf numFmtId="0" fontId="15" fillId="0" borderId="0" xfId="13" applyNumberFormat="1" applyFont="1" applyAlignment="1">
      <alignment horizontal="right"/>
    </xf>
    <xf numFmtId="3" fontId="14" fillId="0" borderId="0" xfId="13" applyNumberFormat="1" applyFont="1" applyAlignment="1"/>
    <xf numFmtId="3" fontId="17" fillId="0" borderId="0" xfId="13" applyNumberFormat="1" applyFont="1" applyAlignment="1"/>
    <xf numFmtId="0" fontId="17" fillId="0" borderId="0" xfId="13" applyNumberFormat="1" applyFont="1" applyAlignment="1"/>
    <xf numFmtId="0" fontId="14" fillId="0" borderId="0" xfId="13" applyNumberFormat="1" applyFont="1" applyBorder="1"/>
    <xf numFmtId="0" fontId="16" fillId="0" borderId="0" xfId="0" applyFont="1" applyBorder="1"/>
    <xf numFmtId="3" fontId="16" fillId="0" borderId="0" xfId="0" applyNumberFormat="1" applyFont="1" applyBorder="1"/>
    <xf numFmtId="37" fontId="16" fillId="0" borderId="0" xfId="0" applyNumberFormat="1" applyFont="1" applyBorder="1"/>
    <xf numFmtId="3" fontId="15" fillId="0" borderId="7" xfId="13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4" fillId="0" borderId="0" xfId="13" applyNumberFormat="1" applyFont="1" applyBorder="1" applyAlignment="1"/>
    <xf numFmtId="37" fontId="15" fillId="0" borderId="0" xfId="13" applyNumberFormat="1" applyFont="1" applyBorder="1" applyAlignment="1"/>
    <xf numFmtId="37" fontId="15" fillId="0" borderId="7" xfId="13" applyNumberFormat="1" applyFont="1" applyBorder="1" applyAlignment="1"/>
    <xf numFmtId="173" fontId="15" fillId="0" borderId="0" xfId="13" applyNumberFormat="1" applyFont="1" applyAlignment="1"/>
    <xf numFmtId="164" fontId="14" fillId="0" borderId="0" xfId="13" applyFont="1" applyFill="1" applyAlignment="1"/>
    <xf numFmtId="0" fontId="15" fillId="0" borderId="0" xfId="13" applyNumberFormat="1" applyFont="1" applyFill="1" applyAlignment="1"/>
    <xf numFmtId="3" fontId="15" fillId="0" borderId="0" xfId="13" applyNumberFormat="1" applyFont="1" applyFill="1" applyAlignment="1"/>
    <xf numFmtId="37" fontId="15" fillId="0" borderId="0" xfId="13" applyNumberFormat="1" applyFont="1" applyFill="1" applyAlignment="1"/>
    <xf numFmtId="37" fontId="15" fillId="0" borderId="9" xfId="13" applyNumberFormat="1" applyFont="1" applyFill="1" applyBorder="1" applyAlignment="1"/>
    <xf numFmtId="37" fontId="14" fillId="0" borderId="0" xfId="13" applyNumberFormat="1" applyFont="1" applyFill="1" applyAlignment="1"/>
    <xf numFmtId="37" fontId="14" fillId="0" borderId="0" xfId="13" applyNumberFormat="1" applyFont="1" applyAlignment="1"/>
    <xf numFmtId="37" fontId="15" fillId="0" borderId="0" xfId="13" applyNumberFormat="1" applyFont="1" applyFill="1" applyBorder="1" applyAlignment="1"/>
    <xf numFmtId="37" fontId="15" fillId="0" borderId="7" xfId="13" applyNumberFormat="1" applyFont="1" applyFill="1" applyBorder="1" applyAlignment="1"/>
    <xf numFmtId="173" fontId="15" fillId="0" borderId="0" xfId="13" applyNumberFormat="1" applyFont="1" applyFill="1" applyAlignment="1"/>
    <xf numFmtId="0" fontId="15" fillId="0" borderId="0" xfId="14" applyNumberFormat="1" applyFont="1" applyFill="1" applyAlignment="1" applyProtection="1">
      <protection locked="0"/>
    </xf>
    <xf numFmtId="37" fontId="14" fillId="0" borderId="0" xfId="13" applyNumberFormat="1" applyFont="1" applyFill="1" applyBorder="1" applyAlignment="1"/>
    <xf numFmtId="37" fontId="15" fillId="0" borderId="10" xfId="13" applyNumberFormat="1" applyFont="1" applyFill="1" applyBorder="1" applyAlignment="1"/>
    <xf numFmtId="0" fontId="14" fillId="0" borderId="0" xfId="13" applyNumberFormat="1" applyFont="1" applyProtection="1">
      <protection locked="0"/>
    </xf>
    <xf numFmtId="0" fontId="17" fillId="0" borderId="0" xfId="13" applyNumberFormat="1" applyFont="1" applyAlignment="1" applyProtection="1">
      <alignment horizontal="center"/>
      <protection locked="0"/>
    </xf>
    <xf numFmtId="3" fontId="18" fillId="0" borderId="0" xfId="13" applyNumberFormat="1" applyFont="1" applyAlignment="1"/>
    <xf numFmtId="0" fontId="17" fillId="0" borderId="0" xfId="13" applyNumberFormat="1" applyFont="1" applyProtection="1">
      <protection locked="0"/>
    </xf>
    <xf numFmtId="0" fontId="15" fillId="0" borderId="0" xfId="14" applyNumberFormat="1" applyFont="1" applyFill="1" applyAlignment="1"/>
    <xf numFmtId="37" fontId="15" fillId="0" borderId="8" xfId="13" applyNumberFormat="1" applyFont="1" applyBorder="1" applyAlignment="1"/>
    <xf numFmtId="167" fontId="15" fillId="0" borderId="0" xfId="13" applyNumberFormat="1" applyFont="1" applyAlignment="1">
      <alignment horizontal="left"/>
    </xf>
    <xf numFmtId="10" fontId="14" fillId="0" borderId="0" xfId="13" applyNumberFormat="1" applyFont="1" applyAlignment="1"/>
    <xf numFmtId="174" fontId="14" fillId="0" borderId="0" xfId="13" applyNumberFormat="1" applyFont="1" applyAlignment="1"/>
    <xf numFmtId="37" fontId="15" fillId="0" borderId="0" xfId="13" applyNumberFormat="1" applyFont="1" applyFill="1" applyAlignment="1">
      <alignment horizontal="right"/>
    </xf>
    <xf numFmtId="167" fontId="15" fillId="0" borderId="0" xfId="13" applyNumberFormat="1" applyFont="1" applyAlignment="1" applyProtection="1">
      <alignment horizontal="left"/>
      <protection locked="0"/>
    </xf>
    <xf numFmtId="37" fontId="15" fillId="0" borderId="10" xfId="13" applyNumberFormat="1" applyFont="1" applyBorder="1" applyAlignment="1"/>
    <xf numFmtId="0" fontId="15" fillId="0" borderId="0" xfId="13" applyNumberFormat="1" applyFont="1" applyFill="1" applyProtection="1">
      <protection locked="0"/>
    </xf>
    <xf numFmtId="164" fontId="15" fillId="0" borderId="0" xfId="13" applyFont="1" applyFill="1" applyAlignment="1"/>
    <xf numFmtId="0" fontId="15" fillId="0" borderId="7" xfId="13" applyNumberFormat="1" applyFont="1" applyFill="1" applyBorder="1" applyProtection="1">
      <protection locked="0"/>
    </xf>
    <xf numFmtId="173" fontId="15" fillId="0" borderId="0" xfId="13" applyNumberFormat="1" applyFont="1" applyFill="1" applyAlignment="1">
      <alignment horizontal="right"/>
    </xf>
    <xf numFmtId="3" fontId="19" fillId="0" borderId="0" xfId="13" applyNumberFormat="1" applyFont="1" applyAlignment="1">
      <alignment horizontal="center"/>
    </xf>
    <xf numFmtId="3" fontId="17" fillId="0" borderId="0" xfId="13" quotePrefix="1" applyNumberFormat="1" applyFont="1" applyAlignment="1">
      <alignment horizontal="center"/>
    </xf>
    <xf numFmtId="166" fontId="15" fillId="0" borderId="0" xfId="13" applyNumberFormat="1" applyFont="1" applyAlignment="1"/>
    <xf numFmtId="166" fontId="15" fillId="0" borderId="7" xfId="13" applyNumberFormat="1" applyFont="1" applyBorder="1" applyAlignment="1"/>
    <xf numFmtId="37" fontId="15" fillId="0" borderId="8" xfId="13" applyNumberFormat="1" applyFont="1" applyFill="1" applyBorder="1" applyAlignment="1"/>
    <xf numFmtId="175" fontId="15" fillId="0" borderId="0" xfId="13" applyNumberFormat="1" applyFont="1" applyFill="1" applyAlignment="1"/>
    <xf numFmtId="165" fontId="16" fillId="0" borderId="0" xfId="0" applyNumberFormat="1" applyFont="1"/>
    <xf numFmtId="0" fontId="14" fillId="0" borderId="0" xfId="13" applyNumberFormat="1" applyFont="1" applyAlignment="1" applyProtection="1">
      <alignment horizontal="left"/>
      <protection locked="0"/>
    </xf>
    <xf numFmtId="0" fontId="18" fillId="0" borderId="0" xfId="13" applyNumberFormat="1" applyFont="1" applyAlignment="1"/>
    <xf numFmtId="164" fontId="18" fillId="0" borderId="0" xfId="13" applyFont="1" applyAlignment="1"/>
    <xf numFmtId="0" fontId="17" fillId="0" borderId="0" xfId="13" applyNumberFormat="1" applyFont="1" applyAlignment="1" applyProtection="1">
      <alignment horizontal="right"/>
      <protection locked="0"/>
    </xf>
    <xf numFmtId="0" fontId="17" fillId="0" borderId="0" xfId="13" quotePrefix="1" applyNumberFormat="1" applyFont="1" applyAlignment="1"/>
    <xf numFmtId="0" fontId="20" fillId="0" borderId="0" xfId="0" applyFont="1"/>
    <xf numFmtId="0" fontId="15" fillId="0" borderId="0" xfId="13" quotePrefix="1" applyNumberFormat="1" applyFont="1" applyFill="1" applyAlignment="1"/>
    <xf numFmtId="10" fontId="15" fillId="0" borderId="0" xfId="15" applyNumberFormat="1" applyFont="1" applyFill="1" applyAlignment="1"/>
    <xf numFmtId="3" fontId="14" fillId="0" borderId="0" xfId="13" applyNumberFormat="1" applyFont="1" applyFill="1" applyAlignment="1"/>
    <xf numFmtId="3" fontId="16" fillId="0" borderId="0" xfId="0" applyNumberFormat="1" applyFont="1" applyFill="1"/>
    <xf numFmtId="37" fontId="16" fillId="0" borderId="0" xfId="0" applyNumberFormat="1" applyFont="1" applyFill="1"/>
    <xf numFmtId="10" fontId="15" fillId="0" borderId="7" xfId="15" applyNumberFormat="1" applyFont="1" applyFill="1" applyBorder="1" applyAlignment="1"/>
    <xf numFmtId="3" fontId="15" fillId="0" borderId="8" xfId="13" applyNumberFormat="1" applyFont="1" applyFill="1" applyBorder="1" applyAlignment="1"/>
    <xf numFmtId="37" fontId="14" fillId="0" borderId="8" xfId="13" applyNumberFormat="1" applyFont="1" applyBorder="1" applyAlignment="1"/>
    <xf numFmtId="179" fontId="15" fillId="0" borderId="0" xfId="15" applyNumberFormat="1" applyFont="1" applyFill="1" applyAlignment="1"/>
    <xf numFmtId="179" fontId="15" fillId="0" borderId="7" xfId="15" applyNumberFormat="1" applyFont="1" applyFill="1" applyBorder="1" applyAlignment="1"/>
    <xf numFmtId="3" fontId="15" fillId="0" borderId="7" xfId="13" applyNumberFormat="1" applyFont="1" applyFill="1" applyBorder="1" applyAlignment="1"/>
    <xf numFmtId="176" fontId="15" fillId="0" borderId="0" xfId="13" applyNumberFormat="1" applyFont="1" applyFill="1" applyAlignment="1"/>
    <xf numFmtId="0" fontId="22" fillId="0" borderId="0" xfId="0" applyFont="1"/>
    <xf numFmtId="0" fontId="22" fillId="0" borderId="0" xfId="0" applyNumberFormat="1" applyFont="1" applyAlignment="1">
      <alignment horizontal="center"/>
    </xf>
    <xf numFmtId="172" fontId="22" fillId="0" borderId="0" xfId="2" applyNumberFormat="1" applyFont="1"/>
    <xf numFmtId="0" fontId="22" fillId="0" borderId="0" xfId="0" applyFont="1" applyAlignment="1">
      <alignment horizontal="center"/>
    </xf>
    <xf numFmtId="0" fontId="23" fillId="0" borderId="0" xfId="0" applyFont="1"/>
    <xf numFmtId="0" fontId="2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1" fillId="0" borderId="0" xfId="0" applyFont="1"/>
    <xf numFmtId="172" fontId="21" fillId="0" borderId="6" xfId="2" applyNumberFormat="1" applyFont="1" applyBorder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72" fontId="21" fillId="0" borderId="0" xfId="2" applyNumberFormat="1" applyFont="1"/>
    <xf numFmtId="0" fontId="2" fillId="0" borderId="8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172" fontId="2" fillId="0" borderId="8" xfId="2" applyNumberFormat="1" applyFont="1" applyBorder="1"/>
    <xf numFmtId="172" fontId="2" fillId="0" borderId="8" xfId="2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37" fontId="15" fillId="0" borderId="9" xfId="13" applyNumberFormat="1" applyFont="1" applyBorder="1" applyAlignment="1"/>
    <xf numFmtId="0" fontId="18" fillId="0" borderId="0" xfId="13" applyNumberFormat="1" applyFont="1" applyFill="1" applyAlignment="1">
      <alignment horizontal="center"/>
    </xf>
    <xf numFmtId="0" fontId="15" fillId="0" borderId="0" xfId="13" applyNumberFormat="1" applyFont="1" applyFill="1" applyAlignment="1">
      <alignment horizontal="center"/>
    </xf>
    <xf numFmtId="0" fontId="15" fillId="0" borderId="0" xfId="13" applyNumberFormat="1" applyFont="1" applyFill="1" applyAlignment="1" applyProtection="1">
      <alignment horizontal="center"/>
      <protection locked="0"/>
    </xf>
    <xf numFmtId="0" fontId="15" fillId="0" borderId="7" xfId="13" applyNumberFormat="1" applyFont="1" applyFill="1" applyBorder="1" applyAlignment="1" applyProtection="1">
      <alignment horizontal="center"/>
      <protection locked="0"/>
    </xf>
    <xf numFmtId="42" fontId="15" fillId="0" borderId="0" xfId="13" applyNumberFormat="1" applyFont="1" applyFill="1"/>
    <xf numFmtId="41" fontId="15" fillId="0" borderId="0" xfId="13" applyNumberFormat="1" applyFont="1" applyFill="1"/>
    <xf numFmtId="5" fontId="15" fillId="0" borderId="0" xfId="13" applyNumberFormat="1" applyFont="1" applyFill="1"/>
    <xf numFmtId="0" fontId="15" fillId="0" borderId="8" xfId="13" applyNumberFormat="1" applyFont="1" applyFill="1" applyBorder="1"/>
    <xf numFmtId="172" fontId="15" fillId="0" borderId="0" xfId="2" applyNumberFormat="1" applyFont="1" applyFill="1" applyBorder="1" applyAlignment="1" applyProtection="1">
      <alignment horizontal="center"/>
      <protection locked="0"/>
    </xf>
    <xf numFmtId="165" fontId="15" fillId="0" borderId="0" xfId="13" applyNumberFormat="1" applyFont="1" applyFill="1" applyAlignment="1"/>
    <xf numFmtId="177" fontId="15" fillId="0" borderId="0" xfId="13" applyNumberFormat="1" applyFont="1" applyFill="1"/>
    <xf numFmtId="0" fontId="20" fillId="0" borderId="0" xfId="0" applyFont="1" applyFill="1"/>
    <xf numFmtId="172" fontId="15" fillId="0" borderId="0" xfId="2" applyNumberFormat="1" applyFont="1" applyFill="1"/>
    <xf numFmtId="10" fontId="15" fillId="0" borderId="0" xfId="13" applyNumberFormat="1" applyFont="1" applyFill="1"/>
    <xf numFmtId="165" fontId="15" fillId="0" borderId="0" xfId="13" applyNumberFormat="1" applyFont="1" applyFill="1" applyProtection="1">
      <protection locked="0"/>
    </xf>
    <xf numFmtId="3" fontId="17" fillId="0" borderId="0" xfId="13" applyNumberFormat="1" applyFont="1" applyFill="1" applyAlignment="1"/>
    <xf numFmtId="178" fontId="15" fillId="0" borderId="0" xfId="13" applyNumberFormat="1" applyFont="1" applyFill="1" applyAlignment="1"/>
    <xf numFmtId="0" fontId="14" fillId="0" borderId="0" xfId="13" applyNumberFormat="1" applyFont="1" applyFill="1" applyProtection="1">
      <protection locked="0"/>
    </xf>
    <xf numFmtId="10" fontId="14" fillId="0" borderId="0" xfId="13" applyNumberFormat="1" applyFont="1" applyFill="1" applyAlignment="1"/>
    <xf numFmtId="180" fontId="15" fillId="0" borderId="0" xfId="13" applyNumberFormat="1" applyFont="1" applyFill="1" applyAlignment="1"/>
    <xf numFmtId="37" fontId="15" fillId="0" borderId="11" xfId="13" applyNumberFormat="1" applyFont="1" applyFill="1" applyBorder="1" applyAlignment="1"/>
    <xf numFmtId="41" fontId="15" fillId="0" borderId="0" xfId="13" applyNumberFormat="1" applyFont="1" applyFill="1" applyAlignment="1">
      <alignment horizontal="center"/>
    </xf>
    <xf numFmtId="3" fontId="15" fillId="0" borderId="7" xfId="13" applyNumberFormat="1" applyFont="1" applyFill="1" applyBorder="1" applyAlignment="1">
      <alignment horizontal="center"/>
    </xf>
    <xf numFmtId="166" fontId="15" fillId="0" borderId="0" xfId="13" applyNumberFormat="1" applyFont="1" applyFill="1" applyAlignment="1"/>
    <xf numFmtId="166" fontId="15" fillId="0" borderId="7" xfId="13" applyNumberFormat="1" applyFont="1" applyFill="1" applyBorder="1" applyAlignment="1"/>
    <xf numFmtId="5" fontId="15" fillId="0" borderId="0" xfId="13" applyNumberFormat="1" applyFont="1" applyFill="1" applyAlignment="1" applyProtection="1">
      <protection locked="0"/>
    </xf>
    <xf numFmtId="5" fontId="16" fillId="0" borderId="0" xfId="0" applyNumberFormat="1" applyFont="1" applyFill="1"/>
    <xf numFmtId="41" fontId="16" fillId="0" borderId="0" xfId="0" applyNumberFormat="1" applyFont="1" applyFill="1"/>
    <xf numFmtId="176" fontId="16" fillId="0" borderId="0" xfId="0" applyNumberFormat="1" applyFont="1" applyFill="1" applyAlignment="1">
      <alignment horizontal="right"/>
    </xf>
    <xf numFmtId="3" fontId="18" fillId="0" borderId="0" xfId="13" applyNumberFormat="1" applyFont="1" applyAlignment="1">
      <alignment horizontal="center"/>
    </xf>
    <xf numFmtId="0" fontId="17" fillId="0" borderId="0" xfId="13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/>
    <xf numFmtId="172" fontId="2" fillId="0" borderId="0" xfId="2" applyNumberFormat="1" applyFont="1"/>
    <xf numFmtId="0" fontId="21" fillId="0" borderId="0" xfId="0" applyNumberFormat="1" applyFont="1" applyAlignment="1">
      <alignment horizontal="left"/>
    </xf>
    <xf numFmtId="37" fontId="15" fillId="0" borderId="0" xfId="13" applyNumberFormat="1" applyFont="1" applyFill="1" applyProtection="1">
      <protection locked="0"/>
    </xf>
    <xf numFmtId="176" fontId="15" fillId="0" borderId="0" xfId="0" applyNumberFormat="1" applyFont="1" applyFill="1" applyAlignment="1">
      <alignment horizontal="right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172" fontId="22" fillId="0" borderId="6" xfId="2" applyNumberFormat="1" applyFont="1" applyBorder="1"/>
    <xf numFmtId="0" fontId="15" fillId="0" borderId="0" xfId="13" applyNumberFormat="1" applyFont="1" applyAlignment="1" applyProtection="1">
      <alignment horizontal="center"/>
      <protection locked="0"/>
    </xf>
    <xf numFmtId="49" fontId="1" fillId="0" borderId="0" xfId="0" applyNumberFormat="1" applyFont="1" applyAlignment="1">
      <alignment horizontal="left"/>
    </xf>
    <xf numFmtId="172" fontId="21" fillId="0" borderId="0" xfId="2" applyNumberFormat="1" applyFont="1" applyBorder="1"/>
    <xf numFmtId="172" fontId="21" fillId="0" borderId="8" xfId="2" applyNumberFormat="1" applyFont="1" applyBorder="1"/>
    <xf numFmtId="172" fontId="22" fillId="0" borderId="0" xfId="2" applyNumberFormat="1" applyFont="1" applyBorder="1"/>
  </cellXfs>
  <cellStyles count="24">
    <cellStyle name="Actual Date" xfId="1"/>
    <cellStyle name="Currency" xfId="2" builtinId="4"/>
    <cellStyle name="Date" xfId="3"/>
    <cellStyle name="Fixed" xfId="4"/>
    <cellStyle name="Grey" xfId="5"/>
    <cellStyle name="HEADER" xfId="6"/>
    <cellStyle name="Heading1" xfId="7"/>
    <cellStyle name="Heading2" xfId="8"/>
    <cellStyle name="HIGHLIGHT" xfId="9"/>
    <cellStyle name="Input [yellow]" xfId="10"/>
    <cellStyle name="no dec" xfId="11"/>
    <cellStyle name="Normal" xfId="0" builtinId="0"/>
    <cellStyle name="Normal - Style1" xfId="12"/>
    <cellStyle name="Normal_Formula Input Sheet" xfId="13"/>
    <cellStyle name="Normal_nonlevelized-Form 1 (v3)" xfId="14"/>
    <cellStyle name="Percent" xfId="15" builtinId="5"/>
    <cellStyle name="Percent [2]" xfId="16"/>
    <cellStyle name="RangeBelow" xfId="17"/>
    <cellStyle name="SubRoutine" xfId="18"/>
    <cellStyle name="þ(Î'_x000c_ïþ÷_x000c_âþÖ_x0006__x0002_Þ”_x0013__x0007__x0001__x0001_" xfId="19"/>
    <cellStyle name="Total" xfId="20" builtinId="25" customBuiltin="1"/>
    <cellStyle name="Unprot" xfId="21"/>
    <cellStyle name="Unprot$" xfId="22"/>
    <cellStyle name="Unprotect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cs01\Local%20Settings\Temporary%20Internet%20Files\OLK1632\FINANC\AFUDC\AFUDC%202002\AFUDC2002%20Forecast%20All%20Cos%20Act.%20thru%20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  <sheetName val="AR-F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  <sheetName val="Allocators"/>
      <sheetName val="AL - Page 1, CWC"/>
      <sheetName val="Table"/>
      <sheetName val="data entry"/>
      <sheetName val="e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zoomScale="60" zoomScaleNormal="60" workbookViewId="0">
      <selection activeCell="B19" sqref="B19"/>
    </sheetView>
  </sheetViews>
  <sheetFormatPr defaultRowHeight="18"/>
  <cols>
    <col min="1" max="1" width="8.140625" style="5" customWidth="1"/>
    <col min="2" max="2" width="102.7109375" style="5" customWidth="1"/>
    <col min="3" max="3" width="9.28515625" style="5" bestFit="1" customWidth="1"/>
    <col min="4" max="5" width="20.7109375" style="9" customWidth="1"/>
    <col min="6" max="6" width="21.28515625" style="5" bestFit="1" customWidth="1"/>
    <col min="7" max="7" width="3.85546875" style="5" customWidth="1"/>
    <col min="8" max="8" width="9.140625" style="5"/>
    <col min="9" max="9" width="15.42578125" style="6" bestFit="1" customWidth="1"/>
    <col min="10" max="10" width="14" style="7" bestFit="1" customWidth="1"/>
    <col min="11" max="11" width="11.5703125" style="5" bestFit="1" customWidth="1"/>
    <col min="12" max="12" width="12.5703125" style="5" bestFit="1" customWidth="1"/>
    <col min="13" max="16384" width="9.140625" style="5"/>
  </cols>
  <sheetData>
    <row r="1" spans="1:7">
      <c r="A1" s="1"/>
      <c r="B1" s="2"/>
      <c r="C1" s="3"/>
      <c r="D1" s="76"/>
      <c r="E1" s="76"/>
      <c r="F1" s="164"/>
      <c r="G1" s="164"/>
    </row>
    <row r="2" spans="1:7">
      <c r="A2" s="1"/>
      <c r="B2" s="2"/>
      <c r="C2" s="3"/>
      <c r="D2" s="76"/>
      <c r="E2" s="76"/>
      <c r="F2" s="90"/>
      <c r="G2" s="2"/>
    </row>
    <row r="3" spans="1:7">
      <c r="A3" s="1"/>
      <c r="B3" s="8" t="s">
        <v>84</v>
      </c>
      <c r="C3" s="3"/>
      <c r="D3" s="76"/>
      <c r="E3" s="76"/>
      <c r="F3" s="2"/>
      <c r="G3" s="2"/>
    </row>
    <row r="4" spans="1:7">
      <c r="A4" s="1"/>
      <c r="B4" s="2"/>
      <c r="C4" s="3"/>
      <c r="D4" s="76"/>
      <c r="E4" s="76"/>
      <c r="F4" s="2"/>
      <c r="G4" s="2"/>
    </row>
    <row r="5" spans="1:7">
      <c r="A5" s="1"/>
      <c r="B5" s="12"/>
      <c r="C5" s="12"/>
      <c r="D5" s="36"/>
      <c r="E5" s="36"/>
      <c r="F5" s="12"/>
      <c r="G5" s="13"/>
    </row>
    <row r="6" spans="1:7" ht="15" customHeight="1">
      <c r="A6" s="14"/>
      <c r="B6" s="12"/>
      <c r="C6" s="12"/>
      <c r="D6" s="36"/>
      <c r="E6" s="154" t="s">
        <v>162</v>
      </c>
      <c r="G6" s="13"/>
    </row>
    <row r="7" spans="1:7" ht="15" customHeight="1">
      <c r="A7" s="14"/>
      <c r="B7" s="12"/>
      <c r="C7" s="12"/>
      <c r="D7" s="124">
        <v>2018</v>
      </c>
      <c r="E7" s="124">
        <v>2017</v>
      </c>
      <c r="F7" s="15" t="s">
        <v>1</v>
      </c>
      <c r="G7" s="13"/>
    </row>
    <row r="8" spans="1:7">
      <c r="A8" s="14"/>
      <c r="B8" s="12"/>
      <c r="C8" s="12"/>
      <c r="D8" s="125" t="s">
        <v>110</v>
      </c>
      <c r="E8" s="125" t="s">
        <v>110</v>
      </c>
      <c r="F8" s="12"/>
      <c r="G8" s="13"/>
    </row>
    <row r="9" spans="1:7">
      <c r="A9" s="14" t="s">
        <v>2</v>
      </c>
      <c r="B9" s="12"/>
      <c r="C9" s="12"/>
      <c r="D9" s="126" t="s">
        <v>3</v>
      </c>
      <c r="E9" s="126" t="s">
        <v>3</v>
      </c>
      <c r="F9" s="4"/>
      <c r="G9" s="13"/>
    </row>
    <row r="10" spans="1:7" ht="18.75" thickBot="1">
      <c r="A10" s="17" t="s">
        <v>4</v>
      </c>
      <c r="B10" s="12"/>
      <c r="C10" s="12"/>
      <c r="D10" s="127" t="s">
        <v>5</v>
      </c>
      <c r="E10" s="127" t="s">
        <v>5</v>
      </c>
      <c r="F10" s="18"/>
      <c r="G10" s="13"/>
    </row>
    <row r="11" spans="1:7">
      <c r="A11" s="20">
        <v>1</v>
      </c>
      <c r="B11" s="12" t="s">
        <v>160</v>
      </c>
      <c r="C11" s="12"/>
      <c r="D11" s="128">
        <v>117725312.92443785</v>
      </c>
      <c r="E11" s="128">
        <v>117605856.33756393</v>
      </c>
      <c r="F11" s="21">
        <f>D11-E11</f>
        <v>119456.58687391877</v>
      </c>
      <c r="G11" s="13"/>
    </row>
    <row r="12" spans="1:7">
      <c r="A12" s="20">
        <f>A11+1</f>
        <v>2</v>
      </c>
      <c r="B12" s="12"/>
      <c r="C12" s="12"/>
      <c r="D12" s="36"/>
      <c r="E12" s="36"/>
      <c r="F12" s="19"/>
      <c r="G12" s="13"/>
    </row>
    <row r="13" spans="1:7">
      <c r="A13" s="20">
        <f t="shared" ref="A13:A76" si="0">A12+1</f>
        <v>3</v>
      </c>
      <c r="B13" s="12" t="s">
        <v>49</v>
      </c>
      <c r="C13" s="12"/>
      <c r="D13" s="129">
        <v>6655453.4562399983</v>
      </c>
      <c r="E13" s="128">
        <v>3314742.6162399948</v>
      </c>
      <c r="F13" s="22">
        <f>D13-E13</f>
        <v>3340710.8400000036</v>
      </c>
      <c r="G13" s="13"/>
    </row>
    <row r="14" spans="1:7">
      <c r="A14" s="20">
        <f t="shared" si="0"/>
        <v>4</v>
      </c>
      <c r="B14" s="12" t="s">
        <v>50</v>
      </c>
      <c r="C14" s="12"/>
      <c r="D14" s="128">
        <v>447240</v>
      </c>
      <c r="E14" s="130">
        <v>214800</v>
      </c>
      <c r="F14" s="22">
        <f>D14-E14</f>
        <v>232440</v>
      </c>
      <c r="G14" s="13"/>
    </row>
    <row r="15" spans="1:7">
      <c r="A15" s="20">
        <f t="shared" si="0"/>
        <v>5</v>
      </c>
      <c r="B15" s="12" t="s">
        <v>111</v>
      </c>
      <c r="C15" s="12"/>
      <c r="D15" s="129">
        <v>0</v>
      </c>
      <c r="E15" s="129">
        <v>0</v>
      </c>
      <c r="F15" s="22">
        <f>D15-E15</f>
        <v>0</v>
      </c>
      <c r="G15" s="13"/>
    </row>
    <row r="16" spans="1:7">
      <c r="A16" s="20">
        <f t="shared" si="0"/>
        <v>6</v>
      </c>
      <c r="B16" s="12" t="s">
        <v>112</v>
      </c>
      <c r="C16" s="12"/>
      <c r="D16" s="129">
        <v>0</v>
      </c>
      <c r="E16" s="129">
        <v>0</v>
      </c>
      <c r="F16" s="22">
        <f>D16-E16</f>
        <v>0</v>
      </c>
      <c r="G16" s="13"/>
    </row>
    <row r="17" spans="1:7">
      <c r="A17" s="20">
        <f t="shared" si="0"/>
        <v>7</v>
      </c>
      <c r="B17" s="12"/>
      <c r="C17" s="12"/>
      <c r="D17" s="131"/>
      <c r="E17" s="131"/>
      <c r="F17" s="23"/>
      <c r="G17" s="13"/>
    </row>
    <row r="18" spans="1:7">
      <c r="A18" s="20">
        <f t="shared" si="0"/>
        <v>8</v>
      </c>
      <c r="B18" s="12" t="s">
        <v>119</v>
      </c>
      <c r="C18" s="12"/>
      <c r="D18" s="132">
        <f>D11+D13+D14+D15+D16</f>
        <v>124828006.38067785</v>
      </c>
      <c r="E18" s="132">
        <f>E11+E13+E14+E15+E16</f>
        <v>121135398.95380393</v>
      </c>
      <c r="F18" s="21">
        <f>F11+F13+F14+F15+F16</f>
        <v>3692607.4268739223</v>
      </c>
      <c r="G18" s="13"/>
    </row>
    <row r="19" spans="1:7">
      <c r="A19" s="20">
        <f t="shared" si="0"/>
        <v>9</v>
      </c>
      <c r="B19" s="12"/>
      <c r="C19" s="12"/>
      <c r="D19" s="36"/>
      <c r="E19" s="36"/>
      <c r="F19" s="22"/>
      <c r="G19" s="13"/>
    </row>
    <row r="20" spans="1:7">
      <c r="A20" s="20">
        <f t="shared" si="0"/>
        <v>10</v>
      </c>
      <c r="B20" s="24" t="s">
        <v>8</v>
      </c>
      <c r="C20" s="12"/>
      <c r="D20" s="36"/>
      <c r="E20" s="36"/>
      <c r="F20" s="22"/>
      <c r="G20" s="13"/>
    </row>
    <row r="21" spans="1:7">
      <c r="A21" s="20">
        <f t="shared" si="0"/>
        <v>11</v>
      </c>
      <c r="B21" s="24" t="s">
        <v>51</v>
      </c>
      <c r="C21" s="12"/>
      <c r="D21" s="129">
        <v>4624000</v>
      </c>
      <c r="E21" s="129">
        <v>4699000</v>
      </c>
      <c r="F21" s="22">
        <f>D21-E21</f>
        <v>-75000</v>
      </c>
      <c r="G21" s="13"/>
    </row>
    <row r="22" spans="1:7">
      <c r="A22" s="20">
        <f t="shared" si="0"/>
        <v>12</v>
      </c>
      <c r="B22" s="24"/>
      <c r="C22" s="12"/>
      <c r="D22" s="36"/>
      <c r="E22" s="36"/>
      <c r="F22" s="12"/>
      <c r="G22" s="13"/>
    </row>
    <row r="23" spans="1:7">
      <c r="A23" s="20">
        <f t="shared" si="0"/>
        <v>13</v>
      </c>
      <c r="B23" s="24" t="s">
        <v>78</v>
      </c>
      <c r="C23" s="12"/>
      <c r="D23" s="36"/>
      <c r="E23" s="36"/>
      <c r="F23" s="12"/>
      <c r="G23" s="13"/>
    </row>
    <row r="24" spans="1:7">
      <c r="A24" s="20">
        <f t="shared" si="0"/>
        <v>14</v>
      </c>
      <c r="B24" s="24" t="s">
        <v>9</v>
      </c>
      <c r="C24" s="12"/>
      <c r="D24" s="133">
        <f>ROUND(D18/D21,3)</f>
        <v>26.995999999999999</v>
      </c>
      <c r="E24" s="133">
        <f>ROUND(E18/E21,3)</f>
        <v>25.779</v>
      </c>
      <c r="F24" s="26">
        <f>D24-E24</f>
        <v>1.2169999999999987</v>
      </c>
      <c r="G24" s="13"/>
    </row>
    <row r="25" spans="1:7">
      <c r="A25" s="20">
        <f t="shared" si="0"/>
        <v>15</v>
      </c>
      <c r="B25" s="24" t="s">
        <v>10</v>
      </c>
      <c r="C25" s="12"/>
      <c r="D25" s="133">
        <f>ROUND(D24/12,3)</f>
        <v>2.25</v>
      </c>
      <c r="E25" s="133">
        <f>ROUND(E24/12,3)</f>
        <v>2.1480000000000001</v>
      </c>
      <c r="F25" s="26">
        <f>D25-E25</f>
        <v>0.10199999999999987</v>
      </c>
      <c r="G25" s="13"/>
    </row>
    <row r="26" spans="1:7">
      <c r="A26" s="20">
        <f t="shared" si="0"/>
        <v>16</v>
      </c>
      <c r="B26" s="24"/>
      <c r="C26" s="12"/>
      <c r="D26" s="134"/>
      <c r="E26" s="134"/>
      <c r="F26" s="12"/>
      <c r="G26" s="13"/>
    </row>
    <row r="27" spans="1:7">
      <c r="A27" s="20">
        <f t="shared" si="0"/>
        <v>17</v>
      </c>
      <c r="B27" s="24" t="s">
        <v>79</v>
      </c>
      <c r="C27" s="12"/>
      <c r="D27" s="133">
        <f>ROUND(D24/52,3)</f>
        <v>0.51900000000000002</v>
      </c>
      <c r="E27" s="133">
        <f>ROUND(E24/52,3)</f>
        <v>0.496</v>
      </c>
      <c r="F27" s="26">
        <f>D27-E27</f>
        <v>2.300000000000002E-2</v>
      </c>
      <c r="G27" s="13"/>
    </row>
    <row r="28" spans="1:7">
      <c r="A28" s="20">
        <f t="shared" si="0"/>
        <v>18</v>
      </c>
      <c r="B28" s="24"/>
      <c r="C28" s="12"/>
      <c r="D28" s="134"/>
      <c r="E28" s="134"/>
      <c r="F28" s="26"/>
      <c r="G28" s="13"/>
    </row>
    <row r="29" spans="1:7">
      <c r="A29" s="20">
        <f t="shared" si="0"/>
        <v>19</v>
      </c>
      <c r="B29" s="24" t="s">
        <v>80</v>
      </c>
      <c r="C29" s="12"/>
      <c r="D29" s="133">
        <f>ROUND(D27/6,3)</f>
        <v>8.6999999999999994E-2</v>
      </c>
      <c r="E29" s="133">
        <f>ROUND(E27/6,3)</f>
        <v>8.3000000000000004E-2</v>
      </c>
      <c r="F29" s="26">
        <f>D29-E29</f>
        <v>3.9999999999999897E-3</v>
      </c>
      <c r="G29" s="13"/>
    </row>
    <row r="30" spans="1:7">
      <c r="A30" s="20">
        <f t="shared" si="0"/>
        <v>20</v>
      </c>
      <c r="B30" s="24" t="s">
        <v>81</v>
      </c>
      <c r="C30" s="12"/>
      <c r="D30" s="133">
        <f>ROUND(D27/7,3)</f>
        <v>7.3999999999999996E-2</v>
      </c>
      <c r="E30" s="133">
        <f>ROUND(E27/7,3)</f>
        <v>7.0999999999999994E-2</v>
      </c>
      <c r="F30" s="26">
        <f>D30-E30</f>
        <v>3.0000000000000027E-3</v>
      </c>
      <c r="G30" s="13"/>
    </row>
    <row r="31" spans="1:7">
      <c r="A31" s="20">
        <f t="shared" si="0"/>
        <v>21</v>
      </c>
      <c r="B31" s="24"/>
      <c r="C31" s="12"/>
      <c r="D31" s="134"/>
      <c r="E31" s="134"/>
      <c r="F31" s="12"/>
      <c r="G31" s="13"/>
    </row>
    <row r="32" spans="1:7">
      <c r="A32" s="20">
        <f t="shared" si="0"/>
        <v>22</v>
      </c>
      <c r="B32" s="24" t="s">
        <v>82</v>
      </c>
      <c r="C32" s="12"/>
      <c r="D32" s="133">
        <f>ROUND(D29/16*1000,3)</f>
        <v>5.4379999999999997</v>
      </c>
      <c r="E32" s="133">
        <f>ROUND(E29/16*1000,3)</f>
        <v>5.1879999999999997</v>
      </c>
      <c r="F32" s="26">
        <f>D32-E32</f>
        <v>0.25</v>
      </c>
      <c r="G32" s="13"/>
    </row>
    <row r="33" spans="1:7">
      <c r="A33" s="20">
        <f t="shared" si="0"/>
        <v>23</v>
      </c>
      <c r="B33" s="24" t="s">
        <v>83</v>
      </c>
      <c r="C33" s="12"/>
      <c r="D33" s="133">
        <f>ROUND(D30/24*1000,3)</f>
        <v>3.0830000000000002</v>
      </c>
      <c r="E33" s="133">
        <f>ROUND(E30/24*1000,3)</f>
        <v>2.9580000000000002</v>
      </c>
      <c r="F33" s="26">
        <f>D33-E33</f>
        <v>0.125</v>
      </c>
      <c r="G33" s="13"/>
    </row>
    <row r="34" spans="1:7">
      <c r="A34" s="20">
        <f t="shared" si="0"/>
        <v>24</v>
      </c>
      <c r="B34" s="24"/>
      <c r="C34" s="12"/>
      <c r="D34" s="134"/>
      <c r="E34" s="134"/>
      <c r="F34" s="12"/>
      <c r="G34" s="13"/>
    </row>
    <row r="35" spans="1:7">
      <c r="A35" s="20">
        <f t="shared" si="0"/>
        <v>25</v>
      </c>
      <c r="B35" s="24" t="s">
        <v>86</v>
      </c>
      <c r="C35" s="12"/>
      <c r="D35" s="134"/>
      <c r="E35" s="134"/>
      <c r="F35" s="12"/>
      <c r="G35" s="13"/>
    </row>
    <row r="36" spans="1:7">
      <c r="A36" s="20">
        <f t="shared" si="0"/>
        <v>26</v>
      </c>
      <c r="B36" s="28" t="s">
        <v>120</v>
      </c>
      <c r="C36" s="12"/>
      <c r="D36" s="130">
        <v>196025.37599999999</v>
      </c>
      <c r="E36" s="130">
        <v>138258.12</v>
      </c>
      <c r="F36" s="29">
        <f>D36-E36</f>
        <v>57767.255999999994</v>
      </c>
      <c r="G36" s="13"/>
    </row>
    <row r="37" spans="1:7">
      <c r="A37" s="20">
        <f t="shared" si="0"/>
        <v>27</v>
      </c>
      <c r="B37" s="28" t="s">
        <v>87</v>
      </c>
      <c r="C37" s="12"/>
      <c r="D37" s="130">
        <v>212</v>
      </c>
      <c r="E37" s="130">
        <v>210</v>
      </c>
      <c r="F37" s="22">
        <f>D37-E37</f>
        <v>2</v>
      </c>
      <c r="G37" s="13"/>
    </row>
    <row r="38" spans="1:7">
      <c r="A38" s="20">
        <f t="shared" si="0"/>
        <v>28</v>
      </c>
      <c r="B38" s="28" t="s">
        <v>89</v>
      </c>
      <c r="C38" s="12"/>
      <c r="D38" s="130">
        <v>925</v>
      </c>
      <c r="E38" s="130">
        <v>658</v>
      </c>
      <c r="F38" s="29">
        <f>D38-E38</f>
        <v>267</v>
      </c>
      <c r="G38" s="13"/>
    </row>
    <row r="39" spans="1:7">
      <c r="A39" s="20">
        <f t="shared" si="0"/>
        <v>29</v>
      </c>
      <c r="B39" s="28" t="s">
        <v>88</v>
      </c>
      <c r="C39" s="12"/>
      <c r="D39" s="130">
        <v>77</v>
      </c>
      <c r="E39" s="130">
        <v>55</v>
      </c>
      <c r="F39" s="29">
        <f>D39-E39</f>
        <v>22</v>
      </c>
      <c r="G39" s="13"/>
    </row>
    <row r="40" spans="1:7">
      <c r="A40" s="20">
        <f t="shared" si="0"/>
        <v>30</v>
      </c>
      <c r="B40" s="28"/>
      <c r="C40" s="12"/>
      <c r="D40" s="36"/>
      <c r="E40" s="36"/>
      <c r="F40" s="12"/>
      <c r="G40" s="13"/>
    </row>
    <row r="41" spans="1:7">
      <c r="A41" s="20">
        <f t="shared" si="0"/>
        <v>31</v>
      </c>
      <c r="B41" s="24" t="s">
        <v>122</v>
      </c>
      <c r="C41" s="12"/>
      <c r="D41" s="128">
        <v>884173</v>
      </c>
      <c r="E41" s="128">
        <v>753093</v>
      </c>
      <c r="F41" s="30">
        <f>D41-E41</f>
        <v>131080</v>
      </c>
      <c r="G41" s="13"/>
    </row>
    <row r="42" spans="1:7">
      <c r="A42" s="20">
        <f t="shared" si="0"/>
        <v>32</v>
      </c>
      <c r="B42" s="24"/>
      <c r="C42" s="12"/>
      <c r="D42" s="36"/>
      <c r="E42" s="36"/>
      <c r="F42" s="30"/>
      <c r="G42" s="13"/>
    </row>
    <row r="43" spans="1:7">
      <c r="A43" s="20">
        <f t="shared" si="0"/>
        <v>33</v>
      </c>
      <c r="B43" s="24"/>
      <c r="C43" s="12"/>
      <c r="D43" s="36"/>
      <c r="E43" s="36"/>
      <c r="F43" s="30"/>
      <c r="G43" s="13"/>
    </row>
    <row r="44" spans="1:7">
      <c r="A44" s="20">
        <f t="shared" si="0"/>
        <v>34</v>
      </c>
      <c r="B44" s="24"/>
      <c r="C44" s="12"/>
      <c r="D44" s="36"/>
      <c r="E44" s="36"/>
      <c r="F44" s="30"/>
      <c r="G44" s="13"/>
    </row>
    <row r="45" spans="1:7">
      <c r="A45" s="20">
        <f t="shared" si="0"/>
        <v>35</v>
      </c>
      <c r="B45" s="24"/>
      <c r="C45" s="12"/>
      <c r="D45" s="36"/>
      <c r="E45" s="36"/>
      <c r="F45" s="30"/>
      <c r="G45" s="13"/>
    </row>
    <row r="46" spans="1:7">
      <c r="A46" s="20">
        <f t="shared" si="0"/>
        <v>36</v>
      </c>
      <c r="B46" s="91"/>
      <c r="C46" s="92"/>
      <c r="D46" s="135"/>
      <c r="E46" s="135"/>
      <c r="F46" s="92"/>
    </row>
    <row r="47" spans="1:7">
      <c r="A47" s="20">
        <f t="shared" si="0"/>
        <v>37</v>
      </c>
      <c r="B47" s="24"/>
      <c r="C47" s="12"/>
      <c r="D47" s="36"/>
      <c r="E47" s="36"/>
      <c r="F47" s="30"/>
      <c r="G47" s="13"/>
    </row>
    <row r="48" spans="1:7">
      <c r="A48" s="20">
        <f t="shared" si="0"/>
        <v>38</v>
      </c>
      <c r="C48" s="3"/>
      <c r="D48" s="76"/>
      <c r="E48" s="76"/>
      <c r="F48" s="90"/>
      <c r="G48" s="2"/>
    </row>
    <row r="49" spans="1:7">
      <c r="A49" s="20">
        <f t="shared" si="0"/>
        <v>39</v>
      </c>
      <c r="C49" s="3"/>
      <c r="D49" s="76"/>
      <c r="E49" s="76"/>
      <c r="F49" s="90"/>
      <c r="G49" s="2"/>
    </row>
    <row r="50" spans="1:7">
      <c r="A50" s="20">
        <f t="shared" si="0"/>
        <v>40</v>
      </c>
      <c r="B50" s="8" t="s">
        <v>84</v>
      </c>
      <c r="C50" s="3"/>
      <c r="D50" s="76"/>
      <c r="E50" s="76"/>
      <c r="F50" s="2"/>
      <c r="G50" s="2"/>
    </row>
    <row r="51" spans="1:7">
      <c r="A51" s="20">
        <f t="shared" si="0"/>
        <v>41</v>
      </c>
      <c r="B51" s="12"/>
      <c r="C51" s="12"/>
      <c r="D51" s="36"/>
      <c r="E51" s="36"/>
      <c r="F51" s="12"/>
      <c r="G51" s="13"/>
    </row>
    <row r="52" spans="1:7">
      <c r="A52" s="20">
        <f t="shared" si="0"/>
        <v>42</v>
      </c>
      <c r="B52" s="12"/>
      <c r="C52" s="12"/>
      <c r="D52" s="36"/>
      <c r="E52" s="154" t="s">
        <v>162</v>
      </c>
      <c r="F52" s="12"/>
      <c r="G52" s="13"/>
    </row>
    <row r="53" spans="1:7" ht="15" customHeight="1">
      <c r="A53" s="20">
        <f t="shared" si="0"/>
        <v>43</v>
      </c>
      <c r="B53" s="12"/>
      <c r="C53" s="12"/>
      <c r="D53" s="124">
        <f>D7</f>
        <v>2018</v>
      </c>
      <c r="E53" s="124">
        <f>E7</f>
        <v>2017</v>
      </c>
      <c r="F53" s="15" t="s">
        <v>1</v>
      </c>
      <c r="G53" s="13"/>
    </row>
    <row r="54" spans="1:7">
      <c r="A54" s="20">
        <f t="shared" si="0"/>
        <v>44</v>
      </c>
      <c r="B54" s="12"/>
      <c r="C54" s="12"/>
      <c r="D54" s="125" t="s">
        <v>110</v>
      </c>
      <c r="E54" s="125" t="s">
        <v>110</v>
      </c>
      <c r="F54" s="12"/>
      <c r="G54" s="13"/>
    </row>
    <row r="55" spans="1:7">
      <c r="A55" s="20">
        <f t="shared" si="0"/>
        <v>45</v>
      </c>
      <c r="B55" s="12"/>
      <c r="C55" s="12"/>
      <c r="D55" s="126" t="s">
        <v>3</v>
      </c>
      <c r="E55" s="126" t="s">
        <v>3</v>
      </c>
      <c r="F55" s="4"/>
      <c r="G55" s="13"/>
    </row>
    <row r="56" spans="1:7" ht="18.75" thickBot="1">
      <c r="A56" s="20">
        <f t="shared" si="0"/>
        <v>46</v>
      </c>
      <c r="B56" s="12"/>
      <c r="C56" s="12"/>
      <c r="D56" s="127" t="s">
        <v>5</v>
      </c>
      <c r="E56" s="127" t="s">
        <v>5</v>
      </c>
      <c r="F56" s="18"/>
      <c r="G56" s="13"/>
    </row>
    <row r="57" spans="1:7">
      <c r="A57" s="20">
        <f t="shared" si="0"/>
        <v>47</v>
      </c>
      <c r="B57" s="12" t="s">
        <v>113</v>
      </c>
      <c r="C57" s="12"/>
      <c r="D57" s="128">
        <v>325684640</v>
      </c>
      <c r="E57" s="128">
        <v>296533320</v>
      </c>
      <c r="F57" s="21">
        <f>D57-E57</f>
        <v>29151320</v>
      </c>
      <c r="G57" s="13"/>
    </row>
    <row r="58" spans="1:7">
      <c r="A58" s="20">
        <f t="shared" si="0"/>
        <v>48</v>
      </c>
      <c r="B58" s="12"/>
      <c r="C58" s="12"/>
      <c r="D58" s="36"/>
      <c r="E58" s="36"/>
      <c r="F58" s="22"/>
      <c r="G58" s="13"/>
    </row>
    <row r="59" spans="1:7">
      <c r="A59" s="20">
        <f t="shared" si="0"/>
        <v>49</v>
      </c>
      <c r="B59" s="24" t="s">
        <v>6</v>
      </c>
      <c r="C59" s="12"/>
      <c r="D59" s="36"/>
      <c r="E59" s="36"/>
      <c r="F59" s="22"/>
      <c r="G59" s="13"/>
    </row>
    <row r="60" spans="1:7">
      <c r="A60" s="20">
        <f t="shared" si="0"/>
        <v>50</v>
      </c>
      <c r="B60" s="24" t="s">
        <v>7</v>
      </c>
      <c r="C60" s="31"/>
      <c r="D60" s="53">
        <v>10230.380000000001</v>
      </c>
      <c r="E60" s="53">
        <v>492045.97</v>
      </c>
      <c r="F60" s="22">
        <f>D60-E60</f>
        <v>-481815.58999999997</v>
      </c>
      <c r="G60" s="13"/>
    </row>
    <row r="61" spans="1:7">
      <c r="A61" s="20">
        <f t="shared" si="0"/>
        <v>51</v>
      </c>
      <c r="B61" s="24" t="s">
        <v>121</v>
      </c>
      <c r="C61" s="31"/>
      <c r="D61" s="99">
        <v>14254087.801691011</v>
      </c>
      <c r="E61" s="99">
        <v>13970803.838374572</v>
      </c>
      <c r="F61" s="23">
        <f>D61-E61</f>
        <v>283283.96331643872</v>
      </c>
      <c r="G61" s="13"/>
    </row>
    <row r="62" spans="1:7">
      <c r="A62" s="20">
        <f t="shared" si="0"/>
        <v>52</v>
      </c>
      <c r="B62" s="12" t="s">
        <v>85</v>
      </c>
      <c r="C62" s="12"/>
      <c r="D62" s="25">
        <f>SUM(D60:D61)</f>
        <v>14264318.181691011</v>
      </c>
      <c r="E62" s="25">
        <f>SUM(E60:E61)</f>
        <v>14462849.808374573</v>
      </c>
      <c r="F62" s="22">
        <f>SUM(F60:F61)</f>
        <v>-198531.62668356125</v>
      </c>
      <c r="G62" s="13"/>
    </row>
    <row r="63" spans="1:7">
      <c r="A63" s="20">
        <f t="shared" si="0"/>
        <v>53</v>
      </c>
      <c r="B63" s="12"/>
      <c r="C63" s="12"/>
      <c r="D63" s="36"/>
      <c r="E63" s="36"/>
      <c r="F63" s="19"/>
      <c r="G63" s="13"/>
    </row>
    <row r="64" spans="1:7">
      <c r="A64" s="20">
        <f t="shared" si="0"/>
        <v>54</v>
      </c>
      <c r="B64" s="12" t="s">
        <v>69</v>
      </c>
      <c r="C64" s="12"/>
      <c r="D64" s="136">
        <f>D57-D62</f>
        <v>311420321.81830901</v>
      </c>
      <c r="E64" s="136">
        <f>E57-E62</f>
        <v>282070470.19162542</v>
      </c>
      <c r="F64" s="30">
        <f>D64-E64</f>
        <v>29349851.626683593</v>
      </c>
      <c r="G64" s="13"/>
    </row>
    <row r="65" spans="1:7">
      <c r="A65" s="20">
        <f t="shared" si="0"/>
        <v>55</v>
      </c>
      <c r="B65" s="12"/>
      <c r="C65" s="12"/>
      <c r="D65" s="36"/>
      <c r="E65" s="36"/>
      <c r="F65" s="22"/>
      <c r="G65" s="13"/>
    </row>
    <row r="66" spans="1:7">
      <c r="A66" s="20">
        <f t="shared" si="0"/>
        <v>56</v>
      </c>
      <c r="B66" s="12" t="s">
        <v>72</v>
      </c>
      <c r="C66" s="12"/>
      <c r="D66" s="36"/>
      <c r="E66" s="36"/>
      <c r="F66" s="22"/>
      <c r="G66" s="13"/>
    </row>
    <row r="67" spans="1:7">
      <c r="A67" s="20">
        <f t="shared" si="0"/>
        <v>57</v>
      </c>
      <c r="B67" s="33" t="s">
        <v>70</v>
      </c>
      <c r="C67" s="12"/>
      <c r="D67" s="137">
        <v>0.12939999999999999</v>
      </c>
      <c r="E67" s="137">
        <v>0.13350000000000001</v>
      </c>
      <c r="F67" s="34">
        <f>D67-E67</f>
        <v>-4.1000000000000203E-3</v>
      </c>
      <c r="G67" s="13"/>
    </row>
    <row r="68" spans="1:7">
      <c r="A68" s="20">
        <f t="shared" si="0"/>
        <v>58</v>
      </c>
      <c r="B68" s="33" t="s">
        <v>71</v>
      </c>
      <c r="C68" s="12"/>
      <c r="D68" s="137">
        <v>1.0800000000000001E-2</v>
      </c>
      <c r="E68" s="137">
        <v>1.11E-2</v>
      </c>
      <c r="F68" s="34">
        <f>D68-E68</f>
        <v>-2.9999999999999992E-4</v>
      </c>
      <c r="G68" s="13"/>
    </row>
    <row r="69" spans="1:7">
      <c r="A69" s="20">
        <f t="shared" si="0"/>
        <v>59</v>
      </c>
      <c r="B69" s="12"/>
      <c r="C69" s="12"/>
      <c r="D69" s="36"/>
      <c r="E69" s="36"/>
      <c r="F69" s="34"/>
      <c r="G69" s="13"/>
    </row>
    <row r="70" spans="1:7">
      <c r="A70" s="20">
        <f t="shared" si="0"/>
        <v>60</v>
      </c>
      <c r="B70" s="12" t="s">
        <v>73</v>
      </c>
      <c r="C70" s="12"/>
      <c r="D70" s="36"/>
      <c r="E70" s="36"/>
      <c r="F70" s="34"/>
      <c r="G70" s="13"/>
    </row>
    <row r="71" spans="1:7">
      <c r="A71" s="20">
        <f t="shared" si="0"/>
        <v>61</v>
      </c>
      <c r="B71" s="33" t="s">
        <v>70</v>
      </c>
      <c r="C71" s="12"/>
      <c r="D71" s="137">
        <v>0.1114</v>
      </c>
      <c r="E71" s="137">
        <v>0.11219999999999999</v>
      </c>
      <c r="F71" s="34">
        <f>D71-E71</f>
        <v>-7.9999999999999516E-4</v>
      </c>
      <c r="G71" s="13"/>
    </row>
    <row r="72" spans="1:7">
      <c r="A72" s="20">
        <f t="shared" si="0"/>
        <v>62</v>
      </c>
      <c r="B72" s="12"/>
      <c r="C72" s="12"/>
      <c r="D72" s="36"/>
      <c r="E72" s="36"/>
      <c r="F72" s="34"/>
      <c r="G72" s="13"/>
    </row>
    <row r="73" spans="1:7">
      <c r="A73" s="20">
        <f t="shared" si="0"/>
        <v>63</v>
      </c>
      <c r="B73" s="12" t="s">
        <v>74</v>
      </c>
      <c r="C73" s="12"/>
      <c r="D73" s="36"/>
      <c r="E73" s="36"/>
      <c r="F73" s="34"/>
      <c r="G73" s="13"/>
    </row>
    <row r="74" spans="1:7">
      <c r="A74" s="20">
        <f t="shared" si="0"/>
        <v>64</v>
      </c>
      <c r="B74" s="33" t="s">
        <v>70</v>
      </c>
      <c r="C74" s="12"/>
      <c r="D74" s="137">
        <v>0.1067</v>
      </c>
      <c r="E74" s="137">
        <v>0.1103</v>
      </c>
      <c r="F74" s="34">
        <f>D74-E74</f>
        <v>-3.5999999999999921E-3</v>
      </c>
      <c r="G74" s="13"/>
    </row>
    <row r="75" spans="1:7">
      <c r="A75" s="20">
        <f t="shared" si="0"/>
        <v>65</v>
      </c>
      <c r="B75" s="12"/>
      <c r="C75" s="12"/>
      <c r="D75" s="36"/>
      <c r="E75" s="36"/>
      <c r="F75" s="34"/>
      <c r="G75" s="13"/>
    </row>
    <row r="76" spans="1:7">
      <c r="A76" s="20">
        <f t="shared" si="0"/>
        <v>66</v>
      </c>
      <c r="B76" s="12" t="s">
        <v>75</v>
      </c>
      <c r="C76" s="12"/>
      <c r="D76" s="36"/>
      <c r="E76" s="36"/>
      <c r="F76" s="34"/>
      <c r="G76" s="13"/>
    </row>
    <row r="77" spans="1:7">
      <c r="A77" s="20">
        <f t="shared" ref="A77:A140" si="1">A76+1</f>
        <v>67</v>
      </c>
      <c r="B77" s="33" t="s">
        <v>70</v>
      </c>
      <c r="C77" s="12"/>
      <c r="D77" s="137">
        <v>1.7999999999999999E-2</v>
      </c>
      <c r="E77" s="137">
        <v>1.9099999999999999E-2</v>
      </c>
      <c r="F77" s="34">
        <f>D77-E77</f>
        <v>-1.1000000000000003E-3</v>
      </c>
      <c r="G77" s="13"/>
    </row>
    <row r="78" spans="1:7">
      <c r="A78" s="20">
        <f t="shared" si="1"/>
        <v>68</v>
      </c>
      <c r="B78" s="12"/>
      <c r="C78" s="12"/>
      <c r="D78" s="36"/>
      <c r="E78" s="36"/>
      <c r="F78" s="22"/>
      <c r="G78" s="13"/>
    </row>
    <row r="79" spans="1:7">
      <c r="A79" s="20">
        <f t="shared" si="1"/>
        <v>69</v>
      </c>
      <c r="B79" s="12" t="s">
        <v>76</v>
      </c>
      <c r="C79" s="12"/>
      <c r="D79" s="136">
        <v>0</v>
      </c>
      <c r="E79" s="136">
        <v>0</v>
      </c>
      <c r="F79" s="30">
        <f>D79-E79</f>
        <v>0</v>
      </c>
      <c r="G79" s="13"/>
    </row>
    <row r="80" spans="1:7">
      <c r="A80" s="20">
        <f t="shared" si="1"/>
        <v>70</v>
      </c>
      <c r="B80" s="12"/>
      <c r="C80" s="12"/>
      <c r="D80" s="36"/>
      <c r="E80" s="36"/>
      <c r="F80" s="30"/>
      <c r="G80" s="13"/>
    </row>
    <row r="81" spans="1:12">
      <c r="A81" s="20">
        <f t="shared" si="1"/>
        <v>71</v>
      </c>
      <c r="B81" s="12" t="s">
        <v>77</v>
      </c>
      <c r="C81" s="12"/>
      <c r="D81" s="128">
        <v>193695008.89387116</v>
      </c>
      <c r="E81" s="128">
        <v>164464613.85406148</v>
      </c>
      <c r="F81" s="30">
        <f>D81-E81</f>
        <v>29230395.039809674</v>
      </c>
      <c r="G81" s="13"/>
    </row>
    <row r="82" spans="1:12">
      <c r="A82" s="20">
        <f t="shared" si="1"/>
        <v>72</v>
      </c>
      <c r="B82" s="12"/>
      <c r="C82" s="12"/>
      <c r="D82" s="36"/>
      <c r="E82" s="36"/>
      <c r="F82" s="22"/>
      <c r="G82" s="13"/>
    </row>
    <row r="83" spans="1:12">
      <c r="A83" s="20">
        <f t="shared" si="1"/>
        <v>73</v>
      </c>
      <c r="B83" s="12" t="str">
        <f>"PROJECTED REVENUE REQUIREMENT (ln "&amp;A64&amp;" + ln "&amp;A79&amp;" - ln "&amp;A81&amp;")"</f>
        <v>PROJECTED REVENUE REQUIREMENT (ln 54 + ln 69 - ln 71)</v>
      </c>
      <c r="C83" s="12"/>
      <c r="D83" s="136">
        <f>D64-D81+D79</f>
        <v>117725312.92443785</v>
      </c>
      <c r="E83" s="136">
        <f>E64-E81+E79</f>
        <v>117605856.33756393</v>
      </c>
      <c r="F83" s="30">
        <f>F64-F81+F79</f>
        <v>119456.58687391877</v>
      </c>
      <c r="G83" s="13"/>
    </row>
    <row r="84" spans="1:12">
      <c r="A84" s="20">
        <f t="shared" si="1"/>
        <v>74</v>
      </c>
      <c r="B84" s="12"/>
      <c r="C84" s="12"/>
      <c r="D84" s="36"/>
      <c r="E84" s="36"/>
      <c r="F84" s="30"/>
      <c r="G84" s="13"/>
    </row>
    <row r="85" spans="1:12">
      <c r="A85" s="20">
        <f t="shared" si="1"/>
        <v>75</v>
      </c>
      <c r="B85" s="24"/>
      <c r="C85" s="35"/>
      <c r="D85" s="138"/>
      <c r="E85" s="138"/>
      <c r="F85" s="30"/>
      <c r="G85" s="13"/>
    </row>
    <row r="86" spans="1:12">
      <c r="A86" s="20">
        <f t="shared" si="1"/>
        <v>76</v>
      </c>
      <c r="B86" s="1"/>
      <c r="C86" s="1"/>
      <c r="D86" s="51"/>
      <c r="E86" s="51"/>
      <c r="F86" s="12"/>
      <c r="G86" s="13"/>
    </row>
    <row r="87" spans="1:12">
      <c r="A87" s="20">
        <f t="shared" si="1"/>
        <v>77</v>
      </c>
      <c r="B87" s="2"/>
      <c r="C87" s="3"/>
      <c r="D87" s="76"/>
      <c r="E87" s="76"/>
    </row>
    <row r="88" spans="1:12">
      <c r="A88" s="20">
        <f t="shared" si="1"/>
        <v>78</v>
      </c>
      <c r="C88" s="3"/>
      <c r="D88" s="76"/>
      <c r="E88" s="76"/>
      <c r="F88" s="90"/>
    </row>
    <row r="89" spans="1:12">
      <c r="A89" s="20">
        <f t="shared" si="1"/>
        <v>79</v>
      </c>
      <c r="C89" s="3"/>
      <c r="D89" s="76"/>
      <c r="E89" s="76"/>
      <c r="F89" s="90"/>
    </row>
    <row r="90" spans="1:12">
      <c r="A90" s="20">
        <f t="shared" si="1"/>
        <v>80</v>
      </c>
      <c r="B90" s="8" t="s">
        <v>84</v>
      </c>
      <c r="C90" s="3"/>
      <c r="D90" s="76"/>
      <c r="E90" s="76"/>
      <c r="F90" s="37"/>
      <c r="G90" s="37"/>
    </row>
    <row r="91" spans="1:12">
      <c r="A91" s="20">
        <f t="shared" si="1"/>
        <v>81</v>
      </c>
      <c r="B91" s="16"/>
      <c r="C91" s="31"/>
      <c r="D91" s="53"/>
      <c r="E91" s="53"/>
      <c r="F91" s="16"/>
      <c r="G91" s="38"/>
    </row>
    <row r="92" spans="1:12">
      <c r="A92" s="20">
        <f t="shared" si="1"/>
        <v>82</v>
      </c>
      <c r="B92" s="24"/>
      <c r="C92" s="31"/>
      <c r="D92" s="53"/>
      <c r="E92" s="53"/>
      <c r="F92" s="16"/>
      <c r="G92" s="38"/>
    </row>
    <row r="93" spans="1:12">
      <c r="A93" s="20">
        <f t="shared" si="1"/>
        <v>83</v>
      </c>
      <c r="B93" s="24"/>
      <c r="C93" s="39"/>
      <c r="D93" s="139"/>
      <c r="E93" s="154" t="s">
        <v>162</v>
      </c>
      <c r="F93" s="16"/>
      <c r="G93" s="13"/>
    </row>
    <row r="94" spans="1:12">
      <c r="A94" s="20">
        <f t="shared" si="1"/>
        <v>84</v>
      </c>
      <c r="B94" s="88" t="s">
        <v>11</v>
      </c>
      <c r="C94" s="31"/>
      <c r="D94" s="124">
        <f>D53</f>
        <v>2018</v>
      </c>
      <c r="E94" s="124">
        <f>E53</f>
        <v>2017</v>
      </c>
      <c r="F94" s="15" t="s">
        <v>1</v>
      </c>
      <c r="G94" s="41"/>
      <c r="H94" s="42"/>
      <c r="I94" s="43"/>
      <c r="J94" s="44"/>
      <c r="K94" s="42"/>
      <c r="L94" s="42"/>
    </row>
    <row r="95" spans="1:12">
      <c r="A95" s="20">
        <f t="shared" si="1"/>
        <v>85</v>
      </c>
      <c r="B95" s="40"/>
      <c r="C95" s="31"/>
      <c r="D95" s="125" t="s">
        <v>110</v>
      </c>
      <c r="E95" s="125" t="s">
        <v>110</v>
      </c>
      <c r="F95" s="15"/>
      <c r="G95" s="41"/>
      <c r="H95" s="42"/>
      <c r="I95" s="43"/>
      <c r="J95" s="44"/>
      <c r="K95" s="42"/>
      <c r="L95" s="42"/>
    </row>
    <row r="96" spans="1:12">
      <c r="A96" s="20">
        <f t="shared" si="1"/>
        <v>86</v>
      </c>
      <c r="B96" s="24"/>
      <c r="C96" s="31"/>
      <c r="D96" s="126" t="s">
        <v>3</v>
      </c>
      <c r="E96" s="126" t="s">
        <v>3</v>
      </c>
      <c r="F96" s="31"/>
      <c r="G96" s="41"/>
      <c r="H96" s="42"/>
      <c r="I96" s="43"/>
      <c r="J96" s="44"/>
      <c r="K96" s="42"/>
      <c r="L96" s="42"/>
    </row>
    <row r="97" spans="1:12" ht="18.75" thickBot="1">
      <c r="A97" s="20">
        <f t="shared" si="1"/>
        <v>87</v>
      </c>
      <c r="B97" s="24"/>
      <c r="C97" s="31"/>
      <c r="D97" s="127" t="s">
        <v>5</v>
      </c>
      <c r="E97" s="127" t="s">
        <v>5</v>
      </c>
      <c r="F97" s="45"/>
      <c r="G97" s="41"/>
      <c r="H97" s="42"/>
      <c r="I97" s="43"/>
      <c r="J97" s="44"/>
      <c r="K97" s="46"/>
      <c r="L97" s="46"/>
    </row>
    <row r="98" spans="1:12">
      <c r="A98" s="20">
        <f t="shared" si="1"/>
        <v>88</v>
      </c>
      <c r="B98" s="24" t="s">
        <v>12</v>
      </c>
      <c r="C98" s="31"/>
      <c r="D98" s="53"/>
      <c r="E98" s="53"/>
      <c r="G98" s="41"/>
      <c r="H98" s="42"/>
      <c r="I98" s="43"/>
      <c r="J98" s="44"/>
      <c r="K98" s="46"/>
      <c r="L98" s="46"/>
    </row>
    <row r="99" spans="1:12">
      <c r="A99" s="20">
        <f t="shared" si="1"/>
        <v>89</v>
      </c>
      <c r="B99" s="24" t="s">
        <v>13</v>
      </c>
      <c r="C99" s="31"/>
      <c r="D99" s="53">
        <v>0</v>
      </c>
      <c r="E99" s="53">
        <v>0</v>
      </c>
      <c r="F99" s="32">
        <f>D99-E99</f>
        <v>0</v>
      </c>
      <c r="G99" s="41"/>
      <c r="H99" s="42"/>
      <c r="I99" s="43"/>
      <c r="J99" s="44"/>
      <c r="K99" s="42"/>
      <c r="L99" s="42"/>
    </row>
    <row r="100" spans="1:12">
      <c r="A100" s="20">
        <f t="shared" si="1"/>
        <v>90</v>
      </c>
      <c r="B100" s="24" t="s">
        <v>14</v>
      </c>
      <c r="C100" s="31"/>
      <c r="D100" s="53">
        <v>2794652331</v>
      </c>
      <c r="E100" s="53">
        <v>2514383737</v>
      </c>
      <c r="F100" s="32">
        <f>D100-E100</f>
        <v>280268594</v>
      </c>
      <c r="G100" s="41"/>
      <c r="H100" s="42"/>
      <c r="I100" s="43"/>
      <c r="J100" s="44"/>
      <c r="K100" s="42"/>
      <c r="L100" s="42"/>
    </row>
    <row r="101" spans="1:12">
      <c r="A101" s="20">
        <f t="shared" si="1"/>
        <v>91</v>
      </c>
      <c r="B101" s="24" t="s">
        <v>15</v>
      </c>
      <c r="C101" s="31"/>
      <c r="D101" s="53">
        <v>0</v>
      </c>
      <c r="E101" s="53">
        <v>0</v>
      </c>
      <c r="F101" s="32">
        <f>D101-E101</f>
        <v>0</v>
      </c>
      <c r="G101" s="41"/>
      <c r="H101" s="42"/>
      <c r="I101" s="43"/>
      <c r="J101" s="44"/>
      <c r="K101" s="44"/>
      <c r="L101" s="44"/>
    </row>
    <row r="102" spans="1:12">
      <c r="A102" s="20">
        <f t="shared" si="1"/>
        <v>92</v>
      </c>
      <c r="B102" s="24" t="s">
        <v>52</v>
      </c>
      <c r="C102" s="31"/>
      <c r="D102" s="53">
        <v>63400674</v>
      </c>
      <c r="E102" s="53">
        <v>48740111</v>
      </c>
      <c r="F102" s="32">
        <f>D102-E102</f>
        <v>14660563</v>
      </c>
      <c r="G102" s="47"/>
      <c r="H102" s="42"/>
      <c r="I102" s="43"/>
      <c r="J102" s="44"/>
      <c r="K102" s="42"/>
      <c r="L102" s="42"/>
    </row>
    <row r="103" spans="1:12">
      <c r="A103" s="20">
        <f t="shared" si="1"/>
        <v>93</v>
      </c>
      <c r="B103" s="24" t="s">
        <v>53</v>
      </c>
      <c r="C103" s="31"/>
      <c r="D103" s="99">
        <v>30819465</v>
      </c>
      <c r="E103" s="99">
        <v>25875650</v>
      </c>
      <c r="F103" s="69">
        <f>D103-E103</f>
        <v>4943815</v>
      </c>
      <c r="G103" s="47"/>
      <c r="H103" s="42"/>
      <c r="I103" s="43"/>
      <c r="J103" s="44"/>
      <c r="K103" s="42"/>
      <c r="L103" s="42"/>
    </row>
    <row r="104" spans="1:12">
      <c r="A104" s="20">
        <f t="shared" si="1"/>
        <v>94</v>
      </c>
      <c r="B104" s="2" t="str">
        <f>"TOTAL GROSS PLANT (sum lns "&amp;A99&amp;" to "&amp;A103&amp;")"</f>
        <v>TOTAL GROSS PLANT (sum lns 89 to 93)</v>
      </c>
      <c r="C104" s="31"/>
      <c r="D104" s="54">
        <f>SUM(D99:D103)</f>
        <v>2888872470</v>
      </c>
      <c r="E104" s="54">
        <f>SUM(E99:E103)</f>
        <v>2588999498</v>
      </c>
      <c r="F104" s="32">
        <f>SUM(F99:F103)</f>
        <v>299872972</v>
      </c>
      <c r="G104" s="41"/>
      <c r="H104" s="42"/>
      <c r="I104" s="43"/>
      <c r="J104" s="44"/>
      <c r="K104" s="42"/>
      <c r="L104" s="42"/>
    </row>
    <row r="105" spans="1:12">
      <c r="A105" s="20">
        <f t="shared" si="1"/>
        <v>95</v>
      </c>
      <c r="B105" s="2"/>
      <c r="C105" s="31"/>
      <c r="D105" s="53"/>
      <c r="E105" s="53"/>
      <c r="F105" s="32"/>
      <c r="G105" s="41"/>
      <c r="H105" s="42"/>
      <c r="I105" s="43"/>
      <c r="J105" s="44"/>
      <c r="K105" s="42"/>
      <c r="L105" s="42"/>
    </row>
    <row r="106" spans="1:12">
      <c r="A106" s="20">
        <f t="shared" si="1"/>
        <v>96</v>
      </c>
      <c r="B106" s="2" t="s">
        <v>108</v>
      </c>
      <c r="C106" s="31"/>
      <c r="D106" s="140">
        <v>0.40489000000000003</v>
      </c>
      <c r="E106" s="140">
        <v>0.39011000000000001</v>
      </c>
      <c r="F106" s="50">
        <f>D106-E106</f>
        <v>1.4780000000000015E-2</v>
      </c>
      <c r="G106" s="41"/>
      <c r="H106" s="42"/>
      <c r="I106" s="43"/>
      <c r="J106" s="44"/>
      <c r="K106" s="42"/>
      <c r="L106" s="42"/>
    </row>
    <row r="107" spans="1:12">
      <c r="A107" s="20">
        <f t="shared" si="1"/>
        <v>97</v>
      </c>
      <c r="B107" s="24"/>
      <c r="C107" s="31"/>
      <c r="D107" s="53"/>
      <c r="E107" s="53"/>
      <c r="F107" s="32"/>
      <c r="G107" s="41"/>
      <c r="H107" s="42"/>
      <c r="I107" s="43"/>
      <c r="J107" s="44"/>
      <c r="K107" s="44"/>
      <c r="L107" s="44"/>
    </row>
    <row r="108" spans="1:12">
      <c r="A108" s="20">
        <f t="shared" si="1"/>
        <v>98</v>
      </c>
      <c r="B108" s="24" t="s">
        <v>16</v>
      </c>
      <c r="C108" s="31"/>
      <c r="D108" s="53"/>
      <c r="E108" s="53"/>
      <c r="F108" s="32"/>
      <c r="G108" s="41"/>
      <c r="H108" s="42"/>
      <c r="I108" s="43"/>
      <c r="J108" s="44"/>
      <c r="K108" s="42"/>
      <c r="L108" s="42"/>
    </row>
    <row r="109" spans="1:12">
      <c r="A109" s="20">
        <f t="shared" si="1"/>
        <v>99</v>
      </c>
      <c r="B109" s="52" t="s">
        <v>17</v>
      </c>
      <c r="C109" s="53"/>
      <c r="D109" s="53">
        <v>0</v>
      </c>
      <c r="E109" s="53">
        <v>0</v>
      </c>
      <c r="F109" s="32">
        <f>D109-E109</f>
        <v>0</v>
      </c>
      <c r="G109" s="41"/>
      <c r="H109" s="42"/>
      <c r="I109" s="43"/>
      <c r="J109" s="44"/>
      <c r="K109" s="42"/>
      <c r="L109" s="42"/>
    </row>
    <row r="110" spans="1:12">
      <c r="A110" s="20">
        <f t="shared" si="1"/>
        <v>100</v>
      </c>
      <c r="B110" s="52" t="s">
        <v>18</v>
      </c>
      <c r="C110" s="53"/>
      <c r="D110" s="53">
        <v>387216613</v>
      </c>
      <c r="E110" s="53">
        <v>400851638</v>
      </c>
      <c r="F110" s="32">
        <f>D110-E110</f>
        <v>-13635025</v>
      </c>
      <c r="G110" s="41"/>
      <c r="H110" s="42"/>
      <c r="I110" s="43"/>
      <c r="J110" s="44"/>
      <c r="K110" s="42"/>
      <c r="L110" s="42"/>
    </row>
    <row r="111" spans="1:12">
      <c r="A111" s="20">
        <f t="shared" si="1"/>
        <v>101</v>
      </c>
      <c r="B111" s="52" t="s">
        <v>19</v>
      </c>
      <c r="C111" s="53"/>
      <c r="D111" s="53">
        <v>0</v>
      </c>
      <c r="E111" s="53">
        <v>0</v>
      </c>
      <c r="F111" s="32">
        <f>D111-E111</f>
        <v>0</v>
      </c>
      <c r="G111" s="41"/>
      <c r="H111" s="42"/>
      <c r="I111" s="43"/>
      <c r="J111" s="44"/>
      <c r="K111" s="44"/>
      <c r="L111" s="44"/>
    </row>
    <row r="112" spans="1:12">
      <c r="A112" s="20">
        <f t="shared" si="1"/>
        <v>102</v>
      </c>
      <c r="B112" s="52" t="s">
        <v>20</v>
      </c>
      <c r="C112" s="53"/>
      <c r="D112" s="53">
        <v>28670457</v>
      </c>
      <c r="E112" s="53">
        <v>20821128</v>
      </c>
      <c r="F112" s="32">
        <f>D112-E112</f>
        <v>7849329</v>
      </c>
      <c r="G112" s="41"/>
      <c r="H112" s="42"/>
      <c r="I112" s="43"/>
      <c r="J112" s="44"/>
      <c r="K112" s="44"/>
      <c r="L112" s="44"/>
    </row>
    <row r="113" spans="1:12">
      <c r="A113" s="20">
        <f t="shared" si="1"/>
        <v>103</v>
      </c>
      <c r="B113" s="52" t="s">
        <v>123</v>
      </c>
      <c r="C113" s="53"/>
      <c r="D113" s="99">
        <v>14822736</v>
      </c>
      <c r="E113" s="99">
        <v>12376099</v>
      </c>
      <c r="F113" s="69">
        <f>D113-E113</f>
        <v>2446637</v>
      </c>
      <c r="G113" s="41"/>
      <c r="H113" s="42"/>
      <c r="I113" s="43"/>
      <c r="J113" s="44"/>
      <c r="K113" s="44"/>
      <c r="L113" s="44"/>
    </row>
    <row r="114" spans="1:12">
      <c r="A114" s="20">
        <f t="shared" si="1"/>
        <v>104</v>
      </c>
      <c r="B114" s="52" t="str">
        <f>"Total Electric Accumulated Depr &amp; Amort (sum lns "&amp;A109&amp;" to "&amp;A113&amp;")"</f>
        <v>Total Electric Accumulated Depr &amp; Amort (sum lns 99 to 103)</v>
      </c>
      <c r="C114" s="53"/>
      <c r="D114" s="55">
        <f>SUM(D109:D113)</f>
        <v>430709806</v>
      </c>
      <c r="E114" s="55">
        <f>SUM(E109:E113)</f>
        <v>434048865</v>
      </c>
      <c r="F114" s="55">
        <f>SUM(F109:F113)</f>
        <v>-3339059</v>
      </c>
      <c r="G114" s="41"/>
      <c r="H114" s="42"/>
      <c r="I114" s="43"/>
      <c r="J114" s="44"/>
      <c r="K114" s="44"/>
      <c r="L114" s="44"/>
    </row>
    <row r="115" spans="1:12">
      <c r="A115" s="20">
        <f t="shared" si="1"/>
        <v>105</v>
      </c>
      <c r="B115" s="51"/>
      <c r="C115" s="53"/>
      <c r="D115" s="53"/>
      <c r="E115" s="53"/>
      <c r="F115" s="56"/>
      <c r="G115" s="41"/>
      <c r="H115" s="42"/>
      <c r="I115" s="43"/>
      <c r="J115" s="44"/>
      <c r="K115" s="42"/>
      <c r="L115" s="42"/>
    </row>
    <row r="116" spans="1:12">
      <c r="A116" s="20">
        <f t="shared" si="1"/>
        <v>106</v>
      </c>
      <c r="B116" s="52" t="s">
        <v>21</v>
      </c>
      <c r="C116" s="53"/>
      <c r="D116" s="53"/>
      <c r="E116" s="53"/>
      <c r="F116" s="54"/>
      <c r="G116" s="41"/>
      <c r="H116" s="42"/>
      <c r="I116" s="43"/>
      <c r="J116" s="44"/>
      <c r="K116" s="42"/>
      <c r="L116" s="42"/>
    </row>
    <row r="117" spans="1:12">
      <c r="A117" s="20">
        <f t="shared" si="1"/>
        <v>107</v>
      </c>
      <c r="B117" s="52" t="s">
        <v>22</v>
      </c>
      <c r="C117" s="53"/>
      <c r="D117" s="53">
        <v>0</v>
      </c>
      <c r="E117" s="53">
        <v>0</v>
      </c>
      <c r="F117" s="32">
        <f>D117-E117</f>
        <v>0</v>
      </c>
      <c r="G117" s="41"/>
      <c r="H117" s="42"/>
      <c r="I117" s="43"/>
      <c r="J117" s="44"/>
      <c r="K117" s="44"/>
      <c r="L117" s="44"/>
    </row>
    <row r="118" spans="1:12">
      <c r="A118" s="20">
        <f t="shared" si="1"/>
        <v>108</v>
      </c>
      <c r="B118" s="52" t="s">
        <v>23</v>
      </c>
      <c r="C118" s="53"/>
      <c r="D118" s="53">
        <v>2407435718</v>
      </c>
      <c r="E118" s="53">
        <v>2113532099</v>
      </c>
      <c r="F118" s="32">
        <f>D118-E118</f>
        <v>293903619</v>
      </c>
      <c r="G118" s="41"/>
      <c r="H118" s="42"/>
      <c r="I118" s="43"/>
      <c r="J118" s="44"/>
      <c r="K118" s="42"/>
      <c r="L118" s="42"/>
    </row>
    <row r="119" spans="1:12">
      <c r="A119" s="20">
        <f t="shared" si="1"/>
        <v>109</v>
      </c>
      <c r="B119" s="52" t="s">
        <v>24</v>
      </c>
      <c r="C119" s="53"/>
      <c r="D119" s="53">
        <v>0</v>
      </c>
      <c r="E119" s="53">
        <v>0</v>
      </c>
      <c r="F119" s="32">
        <f>D119-E119</f>
        <v>0</v>
      </c>
      <c r="G119" s="13"/>
      <c r="J119" s="44"/>
    </row>
    <row r="120" spans="1:12">
      <c r="A120" s="20">
        <f t="shared" si="1"/>
        <v>110</v>
      </c>
      <c r="B120" s="52" t="s">
        <v>52</v>
      </c>
      <c r="C120" s="53"/>
      <c r="D120" s="53">
        <v>34730217</v>
      </c>
      <c r="E120" s="53">
        <v>27918983</v>
      </c>
      <c r="F120" s="32">
        <f>D120-E120</f>
        <v>6811234</v>
      </c>
      <c r="G120" s="13"/>
      <c r="K120" s="7"/>
      <c r="L120" s="7"/>
    </row>
    <row r="121" spans="1:12">
      <c r="A121" s="20">
        <f t="shared" si="1"/>
        <v>111</v>
      </c>
      <c r="B121" s="52" t="s">
        <v>53</v>
      </c>
      <c r="C121" s="53"/>
      <c r="D121" s="99">
        <v>15996729</v>
      </c>
      <c r="E121" s="99">
        <v>13499551</v>
      </c>
      <c r="F121" s="69">
        <f>D121-E121</f>
        <v>2497178</v>
      </c>
      <c r="G121" s="13"/>
    </row>
    <row r="122" spans="1:12">
      <c r="A122" s="20">
        <f t="shared" si="1"/>
        <v>112</v>
      </c>
      <c r="B122" s="2" t="str">
        <f>"TOTAL NET PLANT (sum lns "&amp;A117&amp;" to "&amp;A121&amp;")"</f>
        <v>TOTAL NET PLANT (sum lns 107 to 111)</v>
      </c>
      <c r="C122" s="53"/>
      <c r="D122" s="54">
        <f>SUM(D117:D121)</f>
        <v>2458162664</v>
      </c>
      <c r="E122" s="54">
        <f>SUM(E117:E121)</f>
        <v>2154950633</v>
      </c>
      <c r="F122" s="54">
        <f>SUM(F117:F121)</f>
        <v>303212031</v>
      </c>
      <c r="G122" s="13"/>
    </row>
    <row r="123" spans="1:12">
      <c r="A123" s="20">
        <f t="shared" si="1"/>
        <v>113</v>
      </c>
      <c r="B123" s="2"/>
      <c r="C123" s="53"/>
      <c r="D123" s="53"/>
      <c r="E123" s="53"/>
      <c r="F123" s="54"/>
      <c r="G123" s="13"/>
    </row>
    <row r="124" spans="1:12">
      <c r="A124" s="20">
        <f t="shared" si="1"/>
        <v>114</v>
      </c>
      <c r="B124" s="2" t="s">
        <v>109</v>
      </c>
      <c r="C124" s="53"/>
      <c r="D124" s="60">
        <v>0.53493999999999997</v>
      </c>
      <c r="E124" s="60">
        <v>0.48909000000000002</v>
      </c>
      <c r="F124" s="60">
        <f>D124-E124</f>
        <v>4.5849999999999946E-2</v>
      </c>
      <c r="G124" s="13"/>
    </row>
    <row r="125" spans="1:12">
      <c r="A125" s="20">
        <f t="shared" si="1"/>
        <v>115</v>
      </c>
      <c r="B125" s="51"/>
      <c r="C125" s="53"/>
      <c r="D125" s="53"/>
      <c r="E125" s="53"/>
      <c r="F125" s="56"/>
      <c r="G125" s="13"/>
    </row>
    <row r="126" spans="1:12">
      <c r="A126" s="20">
        <f t="shared" si="1"/>
        <v>116</v>
      </c>
      <c r="B126" s="61" t="s">
        <v>96</v>
      </c>
      <c r="C126" s="53"/>
      <c r="D126" s="53"/>
      <c r="E126" s="53"/>
      <c r="F126" s="54"/>
      <c r="G126" s="13"/>
    </row>
    <row r="127" spans="1:12">
      <c r="A127" s="20">
        <f t="shared" si="1"/>
        <v>117</v>
      </c>
      <c r="B127" s="52" t="s">
        <v>25</v>
      </c>
      <c r="C127" s="53"/>
      <c r="D127" s="53">
        <v>0</v>
      </c>
      <c r="E127" s="53">
        <v>0</v>
      </c>
      <c r="F127" s="32">
        <f t="shared" ref="F127:F135" si="2">D127-E127</f>
        <v>0</v>
      </c>
      <c r="G127" s="13"/>
    </row>
    <row r="128" spans="1:12">
      <c r="A128" s="20">
        <f t="shared" si="1"/>
        <v>118</v>
      </c>
      <c r="B128" s="52" t="s">
        <v>26</v>
      </c>
      <c r="C128" s="53"/>
      <c r="D128" s="54">
        <v>-571116784.91607392</v>
      </c>
      <c r="E128" s="54">
        <v>-521624074.96161008</v>
      </c>
      <c r="F128" s="32">
        <f t="shared" si="2"/>
        <v>-49492709.95446384</v>
      </c>
      <c r="G128" s="13"/>
    </row>
    <row r="129" spans="1:7">
      <c r="A129" s="20">
        <f t="shared" si="1"/>
        <v>119</v>
      </c>
      <c r="B129" s="52" t="s">
        <v>27</v>
      </c>
      <c r="C129" s="53"/>
      <c r="D129" s="54">
        <v>-4845135.8339400003</v>
      </c>
      <c r="E129" s="54">
        <v>-2736261.64109</v>
      </c>
      <c r="F129" s="32">
        <f t="shared" si="2"/>
        <v>-2108874.1928500002</v>
      </c>
      <c r="G129" s="13"/>
    </row>
    <row r="130" spans="1:7">
      <c r="A130" s="20">
        <f t="shared" si="1"/>
        <v>120</v>
      </c>
      <c r="B130" s="52" t="s">
        <v>28</v>
      </c>
      <c r="C130" s="53"/>
      <c r="D130" s="54">
        <v>69490205.700315386</v>
      </c>
      <c r="E130" s="54">
        <v>70340662.378425643</v>
      </c>
      <c r="F130" s="32">
        <f t="shared" si="2"/>
        <v>-850456.67811025679</v>
      </c>
      <c r="G130" s="13"/>
    </row>
    <row r="131" spans="1:7">
      <c r="A131" s="20">
        <f t="shared" si="1"/>
        <v>121</v>
      </c>
      <c r="B131" s="51" t="s">
        <v>29</v>
      </c>
      <c r="C131" s="53"/>
      <c r="D131" s="54">
        <v>0</v>
      </c>
      <c r="E131" s="54">
        <v>0</v>
      </c>
      <c r="F131" s="32">
        <f t="shared" si="2"/>
        <v>0</v>
      </c>
      <c r="G131" s="13"/>
    </row>
    <row r="132" spans="1:7">
      <c r="A132" s="20">
        <f t="shared" si="1"/>
        <v>122</v>
      </c>
      <c r="B132" s="51" t="s">
        <v>90</v>
      </c>
      <c r="C132" s="53"/>
      <c r="D132" s="54">
        <v>0</v>
      </c>
      <c r="E132" s="54">
        <v>0</v>
      </c>
      <c r="F132" s="32">
        <f t="shared" si="2"/>
        <v>0</v>
      </c>
      <c r="G132" s="13"/>
    </row>
    <row r="133" spans="1:7">
      <c r="A133" s="20">
        <f t="shared" si="1"/>
        <v>123</v>
      </c>
      <c r="B133" s="51" t="s">
        <v>124</v>
      </c>
      <c r="C133" s="53"/>
      <c r="D133" s="54">
        <v>0</v>
      </c>
      <c r="E133" s="54">
        <v>0</v>
      </c>
      <c r="F133" s="32">
        <f t="shared" si="2"/>
        <v>0</v>
      </c>
      <c r="G133" s="13"/>
    </row>
    <row r="134" spans="1:7">
      <c r="A134" s="20">
        <f t="shared" si="1"/>
        <v>124</v>
      </c>
      <c r="B134" s="51" t="s">
        <v>91</v>
      </c>
      <c r="C134" s="53"/>
      <c r="D134" s="54">
        <v>0</v>
      </c>
      <c r="E134" s="54">
        <v>0</v>
      </c>
      <c r="F134" s="32">
        <f t="shared" si="2"/>
        <v>0</v>
      </c>
      <c r="G134" s="13"/>
    </row>
    <row r="135" spans="1:7">
      <c r="A135" s="20">
        <f t="shared" si="1"/>
        <v>125</v>
      </c>
      <c r="B135" s="51" t="s">
        <v>92</v>
      </c>
      <c r="C135" s="53"/>
      <c r="D135" s="84">
        <v>0</v>
      </c>
      <c r="E135" s="84">
        <v>0</v>
      </c>
      <c r="F135" s="69">
        <f t="shared" si="2"/>
        <v>0</v>
      </c>
      <c r="G135" s="13"/>
    </row>
    <row r="136" spans="1:7">
      <c r="A136" s="20">
        <f t="shared" si="1"/>
        <v>126</v>
      </c>
      <c r="B136" s="2" t="str">
        <f>"TOTAL ADJUSTMENTS (sum lns "&amp;A127&amp;" to "&amp;A135&amp;")"</f>
        <v>TOTAL ADJUSTMENTS (sum lns 117 to 125)</v>
      </c>
      <c r="C136" s="53"/>
      <c r="D136" s="54">
        <f>SUM(D127:D135)</f>
        <v>-506471715.04969859</v>
      </c>
      <c r="E136" s="54">
        <f>SUM(E127:E135)</f>
        <v>-454019674.2242744</v>
      </c>
      <c r="F136" s="54">
        <f>SUM(F127:F135)</f>
        <v>-52452040.825424097</v>
      </c>
      <c r="G136" s="13"/>
    </row>
    <row r="137" spans="1:7">
      <c r="A137" s="20">
        <f t="shared" si="1"/>
        <v>127</v>
      </c>
      <c r="B137" s="51"/>
      <c r="C137" s="53"/>
      <c r="D137" s="53"/>
      <c r="E137" s="53"/>
      <c r="F137" s="56"/>
      <c r="G137" s="13"/>
    </row>
    <row r="138" spans="1:7">
      <c r="A138" s="20">
        <f t="shared" si="1"/>
        <v>128</v>
      </c>
      <c r="B138" s="10" t="s">
        <v>30</v>
      </c>
      <c r="C138" s="53"/>
      <c r="D138" s="53">
        <v>0</v>
      </c>
      <c r="E138" s="53">
        <v>0</v>
      </c>
      <c r="F138" s="32">
        <f>D138-E138</f>
        <v>0</v>
      </c>
      <c r="G138" s="13"/>
    </row>
    <row r="139" spans="1:7">
      <c r="A139" s="20">
        <f t="shared" si="1"/>
        <v>129</v>
      </c>
      <c r="B139" s="52"/>
      <c r="C139" s="53"/>
      <c r="D139" s="53"/>
      <c r="E139" s="53"/>
      <c r="F139" s="54"/>
      <c r="G139" s="13"/>
    </row>
    <row r="140" spans="1:7">
      <c r="A140" s="20">
        <f t="shared" si="1"/>
        <v>130</v>
      </c>
      <c r="B140" s="52" t="s">
        <v>97</v>
      </c>
      <c r="C140" s="53"/>
      <c r="D140" s="53"/>
      <c r="E140" s="53"/>
      <c r="F140" s="54"/>
      <c r="G140" s="13"/>
    </row>
    <row r="141" spans="1:7">
      <c r="A141" s="20">
        <f t="shared" ref="A141:A204" si="3">A140+1</f>
        <v>131</v>
      </c>
      <c r="B141" s="52" t="s">
        <v>31</v>
      </c>
      <c r="C141" s="53"/>
      <c r="D141" s="54">
        <v>0</v>
      </c>
      <c r="E141" s="54">
        <v>0</v>
      </c>
      <c r="F141" s="32">
        <f t="shared" ref="F141:F147" si="4">D141-E141</f>
        <v>0</v>
      </c>
      <c r="G141" s="13"/>
    </row>
    <row r="142" spans="1:7">
      <c r="A142" s="20">
        <f t="shared" si="3"/>
        <v>132</v>
      </c>
      <c r="B142" s="52" t="s">
        <v>114</v>
      </c>
      <c r="C142" s="53"/>
      <c r="D142" s="54">
        <v>69285</v>
      </c>
      <c r="E142" s="54">
        <v>87821</v>
      </c>
      <c r="F142" s="32">
        <f t="shared" si="4"/>
        <v>-18536</v>
      </c>
      <c r="G142" s="13"/>
    </row>
    <row r="143" spans="1:7">
      <c r="A143" s="20">
        <f t="shared" si="3"/>
        <v>133</v>
      </c>
      <c r="B143" s="52" t="s">
        <v>115</v>
      </c>
      <c r="C143" s="53"/>
      <c r="D143" s="54">
        <v>-53155</v>
      </c>
      <c r="E143" s="54">
        <v>-88844</v>
      </c>
      <c r="F143" s="32">
        <f t="shared" si="4"/>
        <v>35689</v>
      </c>
      <c r="G143" s="13"/>
    </row>
    <row r="144" spans="1:7">
      <c r="A144" s="20">
        <f t="shared" si="3"/>
        <v>134</v>
      </c>
      <c r="B144" s="52" t="s">
        <v>116</v>
      </c>
      <c r="C144" s="53"/>
      <c r="D144" s="54">
        <v>1235099</v>
      </c>
      <c r="E144" s="54">
        <v>1062939</v>
      </c>
      <c r="F144" s="32">
        <f t="shared" si="4"/>
        <v>172160</v>
      </c>
      <c r="G144" s="13"/>
    </row>
    <row r="145" spans="1:7">
      <c r="A145" s="20">
        <f t="shared" si="3"/>
        <v>135</v>
      </c>
      <c r="B145" s="52" t="s">
        <v>117</v>
      </c>
      <c r="C145" s="53"/>
      <c r="D145" s="54">
        <v>30431</v>
      </c>
      <c r="E145" s="54">
        <v>1293</v>
      </c>
      <c r="F145" s="32">
        <f t="shared" si="4"/>
        <v>29138</v>
      </c>
      <c r="G145" s="13"/>
    </row>
    <row r="146" spans="1:7">
      <c r="A146" s="20">
        <f t="shared" si="3"/>
        <v>136</v>
      </c>
      <c r="B146" s="52" t="s">
        <v>118</v>
      </c>
      <c r="C146" s="53"/>
      <c r="D146" s="54">
        <v>0</v>
      </c>
      <c r="E146" s="54">
        <v>0</v>
      </c>
      <c r="F146" s="32">
        <f t="shared" si="4"/>
        <v>0</v>
      </c>
      <c r="G146" s="13"/>
    </row>
    <row r="147" spans="1:7">
      <c r="A147" s="20">
        <f t="shared" si="3"/>
        <v>137</v>
      </c>
      <c r="B147" s="52" t="s">
        <v>125</v>
      </c>
      <c r="C147" s="53"/>
      <c r="D147" s="84">
        <v>0</v>
      </c>
      <c r="E147" s="84">
        <v>0</v>
      </c>
      <c r="F147" s="69">
        <f t="shared" si="4"/>
        <v>0</v>
      </c>
      <c r="G147" s="13"/>
    </row>
    <row r="148" spans="1:7">
      <c r="A148" s="20">
        <f t="shared" si="3"/>
        <v>138</v>
      </c>
      <c r="B148" s="2" t="str">
        <f>"TOTAL WORKING CAPITAL (sum lns "&amp;A141&amp;" to "&amp;A147&amp;")"</f>
        <v>TOTAL WORKING CAPITAL (sum lns 131 to 137)</v>
      </c>
      <c r="C148" s="36"/>
      <c r="D148" s="58">
        <f>SUM(D141:D147)</f>
        <v>1281660</v>
      </c>
      <c r="E148" s="58">
        <f>SUM(E141:E147)</f>
        <v>1063209</v>
      </c>
      <c r="F148" s="58">
        <f>SUM(F141:F147)</f>
        <v>218451</v>
      </c>
      <c r="G148" s="13"/>
    </row>
    <row r="149" spans="1:7">
      <c r="A149" s="20">
        <f t="shared" si="3"/>
        <v>139</v>
      </c>
      <c r="B149" s="51"/>
      <c r="C149" s="53"/>
      <c r="D149" s="53"/>
      <c r="E149" s="53"/>
      <c r="F149" s="62"/>
      <c r="G149" s="13"/>
    </row>
    <row r="150" spans="1:7">
      <c r="A150" s="20">
        <f t="shared" si="3"/>
        <v>140</v>
      </c>
      <c r="B150" s="51" t="s">
        <v>93</v>
      </c>
      <c r="C150" s="53"/>
      <c r="D150" s="53">
        <v>0</v>
      </c>
      <c r="E150" s="53">
        <v>0</v>
      </c>
      <c r="F150" s="62">
        <f>D150-E150</f>
        <v>0</v>
      </c>
      <c r="G150" s="13"/>
    </row>
    <row r="151" spans="1:7">
      <c r="A151" s="20">
        <f t="shared" si="3"/>
        <v>141</v>
      </c>
      <c r="B151" s="51"/>
      <c r="C151" s="53"/>
      <c r="D151" s="53"/>
      <c r="E151" s="53"/>
      <c r="F151" s="62"/>
      <c r="G151" s="13"/>
    </row>
    <row r="152" spans="1:7" ht="18.75" thickBot="1">
      <c r="A152" s="20">
        <f t="shared" si="3"/>
        <v>142</v>
      </c>
      <c r="B152" s="2" t="str">
        <f>"RATE BASE (sum lns "&amp;A122&amp;", "&amp;A136&amp;", "&amp;A138&amp;", "&amp;A148&amp;", "&amp;A150&amp;")"</f>
        <v>RATE BASE (sum lns 112, 126, 128, 138, 140)</v>
      </c>
      <c r="C152" s="53"/>
      <c r="D152" s="63">
        <f>+D148+D138+D136+D122</f>
        <v>1952972608.9503014</v>
      </c>
      <c r="E152" s="63">
        <f>+E148+E138+E136+E122</f>
        <v>1701994167.7757256</v>
      </c>
      <c r="F152" s="63">
        <f>+F148+F138+F136+F122</f>
        <v>250978441.1745759</v>
      </c>
      <c r="G152" s="13"/>
    </row>
    <row r="153" spans="1:7" ht="18.75" thickTop="1">
      <c r="A153" s="20">
        <f t="shared" si="3"/>
        <v>143</v>
      </c>
      <c r="B153" s="24"/>
      <c r="C153" s="31"/>
      <c r="D153" s="53"/>
      <c r="E153" s="53"/>
      <c r="F153" s="31"/>
      <c r="G153" s="38"/>
    </row>
    <row r="154" spans="1:7">
      <c r="A154" s="20">
        <f t="shared" si="3"/>
        <v>144</v>
      </c>
      <c r="B154" s="2"/>
      <c r="C154" s="3"/>
      <c r="D154" s="76"/>
      <c r="E154" s="76"/>
      <c r="F154" s="4"/>
      <c r="G154" s="38"/>
    </row>
    <row r="155" spans="1:7">
      <c r="A155" s="20">
        <f t="shared" si="3"/>
        <v>145</v>
      </c>
      <c r="B155" s="2"/>
      <c r="C155" s="3"/>
      <c r="D155" s="76"/>
      <c r="E155" s="76"/>
      <c r="F155" s="11"/>
      <c r="G155" s="4"/>
    </row>
    <row r="156" spans="1:7">
      <c r="A156" s="20">
        <f t="shared" si="3"/>
        <v>146</v>
      </c>
      <c r="B156" s="2"/>
      <c r="C156" s="3"/>
      <c r="D156" s="76"/>
      <c r="E156" s="76"/>
      <c r="G156" s="11"/>
    </row>
    <row r="157" spans="1:7">
      <c r="A157" s="20">
        <f t="shared" si="3"/>
        <v>147</v>
      </c>
      <c r="C157" s="3"/>
      <c r="D157" s="76"/>
      <c r="E157" s="76"/>
      <c r="F157" s="90"/>
    </row>
    <row r="158" spans="1:7">
      <c r="A158" s="20">
        <f t="shared" si="3"/>
        <v>148</v>
      </c>
      <c r="C158" s="3"/>
      <c r="D158" s="76"/>
      <c r="E158" s="76"/>
      <c r="F158" s="90"/>
    </row>
    <row r="159" spans="1:7">
      <c r="A159" s="20">
        <f t="shared" si="3"/>
        <v>149</v>
      </c>
      <c r="B159" s="8" t="s">
        <v>84</v>
      </c>
      <c r="C159" s="3"/>
      <c r="D159" s="76"/>
      <c r="E159" s="76"/>
      <c r="F159" s="37"/>
    </row>
    <row r="160" spans="1:7">
      <c r="A160" s="20">
        <f t="shared" si="3"/>
        <v>150</v>
      </c>
      <c r="B160" s="16"/>
      <c r="C160" s="64"/>
      <c r="D160" s="141"/>
      <c r="E160" s="141"/>
      <c r="F160" s="65"/>
      <c r="G160" s="38"/>
    </row>
    <row r="161" spans="1:7">
      <c r="A161" s="20">
        <f t="shared" si="3"/>
        <v>151</v>
      </c>
      <c r="B161" s="24"/>
      <c r="C161" s="31"/>
      <c r="D161" s="53"/>
      <c r="E161" s="154" t="s">
        <v>162</v>
      </c>
      <c r="F161" s="65"/>
      <c r="G161" s="64"/>
    </row>
    <row r="162" spans="1:7">
      <c r="A162" s="20">
        <f t="shared" si="3"/>
        <v>152</v>
      </c>
      <c r="B162" s="40" t="s">
        <v>139</v>
      </c>
      <c r="C162" s="39"/>
      <c r="D162" s="124">
        <f>D94</f>
        <v>2018</v>
      </c>
      <c r="E162" s="124">
        <f>E94</f>
        <v>2017</v>
      </c>
      <c r="F162" s="15" t="s">
        <v>1</v>
      </c>
      <c r="G162" s="31"/>
    </row>
    <row r="163" spans="1:7">
      <c r="A163" s="20">
        <f t="shared" si="3"/>
        <v>153</v>
      </c>
      <c r="B163" s="88" t="s">
        <v>140</v>
      </c>
      <c r="C163" s="39"/>
      <c r="D163" s="125" t="s">
        <v>110</v>
      </c>
      <c r="E163" s="125" t="s">
        <v>110</v>
      </c>
      <c r="F163" s="15"/>
      <c r="G163" s="31"/>
    </row>
    <row r="164" spans="1:7">
      <c r="A164" s="20">
        <f t="shared" si="3"/>
        <v>154</v>
      </c>
      <c r="B164" s="24"/>
      <c r="C164" s="66"/>
      <c r="D164" s="126" t="s">
        <v>3</v>
      </c>
      <c r="E164" s="126" t="s">
        <v>3</v>
      </c>
      <c r="F164" s="31"/>
      <c r="G164" s="67"/>
    </row>
    <row r="165" spans="1:7" ht="18.75" thickBot="1">
      <c r="A165" s="20">
        <f t="shared" si="3"/>
        <v>155</v>
      </c>
      <c r="B165" s="24"/>
      <c r="C165" s="66"/>
      <c r="D165" s="127" t="s">
        <v>5</v>
      </c>
      <c r="E165" s="127" t="s">
        <v>5</v>
      </c>
      <c r="F165" s="45"/>
      <c r="G165" s="38"/>
    </row>
    <row r="166" spans="1:7">
      <c r="A166" s="20">
        <f t="shared" si="3"/>
        <v>156</v>
      </c>
      <c r="B166" s="24" t="s">
        <v>98</v>
      </c>
      <c r="C166" s="31"/>
      <c r="D166" s="53"/>
      <c r="E166" s="53"/>
      <c r="G166" s="38"/>
    </row>
    <row r="167" spans="1:7">
      <c r="A167" s="20">
        <f t="shared" si="3"/>
        <v>157</v>
      </c>
      <c r="B167" s="24" t="s">
        <v>23</v>
      </c>
      <c r="C167" s="31"/>
      <c r="D167" s="53">
        <v>15931439</v>
      </c>
      <c r="E167" s="53">
        <v>17973125</v>
      </c>
      <c r="F167" s="32">
        <f>D167-E167</f>
        <v>-2041686</v>
      </c>
      <c r="G167" s="38"/>
    </row>
    <row r="168" spans="1:7">
      <c r="A168" s="20">
        <f t="shared" si="3"/>
        <v>158</v>
      </c>
      <c r="B168" s="24"/>
      <c r="C168" s="31"/>
      <c r="D168" s="53"/>
      <c r="E168" s="53"/>
      <c r="F168" s="32"/>
      <c r="G168" s="38"/>
    </row>
    <row r="169" spans="1:7">
      <c r="A169" s="20">
        <f t="shared" si="3"/>
        <v>159</v>
      </c>
      <c r="B169" s="24" t="s">
        <v>32</v>
      </c>
      <c r="C169" s="31"/>
      <c r="D169" s="53">
        <v>12344439</v>
      </c>
      <c r="E169" s="53">
        <v>11183288</v>
      </c>
      <c r="F169" s="32">
        <f t="shared" ref="F169:F175" si="5">D169-E169</f>
        <v>1161151</v>
      </c>
      <c r="G169" s="38"/>
    </row>
    <row r="170" spans="1:7">
      <c r="A170" s="20">
        <f t="shared" si="3"/>
        <v>160</v>
      </c>
      <c r="B170" s="24" t="s">
        <v>54</v>
      </c>
      <c r="C170" s="31"/>
      <c r="D170" s="53">
        <v>843943</v>
      </c>
      <c r="E170" s="53">
        <v>1253632</v>
      </c>
      <c r="F170" s="32">
        <f t="shared" si="5"/>
        <v>-409689</v>
      </c>
      <c r="G170" s="38"/>
    </row>
    <row r="171" spans="1:7">
      <c r="A171" s="20">
        <f t="shared" si="3"/>
        <v>161</v>
      </c>
      <c r="B171" s="68" t="s">
        <v>55</v>
      </c>
      <c r="C171" s="31"/>
      <c r="D171" s="53">
        <v>31160</v>
      </c>
      <c r="E171" s="53">
        <v>432090</v>
      </c>
      <c r="F171" s="32">
        <f t="shared" si="5"/>
        <v>-400930</v>
      </c>
      <c r="G171" s="38"/>
    </row>
    <row r="172" spans="1:7">
      <c r="A172" s="20">
        <f t="shared" si="3"/>
        <v>162</v>
      </c>
      <c r="B172" s="68" t="s">
        <v>56</v>
      </c>
      <c r="C172" s="31"/>
      <c r="D172" s="53">
        <v>0</v>
      </c>
      <c r="E172" s="53">
        <v>0</v>
      </c>
      <c r="F172" s="32">
        <f t="shared" si="5"/>
        <v>0</v>
      </c>
      <c r="G172" s="38"/>
    </row>
    <row r="173" spans="1:7">
      <c r="A173" s="20">
        <f t="shared" si="3"/>
        <v>163</v>
      </c>
      <c r="B173" s="68" t="s">
        <v>126</v>
      </c>
      <c r="C173" s="31"/>
      <c r="D173" s="53">
        <v>0</v>
      </c>
      <c r="E173" s="53">
        <v>484851</v>
      </c>
      <c r="F173" s="32">
        <f t="shared" si="5"/>
        <v>-484851</v>
      </c>
      <c r="G173" s="38"/>
    </row>
    <row r="174" spans="1:7">
      <c r="A174" s="20">
        <f t="shared" si="3"/>
        <v>164</v>
      </c>
      <c r="B174" s="68" t="s">
        <v>127</v>
      </c>
      <c r="C174" s="31"/>
      <c r="D174" s="53">
        <v>68802</v>
      </c>
      <c r="E174" s="53">
        <v>62081</v>
      </c>
      <c r="F174" s="32">
        <f t="shared" si="5"/>
        <v>6721</v>
      </c>
      <c r="G174" s="38"/>
    </row>
    <row r="175" spans="1:7">
      <c r="A175" s="20">
        <f t="shared" si="3"/>
        <v>165</v>
      </c>
      <c r="B175" s="68" t="s">
        <v>57</v>
      </c>
      <c r="C175" s="31"/>
      <c r="D175" s="53">
        <v>0</v>
      </c>
      <c r="E175" s="53">
        <v>0</v>
      </c>
      <c r="F175" s="32">
        <f t="shared" si="5"/>
        <v>0</v>
      </c>
      <c r="G175" s="38"/>
    </row>
    <row r="176" spans="1:7">
      <c r="A176" s="20">
        <f t="shared" si="3"/>
        <v>166</v>
      </c>
      <c r="B176" s="68" t="s">
        <v>94</v>
      </c>
      <c r="C176" s="31"/>
      <c r="D176" s="55">
        <f>SUM(D169:D175)</f>
        <v>13288344</v>
      </c>
      <c r="E176" s="55">
        <f>SUM(E169:E175)</f>
        <v>13415942</v>
      </c>
      <c r="F176" s="123">
        <f>SUM(F169:F175)</f>
        <v>-127598</v>
      </c>
      <c r="G176" s="38"/>
    </row>
    <row r="177" spans="1:7">
      <c r="A177" s="20">
        <f t="shared" si="3"/>
        <v>167</v>
      </c>
      <c r="B177" s="68"/>
      <c r="C177" s="31"/>
      <c r="D177" s="84"/>
      <c r="E177" s="84"/>
      <c r="F177" s="69"/>
      <c r="G177" s="38"/>
    </row>
    <row r="178" spans="1:7">
      <c r="A178" s="20">
        <f t="shared" si="3"/>
        <v>168</v>
      </c>
      <c r="B178" s="2" t="str">
        <f>"TOTAL O&amp;M EXPENSE (sum Line "&amp;A167&amp;" + Line "&amp;A176&amp;")"</f>
        <v>TOTAL O&amp;M EXPENSE (sum Line 157 + Line 166)</v>
      </c>
      <c r="C178" s="31"/>
      <c r="D178" s="58">
        <f>D167+D176</f>
        <v>29219783</v>
      </c>
      <c r="E178" s="58">
        <f>E167+E176</f>
        <v>31389067</v>
      </c>
      <c r="F178" s="48">
        <f>F167+F176</f>
        <v>-2169284</v>
      </c>
      <c r="G178" s="38"/>
    </row>
    <row r="179" spans="1:7">
      <c r="A179" s="20">
        <f t="shared" si="3"/>
        <v>169</v>
      </c>
      <c r="B179" s="1"/>
      <c r="C179" s="31"/>
      <c r="D179" s="53"/>
      <c r="E179" s="53"/>
      <c r="F179" s="57"/>
      <c r="G179" s="38"/>
    </row>
    <row r="180" spans="1:7">
      <c r="A180" s="20">
        <f t="shared" si="3"/>
        <v>170</v>
      </c>
      <c r="B180" s="24" t="s">
        <v>33</v>
      </c>
      <c r="C180" s="31"/>
      <c r="D180" s="53"/>
      <c r="E180" s="53"/>
      <c r="F180" s="32">
        <f t="shared" ref="F180:F186" si="6">D180-E180</f>
        <v>0</v>
      </c>
      <c r="G180" s="38"/>
    </row>
    <row r="181" spans="1:7">
      <c r="A181" s="20">
        <f t="shared" si="3"/>
        <v>171</v>
      </c>
      <c r="B181" s="24" t="str">
        <f>+B167</f>
        <v xml:space="preserve">  Transmission </v>
      </c>
      <c r="C181" s="31"/>
      <c r="D181" s="53">
        <v>54427045</v>
      </c>
      <c r="E181" s="53">
        <v>48858757</v>
      </c>
      <c r="F181" s="32">
        <f t="shared" si="6"/>
        <v>5568288</v>
      </c>
      <c r="G181" s="38"/>
    </row>
    <row r="182" spans="1:7">
      <c r="A182" s="20">
        <f t="shared" si="3"/>
        <v>172</v>
      </c>
      <c r="B182" s="24" t="s">
        <v>58</v>
      </c>
      <c r="C182" s="31"/>
      <c r="D182" s="53">
        <v>0</v>
      </c>
      <c r="E182" s="53">
        <v>0</v>
      </c>
      <c r="F182" s="32">
        <f t="shared" si="6"/>
        <v>0</v>
      </c>
      <c r="G182" s="38"/>
    </row>
    <row r="183" spans="1:7">
      <c r="A183" s="20">
        <f t="shared" si="3"/>
        <v>173</v>
      </c>
      <c r="B183" s="24" t="s">
        <v>59</v>
      </c>
      <c r="C183" s="31"/>
      <c r="D183" s="53">
        <v>0</v>
      </c>
      <c r="E183" s="53">
        <v>0</v>
      </c>
      <c r="F183" s="32">
        <f t="shared" si="6"/>
        <v>0</v>
      </c>
      <c r="G183" s="38"/>
    </row>
    <row r="184" spans="1:7">
      <c r="A184" s="20">
        <f t="shared" si="3"/>
        <v>174</v>
      </c>
      <c r="B184" s="24" t="s">
        <v>60</v>
      </c>
      <c r="C184" s="31"/>
      <c r="D184" s="53">
        <v>0</v>
      </c>
      <c r="E184" s="53">
        <v>0</v>
      </c>
      <c r="F184" s="32">
        <f t="shared" si="6"/>
        <v>0</v>
      </c>
      <c r="G184" s="38"/>
    </row>
    <row r="185" spans="1:7">
      <c r="A185" s="20">
        <f t="shared" si="3"/>
        <v>175</v>
      </c>
      <c r="B185" s="24" t="s">
        <v>34</v>
      </c>
      <c r="C185" s="31"/>
      <c r="D185" s="53">
        <v>4158635</v>
      </c>
      <c r="E185" s="53">
        <v>3217163</v>
      </c>
      <c r="F185" s="32">
        <f t="shared" si="6"/>
        <v>941472</v>
      </c>
      <c r="G185" s="38"/>
    </row>
    <row r="186" spans="1:7">
      <c r="A186" s="20">
        <f t="shared" si="3"/>
        <v>176</v>
      </c>
      <c r="B186" s="24" t="s">
        <v>128</v>
      </c>
      <c r="C186" s="31"/>
      <c r="D186" s="99">
        <v>3451614</v>
      </c>
      <c r="E186" s="99">
        <v>2823544</v>
      </c>
      <c r="F186" s="69">
        <f t="shared" si="6"/>
        <v>628070</v>
      </c>
      <c r="G186" s="38"/>
    </row>
    <row r="187" spans="1:7">
      <c r="A187" s="20">
        <f t="shared" si="3"/>
        <v>177</v>
      </c>
      <c r="B187" s="2" t="str">
        <f>"TOTAL DEPRECIATION AND AMORTIZATION (sum lns "&amp;A181&amp;" to "&amp;A186&amp;")"</f>
        <v>TOTAL DEPRECIATION AND AMORTIZATION (sum lns 171 to 176)</v>
      </c>
      <c r="C187" s="31"/>
      <c r="D187" s="58">
        <f>SUM(D181:D186)</f>
        <v>62037294</v>
      </c>
      <c r="E187" s="58">
        <f>SUM(E181:E186)</f>
        <v>54899464</v>
      </c>
      <c r="F187" s="48">
        <f>SUM(F181:F186)</f>
        <v>7137830</v>
      </c>
      <c r="G187" s="38"/>
    </row>
    <row r="188" spans="1:7">
      <c r="A188" s="20">
        <f t="shared" si="3"/>
        <v>178</v>
      </c>
      <c r="B188" s="24"/>
      <c r="C188" s="31"/>
      <c r="D188" s="53"/>
      <c r="E188" s="53"/>
      <c r="F188" s="32"/>
      <c r="G188" s="38"/>
    </row>
    <row r="189" spans="1:7">
      <c r="A189" s="20">
        <f t="shared" si="3"/>
        <v>179</v>
      </c>
      <c r="B189" s="24" t="s">
        <v>99</v>
      </c>
      <c r="C189" s="31"/>
      <c r="D189" s="53"/>
      <c r="E189" s="53"/>
      <c r="F189" s="32"/>
      <c r="G189" s="38"/>
    </row>
    <row r="190" spans="1:7">
      <c r="A190" s="20">
        <f t="shared" si="3"/>
        <v>180</v>
      </c>
      <c r="B190" s="24" t="s">
        <v>35</v>
      </c>
      <c r="C190" s="31"/>
      <c r="D190" s="53"/>
      <c r="E190" s="53"/>
      <c r="F190" s="32"/>
      <c r="G190" s="38"/>
    </row>
    <row r="191" spans="1:7">
      <c r="A191" s="20">
        <f t="shared" si="3"/>
        <v>181</v>
      </c>
      <c r="B191" s="24" t="s">
        <v>36</v>
      </c>
      <c r="C191" s="31"/>
      <c r="D191" s="53">
        <v>1195042</v>
      </c>
      <c r="E191" s="53">
        <v>1017432</v>
      </c>
      <c r="F191" s="32">
        <f>D191-E191</f>
        <v>177610</v>
      </c>
      <c r="G191" s="38"/>
    </row>
    <row r="192" spans="1:7">
      <c r="A192" s="20">
        <f t="shared" si="3"/>
        <v>182</v>
      </c>
      <c r="B192" s="24" t="s">
        <v>37</v>
      </c>
      <c r="C192" s="31"/>
      <c r="D192" s="53"/>
      <c r="E192" s="53">
        <v>0</v>
      </c>
      <c r="F192" s="32">
        <f>D192-E192</f>
        <v>0</v>
      </c>
      <c r="G192" s="38"/>
    </row>
    <row r="193" spans="1:7">
      <c r="A193" s="20">
        <f t="shared" si="3"/>
        <v>183</v>
      </c>
      <c r="B193" s="24" t="s">
        <v>38</v>
      </c>
      <c r="C193" s="31"/>
      <c r="D193" s="53">
        <v>19475209</v>
      </c>
      <c r="E193" s="53">
        <v>16384620</v>
      </c>
      <c r="F193" s="32">
        <f>D193-E193</f>
        <v>3090589</v>
      </c>
      <c r="G193" s="38"/>
    </row>
    <row r="194" spans="1:7">
      <c r="A194" s="20">
        <f t="shared" si="3"/>
        <v>184</v>
      </c>
      <c r="B194" s="24" t="s">
        <v>39</v>
      </c>
      <c r="C194" s="31"/>
      <c r="D194" s="53">
        <v>0</v>
      </c>
      <c r="E194" s="53">
        <v>0</v>
      </c>
      <c r="F194" s="32">
        <f>D194-E194</f>
        <v>0</v>
      </c>
      <c r="G194" s="38"/>
    </row>
    <row r="195" spans="1:7">
      <c r="A195" s="20">
        <f t="shared" si="3"/>
        <v>185</v>
      </c>
      <c r="B195" s="24" t="s">
        <v>61</v>
      </c>
      <c r="C195" s="31"/>
      <c r="D195" s="99">
        <v>0</v>
      </c>
      <c r="E195" s="99">
        <v>0</v>
      </c>
      <c r="F195" s="69">
        <f>D195-E195</f>
        <v>0</v>
      </c>
      <c r="G195" s="38"/>
    </row>
    <row r="196" spans="1:7">
      <c r="A196" s="20">
        <f t="shared" si="3"/>
        <v>186</v>
      </c>
      <c r="B196" s="2" t="str">
        <f>"TOTAL OTHER TAXES (sum lns "&amp;A191&amp;" to "&amp;A195&amp;")"</f>
        <v>TOTAL OTHER TAXES (sum lns 181 to 185)</v>
      </c>
      <c r="C196" s="31"/>
      <c r="D196" s="58">
        <f>SUM(D191:D195)</f>
        <v>20670251</v>
      </c>
      <c r="E196" s="58">
        <f>SUM(E191:E195)</f>
        <v>17402052</v>
      </c>
      <c r="F196" s="48">
        <f>SUM(F191:F195)</f>
        <v>3268199</v>
      </c>
      <c r="G196" s="38"/>
    </row>
    <row r="197" spans="1:7">
      <c r="A197" s="20">
        <f t="shared" si="3"/>
        <v>187</v>
      </c>
      <c r="B197" s="24"/>
      <c r="C197" s="31"/>
      <c r="D197" s="53"/>
      <c r="E197" s="53"/>
      <c r="F197" s="32"/>
      <c r="G197" s="38"/>
    </row>
    <row r="198" spans="1:7">
      <c r="A198" s="20">
        <f t="shared" si="3"/>
        <v>188</v>
      </c>
      <c r="B198" s="24"/>
      <c r="C198" s="31"/>
      <c r="D198" s="53"/>
      <c r="E198" s="53"/>
      <c r="F198" s="32"/>
      <c r="G198" s="38"/>
    </row>
    <row r="199" spans="1:7">
      <c r="A199" s="20">
        <f t="shared" si="3"/>
        <v>189</v>
      </c>
      <c r="B199" s="24" t="s">
        <v>40</v>
      </c>
      <c r="C199" s="31"/>
      <c r="D199" s="53"/>
      <c r="E199" s="53"/>
      <c r="F199" s="57"/>
      <c r="G199" s="38"/>
    </row>
    <row r="200" spans="1:7">
      <c r="A200" s="20">
        <f t="shared" si="3"/>
        <v>190</v>
      </c>
      <c r="B200" s="70" t="s">
        <v>41</v>
      </c>
      <c r="C200" s="31"/>
      <c r="D200" s="142">
        <v>0.36230000000000001</v>
      </c>
      <c r="E200" s="142">
        <v>0.35870000000000002</v>
      </c>
      <c r="F200" s="71">
        <f>D200-E200</f>
        <v>3.5999999999999921E-3</v>
      </c>
      <c r="G200" s="38"/>
    </row>
    <row r="201" spans="1:7">
      <c r="A201" s="20">
        <f t="shared" si="3"/>
        <v>191</v>
      </c>
      <c r="B201" s="1" t="s">
        <v>42</v>
      </c>
      <c r="C201" s="31"/>
      <c r="D201" s="142">
        <v>0.42080000000000001</v>
      </c>
      <c r="E201" s="142">
        <v>0.38629999999999998</v>
      </c>
      <c r="F201" s="71">
        <f>D201-E201</f>
        <v>3.4500000000000031E-2</v>
      </c>
      <c r="G201" s="38"/>
    </row>
    <row r="202" spans="1:7">
      <c r="A202" s="20">
        <f t="shared" si="3"/>
        <v>192</v>
      </c>
      <c r="B202" s="24" t="s">
        <v>101</v>
      </c>
      <c r="C202" s="31"/>
      <c r="D202" s="53"/>
      <c r="E202" s="53"/>
      <c r="F202" s="57"/>
      <c r="G202" s="38"/>
    </row>
    <row r="203" spans="1:7">
      <c r="A203" s="20">
        <f t="shared" si="3"/>
        <v>193</v>
      </c>
      <c r="B203" s="24" t="s">
        <v>102</v>
      </c>
      <c r="C203" s="31"/>
      <c r="D203" s="53"/>
      <c r="E203" s="53"/>
      <c r="F203" s="57"/>
      <c r="G203" s="38"/>
    </row>
    <row r="204" spans="1:7">
      <c r="A204" s="20">
        <f t="shared" si="3"/>
        <v>194</v>
      </c>
      <c r="B204" s="24" t="s">
        <v>103</v>
      </c>
      <c r="C204" s="31"/>
      <c r="D204" s="143">
        <v>1.5681</v>
      </c>
      <c r="E204" s="143">
        <v>1.5592999999999999</v>
      </c>
      <c r="F204" s="72">
        <f>D204-E204</f>
        <v>8.800000000000141E-3</v>
      </c>
      <c r="G204" s="38"/>
    </row>
    <row r="205" spans="1:7">
      <c r="A205" s="20">
        <f t="shared" ref="A205:A268" si="7">A204+1</f>
        <v>195</v>
      </c>
      <c r="B205" s="24" t="s">
        <v>100</v>
      </c>
      <c r="C205" s="31"/>
      <c r="D205" s="54">
        <v>-212787</v>
      </c>
      <c r="E205" s="54">
        <v>-212785</v>
      </c>
      <c r="F205" s="57">
        <f>D205-E205</f>
        <v>-2</v>
      </c>
      <c r="G205" s="38"/>
    </row>
    <row r="206" spans="1:7">
      <c r="A206" s="20">
        <f t="shared" si="7"/>
        <v>196</v>
      </c>
      <c r="B206" s="24"/>
      <c r="C206" s="31"/>
      <c r="D206" s="53"/>
      <c r="E206" s="53"/>
      <c r="F206" s="57"/>
      <c r="G206" s="38"/>
    </row>
    <row r="207" spans="1:7">
      <c r="A207" s="20">
        <f t="shared" si="7"/>
        <v>197</v>
      </c>
      <c r="B207" s="24" t="str">
        <f>"Income Tax Calculation = line "&amp;A201&amp;" * line "&amp;A211&amp;""</f>
        <v>Income Tax Calculation = line 191 * line 201</v>
      </c>
      <c r="C207" s="31"/>
      <c r="D207" s="53">
        <v>63361618</v>
      </c>
      <c r="E207" s="53">
        <v>53781892</v>
      </c>
      <c r="F207" s="57">
        <f>D207-E207</f>
        <v>9579726</v>
      </c>
      <c r="G207" s="38"/>
    </row>
    <row r="208" spans="1:7">
      <c r="A208" s="20">
        <f t="shared" si="7"/>
        <v>198</v>
      </c>
      <c r="B208" s="1" t="str">
        <f>"ITC adjustment (line "&amp;A204&amp;" * line "&amp;A205&amp;") multiplied by net plant allocator"</f>
        <v>ITC adjustment (line 194 * line 195) multiplied by net plant allocator</v>
      </c>
      <c r="C208" s="31"/>
      <c r="D208" s="84">
        <v>-178494</v>
      </c>
      <c r="E208" s="84">
        <v>-162278</v>
      </c>
      <c r="F208" s="100">
        <f>D208-E208</f>
        <v>-16216</v>
      </c>
      <c r="G208" s="38"/>
    </row>
    <row r="209" spans="1:7">
      <c r="A209" s="20">
        <f t="shared" si="7"/>
        <v>199</v>
      </c>
      <c r="B209" s="2" t="str">
        <f>"TOTAL INCOME TAXES (sum lns "&amp;A207&amp;" to "&amp;A208&amp;")"</f>
        <v>TOTAL INCOME TAXES (sum lns 197 to 198)</v>
      </c>
      <c r="C209" s="31"/>
      <c r="D209" s="73">
        <f>+D207+D208</f>
        <v>63183124</v>
      </c>
      <c r="E209" s="73">
        <f>+E207+E208</f>
        <v>53619614</v>
      </c>
      <c r="F209" s="73">
        <f>+F207+F208</f>
        <v>9563510</v>
      </c>
      <c r="G209" s="38"/>
    </row>
    <row r="210" spans="1:7">
      <c r="A210" s="20">
        <f t="shared" si="7"/>
        <v>200</v>
      </c>
      <c r="B210" s="1"/>
      <c r="C210" s="31"/>
      <c r="D210" s="53"/>
      <c r="E210" s="53"/>
      <c r="F210" s="32"/>
      <c r="G210" s="38"/>
    </row>
    <row r="211" spans="1:7">
      <c r="A211" s="20">
        <f t="shared" si="7"/>
        <v>201</v>
      </c>
      <c r="B211" s="24" t="str">
        <f>"RETURN (Rate Base * Rate of Return  - line "&amp;A152&amp;" * line "&amp;A266&amp;")"</f>
        <v>RETURN (Rate Base * Rate of Return  - line 142 * line 256)</v>
      </c>
      <c r="C211" s="31"/>
      <c r="D211" s="53">
        <v>150574188</v>
      </c>
      <c r="E211" s="53">
        <v>139223123</v>
      </c>
      <c r="F211" s="57">
        <f>D211-E211</f>
        <v>11351065</v>
      </c>
      <c r="G211" s="38"/>
    </row>
    <row r="212" spans="1:7">
      <c r="A212" s="20">
        <f t="shared" si="7"/>
        <v>202</v>
      </c>
      <c r="B212" s="24"/>
      <c r="C212" s="31"/>
      <c r="D212" s="53"/>
      <c r="E212" s="53"/>
      <c r="F212" s="32"/>
      <c r="G212" s="38"/>
    </row>
    <row r="213" spans="1:7">
      <c r="A213" s="20">
        <f t="shared" si="7"/>
        <v>203</v>
      </c>
      <c r="B213" s="74" t="s">
        <v>95</v>
      </c>
      <c r="C213" s="31"/>
      <c r="D213" s="53">
        <v>0</v>
      </c>
      <c r="E213" s="53">
        <v>0</v>
      </c>
      <c r="F213" s="32">
        <f>D213-E213</f>
        <v>0</v>
      </c>
      <c r="G213" s="38"/>
    </row>
    <row r="214" spans="1:7" ht="18.75" thickBot="1">
      <c r="A214" s="20">
        <f t="shared" si="7"/>
        <v>204</v>
      </c>
      <c r="B214" s="24"/>
      <c r="C214" s="31"/>
      <c r="D214" s="53"/>
      <c r="E214" s="53"/>
      <c r="F214" s="49"/>
      <c r="G214" s="38"/>
    </row>
    <row r="215" spans="1:7" ht="18.75" thickBot="1">
      <c r="A215" s="20">
        <f t="shared" si="7"/>
        <v>205</v>
      </c>
      <c r="B215" s="2" t="str">
        <f>"REVENUE REQUIRMENT (sum lns "&amp;A178&amp;", "&amp;A187&amp;", "&amp;A196&amp;", "&amp;A209&amp;", "&amp;A211&amp;")"</f>
        <v>REVENUE REQUIRMENT (sum lns 168, 177, 186, 199, 201)</v>
      </c>
      <c r="C215" s="31"/>
      <c r="D215" s="144">
        <f>+D211+D209+D196+D187+D178</f>
        <v>325684640</v>
      </c>
      <c r="E215" s="144">
        <f>+E211+E209+E196+E187+E178</f>
        <v>296533320</v>
      </c>
      <c r="F215" s="75">
        <f>+F211+F209+F196+F187+F178</f>
        <v>29151320</v>
      </c>
      <c r="G215" s="38"/>
    </row>
    <row r="216" spans="1:7" ht="18.75" thickTop="1">
      <c r="A216" s="20">
        <f t="shared" si="7"/>
        <v>206</v>
      </c>
      <c r="B216" s="2"/>
      <c r="C216" s="3"/>
      <c r="D216" s="76"/>
      <c r="E216" s="76"/>
      <c r="F216" s="4"/>
      <c r="G216" s="13"/>
    </row>
    <row r="217" spans="1:7">
      <c r="A217" s="20">
        <f t="shared" si="7"/>
        <v>207</v>
      </c>
      <c r="B217" s="2"/>
      <c r="C217" s="3"/>
      <c r="D217" s="159"/>
      <c r="E217" s="159"/>
      <c r="F217" s="57"/>
      <c r="G217" s="37"/>
    </row>
    <row r="218" spans="1:7">
      <c r="A218" s="20">
        <f t="shared" si="7"/>
        <v>208</v>
      </c>
      <c r="C218" s="3"/>
      <c r="D218" s="76"/>
      <c r="E218" s="76"/>
      <c r="F218" s="90"/>
      <c r="G218" s="37"/>
    </row>
    <row r="219" spans="1:7">
      <c r="A219" s="20">
        <f t="shared" si="7"/>
        <v>209</v>
      </c>
      <c r="C219" s="3"/>
      <c r="D219" s="76"/>
      <c r="E219" s="76"/>
      <c r="F219" s="90"/>
      <c r="G219" s="37"/>
    </row>
    <row r="220" spans="1:7">
      <c r="A220" s="20">
        <f t="shared" si="7"/>
        <v>210</v>
      </c>
      <c r="B220" s="8" t="s">
        <v>84</v>
      </c>
      <c r="C220" s="3"/>
      <c r="D220" s="76"/>
      <c r="E220" s="76"/>
      <c r="F220" s="37"/>
      <c r="G220" s="24"/>
    </row>
    <row r="221" spans="1:7" ht="18" customHeight="1">
      <c r="A221" s="20">
        <f t="shared" si="7"/>
        <v>211</v>
      </c>
      <c r="B221" s="1"/>
      <c r="C221" s="27"/>
      <c r="D221" s="77"/>
      <c r="E221" s="154" t="s">
        <v>162</v>
      </c>
      <c r="F221" s="15"/>
      <c r="G221" s="38"/>
    </row>
    <row r="222" spans="1:7">
      <c r="A222" s="20">
        <f t="shared" si="7"/>
        <v>212</v>
      </c>
      <c r="B222" s="89" t="s">
        <v>141</v>
      </c>
      <c r="C222" s="12"/>
      <c r="D222" s="124">
        <f>D162</f>
        <v>2018</v>
      </c>
      <c r="E222" s="124">
        <f>E162</f>
        <v>2017</v>
      </c>
      <c r="F222" s="15" t="s">
        <v>1</v>
      </c>
      <c r="G222" s="38"/>
    </row>
    <row r="223" spans="1:7">
      <c r="A223" s="20">
        <f t="shared" si="7"/>
        <v>213</v>
      </c>
      <c r="B223" s="27"/>
      <c r="C223" s="12"/>
      <c r="D223" s="125" t="s">
        <v>110</v>
      </c>
      <c r="E223" s="125" t="s">
        <v>110</v>
      </c>
      <c r="F223" s="15"/>
      <c r="G223" s="38"/>
    </row>
    <row r="224" spans="1:7">
      <c r="A224" s="20">
        <f t="shared" si="7"/>
        <v>214</v>
      </c>
      <c r="B224" s="40"/>
      <c r="C224" s="12"/>
      <c r="D224" s="126" t="s">
        <v>3</v>
      </c>
      <c r="E224" s="126" t="s">
        <v>3</v>
      </c>
      <c r="F224" s="31"/>
      <c r="G224" s="38"/>
    </row>
    <row r="225" spans="1:7" ht="18.75" thickBot="1">
      <c r="A225" s="20">
        <f t="shared" si="7"/>
        <v>215</v>
      </c>
      <c r="B225" s="10" t="s">
        <v>104</v>
      </c>
      <c r="C225" s="51"/>
      <c r="D225" s="127" t="s">
        <v>5</v>
      </c>
      <c r="E225" s="127" t="s">
        <v>5</v>
      </c>
      <c r="F225" s="45"/>
      <c r="G225" s="38"/>
    </row>
    <row r="226" spans="1:7">
      <c r="A226" s="20">
        <f t="shared" si="7"/>
        <v>216</v>
      </c>
      <c r="B226" s="76" t="str">
        <f>"Total transmission plant    (Line "&amp;A100&amp;")"</f>
        <v>Total transmission plant    (Line 90)</v>
      </c>
      <c r="C226" s="53"/>
      <c r="D226" s="53">
        <v>2928177212</v>
      </c>
      <c r="E226" s="53">
        <v>2624261569</v>
      </c>
      <c r="F226" s="32">
        <f>D226-E226</f>
        <v>303915643</v>
      </c>
      <c r="G226" s="38"/>
    </row>
    <row r="227" spans="1:7">
      <c r="A227" s="20">
        <f t="shared" si="7"/>
        <v>217</v>
      </c>
      <c r="B227" s="76" t="s">
        <v>62</v>
      </c>
      <c r="C227" s="77"/>
      <c r="D227" s="53">
        <v>30591497</v>
      </c>
      <c r="E227" s="53">
        <v>30489308</v>
      </c>
      <c r="F227" s="32">
        <f>D227-E227</f>
        <v>102189</v>
      </c>
      <c r="G227" s="38"/>
    </row>
    <row r="228" spans="1:7" ht="18.75" thickBot="1">
      <c r="A228" s="20">
        <f t="shared" si="7"/>
        <v>218</v>
      </c>
      <c r="B228" s="78" t="s">
        <v>63</v>
      </c>
      <c r="C228" s="53"/>
      <c r="D228" s="103">
        <v>102927287.39488038</v>
      </c>
      <c r="E228" s="103">
        <v>79379647.974997282</v>
      </c>
      <c r="F228" s="49">
        <f>D228-E228</f>
        <v>23547639.419883102</v>
      </c>
      <c r="G228" s="38"/>
    </row>
    <row r="229" spans="1:7">
      <c r="A229" s="20">
        <f t="shared" si="7"/>
        <v>219</v>
      </c>
      <c r="B229" s="2" t="str">
        <f>"Transmission Plant Included in OATT Trans Rate (ln "&amp;A226&amp;" - "&amp;A227&amp;" - "&amp;A228&amp;")"</f>
        <v>Transmission Plant Included in OATT Trans Rate (ln 216 - 217 - 218)</v>
      </c>
      <c r="C229" s="53"/>
      <c r="D229" s="54">
        <f>D226-D227-D228</f>
        <v>2794658427.6051197</v>
      </c>
      <c r="E229" s="54">
        <f>E226-E227-E228</f>
        <v>2514392613.0250025</v>
      </c>
      <c r="F229" s="54">
        <f>F226-F227-F228</f>
        <v>280265814.58011687</v>
      </c>
      <c r="G229" s="38"/>
    </row>
    <row r="230" spans="1:7">
      <c r="A230" s="20">
        <f t="shared" si="7"/>
        <v>220</v>
      </c>
      <c r="B230" s="77"/>
      <c r="C230" s="53"/>
      <c r="D230" s="53"/>
      <c r="E230" s="53"/>
      <c r="F230" s="32"/>
      <c r="G230" s="38"/>
    </row>
    <row r="231" spans="1:7">
      <c r="A231" s="20">
        <f t="shared" si="7"/>
        <v>221</v>
      </c>
      <c r="B231" s="77"/>
      <c r="C231" s="53"/>
      <c r="D231" s="53"/>
      <c r="E231" s="53"/>
      <c r="F231" s="32"/>
      <c r="G231" s="38"/>
    </row>
    <row r="232" spans="1:7">
      <c r="A232" s="20">
        <f t="shared" si="7"/>
        <v>222</v>
      </c>
      <c r="B232" s="76" t="str">
        <f>"Percentage of transmission plant included in OATT Rates (line "&amp;A229&amp;" / "&amp;A226&amp;")"</f>
        <v>Percentage of transmission plant included in OATT Rates (line 219 / 216)</v>
      </c>
      <c r="C232" s="139" t="s">
        <v>43</v>
      </c>
      <c r="D232" s="79">
        <v>0.95440000000000003</v>
      </c>
      <c r="E232" s="79">
        <v>0.95813000000000004</v>
      </c>
      <c r="F232" s="79">
        <f>D232-E232</f>
        <v>-3.7300000000000111E-3</v>
      </c>
      <c r="G232" s="38"/>
    </row>
    <row r="233" spans="1:7">
      <c r="A233" s="20">
        <f t="shared" si="7"/>
        <v>223</v>
      </c>
      <c r="B233" s="51"/>
      <c r="C233" s="51"/>
      <c r="D233" s="51"/>
      <c r="E233" s="51"/>
      <c r="F233" s="32"/>
      <c r="G233" s="38"/>
    </row>
    <row r="234" spans="1:7">
      <c r="A234" s="20">
        <f t="shared" si="7"/>
        <v>224</v>
      </c>
      <c r="B234" s="24" t="s">
        <v>44</v>
      </c>
      <c r="C234" s="31"/>
      <c r="D234" s="53"/>
      <c r="E234" s="53"/>
      <c r="F234" s="80"/>
      <c r="G234" s="38"/>
    </row>
    <row r="235" spans="1:7">
      <c r="A235" s="20">
        <f t="shared" si="7"/>
        <v>225</v>
      </c>
      <c r="B235" s="24"/>
      <c r="C235" s="31"/>
      <c r="D235" s="53"/>
      <c r="E235" s="53"/>
      <c r="F235" s="153"/>
      <c r="G235" s="38"/>
    </row>
    <row r="236" spans="1:7">
      <c r="A236" s="20">
        <f t="shared" si="7"/>
        <v>226</v>
      </c>
      <c r="B236" s="24" t="s">
        <v>13</v>
      </c>
      <c r="C236" s="31"/>
      <c r="D236" s="53">
        <v>49352264.799999662</v>
      </c>
      <c r="E236" s="53">
        <v>50641234.359999985</v>
      </c>
      <c r="F236" s="54">
        <f>D236-E236</f>
        <v>-1288969.5600003228</v>
      </c>
      <c r="G236" s="38"/>
    </row>
    <row r="237" spans="1:7">
      <c r="A237" s="20">
        <f t="shared" si="7"/>
        <v>227</v>
      </c>
      <c r="B237" s="24" t="s">
        <v>14</v>
      </c>
      <c r="C237" s="31"/>
      <c r="D237" s="53">
        <v>13092123.800000032</v>
      </c>
      <c r="E237" s="53">
        <v>11876459.18</v>
      </c>
      <c r="F237" s="54">
        <f>D237-E237</f>
        <v>1215664.6200000327</v>
      </c>
      <c r="G237" s="38"/>
    </row>
    <row r="238" spans="1:7">
      <c r="A238" s="20">
        <f t="shared" si="7"/>
        <v>228</v>
      </c>
      <c r="B238" s="24" t="s">
        <v>64</v>
      </c>
      <c r="C238" s="31"/>
      <c r="D238" s="53">
        <v>323907.13000000006</v>
      </c>
      <c r="E238" s="53">
        <v>291177.40999999997</v>
      </c>
      <c r="F238" s="54">
        <f>D238-E238</f>
        <v>32729.720000000088</v>
      </c>
      <c r="G238" s="38"/>
    </row>
    <row r="239" spans="1:7">
      <c r="A239" s="20">
        <f t="shared" si="7"/>
        <v>229</v>
      </c>
      <c r="B239" s="24" t="s">
        <v>15</v>
      </c>
      <c r="C239" s="31"/>
      <c r="D239" s="53">
        <v>17499535.31000001</v>
      </c>
      <c r="E239" s="53">
        <v>21621431.649999999</v>
      </c>
      <c r="F239" s="54">
        <f>D239-E239</f>
        <v>-4121896.3399999887</v>
      </c>
      <c r="G239" s="13"/>
    </row>
    <row r="240" spans="1:7" ht="18.75" thickBot="1">
      <c r="A240" s="20">
        <f t="shared" si="7"/>
        <v>230</v>
      </c>
      <c r="B240" s="24" t="s">
        <v>45</v>
      </c>
      <c r="C240" s="31"/>
      <c r="D240" s="103">
        <v>9867419.7800000012</v>
      </c>
      <c r="E240" s="103">
        <v>8324437.5700000003</v>
      </c>
      <c r="F240" s="59">
        <f>D240-E240</f>
        <v>1542982.2100000009</v>
      </c>
      <c r="G240" s="38"/>
    </row>
    <row r="241" spans="1:10">
      <c r="A241" s="20">
        <f t="shared" si="7"/>
        <v>231</v>
      </c>
      <c r="B241" s="24" t="str">
        <f>"Total  (sum lines "&amp;A236&amp;"  to "&amp;A240&amp;")"</f>
        <v>Total  (sum lines 226  to 230)</v>
      </c>
      <c r="C241" s="31"/>
      <c r="D241" s="54">
        <f>SUM(D236:D240)</f>
        <v>90135250.81999971</v>
      </c>
      <c r="E241" s="54">
        <f>SUM(E236:E240)</f>
        <v>92754740.169999987</v>
      </c>
      <c r="F241" s="54">
        <f>SUM(F236:F240)</f>
        <v>-2619489.3500002776</v>
      </c>
      <c r="G241" s="38"/>
    </row>
    <row r="242" spans="1:10">
      <c r="A242" s="20">
        <f t="shared" si="7"/>
        <v>232</v>
      </c>
      <c r="B242" s="24"/>
      <c r="C242" s="31"/>
      <c r="D242" s="53"/>
      <c r="E242" s="53"/>
      <c r="F242" s="31"/>
      <c r="G242" s="38"/>
    </row>
    <row r="243" spans="1:10">
      <c r="A243" s="20">
        <f t="shared" si="7"/>
        <v>233</v>
      </c>
      <c r="B243" s="24"/>
      <c r="C243" s="31"/>
      <c r="D243" s="53"/>
      <c r="E243" s="53"/>
      <c r="F243" s="31"/>
      <c r="G243" s="38"/>
    </row>
    <row r="244" spans="1:10">
      <c r="A244" s="20">
        <f t="shared" si="7"/>
        <v>234</v>
      </c>
      <c r="B244" s="24" t="s">
        <v>65</v>
      </c>
      <c r="C244" s="16"/>
      <c r="D244" s="145">
        <v>12495123</v>
      </c>
      <c r="E244" s="145">
        <v>11379192</v>
      </c>
      <c r="F244" s="54">
        <f>D244-E244</f>
        <v>1115931</v>
      </c>
      <c r="G244" s="38"/>
    </row>
    <row r="245" spans="1:10">
      <c r="A245" s="20">
        <f t="shared" si="7"/>
        <v>235</v>
      </c>
      <c r="B245" s="24"/>
      <c r="C245" s="31"/>
      <c r="D245" s="53"/>
      <c r="E245" s="53"/>
      <c r="G245" s="38"/>
    </row>
    <row r="246" spans="1:10">
      <c r="A246" s="20">
        <f t="shared" si="7"/>
        <v>236</v>
      </c>
      <c r="B246" s="24" t="s">
        <v>66</v>
      </c>
      <c r="C246" s="81" t="s">
        <v>161</v>
      </c>
      <c r="D246" s="60">
        <v>0.13863</v>
      </c>
      <c r="E246" s="60">
        <v>0.12268</v>
      </c>
      <c r="F246" s="50">
        <f>D246-E246</f>
        <v>1.5950000000000006E-2</v>
      </c>
      <c r="G246" s="38"/>
    </row>
    <row r="247" spans="1:10">
      <c r="A247" s="20">
        <f t="shared" si="7"/>
        <v>237</v>
      </c>
      <c r="B247" s="24"/>
      <c r="C247" s="31"/>
      <c r="D247" s="53"/>
      <c r="E247" s="53"/>
      <c r="F247" s="50"/>
      <c r="G247" s="38"/>
    </row>
    <row r="248" spans="1:10">
      <c r="A248" s="20">
        <f t="shared" si="7"/>
        <v>238</v>
      </c>
      <c r="B248" s="2" t="s">
        <v>46</v>
      </c>
      <c r="C248" s="31"/>
      <c r="D248" s="53"/>
      <c r="E248" s="53"/>
      <c r="F248" s="31"/>
      <c r="G248" s="38"/>
    </row>
    <row r="249" spans="1:10">
      <c r="A249" s="20">
        <f t="shared" si="7"/>
        <v>239</v>
      </c>
      <c r="B249" s="24"/>
      <c r="C249" s="31"/>
      <c r="D249" s="53"/>
      <c r="E249" s="53"/>
      <c r="F249" s="31"/>
      <c r="G249" s="38"/>
    </row>
    <row r="250" spans="1:10">
      <c r="A250" s="20">
        <f t="shared" si="7"/>
        <v>240</v>
      </c>
      <c r="B250" s="28" t="s">
        <v>67</v>
      </c>
      <c r="C250" s="31"/>
      <c r="D250" s="53">
        <v>83609579</v>
      </c>
      <c r="E250" s="53">
        <v>91458612</v>
      </c>
      <c r="F250" s="54">
        <f>D250-E250</f>
        <v>-7849033</v>
      </c>
      <c r="G250" s="38"/>
    </row>
    <row r="251" spans="1:10">
      <c r="A251" s="20">
        <f t="shared" si="7"/>
        <v>241</v>
      </c>
      <c r="B251" s="28" t="s">
        <v>68</v>
      </c>
      <c r="C251" s="31"/>
      <c r="D251" s="53">
        <v>0</v>
      </c>
      <c r="E251" s="53">
        <v>0</v>
      </c>
      <c r="F251" s="54">
        <f>D251-E251</f>
        <v>0</v>
      </c>
      <c r="G251" s="38"/>
    </row>
    <row r="252" spans="1:10">
      <c r="A252" s="20">
        <f t="shared" si="7"/>
        <v>242</v>
      </c>
      <c r="B252" s="28"/>
      <c r="C252" s="31"/>
      <c r="D252" s="53"/>
      <c r="E252" s="53"/>
      <c r="F252" s="54"/>
      <c r="G252" s="38"/>
    </row>
    <row r="253" spans="1:10">
      <c r="A253" s="20">
        <f t="shared" si="7"/>
        <v>243</v>
      </c>
      <c r="B253" s="28" t="s">
        <v>105</v>
      </c>
      <c r="C253" s="31"/>
      <c r="D253" s="53">
        <v>1903846154</v>
      </c>
      <c r="E253" s="53">
        <v>1673076923</v>
      </c>
      <c r="F253" s="54">
        <f t="shared" ref="F253:F258" si="8">D253-E253</f>
        <v>230769231</v>
      </c>
      <c r="G253" s="38"/>
    </row>
    <row r="254" spans="1:10" s="9" customFormat="1">
      <c r="A254" s="20">
        <f t="shared" si="7"/>
        <v>244</v>
      </c>
      <c r="B254" s="93" t="s">
        <v>151</v>
      </c>
      <c r="C254" s="53"/>
      <c r="D254" s="94">
        <f>ROUND(D253/D259,4)</f>
        <v>0.45590000000000003</v>
      </c>
      <c r="E254" s="94">
        <f>ROUND(E253/E259,4)</f>
        <v>0.4622</v>
      </c>
      <c r="F254" s="101">
        <f t="shared" si="8"/>
        <v>-6.2999999999999723E-3</v>
      </c>
      <c r="G254" s="95"/>
      <c r="I254" s="96"/>
      <c r="J254" s="97"/>
    </row>
    <row r="255" spans="1:10" s="9" customFormat="1">
      <c r="A255" s="20">
        <f t="shared" si="7"/>
        <v>245</v>
      </c>
      <c r="B255" s="93" t="s">
        <v>106</v>
      </c>
      <c r="C255" s="53"/>
      <c r="D255" s="53">
        <v>0</v>
      </c>
      <c r="E255" s="53">
        <v>0</v>
      </c>
      <c r="F255" s="54">
        <f t="shared" si="8"/>
        <v>0</v>
      </c>
      <c r="G255" s="95"/>
      <c r="I255" s="96"/>
      <c r="J255" s="97"/>
    </row>
    <row r="256" spans="1:10" s="9" customFormat="1">
      <c r="A256" s="20">
        <f t="shared" si="7"/>
        <v>246</v>
      </c>
      <c r="B256" s="93" t="s">
        <v>153</v>
      </c>
      <c r="C256" s="53"/>
      <c r="D256" s="94">
        <v>0</v>
      </c>
      <c r="E256" s="94">
        <f>ROUND(E255/E259,4)</f>
        <v>0</v>
      </c>
      <c r="F256" s="101">
        <f t="shared" si="8"/>
        <v>0</v>
      </c>
      <c r="G256" s="95"/>
      <c r="I256" s="96"/>
      <c r="J256" s="97"/>
    </row>
    <row r="257" spans="1:10" s="9" customFormat="1">
      <c r="A257" s="20">
        <f t="shared" si="7"/>
        <v>247</v>
      </c>
      <c r="B257" s="93" t="s">
        <v>107</v>
      </c>
      <c r="C257" s="53"/>
      <c r="D257" s="53">
        <v>2271749961</v>
      </c>
      <c r="E257" s="53">
        <v>1946773797</v>
      </c>
      <c r="F257" s="54">
        <f t="shared" si="8"/>
        <v>324976164</v>
      </c>
      <c r="G257" s="95"/>
      <c r="I257" s="96"/>
      <c r="J257" s="97"/>
    </row>
    <row r="258" spans="1:10" s="9" customFormat="1" ht="18.75" thickBot="1">
      <c r="A258" s="20">
        <f t="shared" si="7"/>
        <v>248</v>
      </c>
      <c r="B258" s="93" t="s">
        <v>152</v>
      </c>
      <c r="C258" s="53"/>
      <c r="D258" s="98">
        <f>ROUND(D257/D259,4)</f>
        <v>0.54410000000000003</v>
      </c>
      <c r="E258" s="98">
        <f>ROUND(E257/E259,4)</f>
        <v>0.53779999999999994</v>
      </c>
      <c r="F258" s="102">
        <f t="shared" si="8"/>
        <v>6.3000000000000833E-3</v>
      </c>
      <c r="G258" s="95"/>
      <c r="I258" s="96"/>
      <c r="J258" s="97"/>
    </row>
    <row r="259" spans="1:10">
      <c r="A259" s="20">
        <f t="shared" si="7"/>
        <v>249</v>
      </c>
      <c r="B259" s="24" t="str">
        <f>"Total  (sum lines "&amp;A253&amp;" to "&amp;A257&amp;")"</f>
        <v>Total  (sum lines 243 to 247)</v>
      </c>
      <c r="C259" s="31"/>
      <c r="D259" s="54">
        <f>D253+D255+D257</f>
        <v>4175596115</v>
      </c>
      <c r="E259" s="54">
        <f>E253+E255+E257</f>
        <v>3619850720</v>
      </c>
      <c r="F259" s="54">
        <f>F253+F255+F257</f>
        <v>555745395</v>
      </c>
      <c r="G259" s="38"/>
    </row>
    <row r="260" spans="1:10">
      <c r="A260" s="20">
        <f t="shared" si="7"/>
        <v>250</v>
      </c>
      <c r="B260" s="28"/>
      <c r="C260" s="31"/>
      <c r="D260" s="53"/>
      <c r="E260" s="53"/>
      <c r="F260" s="31"/>
      <c r="G260" s="38"/>
    </row>
    <row r="261" spans="1:10" ht="18.75" thickBot="1">
      <c r="A261" s="20">
        <f t="shared" si="7"/>
        <v>251</v>
      </c>
      <c r="B261" s="24"/>
      <c r="C261" s="31"/>
      <c r="D261" s="146" t="s">
        <v>47</v>
      </c>
      <c r="E261" s="146" t="s">
        <v>47</v>
      </c>
      <c r="F261" s="31"/>
      <c r="G261" s="38"/>
    </row>
    <row r="262" spans="1:10" ht="18.75" thickBot="1">
      <c r="A262" s="20">
        <f t="shared" si="7"/>
        <v>252</v>
      </c>
      <c r="B262" s="24"/>
      <c r="C262" s="31"/>
      <c r="D262" s="127" t="s">
        <v>48</v>
      </c>
      <c r="E262" s="127" t="s">
        <v>48</v>
      </c>
      <c r="F262" s="31"/>
      <c r="G262" s="38"/>
    </row>
    <row r="263" spans="1:10">
      <c r="A263" s="20">
        <f t="shared" si="7"/>
        <v>253</v>
      </c>
      <c r="B263" s="2" t="s">
        <v>105</v>
      </c>
      <c r="C263" s="1"/>
      <c r="D263" s="147">
        <v>0.02</v>
      </c>
      <c r="E263" s="147">
        <v>2.53E-2</v>
      </c>
      <c r="F263" s="82">
        <f>D263-E263</f>
        <v>-5.2999999999999992E-3</v>
      </c>
      <c r="G263" s="38"/>
    </row>
    <row r="264" spans="1:10">
      <c r="A264" s="20">
        <f t="shared" si="7"/>
        <v>254</v>
      </c>
      <c r="B264" s="2" t="s">
        <v>106</v>
      </c>
      <c r="C264" s="1"/>
      <c r="D264" s="147">
        <v>0</v>
      </c>
      <c r="E264" s="147">
        <v>0</v>
      </c>
      <c r="F264" s="82">
        <f>D264-E264</f>
        <v>0</v>
      </c>
      <c r="G264" s="38"/>
    </row>
    <row r="265" spans="1:10" ht="18.75" thickBot="1">
      <c r="A265" s="20">
        <f t="shared" si="7"/>
        <v>255</v>
      </c>
      <c r="B265" s="2" t="s">
        <v>107</v>
      </c>
      <c r="C265" s="1"/>
      <c r="D265" s="148">
        <v>5.7099999999999998E-2</v>
      </c>
      <c r="E265" s="148">
        <v>5.6500000000000002E-2</v>
      </c>
      <c r="F265" s="83">
        <f>D265-E265</f>
        <v>5.9999999999999637E-4</v>
      </c>
      <c r="G265" s="38"/>
    </row>
    <row r="266" spans="1:10">
      <c r="A266" s="20">
        <f t="shared" si="7"/>
        <v>256</v>
      </c>
      <c r="B266" s="24" t="str">
        <f>"Total  (sum lines "&amp;A263&amp;" to "&amp;A265&amp;")"</f>
        <v>Total  (sum lines 253 to 255)</v>
      </c>
      <c r="C266" s="31"/>
      <c r="D266" s="147">
        <f>SUM(D263:D265)</f>
        <v>7.7100000000000002E-2</v>
      </c>
      <c r="E266" s="147">
        <f>SUM(E263:E265)</f>
        <v>8.1799999999999998E-2</v>
      </c>
      <c r="F266" s="82">
        <f>D266-E266</f>
        <v>-4.6999999999999958E-3</v>
      </c>
      <c r="G266" s="38"/>
    </row>
    <row r="267" spans="1:10">
      <c r="A267" s="20">
        <f t="shared" si="7"/>
        <v>257</v>
      </c>
      <c r="B267" s="1"/>
      <c r="C267" s="31"/>
      <c r="D267" s="53"/>
      <c r="E267" s="53"/>
      <c r="F267" s="1"/>
      <c r="G267" s="38"/>
    </row>
    <row r="268" spans="1:10">
      <c r="A268" s="20">
        <f t="shared" si="7"/>
        <v>258</v>
      </c>
      <c r="B268" s="1"/>
      <c r="C268" s="31"/>
      <c r="D268" s="53"/>
      <c r="E268" s="53"/>
      <c r="F268" s="90"/>
      <c r="G268" s="38"/>
    </row>
    <row r="269" spans="1:10">
      <c r="A269" s="20">
        <f t="shared" ref="A269:A300" si="9">A268+1</f>
        <v>259</v>
      </c>
      <c r="B269" s="1"/>
      <c r="C269" s="31"/>
      <c r="D269" s="53"/>
      <c r="E269" s="53"/>
      <c r="F269" s="90"/>
      <c r="G269" s="38"/>
    </row>
    <row r="270" spans="1:10">
      <c r="A270" s="20">
        <f t="shared" si="9"/>
        <v>260</v>
      </c>
      <c r="B270" s="1"/>
      <c r="C270" s="31"/>
      <c r="D270" s="53"/>
      <c r="E270" s="53"/>
      <c r="F270" s="1"/>
      <c r="G270" s="38"/>
    </row>
    <row r="271" spans="1:10">
      <c r="A271" s="20">
        <f t="shared" si="9"/>
        <v>261</v>
      </c>
      <c r="B271" s="8" t="s">
        <v>84</v>
      </c>
      <c r="C271" s="3"/>
      <c r="D271" s="76"/>
      <c r="E271" s="76"/>
      <c r="F271" s="24"/>
      <c r="G271" s="11"/>
    </row>
    <row r="272" spans="1:10">
      <c r="A272" s="20">
        <f t="shared" si="9"/>
        <v>262</v>
      </c>
      <c r="B272" s="8" t="s">
        <v>129</v>
      </c>
      <c r="C272" s="3"/>
      <c r="D272" s="76"/>
      <c r="E272" s="154" t="s">
        <v>162</v>
      </c>
      <c r="F272" s="122"/>
      <c r="G272" s="37"/>
    </row>
    <row r="273" spans="1:7">
      <c r="A273" s="20">
        <f t="shared" si="9"/>
        <v>263</v>
      </c>
      <c r="B273" s="1"/>
      <c r="C273" s="27"/>
      <c r="D273" s="124">
        <f>D222</f>
        <v>2018</v>
      </c>
      <c r="E273" s="124">
        <f>E222</f>
        <v>2017</v>
      </c>
      <c r="F273" s="15" t="s">
        <v>1</v>
      </c>
      <c r="G273" s="37"/>
    </row>
    <row r="274" spans="1:7">
      <c r="A274" s="20">
        <f t="shared" si="9"/>
        <v>264</v>
      </c>
      <c r="B274" s="27"/>
      <c r="C274" s="12"/>
      <c r="D274" s="125" t="s">
        <v>110</v>
      </c>
      <c r="E274" s="125" t="s">
        <v>110</v>
      </c>
      <c r="F274" s="15"/>
    </row>
    <row r="275" spans="1:7">
      <c r="A275" s="20">
        <f t="shared" si="9"/>
        <v>265</v>
      </c>
      <c r="B275" s="27"/>
      <c r="C275" s="12"/>
      <c r="D275" s="126" t="s">
        <v>3</v>
      </c>
      <c r="E275" s="126" t="s">
        <v>3</v>
      </c>
      <c r="F275" s="31"/>
    </row>
    <row r="276" spans="1:7" ht="18.75" thickBot="1">
      <c r="A276" s="20">
        <f t="shared" si="9"/>
        <v>266</v>
      </c>
      <c r="B276" s="40"/>
      <c r="C276" s="12"/>
      <c r="D276" s="127" t="s">
        <v>5</v>
      </c>
      <c r="E276" s="127" t="s">
        <v>5</v>
      </c>
      <c r="F276" s="45"/>
    </row>
    <row r="277" spans="1:7">
      <c r="A277" s="20">
        <f t="shared" si="9"/>
        <v>267</v>
      </c>
      <c r="B277" s="28" t="s">
        <v>130</v>
      </c>
      <c r="C277" s="10"/>
      <c r="D277" s="149">
        <v>10010641</v>
      </c>
      <c r="E277" s="149">
        <v>10412132.539999999</v>
      </c>
      <c r="F277" s="54">
        <f>D277-E277</f>
        <v>-401491.53999999911</v>
      </c>
    </row>
    <row r="278" spans="1:7">
      <c r="A278" s="20">
        <f t="shared" si="9"/>
        <v>268</v>
      </c>
      <c r="B278" s="28" t="s">
        <v>146</v>
      </c>
      <c r="D278" s="149">
        <v>3180152</v>
      </c>
      <c r="E278" s="149">
        <v>4140566.09</v>
      </c>
      <c r="F278" s="54">
        <f>D278-E278</f>
        <v>-960414.08999999985</v>
      </c>
    </row>
    <row r="279" spans="1:7">
      <c r="A279" s="20">
        <f t="shared" si="9"/>
        <v>269</v>
      </c>
      <c r="B279" s="28" t="s">
        <v>147</v>
      </c>
      <c r="D279" s="149">
        <v>-6459</v>
      </c>
      <c r="E279" s="149">
        <v>-5905.369999999999</v>
      </c>
      <c r="F279" s="54">
        <f>D279-E279</f>
        <v>-553.63000000000102</v>
      </c>
    </row>
    <row r="280" spans="1:7">
      <c r="A280" s="20">
        <f t="shared" si="9"/>
        <v>270</v>
      </c>
      <c r="B280" s="28" t="s">
        <v>148</v>
      </c>
      <c r="D280" s="149">
        <v>-3320</v>
      </c>
      <c r="E280" s="149">
        <v>-50610.25</v>
      </c>
      <c r="F280" s="54">
        <f>D280-E280</f>
        <v>47290.25</v>
      </c>
    </row>
    <row r="281" spans="1:7" ht="18.75" thickBot="1">
      <c r="A281" s="20">
        <f t="shared" si="9"/>
        <v>271</v>
      </c>
      <c r="B281" s="28" t="s">
        <v>149</v>
      </c>
      <c r="D281" s="59">
        <v>2648521</v>
      </c>
      <c r="E281" s="59">
        <v>2854917.84</v>
      </c>
      <c r="F281" s="59">
        <f>D281-E281</f>
        <v>-206396.83999999985</v>
      </c>
    </row>
    <row r="282" spans="1:7">
      <c r="A282" s="20">
        <f t="shared" si="9"/>
        <v>272</v>
      </c>
      <c r="B282" s="28" t="s">
        <v>131</v>
      </c>
      <c r="D282" s="54">
        <f>D277-D278-D279-D280-D281</f>
        <v>4191747</v>
      </c>
      <c r="E282" s="54">
        <f>E277-E278-E279-E280-E281</f>
        <v>3473164.2299999995</v>
      </c>
      <c r="F282" s="54">
        <f>F277-F278-F279-F280-F281</f>
        <v>718582.7700000006</v>
      </c>
    </row>
    <row r="283" spans="1:7">
      <c r="A283" s="20">
        <f t="shared" si="9"/>
        <v>273</v>
      </c>
      <c r="B283" s="28"/>
      <c r="F283" s="54"/>
    </row>
    <row r="284" spans="1:7">
      <c r="A284" s="20">
        <f t="shared" si="9"/>
        <v>274</v>
      </c>
      <c r="B284" s="28" t="s">
        <v>132</v>
      </c>
      <c r="D284" s="150">
        <v>184170.15999999957</v>
      </c>
      <c r="E284" s="150">
        <v>40707.160000000003</v>
      </c>
      <c r="F284" s="54">
        <f>D284-E284</f>
        <v>143462.99999999956</v>
      </c>
    </row>
    <row r="285" spans="1:7">
      <c r="A285" s="20">
        <f t="shared" si="9"/>
        <v>275</v>
      </c>
      <c r="B285" s="28"/>
      <c r="D285" s="151"/>
      <c r="E285" s="151"/>
      <c r="F285" s="54"/>
    </row>
    <row r="286" spans="1:7">
      <c r="A286" s="20">
        <f t="shared" si="9"/>
        <v>276</v>
      </c>
      <c r="B286" s="28" t="s">
        <v>133</v>
      </c>
      <c r="D286" s="54">
        <f>D282-D284</f>
        <v>4007576.8400000003</v>
      </c>
      <c r="E286" s="54">
        <f>E282-E284</f>
        <v>3432457.0699999994</v>
      </c>
      <c r="F286" s="54">
        <f>D286-E286</f>
        <v>575119.77000000095</v>
      </c>
    </row>
    <row r="287" spans="1:7">
      <c r="A287" s="20">
        <f t="shared" si="9"/>
        <v>277</v>
      </c>
      <c r="B287" s="28"/>
      <c r="D287" s="151"/>
      <c r="E287" s="151"/>
      <c r="F287" s="54"/>
    </row>
    <row r="288" spans="1:7">
      <c r="A288" s="20">
        <f t="shared" si="9"/>
        <v>278</v>
      </c>
      <c r="B288" s="28" t="s">
        <v>134</v>
      </c>
      <c r="D288" s="150">
        <v>-236855.52999999933</v>
      </c>
      <c r="E288" s="150">
        <v>-1026753.4399999995</v>
      </c>
      <c r="F288" s="54">
        <f>D288-E288</f>
        <v>789897.91000000015</v>
      </c>
    </row>
    <row r="289" spans="1:6">
      <c r="A289" s="20">
        <f t="shared" si="9"/>
        <v>279</v>
      </c>
      <c r="B289" s="28" t="s">
        <v>135</v>
      </c>
      <c r="D289" s="150">
        <v>-15912</v>
      </c>
      <c r="E289" s="150">
        <v>-66528</v>
      </c>
      <c r="F289" s="54">
        <f>D289-E289</f>
        <v>50616</v>
      </c>
    </row>
    <row r="290" spans="1:6">
      <c r="A290" s="20">
        <f t="shared" si="9"/>
        <v>280</v>
      </c>
      <c r="B290" s="28"/>
      <c r="D290" s="151"/>
      <c r="E290" s="151"/>
      <c r="F290" s="54"/>
    </row>
    <row r="291" spans="1:6">
      <c r="A291" s="20">
        <f t="shared" si="9"/>
        <v>281</v>
      </c>
      <c r="B291" s="28" t="s">
        <v>136</v>
      </c>
      <c r="D291" s="54">
        <f>D286+D288+D289</f>
        <v>3754809.310000001</v>
      </c>
      <c r="E291" s="54">
        <f>E286+E288+E289</f>
        <v>2339175.63</v>
      </c>
      <c r="F291" s="54">
        <f>D291-E291</f>
        <v>1415633.6800000011</v>
      </c>
    </row>
    <row r="292" spans="1:6">
      <c r="A292" s="20">
        <f t="shared" si="9"/>
        <v>282</v>
      </c>
      <c r="B292" s="28"/>
      <c r="F292" s="54"/>
    </row>
    <row r="293" spans="1:6">
      <c r="A293" s="20">
        <f t="shared" si="9"/>
        <v>283</v>
      </c>
      <c r="B293" s="28"/>
      <c r="F293" s="54"/>
    </row>
    <row r="294" spans="1:6">
      <c r="A294" s="20">
        <f t="shared" si="9"/>
        <v>284</v>
      </c>
      <c r="B294" s="87" t="s">
        <v>137</v>
      </c>
      <c r="F294" s="54"/>
    </row>
    <row r="295" spans="1:6">
      <c r="A295" s="20">
        <f t="shared" si="9"/>
        <v>285</v>
      </c>
      <c r="B295" s="24" t="s">
        <v>150</v>
      </c>
      <c r="D295" s="85">
        <v>4624000</v>
      </c>
      <c r="E295" s="85">
        <v>4699000</v>
      </c>
      <c r="F295" s="85">
        <f>D295-E295</f>
        <v>-75000</v>
      </c>
    </row>
    <row r="296" spans="1:6">
      <c r="A296" s="20">
        <f t="shared" si="9"/>
        <v>286</v>
      </c>
      <c r="B296" s="28"/>
    </row>
    <row r="297" spans="1:6">
      <c r="A297" s="20">
        <f t="shared" si="9"/>
        <v>287</v>
      </c>
      <c r="B297" s="1" t="s">
        <v>142</v>
      </c>
      <c r="C297" s="28"/>
      <c r="D297" s="160">
        <v>6.8000000000000005E-2</v>
      </c>
      <c r="E297" s="152">
        <v>4.1000000000000002E-2</v>
      </c>
      <c r="F297" s="104">
        <f>D297-E297</f>
        <v>2.7000000000000003E-2</v>
      </c>
    </row>
    <row r="298" spans="1:6">
      <c r="A298" s="20">
        <f t="shared" si="9"/>
        <v>288</v>
      </c>
      <c r="B298" s="1" t="s">
        <v>143</v>
      </c>
      <c r="C298" s="28"/>
      <c r="D298" s="160">
        <v>1.6E-2</v>
      </c>
      <c r="E298" s="152">
        <v>0.01</v>
      </c>
      <c r="F298" s="104">
        <f>D298-E298</f>
        <v>6.0000000000000001E-3</v>
      </c>
    </row>
    <row r="299" spans="1:6">
      <c r="A299" s="20">
        <f t="shared" si="9"/>
        <v>289</v>
      </c>
      <c r="B299" s="1" t="s">
        <v>144</v>
      </c>
      <c r="C299" s="28"/>
      <c r="D299" s="160">
        <v>2E-3</v>
      </c>
      <c r="E299" s="152">
        <v>1E-3</v>
      </c>
      <c r="F299" s="104">
        <f>D299-E299</f>
        <v>1E-3</v>
      </c>
    </row>
    <row r="300" spans="1:6">
      <c r="A300" s="20">
        <f t="shared" si="9"/>
        <v>290</v>
      </c>
      <c r="B300" s="1" t="s">
        <v>145</v>
      </c>
      <c r="C300" s="24" t="s">
        <v>138</v>
      </c>
      <c r="D300" s="160">
        <v>9.2999999999999999E-2</v>
      </c>
      <c r="E300" s="152">
        <v>5.7000000000000002E-2</v>
      </c>
      <c r="F300" s="86">
        <f>D300-E300</f>
        <v>3.5999999999999997E-2</v>
      </c>
    </row>
    <row r="301" spans="1:6">
      <c r="A301" s="14"/>
      <c r="B301" s="28"/>
    </row>
  </sheetData>
  <mergeCells count="1">
    <mergeCell ref="F1:G1"/>
  </mergeCells>
  <phoneticPr fontId="0" type="noConversion"/>
  <pageMargins left="0.5" right="0.5" top="0.5" bottom="0.5" header="0.5" footer="0.5"/>
  <pageSetup scale="47" orientation="portrait" useFirstPageNumber="1" r:id="rId1"/>
  <headerFooter alignWithMargins="0">
    <oddHeader>&amp;C&amp;"Arial,Bold"***VARIANCE ANALYSIS***</oddHeader>
    <oddFooter>&amp;CPage &amp;P of &amp;N</oddFooter>
  </headerFooter>
  <rowBreaks count="5" manualBreakCount="5">
    <brk id="47" max="6" man="1"/>
    <brk id="87" max="6" man="1"/>
    <brk id="156" max="6" man="1"/>
    <brk id="217" max="6" man="1"/>
    <brk id="2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8"/>
  <sheetViews>
    <sheetView view="pageBreakPreview" topLeftCell="A87" zoomScale="60" zoomScaleNormal="100" workbookViewId="0">
      <selection activeCell="F177" sqref="F176:F177"/>
    </sheetView>
  </sheetViews>
  <sheetFormatPr defaultRowHeight="12.75"/>
  <cols>
    <col min="1" max="1" width="9.140625" style="105"/>
    <col min="2" max="2" width="15.140625" style="106" customWidth="1"/>
    <col min="3" max="3" width="35.5703125" style="105" bestFit="1" customWidth="1"/>
    <col min="4" max="4" width="10.7109375" style="105" customWidth="1"/>
    <col min="5" max="5" width="19.42578125" style="107" customWidth="1"/>
    <col min="6" max="6" width="17.28515625" style="108" bestFit="1" customWidth="1"/>
    <col min="7" max="7" width="12.42578125" style="105" customWidth="1"/>
    <col min="8" max="10" width="9.140625" style="105"/>
    <col min="11" max="11" width="11.85546875" style="105" bestFit="1" customWidth="1"/>
    <col min="12" max="16384" width="9.140625" style="105"/>
  </cols>
  <sheetData>
    <row r="1" spans="1:7">
      <c r="A1" s="114" t="s">
        <v>84</v>
      </c>
      <c r="B1" s="111"/>
      <c r="C1" s="112"/>
      <c r="D1" s="115"/>
      <c r="E1" s="116"/>
      <c r="F1" s="115"/>
      <c r="G1" s="112"/>
    </row>
    <row r="2" spans="1:7">
      <c r="A2" s="114" t="s">
        <v>168</v>
      </c>
      <c r="B2" s="111"/>
      <c r="C2" s="112"/>
      <c r="D2" s="115"/>
      <c r="E2" s="116"/>
      <c r="F2" s="115"/>
      <c r="G2" s="112"/>
    </row>
    <row r="3" spans="1:7">
      <c r="A3" s="110"/>
      <c r="B3" s="111"/>
      <c r="C3" s="112"/>
      <c r="D3" s="115"/>
      <c r="E3" s="116"/>
      <c r="F3" s="115"/>
      <c r="G3" s="112"/>
    </row>
    <row r="4" spans="1:7">
      <c r="A4" s="110" t="s">
        <v>2</v>
      </c>
      <c r="B4" s="155"/>
      <c r="C4" s="156"/>
      <c r="D4" s="110"/>
      <c r="E4" s="157"/>
      <c r="F4" s="110"/>
      <c r="G4" s="156"/>
    </row>
    <row r="5" spans="1:7" s="109" customFormat="1">
      <c r="A5" s="117" t="s">
        <v>4</v>
      </c>
      <c r="B5" s="118" t="s">
        <v>154</v>
      </c>
      <c r="C5" s="117" t="s">
        <v>155</v>
      </c>
      <c r="D5" s="117" t="s">
        <v>156</v>
      </c>
      <c r="E5" s="121" t="s">
        <v>157</v>
      </c>
      <c r="F5" s="117" t="s">
        <v>158</v>
      </c>
      <c r="G5" s="117" t="s">
        <v>159</v>
      </c>
    </row>
    <row r="6" spans="1:7">
      <c r="A6" s="110">
        <v>1</v>
      </c>
      <c r="B6" s="161" t="s">
        <v>431</v>
      </c>
      <c r="C6" s="162" t="s">
        <v>432</v>
      </c>
      <c r="D6" s="115">
        <v>2018</v>
      </c>
      <c r="E6" s="116">
        <v>50594349.280000001</v>
      </c>
      <c r="F6" s="115" t="s">
        <v>775</v>
      </c>
      <c r="G6" s="112">
        <v>50875</v>
      </c>
    </row>
    <row r="7" spans="1:7">
      <c r="A7" s="110">
        <v>2</v>
      </c>
      <c r="B7" s="161" t="s">
        <v>433</v>
      </c>
      <c r="C7" s="162" t="s">
        <v>434</v>
      </c>
      <c r="D7" s="115">
        <v>2018</v>
      </c>
      <c r="E7" s="116">
        <v>33902563.609999999</v>
      </c>
      <c r="F7" s="115" t="s">
        <v>775</v>
      </c>
      <c r="G7" s="112">
        <v>50820</v>
      </c>
    </row>
    <row r="8" spans="1:7">
      <c r="A8" s="110">
        <v>3</v>
      </c>
      <c r="B8" s="161" t="s">
        <v>435</v>
      </c>
      <c r="C8" s="162" t="s">
        <v>436</v>
      </c>
      <c r="D8" s="115">
        <v>2018</v>
      </c>
      <c r="E8" s="116">
        <v>23250500.93</v>
      </c>
      <c r="F8" s="115" t="s">
        <v>775</v>
      </c>
      <c r="G8" s="112">
        <v>50819</v>
      </c>
    </row>
    <row r="9" spans="1:7">
      <c r="A9" s="110">
        <v>4</v>
      </c>
      <c r="B9" s="161" t="s">
        <v>437</v>
      </c>
      <c r="C9" s="162" t="s">
        <v>438</v>
      </c>
      <c r="D9" s="115">
        <v>2018</v>
      </c>
      <c r="E9" s="116">
        <v>15133677.48</v>
      </c>
      <c r="F9" s="115" t="s">
        <v>775</v>
      </c>
      <c r="G9" s="112">
        <v>50452</v>
      </c>
    </row>
    <row r="10" spans="1:7">
      <c r="A10" s="110">
        <v>5</v>
      </c>
      <c r="B10" s="161" t="s">
        <v>439</v>
      </c>
      <c r="C10" s="162" t="s">
        <v>440</v>
      </c>
      <c r="D10" s="115">
        <v>2018</v>
      </c>
      <c r="E10" s="116">
        <v>14586131.029999999</v>
      </c>
      <c r="F10" s="115" t="s">
        <v>776</v>
      </c>
      <c r="G10" s="112">
        <v>51235</v>
      </c>
    </row>
    <row r="11" spans="1:7">
      <c r="A11" s="110">
        <v>6</v>
      </c>
      <c r="B11" s="161" t="s">
        <v>441</v>
      </c>
      <c r="C11" s="162" t="s">
        <v>442</v>
      </c>
      <c r="D11" s="115">
        <v>2018</v>
      </c>
      <c r="E11" s="116">
        <v>11769223</v>
      </c>
      <c r="F11" s="115" t="s">
        <v>777</v>
      </c>
      <c r="G11" s="112">
        <v>50546</v>
      </c>
    </row>
    <row r="12" spans="1:7">
      <c r="A12" s="110">
        <v>7</v>
      </c>
      <c r="B12" s="161" t="s">
        <v>443</v>
      </c>
      <c r="C12" s="162" t="s">
        <v>444</v>
      </c>
      <c r="D12" s="115">
        <v>2018</v>
      </c>
      <c r="E12" s="116">
        <v>10024479.140000001</v>
      </c>
      <c r="F12" s="115"/>
      <c r="G12" s="112"/>
    </row>
    <row r="13" spans="1:7">
      <c r="A13" s="110">
        <v>8</v>
      </c>
      <c r="B13" s="161" t="s">
        <v>445</v>
      </c>
      <c r="C13" s="162" t="s">
        <v>446</v>
      </c>
      <c r="D13" s="115">
        <v>2018</v>
      </c>
      <c r="E13" s="116">
        <v>9642421.5700000003</v>
      </c>
      <c r="F13" s="115" t="s">
        <v>778</v>
      </c>
      <c r="G13" s="112">
        <v>11017</v>
      </c>
    </row>
    <row r="14" spans="1:7">
      <c r="A14" s="110">
        <v>9</v>
      </c>
      <c r="B14" s="161" t="s">
        <v>447</v>
      </c>
      <c r="C14" s="162" t="s">
        <v>448</v>
      </c>
      <c r="D14" s="115">
        <v>2018</v>
      </c>
      <c r="E14" s="116">
        <v>9434471.7400000002</v>
      </c>
      <c r="F14" s="115" t="s">
        <v>775</v>
      </c>
      <c r="G14" s="112">
        <v>50851</v>
      </c>
    </row>
    <row r="15" spans="1:7">
      <c r="A15" s="110">
        <v>10</v>
      </c>
      <c r="B15" s="161" t="s">
        <v>449</v>
      </c>
      <c r="C15" s="162" t="s">
        <v>450</v>
      </c>
      <c r="D15" s="115">
        <v>2018</v>
      </c>
      <c r="E15" s="116">
        <v>9013251.5600000005</v>
      </c>
      <c r="F15" s="115" t="s">
        <v>779</v>
      </c>
      <c r="G15" s="112">
        <v>51111</v>
      </c>
    </row>
    <row r="16" spans="1:7">
      <c r="A16" s="110">
        <v>11</v>
      </c>
      <c r="B16" s="161" t="s">
        <v>451</v>
      </c>
      <c r="C16" s="162" t="s">
        <v>452</v>
      </c>
      <c r="D16" s="115">
        <v>2018</v>
      </c>
      <c r="E16" s="116">
        <v>8276417.1299999999</v>
      </c>
      <c r="F16" s="115" t="s">
        <v>780</v>
      </c>
      <c r="G16" s="112">
        <v>50722</v>
      </c>
    </row>
    <row r="17" spans="1:7">
      <c r="A17" s="110">
        <v>12</v>
      </c>
      <c r="B17" s="161" t="s">
        <v>453</v>
      </c>
      <c r="C17" s="162" t="s">
        <v>454</v>
      </c>
      <c r="D17" s="115">
        <v>2018</v>
      </c>
      <c r="E17" s="116">
        <v>8033109.9400000004</v>
      </c>
      <c r="F17" s="115" t="s">
        <v>778</v>
      </c>
      <c r="G17" s="112">
        <v>11017</v>
      </c>
    </row>
    <row r="18" spans="1:7">
      <c r="A18" s="110">
        <v>13</v>
      </c>
      <c r="B18" s="161" t="s">
        <v>455</v>
      </c>
      <c r="C18" s="162" t="s">
        <v>456</v>
      </c>
      <c r="D18" s="115">
        <v>2018</v>
      </c>
      <c r="E18" s="116">
        <v>8008850.0199999996</v>
      </c>
      <c r="F18" s="115" t="s">
        <v>778</v>
      </c>
      <c r="G18" s="112">
        <v>50565</v>
      </c>
    </row>
    <row r="19" spans="1:7">
      <c r="A19" s="110">
        <v>14</v>
      </c>
      <c r="B19" s="161" t="s">
        <v>457</v>
      </c>
      <c r="C19" s="162" t="s">
        <v>458</v>
      </c>
      <c r="D19" s="115">
        <v>2018</v>
      </c>
      <c r="E19" s="116">
        <v>7614551.0099999998</v>
      </c>
      <c r="F19" s="115" t="s">
        <v>775</v>
      </c>
      <c r="G19" s="112">
        <v>50868</v>
      </c>
    </row>
    <row r="20" spans="1:7">
      <c r="A20" s="110">
        <v>15</v>
      </c>
      <c r="B20" s="161" t="s">
        <v>459</v>
      </c>
      <c r="C20" s="162" t="s">
        <v>460</v>
      </c>
      <c r="D20" s="115">
        <v>2018</v>
      </c>
      <c r="E20" s="116">
        <v>7326270.4400000004</v>
      </c>
      <c r="F20" s="115" t="s">
        <v>781</v>
      </c>
      <c r="G20" s="112">
        <v>50954</v>
      </c>
    </row>
    <row r="21" spans="1:7">
      <c r="A21" s="110">
        <v>16</v>
      </c>
      <c r="B21" s="161" t="s">
        <v>461</v>
      </c>
      <c r="C21" s="162" t="s">
        <v>462</v>
      </c>
      <c r="D21" s="115">
        <v>2018</v>
      </c>
      <c r="E21" s="116">
        <v>7250000</v>
      </c>
      <c r="F21" s="115" t="s">
        <v>775</v>
      </c>
      <c r="G21" s="112">
        <v>50447</v>
      </c>
    </row>
    <row r="22" spans="1:7">
      <c r="A22" s="110">
        <v>17</v>
      </c>
      <c r="B22" s="161" t="s">
        <v>463</v>
      </c>
      <c r="C22" s="162" t="s">
        <v>464</v>
      </c>
      <c r="D22" s="115">
        <v>2018</v>
      </c>
      <c r="E22" s="116">
        <v>7008043.0099999998</v>
      </c>
      <c r="F22" s="115"/>
      <c r="G22" s="112"/>
    </row>
    <row r="23" spans="1:7">
      <c r="A23" s="110">
        <v>18</v>
      </c>
      <c r="B23" s="161" t="s">
        <v>465</v>
      </c>
      <c r="C23" s="162" t="s">
        <v>466</v>
      </c>
      <c r="D23" s="115">
        <v>2018</v>
      </c>
      <c r="E23" s="116">
        <v>6808487.5999999996</v>
      </c>
      <c r="F23" s="115"/>
      <c r="G23" s="112"/>
    </row>
    <row r="24" spans="1:7">
      <c r="A24" s="110">
        <v>19</v>
      </c>
      <c r="B24" s="161" t="s">
        <v>467</v>
      </c>
      <c r="C24" s="162" t="s">
        <v>468</v>
      </c>
      <c r="D24" s="115">
        <v>2018</v>
      </c>
      <c r="E24" s="116">
        <v>6252917.5599999996</v>
      </c>
      <c r="F24" s="115" t="s">
        <v>779</v>
      </c>
      <c r="G24" s="112">
        <v>51109</v>
      </c>
    </row>
    <row r="25" spans="1:7">
      <c r="A25" s="110">
        <v>20</v>
      </c>
      <c r="B25" s="161" t="s">
        <v>469</v>
      </c>
      <c r="C25" s="162" t="s">
        <v>470</v>
      </c>
      <c r="D25" s="115">
        <v>2018</v>
      </c>
      <c r="E25" s="116">
        <v>6175584.8700000001</v>
      </c>
      <c r="F25" s="115" t="s">
        <v>775</v>
      </c>
      <c r="G25" s="112">
        <v>50854</v>
      </c>
    </row>
    <row r="26" spans="1:7">
      <c r="A26" s="110">
        <v>21</v>
      </c>
      <c r="B26" s="161" t="s">
        <v>471</v>
      </c>
      <c r="C26" s="162" t="s">
        <v>472</v>
      </c>
      <c r="D26" s="115">
        <v>2018</v>
      </c>
      <c r="E26" s="116">
        <v>6103429.7400000002</v>
      </c>
      <c r="F26" s="115" t="s">
        <v>775</v>
      </c>
      <c r="G26" s="112">
        <v>50862</v>
      </c>
    </row>
    <row r="27" spans="1:7">
      <c r="A27" s="110">
        <v>22</v>
      </c>
      <c r="B27" s="161" t="s">
        <v>473</v>
      </c>
      <c r="C27" s="162" t="s">
        <v>474</v>
      </c>
      <c r="D27" s="115">
        <v>2018</v>
      </c>
      <c r="E27" s="116">
        <v>5910484.5700000003</v>
      </c>
      <c r="F27" s="115" t="s">
        <v>782</v>
      </c>
      <c r="G27" s="112">
        <v>50863</v>
      </c>
    </row>
    <row r="28" spans="1:7">
      <c r="A28" s="110">
        <v>23</v>
      </c>
      <c r="B28" s="161" t="s">
        <v>475</v>
      </c>
      <c r="C28" s="162" t="s">
        <v>476</v>
      </c>
      <c r="D28" s="115">
        <v>2018</v>
      </c>
      <c r="E28" s="116">
        <v>5558674.2199999997</v>
      </c>
      <c r="F28" s="115" t="s">
        <v>778</v>
      </c>
      <c r="G28" s="112">
        <v>11017</v>
      </c>
    </row>
    <row r="29" spans="1:7">
      <c r="A29" s="110">
        <v>24</v>
      </c>
      <c r="B29" s="161" t="s">
        <v>477</v>
      </c>
      <c r="C29" s="162" t="s">
        <v>478</v>
      </c>
      <c r="D29" s="115">
        <v>2018</v>
      </c>
      <c r="E29" s="116">
        <v>5556084.2600000007</v>
      </c>
      <c r="F29" s="115"/>
      <c r="G29" s="112"/>
    </row>
    <row r="30" spans="1:7">
      <c r="A30" s="110">
        <v>25</v>
      </c>
      <c r="B30" s="161" t="s">
        <v>479</v>
      </c>
      <c r="C30" s="162" t="s">
        <v>480</v>
      </c>
      <c r="D30" s="115">
        <v>2018</v>
      </c>
      <c r="E30" s="116">
        <v>5490325.1100000003</v>
      </c>
      <c r="F30" s="115" t="s">
        <v>775</v>
      </c>
      <c r="G30" s="112">
        <v>50850</v>
      </c>
    </row>
    <row r="31" spans="1:7">
      <c r="A31" s="110">
        <v>26</v>
      </c>
      <c r="B31" s="161" t="s">
        <v>481</v>
      </c>
      <c r="C31" s="162" t="s">
        <v>482</v>
      </c>
      <c r="D31" s="115">
        <v>2018</v>
      </c>
      <c r="E31" s="116">
        <v>5423570.4199999999</v>
      </c>
      <c r="F31" s="115" t="s">
        <v>778</v>
      </c>
      <c r="G31" s="112">
        <v>50565</v>
      </c>
    </row>
    <row r="32" spans="1:7">
      <c r="A32" s="110">
        <v>27</v>
      </c>
      <c r="B32" s="161" t="s">
        <v>483</v>
      </c>
      <c r="C32" s="162" t="s">
        <v>484</v>
      </c>
      <c r="D32" s="115">
        <v>2018</v>
      </c>
      <c r="E32" s="116">
        <v>5217036.9000000004</v>
      </c>
      <c r="F32" s="115" t="s">
        <v>775</v>
      </c>
      <c r="G32" s="112">
        <v>50852</v>
      </c>
    </row>
    <row r="33" spans="1:7">
      <c r="A33" s="110">
        <v>28</v>
      </c>
      <c r="B33" s="161" t="s">
        <v>485</v>
      </c>
      <c r="C33" s="162" t="s">
        <v>486</v>
      </c>
      <c r="D33" s="115">
        <v>2018</v>
      </c>
      <c r="E33" s="116">
        <v>5163099.57</v>
      </c>
      <c r="F33" s="115" t="s">
        <v>780</v>
      </c>
      <c r="G33" s="112">
        <v>11127</v>
      </c>
    </row>
    <row r="34" spans="1:7">
      <c r="A34" s="110">
        <v>29</v>
      </c>
      <c r="B34" s="161" t="s">
        <v>487</v>
      </c>
      <c r="C34" s="162" t="s">
        <v>488</v>
      </c>
      <c r="D34" s="115">
        <v>2018</v>
      </c>
      <c r="E34" s="116">
        <v>5096297.34</v>
      </c>
      <c r="F34" s="115" t="s">
        <v>775</v>
      </c>
      <c r="G34" s="112">
        <v>50849</v>
      </c>
    </row>
    <row r="35" spans="1:7">
      <c r="A35" s="110">
        <v>30</v>
      </c>
      <c r="B35" s="161" t="s">
        <v>489</v>
      </c>
      <c r="C35" s="162" t="s">
        <v>490</v>
      </c>
      <c r="D35" s="115">
        <v>2018</v>
      </c>
      <c r="E35" s="116">
        <v>4847871.47</v>
      </c>
      <c r="F35" s="115"/>
      <c r="G35" s="112"/>
    </row>
    <row r="36" spans="1:7">
      <c r="A36" s="110">
        <v>31</v>
      </c>
      <c r="B36" s="161" t="s">
        <v>491</v>
      </c>
      <c r="C36" s="162" t="s">
        <v>492</v>
      </c>
      <c r="D36" s="115">
        <v>2018</v>
      </c>
      <c r="E36" s="116">
        <v>4419214.68</v>
      </c>
      <c r="F36" s="115" t="s">
        <v>783</v>
      </c>
      <c r="G36" s="112">
        <v>51250</v>
      </c>
    </row>
    <row r="37" spans="1:7">
      <c r="A37" s="110">
        <v>32</v>
      </c>
      <c r="B37" s="161" t="s">
        <v>493</v>
      </c>
      <c r="C37" s="162" t="s">
        <v>494</v>
      </c>
      <c r="D37" s="115">
        <v>2018</v>
      </c>
      <c r="E37" s="116">
        <v>4031109.2</v>
      </c>
      <c r="F37" s="115" t="s">
        <v>784</v>
      </c>
      <c r="G37" s="112">
        <v>11509</v>
      </c>
    </row>
    <row r="38" spans="1:7">
      <c r="A38" s="110">
        <v>33</v>
      </c>
      <c r="B38" s="161" t="s">
        <v>495</v>
      </c>
      <c r="C38" s="162" t="s">
        <v>496</v>
      </c>
      <c r="D38" s="115">
        <v>2018</v>
      </c>
      <c r="E38" s="116">
        <v>3749499.28</v>
      </c>
      <c r="F38" s="115" t="s">
        <v>781</v>
      </c>
      <c r="G38" s="112">
        <v>51410</v>
      </c>
    </row>
    <row r="39" spans="1:7">
      <c r="A39" s="110">
        <v>34</v>
      </c>
      <c r="B39" s="161" t="s">
        <v>497</v>
      </c>
      <c r="C39" s="162" t="s">
        <v>498</v>
      </c>
      <c r="D39" s="115">
        <v>2018</v>
      </c>
      <c r="E39" s="116">
        <v>3386128.9</v>
      </c>
      <c r="F39" s="115" t="s">
        <v>778</v>
      </c>
      <c r="G39" s="112">
        <v>50563</v>
      </c>
    </row>
    <row r="40" spans="1:7">
      <c r="A40" s="110">
        <v>35</v>
      </c>
      <c r="B40" s="161" t="s">
        <v>499</v>
      </c>
      <c r="C40" s="162" t="s">
        <v>500</v>
      </c>
      <c r="D40" s="115">
        <v>2018</v>
      </c>
      <c r="E40" s="116">
        <v>3187751.78</v>
      </c>
      <c r="F40" s="115" t="s">
        <v>779</v>
      </c>
      <c r="G40" s="112">
        <v>51110</v>
      </c>
    </row>
    <row r="41" spans="1:7">
      <c r="A41" s="110">
        <v>36</v>
      </c>
      <c r="B41" s="161" t="s">
        <v>501</v>
      </c>
      <c r="C41" s="162" t="s">
        <v>502</v>
      </c>
      <c r="D41" s="115">
        <v>2018</v>
      </c>
      <c r="E41" s="116">
        <v>3173391.89</v>
      </c>
      <c r="F41" s="115" t="s">
        <v>780</v>
      </c>
      <c r="G41" s="112">
        <v>11127</v>
      </c>
    </row>
    <row r="42" spans="1:7">
      <c r="A42" s="110">
        <v>37</v>
      </c>
      <c r="B42" s="161" t="s">
        <v>503</v>
      </c>
      <c r="C42" s="162" t="s">
        <v>504</v>
      </c>
      <c r="D42" s="115">
        <v>2018</v>
      </c>
      <c r="E42" s="116">
        <v>2982021.5</v>
      </c>
      <c r="F42" s="115" t="s">
        <v>783</v>
      </c>
      <c r="G42" s="112">
        <v>50955</v>
      </c>
    </row>
    <row r="43" spans="1:7">
      <c r="A43" s="110">
        <v>38</v>
      </c>
      <c r="B43" s="161" t="s">
        <v>505</v>
      </c>
      <c r="C43" s="162" t="s">
        <v>506</v>
      </c>
      <c r="D43" s="115">
        <v>2018</v>
      </c>
      <c r="E43" s="116">
        <v>2905958.61</v>
      </c>
      <c r="F43" s="115"/>
      <c r="G43" s="112"/>
    </row>
    <row r="44" spans="1:7">
      <c r="A44" s="110">
        <v>39</v>
      </c>
      <c r="B44" s="161" t="s">
        <v>507</v>
      </c>
      <c r="C44" s="162" t="s">
        <v>508</v>
      </c>
      <c r="D44" s="115">
        <v>2018</v>
      </c>
      <c r="E44" s="116">
        <v>2849445.39</v>
      </c>
      <c r="F44" s="115" t="s">
        <v>783</v>
      </c>
      <c r="G44" s="112">
        <v>51131</v>
      </c>
    </row>
    <row r="45" spans="1:7">
      <c r="A45" s="110">
        <v>40</v>
      </c>
      <c r="B45" s="161" t="s">
        <v>509</v>
      </c>
      <c r="C45" s="162" t="s">
        <v>510</v>
      </c>
      <c r="D45" s="115">
        <v>2018</v>
      </c>
      <c r="E45" s="116">
        <v>2718109.51</v>
      </c>
      <c r="F45" s="115" t="s">
        <v>775</v>
      </c>
      <c r="G45" s="112">
        <v>50875</v>
      </c>
    </row>
    <row r="46" spans="1:7">
      <c r="A46" s="110">
        <v>41</v>
      </c>
      <c r="B46" s="161" t="s">
        <v>511</v>
      </c>
      <c r="C46" s="162" t="s">
        <v>512</v>
      </c>
      <c r="D46" s="115">
        <v>2018</v>
      </c>
      <c r="E46" s="116">
        <v>2711939.25</v>
      </c>
      <c r="F46" s="115" t="s">
        <v>785</v>
      </c>
      <c r="G46" s="112">
        <v>51358</v>
      </c>
    </row>
    <row r="47" spans="1:7">
      <c r="A47" s="110">
        <v>42</v>
      </c>
      <c r="B47" s="161" t="s">
        <v>513</v>
      </c>
      <c r="C47" s="162" t="s">
        <v>514</v>
      </c>
      <c r="D47" s="115">
        <v>2018</v>
      </c>
      <c r="E47" s="116">
        <v>2700000</v>
      </c>
      <c r="F47" s="115" t="s">
        <v>786</v>
      </c>
      <c r="G47" s="112">
        <v>50926</v>
      </c>
    </row>
    <row r="48" spans="1:7">
      <c r="A48" s="110">
        <v>43</v>
      </c>
      <c r="B48" s="161" t="s">
        <v>515</v>
      </c>
      <c r="C48" s="162" t="s">
        <v>516</v>
      </c>
      <c r="D48" s="115">
        <v>2018</v>
      </c>
      <c r="E48" s="116">
        <v>2696484.23</v>
      </c>
      <c r="F48" s="115"/>
      <c r="G48" s="112"/>
    </row>
    <row r="49" spans="1:7">
      <c r="A49" s="110">
        <v>44</v>
      </c>
      <c r="B49" s="161" t="s">
        <v>517</v>
      </c>
      <c r="C49" s="162" t="s">
        <v>518</v>
      </c>
      <c r="D49" s="115">
        <v>2018</v>
      </c>
      <c r="E49" s="116">
        <v>2526896.77</v>
      </c>
      <c r="F49" s="115" t="s">
        <v>780</v>
      </c>
      <c r="G49" s="112">
        <v>50794</v>
      </c>
    </row>
    <row r="50" spans="1:7">
      <c r="A50" s="110">
        <v>45</v>
      </c>
      <c r="B50" s="161" t="s">
        <v>519</v>
      </c>
      <c r="C50" s="162" t="s">
        <v>520</v>
      </c>
      <c r="D50" s="115">
        <v>2018</v>
      </c>
      <c r="E50" s="116">
        <v>2303720.5299999998</v>
      </c>
      <c r="F50" s="115" t="s">
        <v>778</v>
      </c>
      <c r="G50" s="112">
        <v>50564</v>
      </c>
    </row>
    <row r="51" spans="1:7">
      <c r="A51" s="110">
        <v>46</v>
      </c>
      <c r="B51" s="161" t="s">
        <v>521</v>
      </c>
      <c r="C51" s="162" t="s">
        <v>522</v>
      </c>
      <c r="D51" s="115">
        <v>2018</v>
      </c>
      <c r="E51" s="116">
        <v>2289700.48</v>
      </c>
      <c r="F51" s="115"/>
      <c r="G51" s="112"/>
    </row>
    <row r="52" spans="1:7">
      <c r="A52" s="110">
        <v>47</v>
      </c>
      <c r="B52" s="161" t="s">
        <v>523</v>
      </c>
      <c r="C52" s="162" t="s">
        <v>524</v>
      </c>
      <c r="D52" s="115">
        <v>2018</v>
      </c>
      <c r="E52" s="116">
        <v>2279448.25</v>
      </c>
      <c r="F52" s="115" t="s">
        <v>783</v>
      </c>
      <c r="G52" s="112">
        <v>51245</v>
      </c>
    </row>
    <row r="53" spans="1:7">
      <c r="A53" s="110">
        <v>48</v>
      </c>
      <c r="B53" s="161" t="s">
        <v>525</v>
      </c>
      <c r="C53" s="162" t="s">
        <v>526</v>
      </c>
      <c r="D53" s="115">
        <v>2018</v>
      </c>
      <c r="E53" s="116">
        <v>2104634.94</v>
      </c>
      <c r="F53" s="115" t="s">
        <v>776</v>
      </c>
      <c r="G53" s="112">
        <v>51237</v>
      </c>
    </row>
    <row r="54" spans="1:7">
      <c r="A54" s="110">
        <v>49</v>
      </c>
      <c r="B54" s="161" t="s">
        <v>527</v>
      </c>
      <c r="C54" s="162" t="s">
        <v>528</v>
      </c>
      <c r="D54" s="115">
        <v>2018</v>
      </c>
      <c r="E54" s="116">
        <v>2100000</v>
      </c>
      <c r="F54" s="115" t="s">
        <v>775</v>
      </c>
      <c r="G54" s="112">
        <v>50457</v>
      </c>
    </row>
    <row r="55" spans="1:7">
      <c r="A55" s="110">
        <v>50</v>
      </c>
      <c r="B55" s="161" t="s">
        <v>529</v>
      </c>
      <c r="C55" s="162" t="s">
        <v>530</v>
      </c>
      <c r="D55" s="115">
        <v>2018</v>
      </c>
      <c r="E55" s="116">
        <v>1907593.72</v>
      </c>
      <c r="F55" s="115"/>
      <c r="G55" s="112"/>
    </row>
    <row r="56" spans="1:7">
      <c r="A56" s="110">
        <v>51</v>
      </c>
      <c r="B56" s="161" t="s">
        <v>531</v>
      </c>
      <c r="C56" s="162" t="s">
        <v>532</v>
      </c>
      <c r="D56" s="115">
        <v>2018</v>
      </c>
      <c r="E56" s="116">
        <v>1898507.7</v>
      </c>
      <c r="F56" s="115" t="s">
        <v>775</v>
      </c>
      <c r="G56" s="112">
        <v>50871</v>
      </c>
    </row>
    <row r="57" spans="1:7">
      <c r="A57" s="110">
        <v>52</v>
      </c>
      <c r="B57" s="161" t="s">
        <v>533</v>
      </c>
      <c r="C57" s="162" t="s">
        <v>534</v>
      </c>
      <c r="D57" s="115">
        <v>2018</v>
      </c>
      <c r="E57" s="116">
        <v>1829879.36</v>
      </c>
      <c r="F57" s="115" t="s">
        <v>785</v>
      </c>
      <c r="G57" s="112">
        <v>51358</v>
      </c>
    </row>
    <row r="58" spans="1:7">
      <c r="A58" s="110">
        <v>53</v>
      </c>
      <c r="B58" s="161" t="s">
        <v>535</v>
      </c>
      <c r="C58" s="162" t="s">
        <v>536</v>
      </c>
      <c r="D58" s="115">
        <v>2018</v>
      </c>
      <c r="E58" s="116">
        <v>1749928.83</v>
      </c>
      <c r="F58" s="115" t="s">
        <v>780</v>
      </c>
      <c r="G58" s="112">
        <v>50724</v>
      </c>
    </row>
    <row r="59" spans="1:7">
      <c r="A59" s="110">
        <v>54</v>
      </c>
      <c r="B59" s="161" t="s">
        <v>537</v>
      </c>
      <c r="C59" s="162" t="s">
        <v>538</v>
      </c>
      <c r="D59" s="115">
        <v>2018</v>
      </c>
      <c r="E59" s="116">
        <v>1643673.48</v>
      </c>
      <c r="F59" s="115" t="s">
        <v>775</v>
      </c>
      <c r="G59" s="112">
        <v>50871</v>
      </c>
    </row>
    <row r="60" spans="1:7">
      <c r="A60" s="110">
        <v>55</v>
      </c>
      <c r="B60" s="161" t="s">
        <v>539</v>
      </c>
      <c r="C60" s="162" t="s">
        <v>540</v>
      </c>
      <c r="D60" s="115">
        <v>2018</v>
      </c>
      <c r="E60" s="116">
        <v>1615422.02</v>
      </c>
      <c r="F60" s="115" t="s">
        <v>775</v>
      </c>
      <c r="G60" s="112">
        <v>50447</v>
      </c>
    </row>
    <row r="61" spans="1:7">
      <c r="A61" s="110">
        <v>56</v>
      </c>
      <c r="B61" s="161" t="s">
        <v>541</v>
      </c>
      <c r="C61" s="162" t="s">
        <v>542</v>
      </c>
      <c r="D61" s="115">
        <v>2018</v>
      </c>
      <c r="E61" s="116">
        <v>1573341.7</v>
      </c>
      <c r="F61" s="115" t="s">
        <v>780</v>
      </c>
      <c r="G61" s="112">
        <v>50722</v>
      </c>
    </row>
    <row r="62" spans="1:7">
      <c r="A62" s="110">
        <v>57</v>
      </c>
      <c r="B62" s="161" t="s">
        <v>543</v>
      </c>
      <c r="C62" s="162" t="s">
        <v>544</v>
      </c>
      <c r="D62" s="115">
        <v>2018</v>
      </c>
      <c r="E62" s="116">
        <v>1507284.72</v>
      </c>
      <c r="F62" s="115"/>
      <c r="G62" s="112"/>
    </row>
    <row r="63" spans="1:7">
      <c r="A63" s="110">
        <v>58</v>
      </c>
      <c r="B63" s="161" t="s">
        <v>545</v>
      </c>
      <c r="C63" s="162" t="s">
        <v>546</v>
      </c>
      <c r="D63" s="115">
        <v>2018</v>
      </c>
      <c r="E63" s="116">
        <v>1499823.62</v>
      </c>
      <c r="F63" s="115" t="s">
        <v>775</v>
      </c>
      <c r="G63" s="112">
        <v>50820</v>
      </c>
    </row>
    <row r="64" spans="1:7">
      <c r="A64" s="110">
        <v>59</v>
      </c>
      <c r="B64" s="161" t="s">
        <v>547</v>
      </c>
      <c r="C64" s="162" t="s">
        <v>548</v>
      </c>
      <c r="D64" s="115">
        <v>2018</v>
      </c>
      <c r="E64" s="116">
        <v>1418348.28</v>
      </c>
      <c r="F64" s="115" t="s">
        <v>787</v>
      </c>
      <c r="G64" s="112">
        <v>51214</v>
      </c>
    </row>
    <row r="65" spans="1:7">
      <c r="A65" s="110">
        <v>60</v>
      </c>
      <c r="B65" s="161" t="s">
        <v>549</v>
      </c>
      <c r="C65" s="162" t="s">
        <v>550</v>
      </c>
      <c r="D65" s="115">
        <v>2018</v>
      </c>
      <c r="E65" s="116">
        <v>1333170.22</v>
      </c>
      <c r="F65" s="115"/>
      <c r="G65" s="112"/>
    </row>
    <row r="66" spans="1:7">
      <c r="A66" s="110">
        <v>61</v>
      </c>
      <c r="B66" s="161" t="s">
        <v>551</v>
      </c>
      <c r="C66" s="162" t="s">
        <v>552</v>
      </c>
      <c r="D66" s="115">
        <v>2018</v>
      </c>
      <c r="E66" s="116">
        <v>1271701.8899999999</v>
      </c>
      <c r="F66" s="115" t="s">
        <v>776</v>
      </c>
      <c r="G66" s="112">
        <v>51237</v>
      </c>
    </row>
    <row r="67" spans="1:7">
      <c r="A67" s="110">
        <v>62</v>
      </c>
      <c r="B67" s="161" t="s">
        <v>553</v>
      </c>
      <c r="C67" s="162" t="s">
        <v>554</v>
      </c>
      <c r="D67" s="115">
        <v>2018</v>
      </c>
      <c r="E67" s="116">
        <v>1270264.0900000001</v>
      </c>
      <c r="F67" s="115" t="s">
        <v>788</v>
      </c>
      <c r="G67" s="112">
        <v>11372</v>
      </c>
    </row>
    <row r="68" spans="1:7">
      <c r="A68" s="110">
        <v>63</v>
      </c>
      <c r="B68" s="161" t="s">
        <v>555</v>
      </c>
      <c r="C68" s="162" t="s">
        <v>556</v>
      </c>
      <c r="D68" s="115">
        <v>2018</v>
      </c>
      <c r="E68" s="116">
        <v>1253913.55</v>
      </c>
      <c r="F68" s="115" t="s">
        <v>789</v>
      </c>
      <c r="G68" s="112">
        <v>51163</v>
      </c>
    </row>
    <row r="69" spans="1:7">
      <c r="A69" s="110">
        <v>64</v>
      </c>
      <c r="B69" s="161" t="s">
        <v>557</v>
      </c>
      <c r="C69" s="162" t="s">
        <v>558</v>
      </c>
      <c r="D69" s="115">
        <v>2018</v>
      </c>
      <c r="E69" s="116">
        <v>1200368.3900000001</v>
      </c>
      <c r="F69" s="115"/>
      <c r="G69" s="112"/>
    </row>
    <row r="70" spans="1:7">
      <c r="A70" s="110">
        <v>65</v>
      </c>
      <c r="B70" s="161" t="s">
        <v>559</v>
      </c>
      <c r="C70" s="162" t="s">
        <v>560</v>
      </c>
      <c r="D70" s="115">
        <v>2018</v>
      </c>
      <c r="E70" s="116">
        <v>1136516</v>
      </c>
      <c r="F70" s="115" t="s">
        <v>775</v>
      </c>
      <c r="G70" s="112">
        <v>50457</v>
      </c>
    </row>
    <row r="71" spans="1:7">
      <c r="A71" s="110">
        <v>66</v>
      </c>
      <c r="B71" s="161" t="s">
        <v>561</v>
      </c>
      <c r="C71" s="162" t="s">
        <v>562</v>
      </c>
      <c r="D71" s="115">
        <v>2018</v>
      </c>
      <c r="E71" s="116">
        <v>1134796.8999999999</v>
      </c>
      <c r="F71" s="115"/>
      <c r="G71" s="112"/>
    </row>
    <row r="72" spans="1:7">
      <c r="A72" s="110">
        <v>67</v>
      </c>
      <c r="B72" s="161" t="s">
        <v>563</v>
      </c>
      <c r="C72" s="162" t="s">
        <v>564</v>
      </c>
      <c r="D72" s="115">
        <v>2018</v>
      </c>
      <c r="E72" s="116">
        <v>1113501.22</v>
      </c>
      <c r="F72" s="115"/>
      <c r="G72" s="112"/>
    </row>
    <row r="73" spans="1:7">
      <c r="A73" s="110">
        <v>68</v>
      </c>
      <c r="B73" s="161" t="s">
        <v>565</v>
      </c>
      <c r="C73" s="162" t="s">
        <v>566</v>
      </c>
      <c r="D73" s="115">
        <v>2018</v>
      </c>
      <c r="E73" s="116">
        <v>1075628.96</v>
      </c>
      <c r="F73" s="115" t="s">
        <v>780</v>
      </c>
      <c r="G73" s="112">
        <v>50722</v>
      </c>
    </row>
    <row r="74" spans="1:7">
      <c r="A74" s="110">
        <v>69</v>
      </c>
      <c r="B74" s="161" t="s">
        <v>567</v>
      </c>
      <c r="C74" s="162" t="s">
        <v>568</v>
      </c>
      <c r="D74" s="115">
        <v>2018</v>
      </c>
      <c r="E74" s="116">
        <v>1007320.43</v>
      </c>
      <c r="F74" s="115" t="s">
        <v>775</v>
      </c>
      <c r="G74" s="112">
        <v>50875</v>
      </c>
    </row>
    <row r="75" spans="1:7">
      <c r="A75" s="110">
        <v>70</v>
      </c>
      <c r="B75" s="161" t="s">
        <v>569</v>
      </c>
      <c r="C75" s="162" t="s">
        <v>570</v>
      </c>
      <c r="D75" s="115">
        <v>2018</v>
      </c>
      <c r="E75" s="116">
        <v>931068.62</v>
      </c>
      <c r="F75" s="115"/>
      <c r="G75" s="112"/>
    </row>
    <row r="76" spans="1:7">
      <c r="A76" s="110">
        <v>71</v>
      </c>
      <c r="B76" s="161" t="s">
        <v>571</v>
      </c>
      <c r="C76" s="162" t="s">
        <v>572</v>
      </c>
      <c r="D76" s="115">
        <v>2018</v>
      </c>
      <c r="E76" s="116">
        <v>931068.59</v>
      </c>
      <c r="F76" s="115"/>
      <c r="G76" s="112"/>
    </row>
    <row r="77" spans="1:7">
      <c r="A77" s="110">
        <v>72</v>
      </c>
      <c r="B77" s="161" t="s">
        <v>573</v>
      </c>
      <c r="C77" s="162" t="s">
        <v>574</v>
      </c>
      <c r="D77" s="115">
        <v>2018</v>
      </c>
      <c r="E77" s="116">
        <v>923722.87</v>
      </c>
      <c r="F77" s="115" t="s">
        <v>780</v>
      </c>
      <c r="G77" s="112">
        <v>11127</v>
      </c>
    </row>
    <row r="78" spans="1:7">
      <c r="A78" s="110">
        <v>73</v>
      </c>
      <c r="B78" s="161" t="s">
        <v>575</v>
      </c>
      <c r="C78" s="162" t="s">
        <v>576</v>
      </c>
      <c r="D78" s="115">
        <v>2018</v>
      </c>
      <c r="E78" s="116">
        <v>913216.77</v>
      </c>
      <c r="F78" s="115" t="s">
        <v>780</v>
      </c>
      <c r="G78" s="112">
        <v>50722</v>
      </c>
    </row>
    <row r="79" spans="1:7">
      <c r="A79" s="110">
        <v>74</v>
      </c>
      <c r="B79" s="161" t="s">
        <v>577</v>
      </c>
      <c r="C79" s="162" t="s">
        <v>578</v>
      </c>
      <c r="D79" s="115">
        <v>2018</v>
      </c>
      <c r="E79" s="116">
        <v>902717.4</v>
      </c>
      <c r="F79" s="115" t="s">
        <v>778</v>
      </c>
      <c r="G79" s="112">
        <v>50564</v>
      </c>
    </row>
    <row r="80" spans="1:7">
      <c r="A80" s="110">
        <v>75</v>
      </c>
      <c r="B80" s="161" t="s">
        <v>579</v>
      </c>
      <c r="C80" s="162" t="s">
        <v>580</v>
      </c>
      <c r="D80" s="115">
        <v>2018</v>
      </c>
      <c r="E80" s="116">
        <v>862709.11</v>
      </c>
      <c r="F80" s="115"/>
      <c r="G80" s="112"/>
    </row>
    <row r="81" spans="1:7">
      <c r="A81" s="110">
        <v>76</v>
      </c>
      <c r="B81" s="161" t="s">
        <v>581</v>
      </c>
      <c r="C81" s="162" t="s">
        <v>582</v>
      </c>
      <c r="D81" s="115">
        <v>2018</v>
      </c>
      <c r="E81" s="116">
        <v>837961.68</v>
      </c>
      <c r="F81" s="115"/>
      <c r="G81" s="112"/>
    </row>
    <row r="82" spans="1:7">
      <c r="A82" s="114" t="s">
        <v>84</v>
      </c>
      <c r="B82" s="111"/>
      <c r="C82" s="112"/>
      <c r="D82" s="115"/>
      <c r="E82" s="116"/>
      <c r="F82" s="115"/>
      <c r="G82" s="112"/>
    </row>
    <row r="83" spans="1:7">
      <c r="A83" s="114" t="s">
        <v>168</v>
      </c>
      <c r="B83" s="111"/>
      <c r="C83" s="112"/>
      <c r="D83" s="115"/>
      <c r="E83" s="116"/>
      <c r="F83" s="115"/>
      <c r="G83" s="112"/>
    </row>
    <row r="84" spans="1:7">
      <c r="A84" s="110"/>
      <c r="B84" s="111"/>
      <c r="C84" s="112"/>
      <c r="D84" s="115"/>
      <c r="E84" s="116"/>
      <c r="F84" s="115"/>
      <c r="G84" s="112"/>
    </row>
    <row r="85" spans="1:7">
      <c r="A85" s="110" t="s">
        <v>2</v>
      </c>
      <c r="B85" s="111"/>
      <c r="C85" s="112"/>
      <c r="D85" s="115"/>
      <c r="E85" s="116"/>
      <c r="F85" s="115"/>
      <c r="G85" s="112"/>
    </row>
    <row r="86" spans="1:7">
      <c r="A86" s="117" t="s">
        <v>4</v>
      </c>
      <c r="B86" s="118" t="s">
        <v>154</v>
      </c>
      <c r="C86" s="119" t="s">
        <v>155</v>
      </c>
      <c r="D86" s="117" t="s">
        <v>156</v>
      </c>
      <c r="E86" s="120" t="s">
        <v>157</v>
      </c>
      <c r="F86" s="117" t="s">
        <v>158</v>
      </c>
      <c r="G86" s="119" t="s">
        <v>159</v>
      </c>
    </row>
    <row r="87" spans="1:7">
      <c r="A87" s="110">
        <v>77</v>
      </c>
      <c r="B87" s="161" t="s">
        <v>583</v>
      </c>
      <c r="C87" s="158" t="s">
        <v>674</v>
      </c>
      <c r="D87" s="115">
        <v>2018</v>
      </c>
      <c r="E87" s="116">
        <v>832157.25</v>
      </c>
      <c r="F87" s="115" t="s">
        <v>778</v>
      </c>
      <c r="G87" s="112">
        <v>50565</v>
      </c>
    </row>
    <row r="88" spans="1:7">
      <c r="A88" s="110">
        <v>78</v>
      </c>
      <c r="B88" s="161" t="s">
        <v>584</v>
      </c>
      <c r="C88" s="158" t="s">
        <v>675</v>
      </c>
      <c r="D88" s="115">
        <v>2018</v>
      </c>
      <c r="E88" s="116">
        <v>818745.72</v>
      </c>
      <c r="F88" s="115" t="s">
        <v>779</v>
      </c>
      <c r="G88" s="112">
        <v>51140</v>
      </c>
    </row>
    <row r="89" spans="1:7">
      <c r="A89" s="110">
        <v>79</v>
      </c>
      <c r="B89" s="161" t="s">
        <v>585</v>
      </c>
      <c r="C89" s="158" t="s">
        <v>676</v>
      </c>
      <c r="D89" s="115">
        <v>2018</v>
      </c>
      <c r="E89" s="116">
        <v>785916.88</v>
      </c>
      <c r="F89" s="115" t="s">
        <v>779</v>
      </c>
      <c r="G89" s="112">
        <v>51140</v>
      </c>
    </row>
    <row r="90" spans="1:7">
      <c r="A90" s="110">
        <v>80</v>
      </c>
      <c r="B90" s="161" t="s">
        <v>586</v>
      </c>
      <c r="C90" s="158" t="s">
        <v>677</v>
      </c>
      <c r="D90" s="115">
        <v>2018</v>
      </c>
      <c r="E90" s="116">
        <v>770905.24</v>
      </c>
      <c r="F90" s="115" t="s">
        <v>778</v>
      </c>
      <c r="G90" s="112">
        <v>50565</v>
      </c>
    </row>
    <row r="91" spans="1:7">
      <c r="A91" s="110">
        <v>81</v>
      </c>
      <c r="B91" s="161" t="s">
        <v>587</v>
      </c>
      <c r="C91" s="158" t="s">
        <v>678</v>
      </c>
      <c r="D91" s="115">
        <v>2018</v>
      </c>
      <c r="E91" s="116">
        <v>762527</v>
      </c>
      <c r="F91" s="115"/>
      <c r="G91" s="112"/>
    </row>
    <row r="92" spans="1:7">
      <c r="A92" s="110">
        <v>82</v>
      </c>
      <c r="B92" s="161" t="s">
        <v>588</v>
      </c>
      <c r="C92" s="158" t="s">
        <v>679</v>
      </c>
      <c r="D92" s="115">
        <v>2018</v>
      </c>
      <c r="E92" s="116">
        <v>743393.96</v>
      </c>
      <c r="F92" s="115"/>
      <c r="G92" s="112"/>
    </row>
    <row r="93" spans="1:7">
      <c r="A93" s="110">
        <v>83</v>
      </c>
      <c r="B93" s="161" t="s">
        <v>589</v>
      </c>
      <c r="C93" s="158" t="s">
        <v>680</v>
      </c>
      <c r="D93" s="115">
        <v>2018</v>
      </c>
      <c r="E93" s="116">
        <v>742263.43</v>
      </c>
      <c r="F93" s="115"/>
      <c r="G93" s="112"/>
    </row>
    <row r="94" spans="1:7">
      <c r="A94" s="110">
        <v>84</v>
      </c>
      <c r="B94" s="161" t="s">
        <v>590</v>
      </c>
      <c r="C94" s="158" t="s">
        <v>681</v>
      </c>
      <c r="D94" s="115">
        <v>2018</v>
      </c>
      <c r="E94" s="116">
        <v>733003.27</v>
      </c>
      <c r="F94" s="115"/>
      <c r="G94" s="112"/>
    </row>
    <row r="95" spans="1:7">
      <c r="A95" s="110">
        <v>85</v>
      </c>
      <c r="B95" s="161" t="s">
        <v>591</v>
      </c>
      <c r="C95" s="158" t="s">
        <v>682</v>
      </c>
      <c r="D95" s="115">
        <v>2018</v>
      </c>
      <c r="E95" s="116">
        <v>710504.46</v>
      </c>
      <c r="F95" s="115"/>
      <c r="G95" s="112"/>
    </row>
    <row r="96" spans="1:7">
      <c r="A96" s="110">
        <v>86</v>
      </c>
      <c r="B96" s="161" t="s">
        <v>592</v>
      </c>
      <c r="C96" s="158" t="s">
        <v>683</v>
      </c>
      <c r="D96" s="115">
        <v>2018</v>
      </c>
      <c r="E96" s="116">
        <v>696446.23</v>
      </c>
      <c r="F96" s="115"/>
      <c r="G96" s="112"/>
    </row>
    <row r="97" spans="1:7">
      <c r="A97" s="110">
        <v>87</v>
      </c>
      <c r="B97" s="161" t="s">
        <v>593</v>
      </c>
      <c r="C97" s="158" t="s">
        <v>684</v>
      </c>
      <c r="D97" s="115">
        <v>2018</v>
      </c>
      <c r="E97" s="116">
        <v>691705.45</v>
      </c>
      <c r="F97" s="115" t="s">
        <v>788</v>
      </c>
      <c r="G97" s="112">
        <v>11372</v>
      </c>
    </row>
    <row r="98" spans="1:7">
      <c r="A98" s="110">
        <v>88</v>
      </c>
      <c r="B98" s="161" t="s">
        <v>594</v>
      </c>
      <c r="C98" s="158" t="s">
        <v>685</v>
      </c>
      <c r="D98" s="115">
        <v>2018</v>
      </c>
      <c r="E98" s="116">
        <v>675234</v>
      </c>
      <c r="F98" s="115"/>
      <c r="G98" s="112"/>
    </row>
    <row r="99" spans="1:7">
      <c r="A99" s="110">
        <v>89</v>
      </c>
      <c r="B99" s="161" t="s">
        <v>595</v>
      </c>
      <c r="C99" s="158" t="s">
        <v>686</v>
      </c>
      <c r="D99" s="115">
        <v>2018</v>
      </c>
      <c r="E99" s="116">
        <v>655000</v>
      </c>
      <c r="F99" s="115"/>
      <c r="G99" s="112"/>
    </row>
    <row r="100" spans="1:7">
      <c r="A100" s="110">
        <v>90</v>
      </c>
      <c r="B100" s="161" t="s">
        <v>596</v>
      </c>
      <c r="C100" s="158" t="s">
        <v>687</v>
      </c>
      <c r="D100" s="115">
        <v>2018</v>
      </c>
      <c r="E100" s="116">
        <v>637646.91</v>
      </c>
      <c r="F100" s="115" t="s">
        <v>779</v>
      </c>
      <c r="G100" s="112">
        <v>51111</v>
      </c>
    </row>
    <row r="101" spans="1:7">
      <c r="A101" s="110">
        <v>91</v>
      </c>
      <c r="B101" s="161" t="s">
        <v>597</v>
      </c>
      <c r="C101" s="158" t="s">
        <v>688</v>
      </c>
      <c r="D101" s="115">
        <v>2018</v>
      </c>
      <c r="E101" s="116">
        <v>612015.78</v>
      </c>
      <c r="F101" s="115"/>
      <c r="G101" s="112"/>
    </row>
    <row r="102" spans="1:7">
      <c r="A102" s="110">
        <v>92</v>
      </c>
      <c r="B102" s="161" t="s">
        <v>598</v>
      </c>
      <c r="C102" s="158" t="s">
        <v>689</v>
      </c>
      <c r="D102" s="115">
        <v>2018</v>
      </c>
      <c r="E102" s="116">
        <v>596979.87</v>
      </c>
      <c r="F102" s="115"/>
      <c r="G102" s="112"/>
    </row>
    <row r="103" spans="1:7">
      <c r="A103" s="110">
        <v>93</v>
      </c>
      <c r="B103" s="161" t="s">
        <v>599</v>
      </c>
      <c r="C103" s="158" t="s">
        <v>690</v>
      </c>
      <c r="D103" s="115">
        <v>2018</v>
      </c>
      <c r="E103" s="116">
        <v>593658.01</v>
      </c>
      <c r="F103" s="115"/>
      <c r="G103" s="112"/>
    </row>
    <row r="104" spans="1:7">
      <c r="A104" s="110">
        <v>94</v>
      </c>
      <c r="B104" s="161" t="s">
        <v>600</v>
      </c>
      <c r="C104" s="158" t="s">
        <v>691</v>
      </c>
      <c r="D104" s="115">
        <v>2018</v>
      </c>
      <c r="E104" s="116">
        <v>582828.32999999996</v>
      </c>
      <c r="F104" s="115" t="s">
        <v>779</v>
      </c>
      <c r="G104" s="112">
        <v>51111</v>
      </c>
    </row>
    <row r="105" spans="1:7">
      <c r="A105" s="110">
        <v>95</v>
      </c>
      <c r="B105" s="161" t="s">
        <v>601</v>
      </c>
      <c r="C105" s="158" t="s">
        <v>692</v>
      </c>
      <c r="D105" s="115">
        <v>2018</v>
      </c>
      <c r="E105" s="116">
        <v>552000</v>
      </c>
      <c r="F105" s="115"/>
      <c r="G105" s="112"/>
    </row>
    <row r="106" spans="1:7">
      <c r="A106" s="110">
        <v>96</v>
      </c>
      <c r="B106" s="161" t="s">
        <v>602</v>
      </c>
      <c r="C106" s="158" t="s">
        <v>693</v>
      </c>
      <c r="D106" s="115">
        <v>2018</v>
      </c>
      <c r="E106" s="116">
        <v>548173.99</v>
      </c>
      <c r="F106" s="115"/>
      <c r="G106" s="112"/>
    </row>
    <row r="107" spans="1:7">
      <c r="A107" s="110">
        <v>97</v>
      </c>
      <c r="B107" s="161" t="s">
        <v>603</v>
      </c>
      <c r="C107" s="158" t="s">
        <v>694</v>
      </c>
      <c r="D107" s="115">
        <v>2018</v>
      </c>
      <c r="E107" s="116">
        <v>531411.69999999995</v>
      </c>
      <c r="F107" s="115" t="s">
        <v>776</v>
      </c>
      <c r="G107" s="112">
        <v>51235</v>
      </c>
    </row>
    <row r="108" spans="1:7">
      <c r="A108" s="110">
        <v>98</v>
      </c>
      <c r="B108" s="161" t="s">
        <v>604</v>
      </c>
      <c r="C108" s="158" t="s">
        <v>695</v>
      </c>
      <c r="D108" s="115">
        <v>2018</v>
      </c>
      <c r="E108" s="116">
        <v>522067.6</v>
      </c>
      <c r="F108" s="115" t="s">
        <v>775</v>
      </c>
      <c r="G108" s="112">
        <v>50871</v>
      </c>
    </row>
    <row r="109" spans="1:7">
      <c r="A109" s="110">
        <v>99</v>
      </c>
      <c r="B109" s="161" t="s">
        <v>605</v>
      </c>
      <c r="C109" s="158" t="s">
        <v>696</v>
      </c>
      <c r="D109" s="115">
        <v>2018</v>
      </c>
      <c r="E109" s="116">
        <v>516292.59</v>
      </c>
      <c r="F109" s="115" t="s">
        <v>776</v>
      </c>
      <c r="G109" s="112">
        <v>51235</v>
      </c>
    </row>
    <row r="110" spans="1:7">
      <c r="A110" s="110">
        <v>100</v>
      </c>
      <c r="B110" s="161" t="s">
        <v>606</v>
      </c>
      <c r="C110" s="158" t="s">
        <v>697</v>
      </c>
      <c r="D110" s="115">
        <v>2018</v>
      </c>
      <c r="E110" s="116">
        <v>504406.21</v>
      </c>
      <c r="F110" s="115" t="s">
        <v>778</v>
      </c>
      <c r="G110" s="112">
        <v>11017</v>
      </c>
    </row>
    <row r="111" spans="1:7">
      <c r="A111" s="110">
        <v>101</v>
      </c>
      <c r="B111" s="161" t="s">
        <v>607</v>
      </c>
      <c r="C111" s="158" t="s">
        <v>698</v>
      </c>
      <c r="D111" s="115">
        <v>2018</v>
      </c>
      <c r="E111" s="116">
        <v>500574.52000000008</v>
      </c>
      <c r="F111" s="115"/>
      <c r="G111" s="112"/>
    </row>
    <row r="112" spans="1:7">
      <c r="A112" s="110">
        <v>102</v>
      </c>
      <c r="B112" s="161" t="s">
        <v>608</v>
      </c>
      <c r="C112" s="158" t="s">
        <v>699</v>
      </c>
      <c r="D112" s="115">
        <v>2018</v>
      </c>
      <c r="E112" s="116">
        <v>500574.5199999999</v>
      </c>
      <c r="F112" s="115"/>
      <c r="G112" s="112"/>
    </row>
    <row r="113" spans="1:7">
      <c r="A113" s="110">
        <v>103</v>
      </c>
      <c r="B113" s="161" t="s">
        <v>609</v>
      </c>
      <c r="C113" s="158" t="s">
        <v>700</v>
      </c>
      <c r="D113" s="115">
        <v>2018</v>
      </c>
      <c r="E113" s="116">
        <v>493968.34</v>
      </c>
      <c r="F113" s="115"/>
      <c r="G113" s="112"/>
    </row>
    <row r="114" spans="1:7">
      <c r="A114" s="110">
        <v>104</v>
      </c>
      <c r="B114" s="161" t="s">
        <v>610</v>
      </c>
      <c r="C114" s="158" t="s">
        <v>701</v>
      </c>
      <c r="D114" s="115">
        <v>2018</v>
      </c>
      <c r="E114" s="116">
        <v>490758.64</v>
      </c>
      <c r="F114" s="115"/>
      <c r="G114" s="112"/>
    </row>
    <row r="115" spans="1:7">
      <c r="A115" s="110">
        <v>105</v>
      </c>
      <c r="B115" s="161" t="s">
        <v>611</v>
      </c>
      <c r="C115" s="158" t="s">
        <v>702</v>
      </c>
      <c r="D115" s="115">
        <v>2018</v>
      </c>
      <c r="E115" s="116">
        <v>472040.96000000002</v>
      </c>
      <c r="F115" s="115" t="s">
        <v>788</v>
      </c>
      <c r="G115" s="112">
        <v>11383</v>
      </c>
    </row>
    <row r="116" spans="1:7">
      <c r="A116" s="110">
        <v>106</v>
      </c>
      <c r="B116" s="161" t="s">
        <v>612</v>
      </c>
      <c r="C116" s="158" t="s">
        <v>703</v>
      </c>
      <c r="D116" s="115">
        <v>2018</v>
      </c>
      <c r="E116" s="116">
        <v>467498.05</v>
      </c>
      <c r="F116" s="115" t="s">
        <v>778</v>
      </c>
      <c r="G116" s="112">
        <v>11017</v>
      </c>
    </row>
    <row r="117" spans="1:7">
      <c r="A117" s="110">
        <v>107</v>
      </c>
      <c r="B117" s="161" t="s">
        <v>613</v>
      </c>
      <c r="C117" s="158" t="s">
        <v>704</v>
      </c>
      <c r="D117" s="115">
        <v>2018</v>
      </c>
      <c r="E117" s="116">
        <v>467384.37</v>
      </c>
      <c r="F117" s="115" t="s">
        <v>776</v>
      </c>
      <c r="G117" s="112">
        <v>51237</v>
      </c>
    </row>
    <row r="118" spans="1:7">
      <c r="A118" s="110">
        <v>108</v>
      </c>
      <c r="B118" s="161" t="s">
        <v>614</v>
      </c>
      <c r="C118" s="158" t="s">
        <v>705</v>
      </c>
      <c r="D118" s="115">
        <v>2018</v>
      </c>
      <c r="E118" s="116">
        <v>465534.22999999986</v>
      </c>
      <c r="F118" s="115"/>
      <c r="G118" s="112"/>
    </row>
    <row r="119" spans="1:7">
      <c r="A119" s="110">
        <v>109</v>
      </c>
      <c r="B119" s="161" t="s">
        <v>615</v>
      </c>
      <c r="C119" s="158" t="s">
        <v>706</v>
      </c>
      <c r="D119" s="115">
        <v>2018</v>
      </c>
      <c r="E119" s="116">
        <v>461254.12</v>
      </c>
      <c r="F119" s="115"/>
      <c r="G119" s="112"/>
    </row>
    <row r="120" spans="1:7">
      <c r="A120" s="110">
        <v>110</v>
      </c>
      <c r="B120" s="161" t="s">
        <v>616</v>
      </c>
      <c r="C120" s="158" t="s">
        <v>707</v>
      </c>
      <c r="D120" s="115">
        <v>2018</v>
      </c>
      <c r="E120" s="116">
        <v>459798.97</v>
      </c>
      <c r="F120" s="115"/>
      <c r="G120" s="112"/>
    </row>
    <row r="121" spans="1:7">
      <c r="A121" s="110">
        <v>111</v>
      </c>
      <c r="B121" s="161" t="s">
        <v>617</v>
      </c>
      <c r="C121" s="158" t="s">
        <v>708</v>
      </c>
      <c r="D121" s="115">
        <v>2018</v>
      </c>
      <c r="E121" s="116">
        <v>459212.87</v>
      </c>
      <c r="F121" s="115"/>
      <c r="G121" s="112"/>
    </row>
    <row r="122" spans="1:7">
      <c r="A122" s="110">
        <v>112</v>
      </c>
      <c r="B122" s="161" t="s">
        <v>618</v>
      </c>
      <c r="C122" s="158" t="s">
        <v>709</v>
      </c>
      <c r="D122" s="115">
        <v>2018</v>
      </c>
      <c r="E122" s="116">
        <v>453035.36</v>
      </c>
      <c r="F122" s="115"/>
      <c r="G122" s="112"/>
    </row>
    <row r="123" spans="1:7">
      <c r="A123" s="110">
        <v>113</v>
      </c>
      <c r="B123" s="161" t="s">
        <v>619</v>
      </c>
      <c r="C123" s="158" t="s">
        <v>710</v>
      </c>
      <c r="D123" s="115">
        <v>2018</v>
      </c>
      <c r="E123" s="116">
        <v>450600</v>
      </c>
      <c r="F123" s="115" t="s">
        <v>777</v>
      </c>
      <c r="G123" s="112">
        <v>50546</v>
      </c>
    </row>
    <row r="124" spans="1:7">
      <c r="A124" s="110">
        <v>114</v>
      </c>
      <c r="B124" s="161" t="s">
        <v>620</v>
      </c>
      <c r="C124" s="158" t="s">
        <v>711</v>
      </c>
      <c r="D124" s="115">
        <v>2018</v>
      </c>
      <c r="E124" s="116">
        <v>443965.61</v>
      </c>
      <c r="F124" s="115" t="s">
        <v>788</v>
      </c>
      <c r="G124" s="112">
        <v>11315</v>
      </c>
    </row>
    <row r="125" spans="1:7">
      <c r="A125" s="110">
        <v>115</v>
      </c>
      <c r="B125" s="161" t="s">
        <v>621</v>
      </c>
      <c r="C125" s="158" t="s">
        <v>712</v>
      </c>
      <c r="D125" s="115">
        <v>2018</v>
      </c>
      <c r="E125" s="116">
        <v>436469.71</v>
      </c>
      <c r="F125" s="115"/>
      <c r="G125" s="112"/>
    </row>
    <row r="126" spans="1:7">
      <c r="A126" s="110">
        <v>116</v>
      </c>
      <c r="B126" s="161" t="s">
        <v>622</v>
      </c>
      <c r="C126" s="158" t="s">
        <v>713</v>
      </c>
      <c r="D126" s="115">
        <v>2018</v>
      </c>
      <c r="E126" s="116">
        <v>436309.29</v>
      </c>
      <c r="F126" s="115"/>
      <c r="G126" s="112"/>
    </row>
    <row r="127" spans="1:7">
      <c r="A127" s="110">
        <v>117</v>
      </c>
      <c r="B127" s="161" t="s">
        <v>623</v>
      </c>
      <c r="C127" s="158" t="s">
        <v>714</v>
      </c>
      <c r="D127" s="115">
        <v>2018</v>
      </c>
      <c r="E127" s="116">
        <v>434220.72</v>
      </c>
      <c r="F127" s="115"/>
      <c r="G127" s="112"/>
    </row>
    <row r="128" spans="1:7">
      <c r="A128" s="110">
        <v>118</v>
      </c>
      <c r="B128" s="161" t="s">
        <v>624</v>
      </c>
      <c r="C128" s="158" t="s">
        <v>715</v>
      </c>
      <c r="D128" s="115">
        <v>2018</v>
      </c>
      <c r="E128" s="116">
        <v>422762.69</v>
      </c>
      <c r="F128" s="115" t="s">
        <v>778</v>
      </c>
      <c r="G128" s="112">
        <v>11017</v>
      </c>
    </row>
    <row r="129" spans="1:7">
      <c r="A129" s="110">
        <v>119</v>
      </c>
      <c r="B129" s="161" t="s">
        <v>625</v>
      </c>
      <c r="C129" s="158" t="s">
        <v>716</v>
      </c>
      <c r="D129" s="115">
        <v>2018</v>
      </c>
      <c r="E129" s="116">
        <v>415554.33</v>
      </c>
      <c r="F129" s="115"/>
      <c r="G129" s="112"/>
    </row>
    <row r="130" spans="1:7">
      <c r="A130" s="110">
        <v>120</v>
      </c>
      <c r="B130" s="161" t="s">
        <v>626</v>
      </c>
      <c r="C130" s="158" t="s">
        <v>717</v>
      </c>
      <c r="D130" s="115">
        <v>2018</v>
      </c>
      <c r="E130" s="116">
        <v>413324.54</v>
      </c>
      <c r="F130" s="115"/>
      <c r="G130" s="112"/>
    </row>
    <row r="131" spans="1:7">
      <c r="A131" s="110">
        <v>121</v>
      </c>
      <c r="B131" s="161" t="s">
        <v>627</v>
      </c>
      <c r="C131" s="158" t="s">
        <v>718</v>
      </c>
      <c r="D131" s="115">
        <v>2018</v>
      </c>
      <c r="E131" s="116">
        <v>412180.49</v>
      </c>
      <c r="F131" s="115" t="s">
        <v>783</v>
      </c>
      <c r="G131" s="112">
        <v>50955</v>
      </c>
    </row>
    <row r="132" spans="1:7">
      <c r="A132" s="110">
        <v>122</v>
      </c>
      <c r="B132" s="161" t="s">
        <v>628</v>
      </c>
      <c r="C132" s="158" t="s">
        <v>719</v>
      </c>
      <c r="D132" s="115">
        <v>2018</v>
      </c>
      <c r="E132" s="116">
        <v>390862.88</v>
      </c>
      <c r="F132" s="115" t="s">
        <v>775</v>
      </c>
      <c r="G132" s="112">
        <v>50871</v>
      </c>
    </row>
    <row r="133" spans="1:7">
      <c r="A133" s="110">
        <v>123</v>
      </c>
      <c r="B133" s="161" t="s">
        <v>629</v>
      </c>
      <c r="C133" s="158" t="s">
        <v>720</v>
      </c>
      <c r="D133" s="115">
        <v>2018</v>
      </c>
      <c r="E133" s="116">
        <v>382543.9</v>
      </c>
      <c r="F133" s="115" t="s">
        <v>779</v>
      </c>
      <c r="G133" s="112">
        <v>51111</v>
      </c>
    </row>
    <row r="134" spans="1:7">
      <c r="A134" s="110">
        <v>124</v>
      </c>
      <c r="B134" s="161" t="s">
        <v>630</v>
      </c>
      <c r="C134" s="158" t="s">
        <v>721</v>
      </c>
      <c r="D134" s="115">
        <v>2018</v>
      </c>
      <c r="E134" s="116">
        <v>378246</v>
      </c>
      <c r="F134" s="115" t="s">
        <v>790</v>
      </c>
      <c r="G134" s="112">
        <v>50637</v>
      </c>
    </row>
    <row r="135" spans="1:7">
      <c r="A135" s="110">
        <v>125</v>
      </c>
      <c r="B135" s="161" t="s">
        <v>631</v>
      </c>
      <c r="C135" s="158" t="s">
        <v>722</v>
      </c>
      <c r="D135" s="115">
        <v>2018</v>
      </c>
      <c r="E135" s="116">
        <v>376618.03</v>
      </c>
      <c r="F135" s="115" t="s">
        <v>778</v>
      </c>
      <c r="G135" s="112">
        <v>11017</v>
      </c>
    </row>
    <row r="136" spans="1:7">
      <c r="A136" s="110">
        <v>126</v>
      </c>
      <c r="B136" s="161" t="s">
        <v>632</v>
      </c>
      <c r="C136" s="158" t="s">
        <v>723</v>
      </c>
      <c r="D136" s="115">
        <v>2018</v>
      </c>
      <c r="E136" s="116">
        <v>363352.79</v>
      </c>
      <c r="F136" s="115" t="s">
        <v>779</v>
      </c>
      <c r="G136" s="112">
        <v>51109</v>
      </c>
    </row>
    <row r="137" spans="1:7">
      <c r="A137" s="110">
        <v>127</v>
      </c>
      <c r="B137" s="161" t="s">
        <v>633</v>
      </c>
      <c r="C137" s="158" t="s">
        <v>724</v>
      </c>
      <c r="D137" s="115">
        <v>2018</v>
      </c>
      <c r="E137" s="116">
        <v>360645.04</v>
      </c>
      <c r="F137" s="115"/>
      <c r="G137" s="112"/>
    </row>
    <row r="138" spans="1:7">
      <c r="A138" s="110">
        <v>128</v>
      </c>
      <c r="B138" s="161" t="s">
        <v>634</v>
      </c>
      <c r="C138" s="158" t="s">
        <v>725</v>
      </c>
      <c r="D138" s="115">
        <v>2018</v>
      </c>
      <c r="E138" s="116">
        <v>357564.08</v>
      </c>
      <c r="F138" s="115" t="s">
        <v>778</v>
      </c>
      <c r="G138" s="112">
        <v>11017</v>
      </c>
    </row>
    <row r="139" spans="1:7">
      <c r="A139" s="110">
        <v>129</v>
      </c>
      <c r="B139" s="161" t="s">
        <v>635</v>
      </c>
      <c r="C139" s="158" t="s">
        <v>726</v>
      </c>
      <c r="D139" s="115">
        <v>2018</v>
      </c>
      <c r="E139" s="116">
        <v>324841.23</v>
      </c>
      <c r="F139" s="115"/>
      <c r="G139" s="112"/>
    </row>
    <row r="140" spans="1:7">
      <c r="A140" s="110">
        <v>130</v>
      </c>
      <c r="B140" s="161" t="s">
        <v>636</v>
      </c>
      <c r="C140" s="158" t="s">
        <v>727</v>
      </c>
      <c r="D140" s="115">
        <v>2018</v>
      </c>
      <c r="E140" s="116">
        <v>317590.56</v>
      </c>
      <c r="F140" s="115"/>
      <c r="G140" s="112"/>
    </row>
    <row r="141" spans="1:7">
      <c r="A141" s="110">
        <v>131</v>
      </c>
      <c r="B141" s="161" t="s">
        <v>637</v>
      </c>
      <c r="C141" s="158" t="s">
        <v>728</v>
      </c>
      <c r="D141" s="115">
        <v>2018</v>
      </c>
      <c r="E141" s="116">
        <v>314566.44</v>
      </c>
      <c r="F141" s="115"/>
      <c r="G141" s="112"/>
    </row>
    <row r="142" spans="1:7">
      <c r="A142" s="110">
        <v>132</v>
      </c>
      <c r="B142" s="161" t="s">
        <v>638</v>
      </c>
      <c r="C142" s="158" t="s">
        <v>729</v>
      </c>
      <c r="D142" s="115">
        <v>2018</v>
      </c>
      <c r="E142" s="116">
        <v>313347.86</v>
      </c>
      <c r="F142" s="115" t="s">
        <v>783</v>
      </c>
      <c r="G142" s="112">
        <v>51250</v>
      </c>
    </row>
    <row r="143" spans="1:7">
      <c r="A143" s="110">
        <v>133</v>
      </c>
      <c r="B143" s="161" t="s">
        <v>639</v>
      </c>
      <c r="C143" s="158" t="s">
        <v>730</v>
      </c>
      <c r="D143" s="115">
        <v>2018</v>
      </c>
      <c r="E143" s="116">
        <v>313273.53999999998</v>
      </c>
      <c r="F143" s="115" t="s">
        <v>776</v>
      </c>
      <c r="G143" s="112">
        <v>51237</v>
      </c>
    </row>
    <row r="144" spans="1:7">
      <c r="A144" s="110">
        <v>134</v>
      </c>
      <c r="B144" s="161" t="s">
        <v>640</v>
      </c>
      <c r="C144" s="158" t="s">
        <v>731</v>
      </c>
      <c r="D144" s="115">
        <v>2018</v>
      </c>
      <c r="E144" s="116">
        <v>311708.89</v>
      </c>
      <c r="F144" s="115" t="s">
        <v>788</v>
      </c>
      <c r="G144" s="112">
        <v>11372</v>
      </c>
    </row>
    <row r="145" spans="1:7">
      <c r="A145" s="110">
        <v>135</v>
      </c>
      <c r="B145" s="161" t="s">
        <v>641</v>
      </c>
      <c r="C145" s="158" t="s">
        <v>732</v>
      </c>
      <c r="D145" s="115">
        <v>2018</v>
      </c>
      <c r="E145" s="116">
        <v>299123.99</v>
      </c>
      <c r="F145" s="115" t="s">
        <v>788</v>
      </c>
      <c r="G145" s="112">
        <v>11383</v>
      </c>
    </row>
    <row r="146" spans="1:7">
      <c r="A146" s="110">
        <v>136</v>
      </c>
      <c r="B146" s="161" t="s">
        <v>642</v>
      </c>
      <c r="C146" s="158" t="s">
        <v>733</v>
      </c>
      <c r="D146" s="115">
        <v>2018</v>
      </c>
      <c r="E146" s="116">
        <v>289781.51</v>
      </c>
      <c r="F146" s="115" t="s">
        <v>778</v>
      </c>
      <c r="G146" s="112">
        <v>11017</v>
      </c>
    </row>
    <row r="147" spans="1:7">
      <c r="A147" s="110">
        <v>137</v>
      </c>
      <c r="B147" s="161" t="s">
        <v>643</v>
      </c>
      <c r="C147" s="158" t="s">
        <v>734</v>
      </c>
      <c r="D147" s="115">
        <v>2018</v>
      </c>
      <c r="E147" s="116">
        <v>283686.5</v>
      </c>
      <c r="F147" s="115"/>
      <c r="G147" s="112"/>
    </row>
    <row r="148" spans="1:7">
      <c r="A148" s="110">
        <v>138</v>
      </c>
      <c r="B148" s="161" t="s">
        <v>644</v>
      </c>
      <c r="C148" s="158" t="s">
        <v>735</v>
      </c>
      <c r="D148" s="115">
        <v>2018</v>
      </c>
      <c r="E148" s="116">
        <v>280434.64</v>
      </c>
      <c r="F148" s="115"/>
      <c r="G148" s="112"/>
    </row>
    <row r="149" spans="1:7">
      <c r="A149" s="110">
        <v>139</v>
      </c>
      <c r="B149" s="161" t="s">
        <v>645</v>
      </c>
      <c r="C149" s="158" t="s">
        <v>736</v>
      </c>
      <c r="D149" s="115">
        <v>2018</v>
      </c>
      <c r="E149" s="116">
        <v>268948</v>
      </c>
      <c r="F149" s="115"/>
      <c r="G149" s="112"/>
    </row>
    <row r="150" spans="1:7">
      <c r="A150" s="110">
        <v>140</v>
      </c>
      <c r="B150" s="161" t="s">
        <v>646</v>
      </c>
      <c r="C150" s="158" t="s">
        <v>737</v>
      </c>
      <c r="D150" s="115">
        <v>2018</v>
      </c>
      <c r="E150" s="116">
        <v>256395.58</v>
      </c>
      <c r="F150" s="115"/>
      <c r="G150" s="112"/>
    </row>
    <row r="151" spans="1:7">
      <c r="A151" s="110">
        <v>141</v>
      </c>
      <c r="B151" s="161" t="s">
        <v>647</v>
      </c>
      <c r="C151" s="158" t="s">
        <v>738</v>
      </c>
      <c r="D151" s="115">
        <v>2018</v>
      </c>
      <c r="E151" s="116">
        <v>254971.72</v>
      </c>
      <c r="F151" s="115"/>
      <c r="G151" s="112"/>
    </row>
    <row r="152" spans="1:7">
      <c r="A152" s="110">
        <v>142</v>
      </c>
      <c r="B152" s="161" t="s">
        <v>648</v>
      </c>
      <c r="C152" s="158" t="s">
        <v>739</v>
      </c>
      <c r="D152" s="115">
        <v>2018</v>
      </c>
      <c r="E152" s="116">
        <v>234307.43</v>
      </c>
      <c r="F152" s="115"/>
      <c r="G152" s="112"/>
    </row>
    <row r="153" spans="1:7">
      <c r="A153" s="110">
        <v>143</v>
      </c>
      <c r="B153" s="161" t="s">
        <v>649</v>
      </c>
      <c r="C153" s="158" t="s">
        <v>740</v>
      </c>
      <c r="D153" s="115">
        <v>2018</v>
      </c>
      <c r="E153" s="116">
        <v>232767.18</v>
      </c>
      <c r="F153" s="115"/>
      <c r="G153" s="112"/>
    </row>
    <row r="154" spans="1:7">
      <c r="A154" s="110">
        <v>144</v>
      </c>
      <c r="B154" s="161" t="s">
        <v>650</v>
      </c>
      <c r="C154" s="158" t="s">
        <v>741</v>
      </c>
      <c r="D154" s="115">
        <v>2018</v>
      </c>
      <c r="E154" s="116">
        <v>225896.97</v>
      </c>
      <c r="F154" s="115" t="s">
        <v>776</v>
      </c>
      <c r="G154" s="112">
        <v>51237</v>
      </c>
    </row>
    <row r="155" spans="1:7">
      <c r="A155" s="110">
        <v>145</v>
      </c>
      <c r="B155" s="161" t="s">
        <v>651</v>
      </c>
      <c r="C155" s="158" t="s">
        <v>742</v>
      </c>
      <c r="D155" s="115">
        <v>2018</v>
      </c>
      <c r="E155" s="116">
        <v>225000</v>
      </c>
      <c r="F155" s="115" t="s">
        <v>775</v>
      </c>
      <c r="G155" s="112">
        <v>50457</v>
      </c>
    </row>
    <row r="156" spans="1:7">
      <c r="A156" s="110">
        <v>146</v>
      </c>
      <c r="B156" s="161" t="s">
        <v>652</v>
      </c>
      <c r="C156" s="158" t="s">
        <v>743</v>
      </c>
      <c r="D156" s="115">
        <v>2018</v>
      </c>
      <c r="E156" s="116">
        <v>215362.01</v>
      </c>
      <c r="F156" s="115"/>
      <c r="G156" s="112"/>
    </row>
    <row r="157" spans="1:7">
      <c r="A157" s="110">
        <v>147</v>
      </c>
      <c r="B157" s="161" t="s">
        <v>653</v>
      </c>
      <c r="C157" s="158" t="s">
        <v>744</v>
      </c>
      <c r="D157" s="115">
        <v>2018</v>
      </c>
      <c r="E157" s="116">
        <v>215247.03</v>
      </c>
      <c r="F157" s="115"/>
      <c r="G157" s="112"/>
    </row>
    <row r="158" spans="1:7">
      <c r="A158" s="110">
        <v>148</v>
      </c>
      <c r="B158" s="161" t="s">
        <v>654</v>
      </c>
      <c r="C158" s="158" t="s">
        <v>745</v>
      </c>
      <c r="D158" s="115">
        <v>2018</v>
      </c>
      <c r="E158" s="116">
        <v>206076.29</v>
      </c>
      <c r="F158" s="115"/>
      <c r="G158" s="112"/>
    </row>
    <row r="159" spans="1:7">
      <c r="A159" s="110">
        <v>149</v>
      </c>
      <c r="B159" s="161" t="s">
        <v>655</v>
      </c>
      <c r="C159" s="158" t="s">
        <v>746</v>
      </c>
      <c r="D159" s="115">
        <v>2018</v>
      </c>
      <c r="E159" s="116">
        <v>201029.83</v>
      </c>
      <c r="F159" s="115"/>
      <c r="G159" s="112"/>
    </row>
    <row r="160" spans="1:7">
      <c r="A160" s="110">
        <v>150</v>
      </c>
      <c r="B160" s="161" t="s">
        <v>656</v>
      </c>
      <c r="C160" s="158" t="s">
        <v>747</v>
      </c>
      <c r="D160" s="115">
        <v>2018</v>
      </c>
      <c r="E160" s="116">
        <v>201029.83</v>
      </c>
      <c r="F160" s="115"/>
      <c r="G160" s="112"/>
    </row>
    <row r="161" spans="1:7" ht="12" customHeight="1">
      <c r="A161" s="110">
        <v>151</v>
      </c>
      <c r="B161" s="161" t="s">
        <v>657</v>
      </c>
      <c r="C161" s="158" t="s">
        <v>748</v>
      </c>
      <c r="D161" s="115">
        <v>2018</v>
      </c>
      <c r="E161" s="116">
        <v>200983.33</v>
      </c>
      <c r="F161" s="115" t="s">
        <v>781</v>
      </c>
      <c r="G161" s="112">
        <v>51411</v>
      </c>
    </row>
    <row r="162" spans="1:7" ht="12" customHeight="1">
      <c r="A162" s="110">
        <v>152</v>
      </c>
      <c r="B162" s="161" t="s">
        <v>658</v>
      </c>
      <c r="C162" s="158" t="s">
        <v>749</v>
      </c>
      <c r="D162" s="115">
        <v>2018</v>
      </c>
      <c r="E162" s="116">
        <v>200000</v>
      </c>
      <c r="F162" s="115"/>
      <c r="G162" s="112"/>
    </row>
    <row r="163" spans="1:7">
      <c r="A163" s="110">
        <v>153</v>
      </c>
      <c r="B163" s="161" t="s">
        <v>659</v>
      </c>
      <c r="C163" s="158" t="s">
        <v>750</v>
      </c>
      <c r="D163" s="115">
        <v>2018</v>
      </c>
      <c r="E163" s="116">
        <v>180131.53</v>
      </c>
      <c r="F163" s="115" t="s">
        <v>785</v>
      </c>
      <c r="G163" s="112">
        <v>51358</v>
      </c>
    </row>
    <row r="164" spans="1:7">
      <c r="A164" s="114" t="s">
        <v>84</v>
      </c>
      <c r="B164" s="111"/>
      <c r="C164" s="112"/>
      <c r="D164" s="115"/>
      <c r="E164" s="116"/>
      <c r="F164" s="115"/>
      <c r="G164" s="112"/>
    </row>
    <row r="165" spans="1:7">
      <c r="A165" s="114" t="s">
        <v>168</v>
      </c>
      <c r="B165" s="111"/>
      <c r="C165" s="112"/>
      <c r="D165" s="115"/>
      <c r="E165" s="116"/>
      <c r="F165" s="115"/>
      <c r="G165" s="112"/>
    </row>
    <row r="166" spans="1:7">
      <c r="A166" s="110"/>
      <c r="B166" s="111"/>
      <c r="C166" s="112"/>
      <c r="D166" s="115"/>
      <c r="E166" s="116"/>
      <c r="F166" s="115"/>
      <c r="G166" s="112"/>
    </row>
    <row r="167" spans="1:7">
      <c r="A167" s="110" t="s">
        <v>2</v>
      </c>
      <c r="B167" s="111"/>
      <c r="C167" s="112"/>
      <c r="D167" s="115"/>
      <c r="E167" s="116"/>
      <c r="F167" s="115"/>
      <c r="G167" s="112"/>
    </row>
    <row r="168" spans="1:7">
      <c r="A168" s="117" t="s">
        <v>4</v>
      </c>
      <c r="B168" s="118" t="s">
        <v>154</v>
      </c>
      <c r="C168" s="119" t="s">
        <v>155</v>
      </c>
      <c r="D168" s="117" t="s">
        <v>156</v>
      </c>
      <c r="E168" s="120" t="s">
        <v>157</v>
      </c>
      <c r="F168" s="117" t="s">
        <v>158</v>
      </c>
      <c r="G168" s="119" t="s">
        <v>159</v>
      </c>
    </row>
    <row r="169" spans="1:7">
      <c r="A169" s="110">
        <v>154</v>
      </c>
      <c r="B169" s="161" t="s">
        <v>765</v>
      </c>
      <c r="C169" s="158" t="s">
        <v>766</v>
      </c>
      <c r="D169" s="115">
        <v>2018</v>
      </c>
      <c r="E169" s="116">
        <v>176064</v>
      </c>
      <c r="F169" s="115" t="s">
        <v>785</v>
      </c>
      <c r="G169" s="112">
        <v>51358</v>
      </c>
    </row>
    <row r="170" spans="1:7">
      <c r="A170" s="110">
        <v>155</v>
      </c>
      <c r="B170" s="161" t="s">
        <v>767</v>
      </c>
      <c r="C170" s="158" t="s">
        <v>768</v>
      </c>
      <c r="D170" s="115">
        <v>2018</v>
      </c>
      <c r="E170" s="116">
        <v>175543.32</v>
      </c>
      <c r="F170" s="115"/>
      <c r="G170" s="112"/>
    </row>
    <row r="171" spans="1:7">
      <c r="A171" s="110">
        <v>156</v>
      </c>
      <c r="B171" s="161" t="s">
        <v>769</v>
      </c>
      <c r="C171" s="158" t="s">
        <v>770</v>
      </c>
      <c r="D171" s="115">
        <v>2018</v>
      </c>
      <c r="E171" s="116">
        <v>174552.81</v>
      </c>
      <c r="F171" s="115" t="s">
        <v>783</v>
      </c>
      <c r="G171" s="112">
        <v>51131</v>
      </c>
    </row>
    <row r="172" spans="1:7">
      <c r="A172" s="110">
        <v>157</v>
      </c>
      <c r="B172" s="161" t="s">
        <v>771</v>
      </c>
      <c r="C172" s="158" t="s">
        <v>772</v>
      </c>
      <c r="D172" s="115">
        <v>2018</v>
      </c>
      <c r="E172" s="116">
        <v>170221.29</v>
      </c>
      <c r="F172" s="115" t="s">
        <v>775</v>
      </c>
      <c r="G172" s="112">
        <v>50871</v>
      </c>
    </row>
    <row r="173" spans="1:7">
      <c r="A173" s="110">
        <v>158</v>
      </c>
      <c r="B173" s="161" t="s">
        <v>773</v>
      </c>
      <c r="C173" s="158" t="s">
        <v>774</v>
      </c>
      <c r="D173" s="115">
        <v>2018</v>
      </c>
      <c r="E173" s="116">
        <v>167913.4</v>
      </c>
      <c r="F173" s="115" t="s">
        <v>780</v>
      </c>
      <c r="G173" s="112">
        <v>11127</v>
      </c>
    </row>
    <row r="174" spans="1:7">
      <c r="A174" s="110">
        <v>159</v>
      </c>
      <c r="B174" s="161" t="s">
        <v>660</v>
      </c>
      <c r="C174" s="158" t="s">
        <v>751</v>
      </c>
      <c r="D174" s="115">
        <v>2018</v>
      </c>
      <c r="E174" s="116">
        <v>158431.98000000001</v>
      </c>
      <c r="F174" s="115"/>
      <c r="G174" s="112"/>
    </row>
    <row r="175" spans="1:7">
      <c r="A175" s="110">
        <v>160</v>
      </c>
      <c r="B175" s="161" t="s">
        <v>661</v>
      </c>
      <c r="C175" s="158" t="s">
        <v>752</v>
      </c>
      <c r="D175" s="115">
        <v>2018</v>
      </c>
      <c r="E175" s="116">
        <v>149503.07999999999</v>
      </c>
      <c r="F175" s="115" t="s">
        <v>787</v>
      </c>
      <c r="G175" s="112">
        <v>51170</v>
      </c>
    </row>
    <row r="176" spans="1:7">
      <c r="A176" s="110">
        <v>161</v>
      </c>
      <c r="B176" s="161" t="s">
        <v>662</v>
      </c>
      <c r="C176" s="158" t="s">
        <v>753</v>
      </c>
      <c r="D176" s="115">
        <v>2018</v>
      </c>
      <c r="E176" s="116">
        <v>135986.32</v>
      </c>
      <c r="F176" s="115"/>
      <c r="G176" s="112"/>
    </row>
    <row r="177" spans="1:7">
      <c r="A177" s="110">
        <v>162</v>
      </c>
      <c r="B177" s="161" t="s">
        <v>663</v>
      </c>
      <c r="C177" s="158" t="s">
        <v>754</v>
      </c>
      <c r="D177" s="115">
        <v>2018</v>
      </c>
      <c r="E177" s="116">
        <v>129955.08</v>
      </c>
      <c r="F177" s="115" t="s">
        <v>788</v>
      </c>
      <c r="G177" s="112">
        <v>11384</v>
      </c>
    </row>
    <row r="178" spans="1:7">
      <c r="A178" s="110">
        <v>163</v>
      </c>
      <c r="B178" s="161" t="s">
        <v>664</v>
      </c>
      <c r="C178" s="158" t="s">
        <v>755</v>
      </c>
      <c r="D178" s="115">
        <v>2018</v>
      </c>
      <c r="E178" s="116">
        <v>127532.3</v>
      </c>
      <c r="F178" s="115" t="s">
        <v>778</v>
      </c>
      <c r="G178" s="112">
        <v>11017</v>
      </c>
    </row>
    <row r="179" spans="1:7">
      <c r="A179" s="110">
        <v>164</v>
      </c>
      <c r="B179" s="161" t="s">
        <v>665</v>
      </c>
      <c r="C179" s="158" t="s">
        <v>756</v>
      </c>
      <c r="D179" s="115">
        <v>2018</v>
      </c>
      <c r="E179" s="116">
        <v>121598.89</v>
      </c>
      <c r="F179" s="115" t="s">
        <v>779</v>
      </c>
      <c r="G179" s="112">
        <v>51140</v>
      </c>
    </row>
    <row r="180" spans="1:7">
      <c r="A180" s="110">
        <v>165</v>
      </c>
      <c r="B180" s="161" t="s">
        <v>666</v>
      </c>
      <c r="C180" s="158" t="s">
        <v>757</v>
      </c>
      <c r="D180" s="115">
        <v>2018</v>
      </c>
      <c r="E180" s="116">
        <v>120000</v>
      </c>
      <c r="F180" s="115"/>
      <c r="G180" s="112"/>
    </row>
    <row r="181" spans="1:7">
      <c r="A181" s="110">
        <v>166</v>
      </c>
      <c r="B181" s="161" t="s">
        <v>667</v>
      </c>
      <c r="C181" s="158" t="s">
        <v>758</v>
      </c>
      <c r="D181" s="115">
        <v>2018</v>
      </c>
      <c r="E181" s="116">
        <v>120000</v>
      </c>
      <c r="F181" s="115"/>
      <c r="G181" s="112"/>
    </row>
    <row r="182" spans="1:7">
      <c r="A182" s="110">
        <v>167</v>
      </c>
      <c r="B182" s="161" t="s">
        <v>668</v>
      </c>
      <c r="C182" s="158" t="s">
        <v>759</v>
      </c>
      <c r="D182" s="115">
        <v>2018</v>
      </c>
      <c r="E182" s="116">
        <v>120000</v>
      </c>
      <c r="F182" s="115"/>
      <c r="G182" s="112"/>
    </row>
    <row r="183" spans="1:7">
      <c r="A183" s="110">
        <v>168</v>
      </c>
      <c r="B183" s="161" t="s">
        <v>669</v>
      </c>
      <c r="C183" s="158" t="s">
        <v>760</v>
      </c>
      <c r="D183" s="115">
        <v>2018</v>
      </c>
      <c r="E183" s="116">
        <v>118148.43</v>
      </c>
      <c r="F183" s="115" t="s">
        <v>775</v>
      </c>
      <c r="G183" s="112">
        <v>50925</v>
      </c>
    </row>
    <row r="184" spans="1:7">
      <c r="A184" s="110">
        <v>169</v>
      </c>
      <c r="B184" s="161" t="s">
        <v>670</v>
      </c>
      <c r="C184" s="158" t="s">
        <v>761</v>
      </c>
      <c r="D184" s="115">
        <v>2018</v>
      </c>
      <c r="E184" s="116">
        <v>113000</v>
      </c>
      <c r="F184" s="115" t="s">
        <v>791</v>
      </c>
      <c r="G184" s="112">
        <v>51408</v>
      </c>
    </row>
    <row r="185" spans="1:7">
      <c r="A185" s="110">
        <v>170</v>
      </c>
      <c r="B185" s="161" t="s">
        <v>671</v>
      </c>
      <c r="C185" s="158" t="s">
        <v>762</v>
      </c>
      <c r="D185" s="115">
        <v>2018</v>
      </c>
      <c r="E185" s="116">
        <v>112717.62</v>
      </c>
      <c r="F185" s="115" t="s">
        <v>788</v>
      </c>
      <c r="G185" s="112">
        <v>50722</v>
      </c>
    </row>
    <row r="186" spans="1:7">
      <c r="A186" s="110">
        <v>171</v>
      </c>
      <c r="B186" s="161" t="s">
        <v>672</v>
      </c>
      <c r="C186" s="158" t="s">
        <v>763</v>
      </c>
      <c r="D186" s="115">
        <v>2018</v>
      </c>
      <c r="E186" s="116">
        <v>105000</v>
      </c>
      <c r="F186" s="115" t="s">
        <v>775</v>
      </c>
      <c r="G186" s="112">
        <v>50875</v>
      </c>
    </row>
    <row r="187" spans="1:7">
      <c r="A187" s="110">
        <v>172</v>
      </c>
      <c r="B187" s="161" t="s">
        <v>673</v>
      </c>
      <c r="C187" s="158" t="s">
        <v>764</v>
      </c>
      <c r="D187" s="115">
        <v>2018</v>
      </c>
      <c r="E187" s="167">
        <v>50000</v>
      </c>
      <c r="F187" s="115"/>
      <c r="G187" s="112"/>
    </row>
    <row r="188" spans="1:7">
      <c r="A188" s="110"/>
      <c r="B188" s="165" t="s">
        <v>423</v>
      </c>
      <c r="C188" s="158"/>
      <c r="D188" s="115"/>
      <c r="E188" s="166">
        <f>SUM(E6:E187)</f>
        <v>441225889.16999972</v>
      </c>
      <c r="F188" s="115"/>
      <c r="G188" s="112"/>
    </row>
    <row r="189" spans="1:7">
      <c r="A189" s="110"/>
      <c r="B189" s="165" t="s">
        <v>424</v>
      </c>
      <c r="C189" s="158"/>
      <c r="D189" s="115"/>
      <c r="E189" s="167">
        <v>-8778686.5600000005</v>
      </c>
      <c r="F189" s="115"/>
      <c r="G189" s="112"/>
    </row>
    <row r="190" spans="1:7" ht="13.5" thickBot="1">
      <c r="A190" s="110"/>
      <c r="B190" s="165" t="s">
        <v>425</v>
      </c>
      <c r="C190" s="158"/>
      <c r="D190" s="115"/>
      <c r="E190" s="113">
        <f>SUM(E188:E189)</f>
        <v>432447202.60999972</v>
      </c>
      <c r="F190" s="115"/>
      <c r="G190" s="112"/>
    </row>
    <row r="191" spans="1:7" ht="13.5" thickTop="1">
      <c r="A191" s="110"/>
      <c r="B191" s="161"/>
      <c r="C191" s="158"/>
      <c r="D191" s="115"/>
      <c r="E191" s="116"/>
      <c r="F191" s="115"/>
      <c r="G191" s="112"/>
    </row>
    <row r="192" spans="1:7">
      <c r="A192" s="114" t="s">
        <v>84</v>
      </c>
      <c r="B192" s="111"/>
      <c r="C192" s="112"/>
      <c r="D192" s="115"/>
      <c r="E192" s="116"/>
      <c r="F192" s="115"/>
      <c r="G192" s="112"/>
    </row>
    <row r="193" spans="1:11">
      <c r="A193" s="114" t="s">
        <v>169</v>
      </c>
      <c r="B193" s="111"/>
      <c r="C193" s="112"/>
      <c r="D193" s="115"/>
      <c r="E193" s="116"/>
      <c r="F193" s="115"/>
      <c r="G193" s="112"/>
    </row>
    <row r="194" spans="1:11">
      <c r="A194" s="110"/>
      <c r="B194" s="111"/>
      <c r="C194" s="112"/>
      <c r="D194" s="115"/>
      <c r="E194" s="116"/>
      <c r="F194" s="115"/>
      <c r="G194" s="112"/>
    </row>
    <row r="195" spans="1:11">
      <c r="A195" s="110" t="s">
        <v>2</v>
      </c>
      <c r="B195" s="111" t="s">
        <v>0</v>
      </c>
      <c r="C195" s="112"/>
      <c r="D195" s="115"/>
      <c r="E195" s="116"/>
      <c r="F195" s="115"/>
      <c r="G195" s="112"/>
    </row>
    <row r="196" spans="1:11">
      <c r="A196" s="117" t="s">
        <v>4</v>
      </c>
      <c r="B196" s="118" t="s">
        <v>154</v>
      </c>
      <c r="C196" s="117" t="s">
        <v>155</v>
      </c>
      <c r="D196" s="117" t="s">
        <v>156</v>
      </c>
      <c r="E196" s="121" t="s">
        <v>157</v>
      </c>
      <c r="F196" s="115"/>
      <c r="G196" s="112"/>
    </row>
    <row r="197" spans="1:11">
      <c r="A197" s="110">
        <v>1</v>
      </c>
      <c r="B197" s="111" t="s">
        <v>336</v>
      </c>
      <c r="C197" s="158" t="s">
        <v>337</v>
      </c>
      <c r="D197" s="115">
        <v>2018</v>
      </c>
      <c r="E197" s="116">
        <v>4066673.25</v>
      </c>
      <c r="F197" s="115"/>
      <c r="G197" s="112"/>
      <c r="K197" s="116"/>
    </row>
    <row r="198" spans="1:11">
      <c r="A198" s="110">
        <v>2</v>
      </c>
      <c r="B198" s="111" t="s">
        <v>270</v>
      </c>
      <c r="C198" s="158" t="s">
        <v>269</v>
      </c>
      <c r="D198" s="115">
        <v>2018</v>
      </c>
      <c r="E198" s="116">
        <v>2794406.83</v>
      </c>
      <c r="F198" s="115"/>
      <c r="G198" s="112"/>
      <c r="K198" s="116"/>
    </row>
    <row r="199" spans="1:11">
      <c r="A199" s="110">
        <v>3</v>
      </c>
      <c r="B199" s="111" t="s">
        <v>275</v>
      </c>
      <c r="C199" s="158" t="s">
        <v>276</v>
      </c>
      <c r="D199" s="115">
        <v>2018</v>
      </c>
      <c r="E199" s="116">
        <v>2372313</v>
      </c>
      <c r="F199" s="115"/>
      <c r="G199" s="112"/>
      <c r="K199" s="116"/>
    </row>
    <row r="200" spans="1:11">
      <c r="A200" s="110">
        <v>4</v>
      </c>
      <c r="B200" s="111" t="s">
        <v>405</v>
      </c>
      <c r="C200" s="158" t="s">
        <v>406</v>
      </c>
      <c r="D200" s="115">
        <v>2018</v>
      </c>
      <c r="E200" s="116">
        <v>1781962</v>
      </c>
      <c r="F200" s="115"/>
      <c r="G200" s="112"/>
      <c r="K200" s="116"/>
    </row>
    <row r="201" spans="1:11">
      <c r="A201" s="110">
        <v>5</v>
      </c>
      <c r="B201" s="111" t="s">
        <v>395</v>
      </c>
      <c r="C201" s="158" t="s">
        <v>396</v>
      </c>
      <c r="D201" s="115">
        <v>2018</v>
      </c>
      <c r="E201" s="116">
        <v>1588091.34</v>
      </c>
      <c r="F201" s="115"/>
      <c r="G201" s="112"/>
      <c r="K201" s="116"/>
    </row>
    <row r="202" spans="1:11">
      <c r="A202" s="110">
        <v>6</v>
      </c>
      <c r="B202" s="111" t="s">
        <v>307</v>
      </c>
      <c r="C202" s="158" t="s">
        <v>308</v>
      </c>
      <c r="D202" s="115">
        <v>2018</v>
      </c>
      <c r="E202" s="116">
        <v>1538563.33</v>
      </c>
      <c r="F202" s="115"/>
      <c r="G202" s="112"/>
      <c r="K202" s="116"/>
    </row>
    <row r="203" spans="1:11">
      <c r="A203" s="110">
        <v>7</v>
      </c>
      <c r="B203" s="111" t="s">
        <v>325</v>
      </c>
      <c r="C203" s="158" t="s">
        <v>163</v>
      </c>
      <c r="D203" s="115">
        <v>2018</v>
      </c>
      <c r="E203" s="116">
        <v>1475314.27</v>
      </c>
      <c r="F203" s="115"/>
      <c r="G203" s="112"/>
      <c r="K203" s="116"/>
    </row>
    <row r="204" spans="1:11">
      <c r="A204" s="110">
        <v>8</v>
      </c>
      <c r="B204" s="111" t="s">
        <v>332</v>
      </c>
      <c r="C204" s="158" t="s">
        <v>333</v>
      </c>
      <c r="D204" s="115">
        <v>2018</v>
      </c>
      <c r="E204" s="116">
        <v>1401158.57</v>
      </c>
      <c r="F204" s="115"/>
      <c r="G204" s="112"/>
      <c r="K204" s="116"/>
    </row>
    <row r="205" spans="1:11">
      <c r="A205" s="110">
        <v>9</v>
      </c>
      <c r="B205" s="111" t="s">
        <v>334</v>
      </c>
      <c r="C205" s="158" t="s">
        <v>335</v>
      </c>
      <c r="D205" s="115">
        <v>2018</v>
      </c>
      <c r="E205" s="116">
        <v>1383995.8499999999</v>
      </c>
      <c r="F205" s="115"/>
      <c r="G205" s="112"/>
      <c r="K205" s="116"/>
    </row>
    <row r="206" spans="1:11">
      <c r="A206" s="110">
        <v>10</v>
      </c>
      <c r="B206" s="111" t="s">
        <v>277</v>
      </c>
      <c r="C206" s="158" t="s">
        <v>278</v>
      </c>
      <c r="D206" s="115">
        <v>2018</v>
      </c>
      <c r="E206" s="116">
        <v>1367572.02</v>
      </c>
      <c r="F206" s="115"/>
      <c r="G206" s="112"/>
      <c r="K206" s="116"/>
    </row>
    <row r="207" spans="1:11">
      <c r="A207" s="110">
        <v>11</v>
      </c>
      <c r="B207" s="111" t="s">
        <v>263</v>
      </c>
      <c r="C207" s="158" t="s">
        <v>264</v>
      </c>
      <c r="D207" s="115">
        <v>2018</v>
      </c>
      <c r="E207" s="116">
        <v>1188000</v>
      </c>
      <c r="F207" s="115"/>
      <c r="G207" s="112"/>
      <c r="K207" s="116"/>
    </row>
    <row r="208" spans="1:11">
      <c r="A208" s="110">
        <v>12</v>
      </c>
      <c r="B208" s="111" t="s">
        <v>207</v>
      </c>
      <c r="C208" s="158" t="s">
        <v>208</v>
      </c>
      <c r="D208" s="115">
        <v>2018</v>
      </c>
      <c r="E208" s="116">
        <v>997132.05</v>
      </c>
      <c r="F208" s="115"/>
      <c r="G208" s="112"/>
      <c r="K208" s="116"/>
    </row>
    <row r="209" spans="1:11">
      <c r="A209" s="110">
        <v>13</v>
      </c>
      <c r="B209" s="111" t="s">
        <v>359</v>
      </c>
      <c r="C209" s="158" t="s">
        <v>360</v>
      </c>
      <c r="D209" s="115">
        <v>2018</v>
      </c>
      <c r="E209" s="116">
        <v>969565.88</v>
      </c>
      <c r="F209" s="115"/>
      <c r="G209" s="112"/>
      <c r="K209" s="116"/>
    </row>
    <row r="210" spans="1:11">
      <c r="A210" s="110">
        <v>14</v>
      </c>
      <c r="B210" s="111" t="s">
        <v>371</v>
      </c>
      <c r="C210" s="158" t="s">
        <v>372</v>
      </c>
      <c r="D210" s="115">
        <v>2018</v>
      </c>
      <c r="E210" s="116">
        <v>818072.85</v>
      </c>
      <c r="F210" s="115"/>
      <c r="G210" s="112"/>
      <c r="K210" s="116"/>
    </row>
    <row r="211" spans="1:11">
      <c r="A211" s="110">
        <v>15</v>
      </c>
      <c r="B211" s="111" t="s">
        <v>343</v>
      </c>
      <c r="C211" s="158" t="s">
        <v>344</v>
      </c>
      <c r="D211" s="115">
        <v>2018</v>
      </c>
      <c r="E211" s="116">
        <v>806300</v>
      </c>
      <c r="F211" s="115"/>
      <c r="G211" s="112"/>
      <c r="K211" s="116"/>
    </row>
    <row r="212" spans="1:11">
      <c r="A212" s="110">
        <v>16</v>
      </c>
      <c r="B212" s="111" t="s">
        <v>391</v>
      </c>
      <c r="C212" s="158" t="s">
        <v>392</v>
      </c>
      <c r="D212" s="115">
        <v>2018</v>
      </c>
      <c r="E212" s="116">
        <v>728015.84</v>
      </c>
      <c r="F212" s="115"/>
      <c r="G212" s="112"/>
      <c r="K212" s="116"/>
    </row>
    <row r="213" spans="1:11">
      <c r="A213" s="110">
        <v>17</v>
      </c>
      <c r="B213" s="111" t="s">
        <v>265</v>
      </c>
      <c r="C213" s="158" t="s">
        <v>266</v>
      </c>
      <c r="D213" s="115">
        <v>2018</v>
      </c>
      <c r="E213" s="116">
        <v>661549.42000000004</v>
      </c>
      <c r="F213" s="115"/>
      <c r="G213" s="112"/>
      <c r="K213" s="116"/>
    </row>
    <row r="214" spans="1:11">
      <c r="A214" s="110">
        <v>18</v>
      </c>
      <c r="B214" s="111" t="s">
        <v>326</v>
      </c>
      <c r="C214" s="158" t="s">
        <v>327</v>
      </c>
      <c r="D214" s="115">
        <v>2018</v>
      </c>
      <c r="E214" s="116">
        <v>645792.28</v>
      </c>
      <c r="F214" s="115"/>
      <c r="G214" s="112"/>
      <c r="K214" s="116"/>
    </row>
    <row r="215" spans="1:11">
      <c r="A215" s="110">
        <v>19</v>
      </c>
      <c r="B215" s="111" t="s">
        <v>271</v>
      </c>
      <c r="C215" s="158" t="s">
        <v>272</v>
      </c>
      <c r="D215" s="115">
        <v>2018</v>
      </c>
      <c r="E215" s="116">
        <v>626043.62</v>
      </c>
      <c r="F215" s="115"/>
      <c r="G215" s="112"/>
      <c r="K215" s="116"/>
    </row>
    <row r="216" spans="1:11">
      <c r="A216" s="110">
        <v>20</v>
      </c>
      <c r="B216" s="111" t="s">
        <v>228</v>
      </c>
      <c r="C216" s="158" t="s">
        <v>229</v>
      </c>
      <c r="D216" s="115">
        <v>2018</v>
      </c>
      <c r="E216" s="116">
        <v>618000</v>
      </c>
      <c r="F216" s="115"/>
      <c r="G216" s="112"/>
      <c r="K216" s="116"/>
    </row>
    <row r="217" spans="1:11">
      <c r="A217" s="110">
        <v>21</v>
      </c>
      <c r="B217" s="111" t="s">
        <v>351</v>
      </c>
      <c r="C217" s="158" t="s">
        <v>352</v>
      </c>
      <c r="D217" s="115">
        <v>2018</v>
      </c>
      <c r="E217" s="116">
        <v>604999.98</v>
      </c>
      <c r="F217" s="115"/>
      <c r="G217" s="112"/>
      <c r="K217" s="116"/>
    </row>
    <row r="218" spans="1:11">
      <c r="A218" s="110">
        <v>22</v>
      </c>
      <c r="B218" s="111" t="s">
        <v>328</v>
      </c>
      <c r="C218" s="158" t="s">
        <v>329</v>
      </c>
      <c r="D218" s="115">
        <v>2018</v>
      </c>
      <c r="E218" s="116">
        <v>594198.07000000007</v>
      </c>
      <c r="F218" s="115"/>
      <c r="G218" s="112"/>
      <c r="K218" s="116"/>
    </row>
    <row r="219" spans="1:11">
      <c r="A219" s="110">
        <v>23</v>
      </c>
      <c r="B219" s="111" t="s">
        <v>309</v>
      </c>
      <c r="C219" s="158" t="s">
        <v>310</v>
      </c>
      <c r="D219" s="115">
        <v>2018</v>
      </c>
      <c r="E219" s="116">
        <v>586419.79</v>
      </c>
      <c r="F219" s="115"/>
      <c r="G219" s="112"/>
      <c r="K219" s="116"/>
    </row>
    <row r="220" spans="1:11">
      <c r="A220" s="110">
        <v>24</v>
      </c>
      <c r="B220" s="111" t="s">
        <v>409</v>
      </c>
      <c r="C220" s="158" t="s">
        <v>410</v>
      </c>
      <c r="D220" s="115">
        <v>2018</v>
      </c>
      <c r="E220" s="116">
        <v>576838.6</v>
      </c>
      <c r="F220" s="115"/>
      <c r="G220" s="112"/>
      <c r="K220" s="116"/>
    </row>
    <row r="221" spans="1:11">
      <c r="A221" s="110">
        <v>25</v>
      </c>
      <c r="B221" s="111" t="s">
        <v>340</v>
      </c>
      <c r="C221" s="158" t="s">
        <v>164</v>
      </c>
      <c r="D221" s="115">
        <v>2018</v>
      </c>
      <c r="E221" s="116">
        <v>537000.17000000004</v>
      </c>
      <c r="F221" s="115"/>
      <c r="G221" s="112"/>
      <c r="K221" s="116"/>
    </row>
    <row r="222" spans="1:11">
      <c r="A222" s="110">
        <v>26</v>
      </c>
      <c r="B222" s="111" t="s">
        <v>191</v>
      </c>
      <c r="C222" s="158" t="s">
        <v>192</v>
      </c>
      <c r="D222" s="115">
        <v>2018</v>
      </c>
      <c r="E222" s="116">
        <v>506944.68</v>
      </c>
      <c r="F222" s="115"/>
      <c r="G222" s="112"/>
      <c r="K222" s="116"/>
    </row>
    <row r="223" spans="1:11">
      <c r="A223" s="110">
        <v>27</v>
      </c>
      <c r="B223" s="111" t="s">
        <v>417</v>
      </c>
      <c r="C223" s="158" t="s">
        <v>418</v>
      </c>
      <c r="D223" s="115">
        <v>2018</v>
      </c>
      <c r="E223" s="116">
        <v>439452.57</v>
      </c>
      <c r="F223" s="115"/>
      <c r="G223" s="112"/>
      <c r="K223" s="116"/>
    </row>
    <row r="224" spans="1:11">
      <c r="A224" s="110">
        <v>28</v>
      </c>
      <c r="B224" s="111" t="s">
        <v>373</v>
      </c>
      <c r="C224" s="158" t="s">
        <v>374</v>
      </c>
      <c r="D224" s="115">
        <v>2018</v>
      </c>
      <c r="E224" s="116">
        <v>438270.86</v>
      </c>
      <c r="F224" s="115"/>
      <c r="G224" s="112"/>
      <c r="K224" s="116"/>
    </row>
    <row r="225" spans="1:11">
      <c r="A225" s="110">
        <v>29</v>
      </c>
      <c r="B225" s="111" t="s">
        <v>223</v>
      </c>
      <c r="C225" s="158" t="s">
        <v>224</v>
      </c>
      <c r="D225" s="115">
        <v>2018</v>
      </c>
      <c r="E225" s="116">
        <v>423591.51</v>
      </c>
      <c r="F225" s="115"/>
      <c r="G225" s="112"/>
      <c r="K225" s="116"/>
    </row>
    <row r="226" spans="1:11">
      <c r="A226" s="110">
        <v>30</v>
      </c>
      <c r="B226" s="111" t="s">
        <v>305</v>
      </c>
      <c r="C226" s="158" t="s">
        <v>306</v>
      </c>
      <c r="D226" s="115">
        <v>2018</v>
      </c>
      <c r="E226" s="116">
        <v>414654.62</v>
      </c>
      <c r="F226" s="115"/>
      <c r="G226" s="112"/>
      <c r="K226" s="116"/>
    </row>
    <row r="227" spans="1:11">
      <c r="A227" s="110">
        <v>31</v>
      </c>
      <c r="B227" s="111" t="s">
        <v>221</v>
      </c>
      <c r="C227" s="158" t="s">
        <v>222</v>
      </c>
      <c r="D227" s="115">
        <v>2018</v>
      </c>
      <c r="E227" s="116">
        <v>408504.4</v>
      </c>
      <c r="F227" s="115"/>
      <c r="G227" s="112"/>
      <c r="K227" s="116"/>
    </row>
    <row r="228" spans="1:11">
      <c r="A228" s="110">
        <v>32</v>
      </c>
      <c r="B228" s="111" t="s">
        <v>215</v>
      </c>
      <c r="C228" s="158" t="s">
        <v>216</v>
      </c>
      <c r="D228" s="115">
        <v>2018</v>
      </c>
      <c r="E228" s="116">
        <v>396164.61</v>
      </c>
      <c r="F228" s="115"/>
      <c r="G228" s="112"/>
      <c r="K228" s="116"/>
    </row>
    <row r="229" spans="1:11">
      <c r="A229" s="110">
        <v>33</v>
      </c>
      <c r="B229" s="111" t="s">
        <v>311</v>
      </c>
      <c r="C229" s="158" t="s">
        <v>312</v>
      </c>
      <c r="D229" s="115">
        <v>2018</v>
      </c>
      <c r="E229" s="116">
        <v>384432.73</v>
      </c>
      <c r="F229" s="115"/>
      <c r="G229" s="112"/>
      <c r="K229" s="116"/>
    </row>
    <row r="230" spans="1:11">
      <c r="A230" s="110">
        <v>34</v>
      </c>
      <c r="B230" s="111" t="s">
        <v>219</v>
      </c>
      <c r="C230" s="158" t="s">
        <v>220</v>
      </c>
      <c r="D230" s="115">
        <v>2018</v>
      </c>
      <c r="E230" s="116">
        <v>380715.03</v>
      </c>
      <c r="F230" s="115"/>
      <c r="G230" s="112"/>
      <c r="K230" s="116"/>
    </row>
    <row r="231" spans="1:11">
      <c r="A231" s="110">
        <v>35</v>
      </c>
      <c r="B231" s="111" t="s">
        <v>180</v>
      </c>
      <c r="C231" s="158" t="s">
        <v>181</v>
      </c>
      <c r="D231" s="115">
        <v>2018</v>
      </c>
      <c r="E231" s="116">
        <v>378905.34</v>
      </c>
      <c r="F231" s="115"/>
      <c r="G231" s="112"/>
      <c r="K231" s="116"/>
    </row>
    <row r="232" spans="1:11">
      <c r="A232" s="110">
        <v>36</v>
      </c>
      <c r="B232" s="111" t="s">
        <v>421</v>
      </c>
      <c r="C232" s="158" t="s">
        <v>422</v>
      </c>
      <c r="D232" s="115">
        <v>2018</v>
      </c>
      <c r="E232" s="116">
        <v>377653.84</v>
      </c>
      <c r="F232" s="115"/>
      <c r="G232" s="112"/>
      <c r="K232" s="116"/>
    </row>
    <row r="233" spans="1:11">
      <c r="A233" s="110">
        <v>37</v>
      </c>
      <c r="B233" s="111" t="s">
        <v>393</v>
      </c>
      <c r="C233" s="158" t="s">
        <v>394</v>
      </c>
      <c r="D233" s="115">
        <v>2018</v>
      </c>
      <c r="E233" s="116">
        <v>371553.39</v>
      </c>
      <c r="F233" s="115"/>
      <c r="G233" s="112"/>
      <c r="K233" s="116"/>
    </row>
    <row r="234" spans="1:11">
      <c r="A234" s="110">
        <v>38</v>
      </c>
      <c r="B234" s="111" t="s">
        <v>399</v>
      </c>
      <c r="C234" s="158" t="s">
        <v>400</v>
      </c>
      <c r="D234" s="115">
        <v>2018</v>
      </c>
      <c r="E234" s="116">
        <v>368610.08</v>
      </c>
      <c r="F234" s="115"/>
      <c r="G234" s="112"/>
      <c r="K234" s="116"/>
    </row>
    <row r="235" spans="1:11">
      <c r="A235" s="110">
        <v>39</v>
      </c>
      <c r="B235" s="111" t="s">
        <v>413</v>
      </c>
      <c r="C235" s="158" t="s">
        <v>414</v>
      </c>
      <c r="D235" s="115">
        <v>2018</v>
      </c>
      <c r="E235" s="116">
        <v>354429.11</v>
      </c>
      <c r="F235" s="115"/>
      <c r="G235" s="112"/>
      <c r="K235" s="116"/>
    </row>
    <row r="236" spans="1:11">
      <c r="A236" s="110">
        <v>40</v>
      </c>
      <c r="B236" s="111" t="s">
        <v>184</v>
      </c>
      <c r="C236" s="158" t="s">
        <v>185</v>
      </c>
      <c r="D236" s="115">
        <v>2018</v>
      </c>
      <c r="E236" s="116">
        <v>352695.03</v>
      </c>
      <c r="F236" s="115"/>
      <c r="G236" s="112"/>
      <c r="K236" s="116"/>
    </row>
    <row r="237" spans="1:11">
      <c r="A237" s="110">
        <v>41</v>
      </c>
      <c r="B237" s="111" t="s">
        <v>403</v>
      </c>
      <c r="C237" s="158" t="s">
        <v>404</v>
      </c>
      <c r="D237" s="115">
        <v>2018</v>
      </c>
      <c r="E237" s="116">
        <v>327913.67</v>
      </c>
      <c r="F237" s="115"/>
      <c r="G237" s="112"/>
      <c r="K237" s="116"/>
    </row>
    <row r="238" spans="1:11">
      <c r="A238" s="110">
        <v>42</v>
      </c>
      <c r="B238" s="111" t="s">
        <v>182</v>
      </c>
      <c r="C238" s="158" t="s">
        <v>183</v>
      </c>
      <c r="D238" s="115">
        <v>2018</v>
      </c>
      <c r="E238" s="116">
        <v>326330.11</v>
      </c>
      <c r="F238" s="115"/>
      <c r="G238" s="112"/>
      <c r="K238" s="116"/>
    </row>
    <row r="239" spans="1:11">
      <c r="A239" s="110">
        <v>43</v>
      </c>
      <c r="B239" s="111" t="s">
        <v>299</v>
      </c>
      <c r="C239" s="158" t="s">
        <v>300</v>
      </c>
      <c r="D239" s="115">
        <v>2018</v>
      </c>
      <c r="E239" s="116">
        <v>321091.7</v>
      </c>
      <c r="F239" s="115"/>
      <c r="G239" s="112"/>
      <c r="K239" s="116"/>
    </row>
    <row r="240" spans="1:11">
      <c r="A240" s="110">
        <v>44</v>
      </c>
      <c r="B240" s="111" t="s">
        <v>281</v>
      </c>
      <c r="C240" s="158" t="s">
        <v>282</v>
      </c>
      <c r="D240" s="115">
        <v>2018</v>
      </c>
      <c r="E240" s="116">
        <v>307459.54000000004</v>
      </c>
      <c r="F240" s="115"/>
      <c r="G240" s="112"/>
      <c r="K240" s="116"/>
    </row>
    <row r="241" spans="1:11">
      <c r="A241" s="110">
        <v>45</v>
      </c>
      <c r="B241" s="111" t="s">
        <v>199</v>
      </c>
      <c r="C241" s="158" t="s">
        <v>200</v>
      </c>
      <c r="D241" s="115">
        <v>2018</v>
      </c>
      <c r="E241" s="116">
        <v>305023.90000000002</v>
      </c>
      <c r="F241" s="115"/>
      <c r="G241" s="112"/>
      <c r="K241" s="116"/>
    </row>
    <row r="242" spans="1:11">
      <c r="A242" s="110">
        <v>46</v>
      </c>
      <c r="B242" s="111" t="s">
        <v>201</v>
      </c>
      <c r="C242" s="158" t="s">
        <v>202</v>
      </c>
      <c r="D242" s="115">
        <v>2018</v>
      </c>
      <c r="E242" s="116">
        <v>305023.90000000002</v>
      </c>
      <c r="F242" s="115"/>
      <c r="G242" s="112"/>
      <c r="K242" s="116"/>
    </row>
    <row r="243" spans="1:11">
      <c r="A243" s="110">
        <v>47</v>
      </c>
      <c r="B243" s="111" t="s">
        <v>172</v>
      </c>
      <c r="C243" s="158" t="s">
        <v>173</v>
      </c>
      <c r="D243" s="115">
        <v>2018</v>
      </c>
      <c r="E243" s="116">
        <v>304351.95</v>
      </c>
      <c r="F243" s="115"/>
      <c r="G243" s="112"/>
      <c r="K243" s="116"/>
    </row>
    <row r="244" spans="1:11">
      <c r="A244" s="110">
        <v>48</v>
      </c>
      <c r="B244" s="111" t="s">
        <v>297</v>
      </c>
      <c r="C244" s="158" t="s">
        <v>298</v>
      </c>
      <c r="D244" s="115">
        <v>2018</v>
      </c>
      <c r="E244" s="116">
        <v>300500</v>
      </c>
      <c r="F244" s="115"/>
      <c r="G244" s="112"/>
      <c r="K244" s="116"/>
    </row>
    <row r="245" spans="1:11">
      <c r="A245" s="110">
        <v>49</v>
      </c>
      <c r="B245" s="111" t="s">
        <v>197</v>
      </c>
      <c r="C245" s="158" t="s">
        <v>198</v>
      </c>
      <c r="D245" s="115">
        <v>2018</v>
      </c>
      <c r="E245" s="116">
        <v>295209.44</v>
      </c>
      <c r="F245" s="115"/>
      <c r="G245" s="112"/>
      <c r="K245" s="116"/>
    </row>
    <row r="246" spans="1:11">
      <c r="A246" s="110">
        <v>50</v>
      </c>
      <c r="B246" s="111" t="s">
        <v>323</v>
      </c>
      <c r="C246" s="158" t="s">
        <v>324</v>
      </c>
      <c r="D246" s="115">
        <v>2018</v>
      </c>
      <c r="E246" s="116">
        <v>291506.11</v>
      </c>
      <c r="F246" s="115"/>
      <c r="G246" s="112"/>
      <c r="K246" s="116"/>
    </row>
    <row r="247" spans="1:11">
      <c r="A247" s="110">
        <v>51</v>
      </c>
      <c r="B247" s="111" t="s">
        <v>189</v>
      </c>
      <c r="C247" s="158" t="s">
        <v>190</v>
      </c>
      <c r="D247" s="115">
        <v>2018</v>
      </c>
      <c r="E247" s="116">
        <v>280735.52</v>
      </c>
      <c r="F247" s="115"/>
      <c r="G247" s="112"/>
      <c r="K247" s="116"/>
    </row>
    <row r="248" spans="1:11">
      <c r="A248" s="110">
        <v>52</v>
      </c>
      <c r="B248" s="111" t="s">
        <v>285</v>
      </c>
      <c r="C248" s="158" t="s">
        <v>286</v>
      </c>
      <c r="D248" s="115">
        <v>2018</v>
      </c>
      <c r="E248" s="116">
        <v>280000</v>
      </c>
      <c r="F248" s="115"/>
      <c r="G248" s="112"/>
      <c r="K248" s="116"/>
    </row>
    <row r="249" spans="1:11">
      <c r="A249" s="110">
        <v>53</v>
      </c>
      <c r="B249" s="111" t="s">
        <v>279</v>
      </c>
      <c r="C249" s="158" t="s">
        <v>280</v>
      </c>
      <c r="D249" s="115">
        <v>2018</v>
      </c>
      <c r="E249" s="116">
        <v>273275.54000000004</v>
      </c>
      <c r="F249" s="115"/>
      <c r="G249" s="112"/>
      <c r="K249" s="116"/>
    </row>
    <row r="250" spans="1:11">
      <c r="A250" s="110">
        <v>54</v>
      </c>
      <c r="B250" s="111" t="s">
        <v>401</v>
      </c>
      <c r="C250" s="158" t="s">
        <v>402</v>
      </c>
      <c r="D250" s="115">
        <v>2018</v>
      </c>
      <c r="E250" s="116">
        <v>271224.90999999997</v>
      </c>
      <c r="F250" s="115"/>
      <c r="G250" s="112"/>
      <c r="K250" s="116"/>
    </row>
    <row r="251" spans="1:11">
      <c r="A251" s="110">
        <v>55</v>
      </c>
      <c r="B251" s="111" t="s">
        <v>193</v>
      </c>
      <c r="C251" s="158" t="s">
        <v>194</v>
      </c>
      <c r="D251" s="115">
        <v>2018</v>
      </c>
      <c r="E251" s="116">
        <v>267279.93</v>
      </c>
      <c r="F251" s="115"/>
      <c r="G251" s="112"/>
      <c r="K251" s="116"/>
    </row>
    <row r="252" spans="1:11">
      <c r="A252" s="110">
        <v>56</v>
      </c>
      <c r="B252" s="111" t="s">
        <v>187</v>
      </c>
      <c r="C252" s="158" t="s">
        <v>188</v>
      </c>
      <c r="D252" s="115">
        <v>2018</v>
      </c>
      <c r="E252" s="116">
        <v>264230.11</v>
      </c>
      <c r="F252" s="115"/>
      <c r="G252" s="112"/>
      <c r="K252" s="116"/>
    </row>
    <row r="253" spans="1:11">
      <c r="A253" s="110">
        <v>57</v>
      </c>
      <c r="B253" s="111" t="s">
        <v>230</v>
      </c>
      <c r="C253" s="158" t="s">
        <v>231</v>
      </c>
      <c r="D253" s="115">
        <v>2018</v>
      </c>
      <c r="E253" s="116">
        <v>254516.9</v>
      </c>
      <c r="F253" s="115"/>
      <c r="G253" s="112"/>
      <c r="K253" s="116"/>
    </row>
    <row r="254" spans="1:11">
      <c r="A254" s="110">
        <v>58</v>
      </c>
      <c r="B254" s="111" t="s">
        <v>321</v>
      </c>
      <c r="C254" s="158" t="s">
        <v>322</v>
      </c>
      <c r="D254" s="115">
        <v>2018</v>
      </c>
      <c r="E254" s="116">
        <v>253487.7</v>
      </c>
      <c r="F254" s="115"/>
      <c r="G254" s="112"/>
      <c r="K254" s="116"/>
    </row>
    <row r="255" spans="1:11">
      <c r="A255" s="110">
        <v>59</v>
      </c>
      <c r="B255" s="111" t="s">
        <v>176</v>
      </c>
      <c r="C255" s="158" t="s">
        <v>177</v>
      </c>
      <c r="D255" s="115">
        <v>2018</v>
      </c>
      <c r="E255" s="116">
        <v>246328.58</v>
      </c>
      <c r="F255" s="115"/>
      <c r="G255" s="112"/>
      <c r="K255" s="116"/>
    </row>
    <row r="256" spans="1:11">
      <c r="A256" s="110">
        <v>60</v>
      </c>
      <c r="B256" s="111" t="s">
        <v>205</v>
      </c>
      <c r="C256" s="158" t="s">
        <v>206</v>
      </c>
      <c r="D256" s="115">
        <v>2018</v>
      </c>
      <c r="E256" s="116">
        <v>245312.89</v>
      </c>
      <c r="F256" s="115"/>
      <c r="G256" s="112"/>
      <c r="K256" s="116"/>
    </row>
    <row r="257" spans="1:11">
      <c r="A257" s="110">
        <v>61</v>
      </c>
      <c r="B257" s="111" t="s">
        <v>338</v>
      </c>
      <c r="C257" s="158" t="s">
        <v>339</v>
      </c>
      <c r="D257" s="115">
        <v>2018</v>
      </c>
      <c r="E257" s="116">
        <v>240675.09</v>
      </c>
      <c r="F257" s="115"/>
      <c r="G257" s="112"/>
      <c r="K257" s="116"/>
    </row>
    <row r="258" spans="1:11">
      <c r="A258" s="110">
        <v>62</v>
      </c>
      <c r="B258" s="111" t="s">
        <v>209</v>
      </c>
      <c r="C258" s="158" t="s">
        <v>210</v>
      </c>
      <c r="D258" s="115">
        <v>2018</v>
      </c>
      <c r="E258" s="116">
        <v>238755.73</v>
      </c>
      <c r="F258" s="115"/>
      <c r="G258" s="112"/>
      <c r="K258" s="116"/>
    </row>
    <row r="259" spans="1:11">
      <c r="A259" s="110">
        <v>63</v>
      </c>
      <c r="B259" s="111" t="s">
        <v>178</v>
      </c>
      <c r="C259" s="158" t="s">
        <v>179</v>
      </c>
      <c r="D259" s="115">
        <v>2018</v>
      </c>
      <c r="E259" s="116">
        <v>224252.17</v>
      </c>
      <c r="F259" s="115"/>
      <c r="G259" s="112"/>
      <c r="K259" s="116"/>
    </row>
    <row r="260" spans="1:11">
      <c r="A260" s="110">
        <v>64</v>
      </c>
      <c r="B260" s="111" t="s">
        <v>407</v>
      </c>
      <c r="C260" s="158" t="s">
        <v>408</v>
      </c>
      <c r="D260" s="115">
        <v>2018</v>
      </c>
      <c r="E260" s="116">
        <v>219963.43</v>
      </c>
      <c r="F260" s="115"/>
      <c r="G260" s="112"/>
      <c r="K260" s="116"/>
    </row>
    <row r="261" spans="1:11">
      <c r="A261" s="110">
        <v>65</v>
      </c>
      <c r="B261" s="111" t="s">
        <v>203</v>
      </c>
      <c r="C261" s="158" t="s">
        <v>204</v>
      </c>
      <c r="D261" s="115">
        <v>2018</v>
      </c>
      <c r="E261" s="116">
        <v>215334.22</v>
      </c>
      <c r="F261" s="115"/>
      <c r="G261" s="112"/>
      <c r="K261" s="116"/>
    </row>
    <row r="262" spans="1:11">
      <c r="A262" s="110">
        <v>66</v>
      </c>
      <c r="B262" s="111" t="s">
        <v>365</v>
      </c>
      <c r="C262" s="158" t="s">
        <v>366</v>
      </c>
      <c r="D262" s="115">
        <v>2018</v>
      </c>
      <c r="E262" s="116">
        <v>205294.43</v>
      </c>
      <c r="F262" s="115"/>
      <c r="G262" s="112"/>
      <c r="K262" s="116"/>
    </row>
    <row r="263" spans="1:11">
      <c r="A263" s="110">
        <v>67</v>
      </c>
      <c r="B263" s="111" t="s">
        <v>357</v>
      </c>
      <c r="C263" s="158" t="s">
        <v>358</v>
      </c>
      <c r="D263" s="115">
        <v>2018</v>
      </c>
      <c r="E263" s="116">
        <v>198681.38999999998</v>
      </c>
      <c r="F263" s="115"/>
      <c r="G263" s="112"/>
      <c r="K263" s="116"/>
    </row>
    <row r="264" spans="1:11">
      <c r="A264" s="110">
        <v>68</v>
      </c>
      <c r="B264" s="111" t="s">
        <v>213</v>
      </c>
      <c r="C264" s="158" t="s">
        <v>214</v>
      </c>
      <c r="D264" s="115">
        <v>2018</v>
      </c>
      <c r="E264" s="116">
        <v>189143.03</v>
      </c>
      <c r="F264" s="115"/>
      <c r="G264" s="112"/>
      <c r="K264" s="116"/>
    </row>
    <row r="265" spans="1:11">
      <c r="A265" s="110">
        <v>69</v>
      </c>
      <c r="B265" s="111" t="s">
        <v>345</v>
      </c>
      <c r="C265" s="158" t="s">
        <v>346</v>
      </c>
      <c r="D265" s="115">
        <v>2018</v>
      </c>
      <c r="E265" s="116">
        <v>187000</v>
      </c>
      <c r="F265" s="115"/>
      <c r="G265" s="112"/>
      <c r="K265" s="116"/>
    </row>
    <row r="266" spans="1:11">
      <c r="A266" s="110">
        <v>70</v>
      </c>
      <c r="B266" s="111" t="s">
        <v>397</v>
      </c>
      <c r="C266" s="158" t="s">
        <v>398</v>
      </c>
      <c r="D266" s="115">
        <v>2018</v>
      </c>
      <c r="E266" s="116">
        <v>166585.34</v>
      </c>
      <c r="F266" s="115"/>
      <c r="G266" s="112"/>
      <c r="K266" s="116"/>
    </row>
    <row r="267" spans="1:11">
      <c r="A267" s="110">
        <v>71</v>
      </c>
      <c r="B267" s="111" t="s">
        <v>317</v>
      </c>
      <c r="C267" s="158" t="s">
        <v>318</v>
      </c>
      <c r="D267" s="115">
        <v>2018</v>
      </c>
      <c r="E267" s="116">
        <v>163251.84999999998</v>
      </c>
      <c r="F267" s="115"/>
      <c r="G267" s="112"/>
      <c r="K267" s="116"/>
    </row>
    <row r="268" spans="1:11">
      <c r="A268" s="110">
        <v>72</v>
      </c>
      <c r="B268" s="111" t="s">
        <v>355</v>
      </c>
      <c r="C268" s="158" t="s">
        <v>356</v>
      </c>
      <c r="D268" s="115">
        <v>2018</v>
      </c>
      <c r="E268" s="116">
        <v>161150</v>
      </c>
      <c r="F268" s="115"/>
      <c r="G268" s="112"/>
      <c r="K268" s="116"/>
    </row>
    <row r="269" spans="1:11">
      <c r="A269" s="110">
        <v>73</v>
      </c>
      <c r="B269" s="111" t="s">
        <v>211</v>
      </c>
      <c r="C269" s="158" t="s">
        <v>212</v>
      </c>
      <c r="D269" s="115">
        <v>2018</v>
      </c>
      <c r="E269" s="116">
        <v>152263.43</v>
      </c>
      <c r="F269" s="115"/>
      <c r="G269" s="112"/>
      <c r="K269" s="116"/>
    </row>
    <row r="270" spans="1:11">
      <c r="A270" s="110">
        <v>74</v>
      </c>
      <c r="B270" s="111" t="s">
        <v>411</v>
      </c>
      <c r="C270" s="158" t="s">
        <v>412</v>
      </c>
      <c r="D270" s="115">
        <v>2018</v>
      </c>
      <c r="E270" s="116">
        <v>151265.69</v>
      </c>
      <c r="F270" s="115"/>
      <c r="G270" s="112"/>
      <c r="K270" s="116"/>
    </row>
    <row r="271" spans="1:11">
      <c r="A271" s="110">
        <v>75</v>
      </c>
      <c r="B271" s="111" t="s">
        <v>415</v>
      </c>
      <c r="C271" s="158" t="s">
        <v>416</v>
      </c>
      <c r="D271" s="115">
        <v>2018</v>
      </c>
      <c r="E271" s="116">
        <v>150393.88</v>
      </c>
      <c r="F271" s="115"/>
      <c r="G271" s="112"/>
      <c r="K271" s="116"/>
    </row>
    <row r="272" spans="1:11">
      <c r="A272" s="110"/>
      <c r="B272" s="111"/>
      <c r="C272" s="112"/>
      <c r="D272" s="115"/>
      <c r="E272" s="116"/>
      <c r="F272" s="115"/>
      <c r="G272" s="112"/>
      <c r="K272" s="116"/>
    </row>
    <row r="273" spans="1:11">
      <c r="A273" s="114" t="s">
        <v>84</v>
      </c>
      <c r="B273" s="111"/>
      <c r="C273" s="112"/>
      <c r="D273" s="115"/>
      <c r="E273" s="116"/>
      <c r="F273" s="115"/>
      <c r="G273" s="112"/>
      <c r="K273" s="116"/>
    </row>
    <row r="274" spans="1:11">
      <c r="A274" s="114" t="s">
        <v>169</v>
      </c>
      <c r="B274" s="111"/>
      <c r="C274" s="112"/>
      <c r="D274" s="115"/>
      <c r="E274" s="116"/>
      <c r="F274" s="115"/>
      <c r="G274" s="112"/>
      <c r="K274" s="116"/>
    </row>
    <row r="275" spans="1:11">
      <c r="A275" s="110"/>
      <c r="B275" s="111"/>
      <c r="C275" s="112"/>
      <c r="D275" s="115"/>
      <c r="E275" s="116"/>
      <c r="F275" s="115"/>
      <c r="G275" s="112"/>
      <c r="K275" s="116"/>
    </row>
    <row r="276" spans="1:11">
      <c r="A276" s="110" t="s">
        <v>2</v>
      </c>
      <c r="B276" s="111" t="s">
        <v>0</v>
      </c>
      <c r="C276" s="112"/>
      <c r="D276" s="115"/>
      <c r="E276" s="116"/>
      <c r="F276" s="115"/>
      <c r="G276" s="112"/>
      <c r="K276" s="116"/>
    </row>
    <row r="277" spans="1:11">
      <c r="A277" s="117" t="s">
        <v>4</v>
      </c>
      <c r="B277" s="118" t="s">
        <v>154</v>
      </c>
      <c r="C277" s="117" t="s">
        <v>155</v>
      </c>
      <c r="D277" s="117" t="s">
        <v>156</v>
      </c>
      <c r="E277" s="121" t="s">
        <v>157</v>
      </c>
      <c r="F277" s="115"/>
      <c r="G277" s="112"/>
      <c r="K277" s="116"/>
    </row>
    <row r="278" spans="1:11">
      <c r="A278" s="110">
        <v>76</v>
      </c>
      <c r="B278" s="111" t="s">
        <v>387</v>
      </c>
      <c r="C278" s="158" t="s">
        <v>388</v>
      </c>
      <c r="D278" s="115">
        <v>2018</v>
      </c>
      <c r="E278" s="116">
        <v>148828.07</v>
      </c>
      <c r="F278" s="115"/>
      <c r="G278" s="112"/>
      <c r="K278" s="116"/>
    </row>
    <row r="279" spans="1:11">
      <c r="A279" s="110">
        <v>77</v>
      </c>
      <c r="B279" s="111" t="s">
        <v>225</v>
      </c>
      <c r="C279" s="158" t="s">
        <v>165</v>
      </c>
      <c r="D279" s="115">
        <v>2018</v>
      </c>
      <c r="E279" s="116">
        <v>147105.70000000001</v>
      </c>
      <c r="F279" s="115"/>
      <c r="G279" s="112"/>
      <c r="K279" s="116"/>
    </row>
    <row r="280" spans="1:11">
      <c r="A280" s="110">
        <v>78</v>
      </c>
      <c r="B280" s="111" t="s">
        <v>174</v>
      </c>
      <c r="C280" s="158" t="s">
        <v>175</v>
      </c>
      <c r="D280" s="115">
        <v>2018</v>
      </c>
      <c r="E280" s="116">
        <v>136254.13</v>
      </c>
      <c r="F280" s="115"/>
      <c r="G280" s="112"/>
      <c r="K280" s="116"/>
    </row>
    <row r="281" spans="1:11">
      <c r="A281" s="110">
        <v>79</v>
      </c>
      <c r="B281" s="111" t="s">
        <v>383</v>
      </c>
      <c r="C281" s="158" t="s">
        <v>384</v>
      </c>
      <c r="D281" s="115">
        <v>2018</v>
      </c>
      <c r="E281" s="116">
        <v>129999.87</v>
      </c>
      <c r="F281" s="115"/>
      <c r="G281" s="112"/>
      <c r="K281" s="116"/>
    </row>
    <row r="282" spans="1:11">
      <c r="A282" s="110">
        <v>80</v>
      </c>
      <c r="B282" s="111" t="s">
        <v>261</v>
      </c>
      <c r="C282" s="158" t="s">
        <v>262</v>
      </c>
      <c r="D282" s="115">
        <v>2018</v>
      </c>
      <c r="E282" s="116">
        <v>128046.90000000001</v>
      </c>
      <c r="F282" s="115"/>
      <c r="G282" s="112"/>
      <c r="K282" s="116"/>
    </row>
    <row r="283" spans="1:11">
      <c r="A283" s="110">
        <v>81</v>
      </c>
      <c r="B283" s="111" t="s">
        <v>217</v>
      </c>
      <c r="C283" s="158" t="s">
        <v>218</v>
      </c>
      <c r="D283" s="115">
        <v>2018</v>
      </c>
      <c r="E283" s="116">
        <v>122936.61</v>
      </c>
      <c r="F283" s="115"/>
      <c r="G283" s="112"/>
      <c r="K283" s="116"/>
    </row>
    <row r="284" spans="1:11">
      <c r="A284" s="110">
        <v>82</v>
      </c>
      <c r="B284" s="111" t="s">
        <v>195</v>
      </c>
      <c r="C284" s="158" t="s">
        <v>196</v>
      </c>
      <c r="D284" s="115">
        <v>2018</v>
      </c>
      <c r="E284" s="116">
        <v>117029.92</v>
      </c>
      <c r="F284" s="115"/>
      <c r="G284" s="112"/>
      <c r="K284" s="116"/>
    </row>
    <row r="285" spans="1:11">
      <c r="A285" s="110">
        <v>83</v>
      </c>
      <c r="B285" s="111" t="s">
        <v>389</v>
      </c>
      <c r="C285" s="158" t="s">
        <v>390</v>
      </c>
      <c r="D285" s="115">
        <v>2018</v>
      </c>
      <c r="E285" s="116">
        <v>116514.99</v>
      </c>
      <c r="F285" s="115"/>
      <c r="G285" s="112"/>
      <c r="K285" s="116"/>
    </row>
    <row r="286" spans="1:11">
      <c r="A286" s="110">
        <v>84</v>
      </c>
      <c r="B286" s="111" t="s">
        <v>381</v>
      </c>
      <c r="C286" s="158" t="s">
        <v>382</v>
      </c>
      <c r="D286" s="115">
        <v>2018</v>
      </c>
      <c r="E286" s="116">
        <v>110000</v>
      </c>
      <c r="F286" s="115"/>
      <c r="G286" s="112"/>
      <c r="K286" s="116"/>
    </row>
    <row r="287" spans="1:11">
      <c r="A287" s="110">
        <v>85</v>
      </c>
      <c r="B287" s="111" t="s">
        <v>256</v>
      </c>
      <c r="C287" s="158" t="s">
        <v>257</v>
      </c>
      <c r="D287" s="115">
        <v>2018</v>
      </c>
      <c r="E287" s="116">
        <v>109406</v>
      </c>
      <c r="F287" s="115"/>
      <c r="G287" s="112"/>
      <c r="K287" s="116"/>
    </row>
    <row r="288" spans="1:11">
      <c r="A288" s="110">
        <v>86</v>
      </c>
      <c r="B288" s="111" t="s">
        <v>267</v>
      </c>
      <c r="C288" s="158" t="s">
        <v>268</v>
      </c>
      <c r="D288" s="115">
        <v>2018</v>
      </c>
      <c r="E288" s="116">
        <v>103494.77</v>
      </c>
      <c r="F288" s="115"/>
      <c r="G288" s="112"/>
      <c r="K288" s="116"/>
    </row>
    <row r="289" spans="1:11">
      <c r="A289" s="110">
        <v>87</v>
      </c>
      <c r="B289" s="111" t="s">
        <v>303</v>
      </c>
      <c r="C289" s="158" t="s">
        <v>304</v>
      </c>
      <c r="D289" s="115">
        <v>2018</v>
      </c>
      <c r="E289" s="116">
        <v>99514.21</v>
      </c>
      <c r="F289" s="115"/>
      <c r="G289" s="112"/>
      <c r="K289" s="116"/>
    </row>
    <row r="290" spans="1:11">
      <c r="A290" s="110">
        <v>88</v>
      </c>
      <c r="B290" s="111" t="s">
        <v>361</v>
      </c>
      <c r="C290" s="158" t="s">
        <v>362</v>
      </c>
      <c r="D290" s="115">
        <v>2018</v>
      </c>
      <c r="E290" s="116">
        <v>96167.28</v>
      </c>
      <c r="F290" s="115"/>
      <c r="G290" s="112"/>
      <c r="K290" s="116"/>
    </row>
    <row r="291" spans="1:11">
      <c r="A291" s="110">
        <v>89</v>
      </c>
      <c r="B291" s="111" t="s">
        <v>289</v>
      </c>
      <c r="C291" s="158" t="s">
        <v>290</v>
      </c>
      <c r="D291" s="115">
        <v>2018</v>
      </c>
      <c r="E291" s="116">
        <v>95000</v>
      </c>
      <c r="F291" s="115"/>
      <c r="G291" s="112"/>
      <c r="K291" s="116"/>
    </row>
    <row r="292" spans="1:11">
      <c r="A292" s="110">
        <v>90</v>
      </c>
      <c r="B292" s="111" t="s">
        <v>379</v>
      </c>
      <c r="C292" s="158" t="s">
        <v>380</v>
      </c>
      <c r="D292" s="115">
        <v>2018</v>
      </c>
      <c r="E292" s="116">
        <v>93999.959999999992</v>
      </c>
      <c r="F292" s="115"/>
      <c r="G292" s="112"/>
      <c r="K292" s="116"/>
    </row>
    <row r="293" spans="1:11">
      <c r="A293" s="110">
        <v>91</v>
      </c>
      <c r="B293" s="111" t="s">
        <v>341</v>
      </c>
      <c r="C293" s="158" t="s">
        <v>342</v>
      </c>
      <c r="D293" s="115">
        <v>2018</v>
      </c>
      <c r="E293" s="116">
        <v>85039.59</v>
      </c>
      <c r="F293" s="115"/>
      <c r="G293" s="112"/>
      <c r="K293" s="116"/>
    </row>
    <row r="294" spans="1:11">
      <c r="A294" s="110">
        <v>92</v>
      </c>
      <c r="B294" s="111" t="s">
        <v>349</v>
      </c>
      <c r="C294" s="158" t="s">
        <v>350</v>
      </c>
      <c r="D294" s="115">
        <v>2018</v>
      </c>
      <c r="E294" s="116">
        <v>82500.009999999995</v>
      </c>
      <c r="F294" s="115"/>
      <c r="G294" s="112"/>
      <c r="K294" s="116"/>
    </row>
    <row r="295" spans="1:11">
      <c r="A295" s="110">
        <v>93</v>
      </c>
      <c r="B295" s="111" t="s">
        <v>385</v>
      </c>
      <c r="C295" s="158" t="s">
        <v>386</v>
      </c>
      <c r="D295" s="115">
        <v>2018</v>
      </c>
      <c r="E295" s="116">
        <v>81974.98</v>
      </c>
      <c r="F295" s="115"/>
      <c r="G295" s="112"/>
      <c r="K295" s="116"/>
    </row>
    <row r="296" spans="1:11">
      <c r="A296" s="110">
        <v>94</v>
      </c>
      <c r="B296" s="111" t="s">
        <v>330</v>
      </c>
      <c r="C296" s="158" t="s">
        <v>331</v>
      </c>
      <c r="D296" s="115">
        <v>2018</v>
      </c>
      <c r="E296" s="116">
        <v>76419.94</v>
      </c>
      <c r="F296" s="115"/>
      <c r="G296" s="112"/>
      <c r="K296" s="116"/>
    </row>
    <row r="297" spans="1:11">
      <c r="A297" s="110">
        <v>95</v>
      </c>
      <c r="B297" s="111" t="s">
        <v>273</v>
      </c>
      <c r="C297" s="158" t="s">
        <v>274</v>
      </c>
      <c r="D297" s="115">
        <v>2018</v>
      </c>
      <c r="E297" s="116">
        <v>76051</v>
      </c>
      <c r="F297" s="115"/>
      <c r="G297" s="112"/>
      <c r="K297" s="116"/>
    </row>
    <row r="298" spans="1:11">
      <c r="A298" s="110">
        <v>96</v>
      </c>
      <c r="B298" s="111" t="s">
        <v>291</v>
      </c>
      <c r="C298" s="158" t="s">
        <v>292</v>
      </c>
      <c r="D298" s="115">
        <v>2018</v>
      </c>
      <c r="E298" s="116">
        <v>75086.16</v>
      </c>
      <c r="F298" s="115"/>
      <c r="G298" s="112"/>
      <c r="K298" s="116"/>
    </row>
    <row r="299" spans="1:11">
      <c r="A299" s="110">
        <v>97</v>
      </c>
      <c r="B299" s="111" t="s">
        <v>250</v>
      </c>
      <c r="C299" s="158" t="s">
        <v>251</v>
      </c>
      <c r="D299" s="115">
        <v>2018</v>
      </c>
      <c r="E299" s="116">
        <v>67320</v>
      </c>
      <c r="F299" s="115"/>
      <c r="G299" s="112"/>
      <c r="K299" s="116"/>
    </row>
    <row r="300" spans="1:11">
      <c r="A300" s="110">
        <v>98</v>
      </c>
      <c r="B300" s="111" t="s">
        <v>295</v>
      </c>
      <c r="C300" s="158" t="s">
        <v>296</v>
      </c>
      <c r="D300" s="115">
        <v>2018</v>
      </c>
      <c r="E300" s="116">
        <v>60500</v>
      </c>
      <c r="F300" s="115"/>
      <c r="G300" s="112"/>
      <c r="K300" s="116"/>
    </row>
    <row r="301" spans="1:11">
      <c r="A301" s="110">
        <v>99</v>
      </c>
      <c r="B301" s="111" t="s">
        <v>254</v>
      </c>
      <c r="C301" s="158" t="s">
        <v>255</v>
      </c>
      <c r="D301" s="115">
        <v>2018</v>
      </c>
      <c r="E301" s="116">
        <v>60000.029999999992</v>
      </c>
      <c r="K301" s="116"/>
    </row>
    <row r="302" spans="1:11">
      <c r="A302" s="110">
        <v>100</v>
      </c>
      <c r="B302" s="111" t="s">
        <v>293</v>
      </c>
      <c r="C302" s="158" t="s">
        <v>294</v>
      </c>
      <c r="D302" s="115">
        <v>2018</v>
      </c>
      <c r="E302" s="116">
        <v>60000</v>
      </c>
      <c r="K302" s="116"/>
    </row>
    <row r="303" spans="1:11">
      <c r="A303" s="110">
        <v>101</v>
      </c>
      <c r="B303" s="111" t="s">
        <v>234</v>
      </c>
      <c r="C303" s="158" t="s">
        <v>235</v>
      </c>
      <c r="D303" s="115">
        <v>2018</v>
      </c>
      <c r="E303" s="116">
        <v>57000</v>
      </c>
      <c r="K303" s="116"/>
    </row>
    <row r="304" spans="1:11">
      <c r="A304" s="110">
        <v>102</v>
      </c>
      <c r="B304" s="111" t="s">
        <v>419</v>
      </c>
      <c r="C304" s="158" t="s">
        <v>420</v>
      </c>
      <c r="D304" s="115">
        <v>2018</v>
      </c>
      <c r="E304" s="116">
        <v>56733.2</v>
      </c>
      <c r="K304" s="116"/>
    </row>
    <row r="305" spans="1:11">
      <c r="A305" s="110">
        <v>103</v>
      </c>
      <c r="B305" s="111" t="s">
        <v>238</v>
      </c>
      <c r="C305" s="158" t="s">
        <v>239</v>
      </c>
      <c r="D305" s="115">
        <v>2018</v>
      </c>
      <c r="E305" s="116">
        <v>53766</v>
      </c>
      <c r="K305" s="116"/>
    </row>
    <row r="306" spans="1:11">
      <c r="A306" s="110">
        <v>104</v>
      </c>
      <c r="B306" s="111" t="s">
        <v>260</v>
      </c>
      <c r="C306" s="158" t="s">
        <v>167</v>
      </c>
      <c r="D306" s="115">
        <v>2018</v>
      </c>
      <c r="E306" s="116">
        <v>53650</v>
      </c>
      <c r="K306" s="116"/>
    </row>
    <row r="307" spans="1:11">
      <c r="A307" s="110">
        <v>105</v>
      </c>
      <c r="B307" s="111" t="s">
        <v>170</v>
      </c>
      <c r="C307" s="158" t="s">
        <v>171</v>
      </c>
      <c r="D307" s="115">
        <v>2018</v>
      </c>
      <c r="E307" s="116">
        <v>50058.16</v>
      </c>
      <c r="K307" s="116"/>
    </row>
    <row r="308" spans="1:11">
      <c r="A308" s="110">
        <v>106</v>
      </c>
      <c r="B308" s="111" t="s">
        <v>301</v>
      </c>
      <c r="C308" s="158" t="s">
        <v>302</v>
      </c>
      <c r="D308" s="115">
        <v>2018</v>
      </c>
      <c r="E308" s="116">
        <v>50058.16</v>
      </c>
      <c r="K308" s="116"/>
    </row>
    <row r="309" spans="1:11">
      <c r="A309" s="110">
        <v>107</v>
      </c>
      <c r="B309" s="111" t="s">
        <v>258</v>
      </c>
      <c r="C309" s="158" t="s">
        <v>259</v>
      </c>
      <c r="D309" s="115">
        <v>2018</v>
      </c>
      <c r="E309" s="116">
        <v>50000.039999999994</v>
      </c>
      <c r="K309" s="116"/>
    </row>
    <row r="310" spans="1:11">
      <c r="A310" s="110">
        <v>108</v>
      </c>
      <c r="B310" s="111" t="s">
        <v>248</v>
      </c>
      <c r="C310" s="158" t="s">
        <v>249</v>
      </c>
      <c r="D310" s="115">
        <v>2018</v>
      </c>
      <c r="E310" s="116">
        <v>47380</v>
      </c>
      <c r="K310" s="116"/>
    </row>
    <row r="311" spans="1:11">
      <c r="A311" s="110">
        <v>109</v>
      </c>
      <c r="B311" s="111" t="s">
        <v>363</v>
      </c>
      <c r="C311" s="158" t="s">
        <v>364</v>
      </c>
      <c r="D311" s="115">
        <v>2018</v>
      </c>
      <c r="E311" s="116">
        <v>47289.32</v>
      </c>
      <c r="K311" s="116"/>
    </row>
    <row r="312" spans="1:11">
      <c r="A312" s="110">
        <v>110</v>
      </c>
      <c r="B312" s="111" t="s">
        <v>226</v>
      </c>
      <c r="C312" s="158" t="s">
        <v>227</v>
      </c>
      <c r="D312" s="115">
        <v>2018</v>
      </c>
      <c r="E312" s="116">
        <v>45340</v>
      </c>
      <c r="K312" s="116"/>
    </row>
    <row r="313" spans="1:11">
      <c r="A313" s="110">
        <v>111</v>
      </c>
      <c r="B313" s="111" t="s">
        <v>367</v>
      </c>
      <c r="C313" s="158" t="s">
        <v>368</v>
      </c>
      <c r="D313" s="115">
        <v>2018</v>
      </c>
      <c r="E313" s="116">
        <v>43397.24</v>
      </c>
      <c r="K313" s="116"/>
    </row>
    <row r="314" spans="1:11">
      <c r="A314" s="110">
        <v>112</v>
      </c>
      <c r="B314" s="111" t="s">
        <v>232</v>
      </c>
      <c r="C314" s="158" t="s">
        <v>233</v>
      </c>
      <c r="D314" s="115">
        <v>2018</v>
      </c>
      <c r="E314" s="116">
        <v>42566</v>
      </c>
      <c r="K314" s="116"/>
    </row>
    <row r="315" spans="1:11">
      <c r="A315" s="110">
        <v>113</v>
      </c>
      <c r="B315" s="111" t="s">
        <v>287</v>
      </c>
      <c r="C315" s="158" t="s">
        <v>288</v>
      </c>
      <c r="D315" s="115">
        <v>2018</v>
      </c>
      <c r="E315" s="116">
        <v>39060</v>
      </c>
      <c r="K315" s="116"/>
    </row>
    <row r="316" spans="1:11">
      <c r="A316" s="110">
        <v>114</v>
      </c>
      <c r="B316" s="111" t="s">
        <v>252</v>
      </c>
      <c r="C316" s="158" t="s">
        <v>253</v>
      </c>
      <c r="D316" s="115">
        <v>2018</v>
      </c>
      <c r="E316" s="116">
        <v>38000</v>
      </c>
      <c r="K316" s="116"/>
    </row>
    <row r="317" spans="1:11">
      <c r="A317" s="110">
        <v>115</v>
      </c>
      <c r="B317" s="111" t="s">
        <v>240</v>
      </c>
      <c r="C317" s="158" t="s">
        <v>241</v>
      </c>
      <c r="D317" s="115">
        <v>2018</v>
      </c>
      <c r="E317" s="116">
        <v>37080</v>
      </c>
      <c r="K317" s="116"/>
    </row>
    <row r="318" spans="1:11">
      <c r="A318" s="110">
        <v>116</v>
      </c>
      <c r="B318" s="111" t="s">
        <v>377</v>
      </c>
      <c r="C318" s="158" t="s">
        <v>378</v>
      </c>
      <c r="D318" s="115">
        <v>2018</v>
      </c>
      <c r="E318" s="116">
        <v>36999.96</v>
      </c>
      <c r="K318" s="116"/>
    </row>
    <row r="319" spans="1:11">
      <c r="A319" s="110">
        <v>117</v>
      </c>
      <c r="B319" s="111" t="s">
        <v>315</v>
      </c>
      <c r="C319" s="158" t="s">
        <v>316</v>
      </c>
      <c r="D319" s="115">
        <v>2018</v>
      </c>
      <c r="E319" s="116">
        <v>36876.730000000003</v>
      </c>
      <c r="K319" s="116"/>
    </row>
    <row r="320" spans="1:11">
      <c r="A320" s="110">
        <v>118</v>
      </c>
      <c r="B320" s="111" t="s">
        <v>369</v>
      </c>
      <c r="C320" s="158" t="s">
        <v>370</v>
      </c>
      <c r="D320" s="115">
        <v>2018</v>
      </c>
      <c r="E320" s="116">
        <v>33000.03</v>
      </c>
      <c r="K320" s="116"/>
    </row>
    <row r="321" spans="1:11">
      <c r="A321" s="110">
        <v>119</v>
      </c>
      <c r="B321" s="111" t="s">
        <v>246</v>
      </c>
      <c r="C321" s="158" t="s">
        <v>247</v>
      </c>
      <c r="D321" s="115">
        <v>2018</v>
      </c>
      <c r="E321" s="116">
        <v>32000.039999999994</v>
      </c>
      <c r="K321" s="116"/>
    </row>
    <row r="322" spans="1:11">
      <c r="A322" s="110">
        <v>120</v>
      </c>
      <c r="B322" s="111" t="s">
        <v>242</v>
      </c>
      <c r="C322" s="158" t="s">
        <v>243</v>
      </c>
      <c r="D322" s="115">
        <v>2018</v>
      </c>
      <c r="E322" s="116">
        <v>28383.720000000005</v>
      </c>
      <c r="K322" s="116"/>
    </row>
    <row r="323" spans="1:11">
      <c r="A323" s="110">
        <v>121</v>
      </c>
      <c r="B323" s="111" t="s">
        <v>186</v>
      </c>
      <c r="C323" s="158" t="s">
        <v>166</v>
      </c>
      <c r="D323" s="115">
        <v>2018</v>
      </c>
      <c r="E323" s="116">
        <v>23919.27</v>
      </c>
      <c r="K323" s="116"/>
    </row>
    <row r="324" spans="1:11">
      <c r="A324" s="110">
        <v>122</v>
      </c>
      <c r="B324" s="111" t="s">
        <v>283</v>
      </c>
      <c r="C324" s="158" t="s">
        <v>284</v>
      </c>
      <c r="D324" s="115">
        <v>2018</v>
      </c>
      <c r="E324" s="116">
        <v>22702.13</v>
      </c>
      <c r="K324" s="116"/>
    </row>
    <row r="325" spans="1:11">
      <c r="A325" s="110">
        <v>123</v>
      </c>
      <c r="B325" s="111" t="s">
        <v>313</v>
      </c>
      <c r="C325" s="158" t="s">
        <v>314</v>
      </c>
      <c r="D325" s="115">
        <v>2018</v>
      </c>
      <c r="E325" s="116">
        <v>22549.200000000001</v>
      </c>
      <c r="K325" s="116"/>
    </row>
    <row r="326" spans="1:11">
      <c r="A326" s="110">
        <v>124</v>
      </c>
      <c r="B326" s="111" t="s">
        <v>244</v>
      </c>
      <c r="C326" s="158" t="s">
        <v>245</v>
      </c>
      <c r="D326" s="115">
        <v>2018</v>
      </c>
      <c r="E326" s="116">
        <v>21300</v>
      </c>
      <c r="K326" s="116"/>
    </row>
    <row r="327" spans="1:11">
      <c r="A327" s="110">
        <v>125</v>
      </c>
      <c r="B327" s="111" t="s">
        <v>236</v>
      </c>
      <c r="C327" s="158" t="s">
        <v>237</v>
      </c>
      <c r="D327" s="115">
        <v>2018</v>
      </c>
      <c r="E327" s="116">
        <v>21218.04</v>
      </c>
      <c r="K327" s="116"/>
    </row>
    <row r="328" spans="1:11">
      <c r="A328" s="110">
        <v>126</v>
      </c>
      <c r="B328" s="111" t="s">
        <v>319</v>
      </c>
      <c r="C328" s="158" t="s">
        <v>320</v>
      </c>
      <c r="D328" s="115">
        <v>2018</v>
      </c>
      <c r="E328" s="116">
        <v>21186.170000000002</v>
      </c>
      <c r="K328" s="116"/>
    </row>
    <row r="329" spans="1:11">
      <c r="A329" s="110">
        <v>127</v>
      </c>
      <c r="B329" s="111" t="s">
        <v>347</v>
      </c>
      <c r="C329" s="158" t="s">
        <v>348</v>
      </c>
      <c r="D329" s="115">
        <v>2018</v>
      </c>
      <c r="E329" s="116">
        <v>19999.980000000003</v>
      </c>
      <c r="K329" s="116"/>
    </row>
    <row r="330" spans="1:11">
      <c r="A330" s="110">
        <v>128</v>
      </c>
      <c r="B330" s="111" t="s">
        <v>375</v>
      </c>
      <c r="C330" s="158" t="s">
        <v>376</v>
      </c>
      <c r="D330" s="115">
        <v>2018</v>
      </c>
      <c r="E330" s="116">
        <v>15235.69</v>
      </c>
      <c r="K330" s="116"/>
    </row>
    <row r="331" spans="1:11">
      <c r="A331" s="110">
        <v>129</v>
      </c>
      <c r="B331" s="111" t="s">
        <v>353</v>
      </c>
      <c r="C331" s="158" t="s">
        <v>354</v>
      </c>
      <c r="D331" s="115">
        <v>2018</v>
      </c>
      <c r="E331" s="116">
        <v>12650</v>
      </c>
      <c r="K331" s="116"/>
    </row>
    <row r="332" spans="1:11">
      <c r="A332" s="110">
        <v>130</v>
      </c>
      <c r="B332" s="111" t="s">
        <v>429</v>
      </c>
      <c r="C332" s="158" t="s">
        <v>430</v>
      </c>
      <c r="D332" s="115">
        <v>2018</v>
      </c>
      <c r="E332" s="167">
        <v>10000</v>
      </c>
      <c r="K332" s="116"/>
    </row>
    <row r="333" spans="1:11">
      <c r="A333" s="110">
        <v>131</v>
      </c>
      <c r="B333" s="165" t="s">
        <v>427</v>
      </c>
      <c r="C333" s="158"/>
      <c r="E333" s="168">
        <f>SUM(E197:E332)</f>
        <v>48857958.090000026</v>
      </c>
      <c r="K333" s="116"/>
    </row>
    <row r="334" spans="1:11">
      <c r="A334" s="110">
        <v>132</v>
      </c>
      <c r="B334" s="165" t="s">
        <v>428</v>
      </c>
      <c r="C334" s="158"/>
      <c r="E334" s="107">
        <v>-563546.46</v>
      </c>
      <c r="K334" s="116"/>
    </row>
    <row r="335" spans="1:11" ht="13.5" thickBot="1">
      <c r="A335" s="110">
        <v>133</v>
      </c>
      <c r="B335" s="165" t="s">
        <v>426</v>
      </c>
      <c r="C335" s="158"/>
      <c r="E335" s="163">
        <f>SUM(E333:E334)</f>
        <v>48294411.630000025</v>
      </c>
      <c r="K335" s="116"/>
    </row>
    <row r="336" spans="1:11" ht="13.5" thickTop="1">
      <c r="K336" s="116"/>
    </row>
    <row r="337" spans="11:11">
      <c r="K337" s="116"/>
    </row>
    <row r="338" spans="11:11">
      <c r="K338" s="116"/>
    </row>
    <row r="339" spans="11:11">
      <c r="K339" s="116"/>
    </row>
    <row r="340" spans="11:11">
      <c r="K340" s="116"/>
    </row>
    <row r="341" spans="11:11">
      <c r="K341" s="116"/>
    </row>
    <row r="342" spans="11:11">
      <c r="K342" s="116"/>
    </row>
    <row r="343" spans="11:11">
      <c r="K343" s="116"/>
    </row>
    <row r="344" spans="11:11">
      <c r="K344" s="116"/>
    </row>
    <row r="345" spans="11:11">
      <c r="K345" s="116"/>
    </row>
    <row r="346" spans="11:11">
      <c r="K346" s="116"/>
    </row>
    <row r="347" spans="11:11">
      <c r="K347" s="116"/>
    </row>
    <row r="348" spans="11:11">
      <c r="K348" s="116"/>
    </row>
    <row r="349" spans="11:11">
      <c r="K349" s="116"/>
    </row>
    <row r="350" spans="11:11">
      <c r="K350" s="116"/>
    </row>
    <row r="351" spans="11:11">
      <c r="K351" s="116"/>
    </row>
    <row r="352" spans="11:11">
      <c r="K352" s="116"/>
    </row>
    <row r="353" spans="11:11">
      <c r="K353" s="116"/>
    </row>
    <row r="354" spans="11:11">
      <c r="K354" s="116"/>
    </row>
    <row r="355" spans="11:11">
      <c r="K355" s="116"/>
    </row>
    <row r="356" spans="11:11">
      <c r="K356" s="116"/>
    </row>
    <row r="357" spans="11:11">
      <c r="K357" s="116"/>
    </row>
    <row r="358" spans="11:11">
      <c r="K358" s="116"/>
    </row>
    <row r="359" spans="11:11">
      <c r="K359" s="116"/>
    </row>
    <row r="360" spans="11:11">
      <c r="K360" s="116"/>
    </row>
    <row r="361" spans="11:11">
      <c r="K361" s="116"/>
    </row>
    <row r="362" spans="11:11">
      <c r="K362" s="116"/>
    </row>
    <row r="363" spans="11:11">
      <c r="K363" s="116"/>
    </row>
    <row r="364" spans="11:11">
      <c r="K364" s="116"/>
    </row>
    <row r="365" spans="11:11">
      <c r="K365" s="116"/>
    </row>
    <row r="366" spans="11:11">
      <c r="K366" s="116"/>
    </row>
    <row r="367" spans="11:11">
      <c r="K367" s="116"/>
    </row>
    <row r="368" spans="11:11">
      <c r="K368" s="116"/>
    </row>
    <row r="369" spans="11:11">
      <c r="K369" s="116"/>
    </row>
    <row r="370" spans="11:11">
      <c r="K370" s="116"/>
    </row>
    <row r="371" spans="11:11">
      <c r="K371" s="116"/>
    </row>
    <row r="372" spans="11:11">
      <c r="K372" s="116"/>
    </row>
    <row r="373" spans="11:11">
      <c r="K373" s="116"/>
    </row>
    <row r="374" spans="11:11">
      <c r="K374" s="116"/>
    </row>
    <row r="375" spans="11:11">
      <c r="K375" s="116"/>
    </row>
    <row r="376" spans="11:11">
      <c r="K376" s="116"/>
    </row>
    <row r="377" spans="11:11">
      <c r="K377" s="116"/>
    </row>
    <row r="378" spans="11:11">
      <c r="K378" s="116"/>
    </row>
    <row r="379" spans="11:11">
      <c r="K379" s="116"/>
    </row>
    <row r="380" spans="11:11">
      <c r="K380" s="116"/>
    </row>
    <row r="381" spans="11:11">
      <c r="K381" s="116"/>
    </row>
    <row r="382" spans="11:11">
      <c r="K382" s="116"/>
    </row>
    <row r="383" spans="11:11">
      <c r="K383" s="116"/>
    </row>
    <row r="384" spans="11:11">
      <c r="K384" s="116"/>
    </row>
    <row r="385" spans="11:11">
      <c r="K385" s="116"/>
    </row>
    <row r="386" spans="11:11">
      <c r="K386" s="116"/>
    </row>
    <row r="387" spans="11:11">
      <c r="K387" s="116"/>
    </row>
    <row r="388" spans="11:11">
      <c r="K388" s="116"/>
    </row>
    <row r="389" spans="11:11">
      <c r="K389" s="116"/>
    </row>
    <row r="390" spans="11:11">
      <c r="K390" s="116"/>
    </row>
    <row r="391" spans="11:11">
      <c r="K391" s="116"/>
    </row>
    <row r="392" spans="11:11">
      <c r="K392" s="116"/>
    </row>
    <row r="393" spans="11:11">
      <c r="K393" s="116"/>
    </row>
    <row r="394" spans="11:11">
      <c r="K394" s="116"/>
    </row>
    <row r="395" spans="11:11">
      <c r="K395" s="116"/>
    </row>
    <row r="396" spans="11:11">
      <c r="K396" s="116"/>
    </row>
    <row r="397" spans="11:11">
      <c r="K397" s="116"/>
    </row>
    <row r="398" spans="11:11">
      <c r="K398" s="116"/>
    </row>
    <row r="399" spans="11:11">
      <c r="K399" s="116"/>
    </row>
    <row r="400" spans="11:11">
      <c r="K400" s="116"/>
    </row>
    <row r="401" spans="11:11">
      <c r="K401" s="116"/>
    </row>
    <row r="402" spans="11:11">
      <c r="K402" s="116"/>
    </row>
    <row r="403" spans="11:11">
      <c r="K403" s="116"/>
    </row>
    <row r="404" spans="11:11">
      <c r="K404" s="116"/>
    </row>
    <row r="405" spans="11:11">
      <c r="K405" s="116"/>
    </row>
    <row r="406" spans="11:11">
      <c r="K406" s="116"/>
    </row>
    <row r="407" spans="11:11">
      <c r="K407" s="116"/>
    </row>
    <row r="408" spans="11:11">
      <c r="K408" s="116"/>
    </row>
    <row r="409" spans="11:11">
      <c r="K409" s="116"/>
    </row>
    <row r="410" spans="11:11">
      <c r="K410" s="116"/>
    </row>
    <row r="411" spans="11:11">
      <c r="K411" s="116"/>
    </row>
    <row r="412" spans="11:11">
      <c r="K412" s="116"/>
    </row>
    <row r="413" spans="11:11">
      <c r="K413" s="116"/>
    </row>
    <row r="414" spans="11:11">
      <c r="K414" s="116"/>
    </row>
    <row r="415" spans="11:11">
      <c r="K415" s="116"/>
    </row>
    <row r="416" spans="11:11">
      <c r="K416" s="116"/>
    </row>
    <row r="417" spans="11:11">
      <c r="K417" s="116"/>
    </row>
    <row r="418" spans="11:11">
      <c r="K418" s="116"/>
    </row>
    <row r="419" spans="11:11">
      <c r="K419" s="116"/>
    </row>
    <row r="420" spans="11:11">
      <c r="K420" s="116"/>
    </row>
    <row r="421" spans="11:11">
      <c r="K421" s="116"/>
    </row>
    <row r="422" spans="11:11">
      <c r="K422" s="116"/>
    </row>
    <row r="423" spans="11:11">
      <c r="K423" s="116"/>
    </row>
    <row r="424" spans="11:11">
      <c r="K424" s="116"/>
    </row>
    <row r="425" spans="11:11">
      <c r="K425" s="116"/>
    </row>
    <row r="426" spans="11:11">
      <c r="K426" s="116"/>
    </row>
    <row r="427" spans="11:11">
      <c r="K427" s="116"/>
    </row>
    <row r="428" spans="11:11">
      <c r="K428" s="116"/>
    </row>
    <row r="429" spans="11:11">
      <c r="K429" s="116"/>
    </row>
    <row r="430" spans="11:11">
      <c r="K430" s="116"/>
    </row>
    <row r="431" spans="11:11">
      <c r="K431" s="116"/>
    </row>
    <row r="432" spans="11:11">
      <c r="K432" s="116"/>
    </row>
    <row r="433" spans="11:11">
      <c r="K433" s="116"/>
    </row>
    <row r="434" spans="11:11">
      <c r="K434" s="116"/>
    </row>
    <row r="435" spans="11:11">
      <c r="K435" s="116"/>
    </row>
    <row r="436" spans="11:11">
      <c r="K436" s="116"/>
    </row>
    <row r="437" spans="11:11">
      <c r="K437" s="116"/>
    </row>
    <row r="438" spans="11:11">
      <c r="K438" s="116"/>
    </row>
    <row r="439" spans="11:11">
      <c r="K439" s="116"/>
    </row>
    <row r="440" spans="11:11">
      <c r="K440" s="116"/>
    </row>
    <row r="441" spans="11:11">
      <c r="K441" s="116"/>
    </row>
    <row r="442" spans="11:11">
      <c r="K442" s="116"/>
    </row>
    <row r="443" spans="11:11">
      <c r="K443" s="116"/>
    </row>
    <row r="444" spans="11:11">
      <c r="K444" s="116"/>
    </row>
    <row r="445" spans="11:11">
      <c r="K445" s="116"/>
    </row>
    <row r="446" spans="11:11">
      <c r="K446" s="116"/>
    </row>
    <row r="447" spans="11:11">
      <c r="K447" s="116"/>
    </row>
    <row r="448" spans="11:11">
      <c r="K448" s="116"/>
    </row>
    <row r="449" spans="11:11">
      <c r="K449" s="116"/>
    </row>
    <row r="450" spans="11:11">
      <c r="K450" s="116"/>
    </row>
    <row r="451" spans="11:11">
      <c r="K451" s="116"/>
    </row>
    <row r="452" spans="11:11">
      <c r="K452" s="116"/>
    </row>
    <row r="453" spans="11:11">
      <c r="K453" s="116"/>
    </row>
    <row r="454" spans="11:11">
      <c r="K454" s="116"/>
    </row>
    <row r="455" spans="11:11">
      <c r="K455" s="116"/>
    </row>
    <row r="456" spans="11:11">
      <c r="K456" s="116"/>
    </row>
    <row r="457" spans="11:11">
      <c r="K457" s="116"/>
    </row>
    <row r="458" spans="11:11">
      <c r="K458" s="116"/>
    </row>
    <row r="459" spans="11:11">
      <c r="K459" s="116"/>
    </row>
    <row r="460" spans="11:11">
      <c r="K460" s="116"/>
    </row>
    <row r="461" spans="11:11">
      <c r="K461" s="116"/>
    </row>
    <row r="462" spans="11:11">
      <c r="K462" s="116"/>
    </row>
    <row r="463" spans="11:11">
      <c r="K463" s="116"/>
    </row>
    <row r="464" spans="11:11">
      <c r="K464" s="116"/>
    </row>
    <row r="465" spans="11:11">
      <c r="K465" s="116"/>
    </row>
    <row r="466" spans="11:11">
      <c r="K466" s="116"/>
    </row>
    <row r="467" spans="11:11">
      <c r="K467" s="116"/>
    </row>
    <row r="468" spans="11:11">
      <c r="K468" s="116"/>
    </row>
    <row r="469" spans="11:11">
      <c r="K469" s="116"/>
    </row>
    <row r="470" spans="11:11">
      <c r="K470" s="116"/>
    </row>
    <row r="471" spans="11:11">
      <c r="K471" s="116"/>
    </row>
    <row r="472" spans="11:11">
      <c r="K472" s="116"/>
    </row>
    <row r="473" spans="11:11">
      <c r="K473" s="116"/>
    </row>
    <row r="474" spans="11:11">
      <c r="K474" s="116"/>
    </row>
    <row r="475" spans="11:11">
      <c r="K475" s="116"/>
    </row>
    <row r="476" spans="11:11">
      <c r="K476" s="116"/>
    </row>
    <row r="477" spans="11:11">
      <c r="K477" s="116"/>
    </row>
    <row r="478" spans="11:11">
      <c r="K478" s="116"/>
    </row>
    <row r="479" spans="11:11">
      <c r="K479" s="116"/>
    </row>
    <row r="480" spans="11:11">
      <c r="K480" s="116"/>
    </row>
    <row r="481" spans="11:11">
      <c r="K481" s="116"/>
    </row>
    <row r="482" spans="11:11">
      <c r="K482" s="116"/>
    </row>
    <row r="483" spans="11:11">
      <c r="K483" s="116"/>
    </row>
    <row r="484" spans="11:11">
      <c r="K484" s="116"/>
    </row>
    <row r="485" spans="11:11">
      <c r="K485" s="116"/>
    </row>
    <row r="486" spans="11:11">
      <c r="K486" s="116"/>
    </row>
    <row r="487" spans="11:11">
      <c r="K487" s="116"/>
    </row>
    <row r="488" spans="11:11">
      <c r="K488" s="116"/>
    </row>
    <row r="489" spans="11:11">
      <c r="K489" s="116"/>
    </row>
    <row r="490" spans="11:11">
      <c r="K490" s="116"/>
    </row>
    <row r="491" spans="11:11">
      <c r="K491" s="116"/>
    </row>
    <row r="492" spans="11:11">
      <c r="K492" s="116"/>
    </row>
    <row r="493" spans="11:11">
      <c r="K493" s="116"/>
    </row>
    <row r="494" spans="11:11">
      <c r="K494" s="116"/>
    </row>
    <row r="495" spans="11:11">
      <c r="K495" s="116"/>
    </row>
    <row r="496" spans="11:11">
      <c r="K496" s="116"/>
    </row>
    <row r="497" spans="11:11">
      <c r="K497" s="116"/>
    </row>
    <row r="498" spans="11:11">
      <c r="K498" s="116"/>
    </row>
    <row r="499" spans="11:11">
      <c r="K499" s="116"/>
    </row>
    <row r="500" spans="11:11">
      <c r="K500" s="116"/>
    </row>
    <row r="501" spans="11:11">
      <c r="K501" s="116"/>
    </row>
    <row r="502" spans="11:11">
      <c r="K502" s="116"/>
    </row>
    <row r="503" spans="11:11">
      <c r="K503" s="116"/>
    </row>
    <row r="504" spans="11:11">
      <c r="K504" s="116"/>
    </row>
    <row r="505" spans="11:11">
      <c r="K505" s="116"/>
    </row>
    <row r="506" spans="11:11">
      <c r="K506" s="116"/>
    </row>
    <row r="507" spans="11:11">
      <c r="K507" s="116"/>
    </row>
    <row r="508" spans="11:11">
      <c r="K508" s="116"/>
    </row>
    <row r="509" spans="11:11">
      <c r="K509" s="116"/>
    </row>
    <row r="510" spans="11:11">
      <c r="K510" s="116"/>
    </row>
    <row r="511" spans="11:11">
      <c r="K511" s="116"/>
    </row>
    <row r="512" spans="11:11">
      <c r="K512" s="116"/>
    </row>
    <row r="513" spans="11:11">
      <c r="K513" s="116"/>
    </row>
    <row r="514" spans="11:11">
      <c r="K514" s="116"/>
    </row>
    <row r="515" spans="11:11">
      <c r="K515" s="116"/>
    </row>
    <row r="516" spans="11:11">
      <c r="K516" s="116"/>
    </row>
    <row r="517" spans="11:11">
      <c r="K517" s="116"/>
    </row>
    <row r="518" spans="11:11">
      <c r="K518" s="116"/>
    </row>
    <row r="519" spans="11:11">
      <c r="K519" s="116"/>
    </row>
    <row r="520" spans="11:11">
      <c r="K520" s="116"/>
    </row>
    <row r="521" spans="11:11">
      <c r="K521" s="116"/>
    </row>
    <row r="522" spans="11:11">
      <c r="K522" s="116"/>
    </row>
    <row r="523" spans="11:11">
      <c r="K523" s="116"/>
    </row>
    <row r="524" spans="11:11">
      <c r="K524" s="116"/>
    </row>
    <row r="525" spans="11:11">
      <c r="K525" s="116"/>
    </row>
    <row r="526" spans="11:11">
      <c r="K526" s="116"/>
    </row>
    <row r="527" spans="11:11">
      <c r="K527" s="116"/>
    </row>
    <row r="528" spans="11:11">
      <c r="K528" s="116"/>
    </row>
    <row r="529" spans="11:11">
      <c r="K529" s="116"/>
    </row>
    <row r="530" spans="11:11">
      <c r="K530" s="116"/>
    </row>
    <row r="531" spans="11:11">
      <c r="K531" s="116"/>
    </row>
    <row r="532" spans="11:11">
      <c r="K532" s="116"/>
    </row>
    <row r="533" spans="11:11">
      <c r="K533" s="116"/>
    </row>
    <row r="534" spans="11:11">
      <c r="K534" s="116"/>
    </row>
    <row r="535" spans="11:11">
      <c r="K535" s="116"/>
    </row>
    <row r="536" spans="11:11">
      <c r="K536" s="116"/>
    </row>
    <row r="537" spans="11:11">
      <c r="K537" s="116"/>
    </row>
    <row r="538" spans="11:11">
      <c r="K538" s="116"/>
    </row>
    <row r="539" spans="11:11">
      <c r="K539" s="116"/>
    </row>
    <row r="540" spans="11:11">
      <c r="K540" s="116"/>
    </row>
    <row r="541" spans="11:11">
      <c r="K541" s="116"/>
    </row>
    <row r="542" spans="11:11">
      <c r="K542" s="116"/>
    </row>
    <row r="543" spans="11:11">
      <c r="K543" s="116"/>
    </row>
    <row r="544" spans="11:11">
      <c r="K544" s="116"/>
    </row>
    <row r="545" spans="11:11">
      <c r="K545" s="116"/>
    </row>
    <row r="546" spans="11:11">
      <c r="K546" s="116"/>
    </row>
    <row r="547" spans="11:11">
      <c r="K547" s="116"/>
    </row>
    <row r="548" spans="11:11">
      <c r="K548" s="116"/>
    </row>
    <row r="549" spans="11:11">
      <c r="K549" s="116"/>
    </row>
    <row r="550" spans="11:11">
      <c r="K550" s="116"/>
    </row>
    <row r="551" spans="11:11">
      <c r="K551" s="116"/>
    </row>
    <row r="552" spans="11:11">
      <c r="K552" s="116"/>
    </row>
    <row r="553" spans="11:11">
      <c r="K553" s="116"/>
    </row>
    <row r="554" spans="11:11">
      <c r="K554" s="116"/>
    </row>
    <row r="555" spans="11:11">
      <c r="K555" s="116"/>
    </row>
    <row r="556" spans="11:11">
      <c r="K556" s="116"/>
    </row>
    <row r="557" spans="11:11">
      <c r="K557" s="116"/>
    </row>
    <row r="558" spans="11:11">
      <c r="K558" s="116"/>
    </row>
    <row r="559" spans="11:11">
      <c r="K559" s="116"/>
    </row>
    <row r="560" spans="11:11">
      <c r="K560" s="116"/>
    </row>
    <row r="561" spans="11:11">
      <c r="K561" s="116"/>
    </row>
    <row r="562" spans="11:11">
      <c r="K562" s="116"/>
    </row>
    <row r="563" spans="11:11">
      <c r="K563" s="116"/>
    </row>
    <row r="564" spans="11:11">
      <c r="K564" s="116"/>
    </row>
    <row r="565" spans="11:11">
      <c r="K565" s="116"/>
    </row>
    <row r="566" spans="11:11">
      <c r="K566" s="116"/>
    </row>
    <row r="567" spans="11:11">
      <c r="K567" s="116"/>
    </row>
    <row r="568" spans="11:11">
      <c r="K568" s="116"/>
    </row>
    <row r="569" spans="11:11">
      <c r="K569" s="116"/>
    </row>
    <row r="570" spans="11:11">
      <c r="K570" s="116"/>
    </row>
    <row r="571" spans="11:11">
      <c r="K571" s="116"/>
    </row>
    <row r="572" spans="11:11">
      <c r="K572" s="116"/>
    </row>
    <row r="573" spans="11:11">
      <c r="K573" s="116"/>
    </row>
    <row r="574" spans="11:11">
      <c r="K574" s="116"/>
    </row>
    <row r="575" spans="11:11">
      <c r="K575" s="116"/>
    </row>
    <row r="576" spans="11:11">
      <c r="K576" s="116"/>
    </row>
    <row r="577" spans="11:11">
      <c r="K577" s="116"/>
    </row>
    <row r="578" spans="11:11">
      <c r="K578" s="116"/>
    </row>
    <row r="579" spans="11:11">
      <c r="K579" s="116"/>
    </row>
    <row r="580" spans="11:11">
      <c r="K580" s="116"/>
    </row>
    <row r="581" spans="11:11">
      <c r="K581" s="116"/>
    </row>
    <row r="582" spans="11:11">
      <c r="K582" s="116"/>
    </row>
    <row r="583" spans="11:11">
      <c r="K583" s="116"/>
    </row>
    <row r="584" spans="11:11">
      <c r="K584" s="116"/>
    </row>
    <row r="585" spans="11:11">
      <c r="K585" s="116"/>
    </row>
    <row r="586" spans="11:11">
      <c r="K586" s="116"/>
    </row>
    <row r="587" spans="11:11">
      <c r="K587" s="116"/>
    </row>
    <row r="588" spans="11:11">
      <c r="K588" s="116"/>
    </row>
    <row r="589" spans="11:11">
      <c r="K589" s="116"/>
    </row>
    <row r="590" spans="11:11">
      <c r="K590" s="116"/>
    </row>
    <row r="591" spans="11:11">
      <c r="K591" s="116"/>
    </row>
    <row r="592" spans="11:11">
      <c r="K592" s="116"/>
    </row>
    <row r="593" spans="11:11">
      <c r="K593" s="116"/>
    </row>
    <row r="594" spans="11:11">
      <c r="K594" s="116"/>
    </row>
    <row r="595" spans="11:11">
      <c r="K595" s="116"/>
    </row>
    <row r="596" spans="11:11">
      <c r="K596" s="116"/>
    </row>
    <row r="597" spans="11:11">
      <c r="K597" s="116"/>
    </row>
    <row r="598" spans="11:11">
      <c r="K598" s="116"/>
    </row>
    <row r="599" spans="11:11">
      <c r="K599" s="116"/>
    </row>
    <row r="600" spans="11:11">
      <c r="K600" s="116"/>
    </row>
    <row r="601" spans="11:11">
      <c r="K601" s="116"/>
    </row>
    <row r="602" spans="11:11">
      <c r="K602" s="116"/>
    </row>
    <row r="603" spans="11:11">
      <c r="K603" s="116"/>
    </row>
    <row r="604" spans="11:11">
      <c r="K604" s="116"/>
    </row>
    <row r="605" spans="11:11">
      <c r="K605" s="116"/>
    </row>
    <row r="606" spans="11:11">
      <c r="K606" s="116"/>
    </row>
    <row r="607" spans="11:11">
      <c r="K607" s="116"/>
    </row>
    <row r="608" spans="11:11">
      <c r="K608" s="116"/>
    </row>
    <row r="609" spans="11:11">
      <c r="K609" s="116"/>
    </row>
    <row r="610" spans="11:11">
      <c r="K610" s="116"/>
    </row>
    <row r="611" spans="11:11">
      <c r="K611" s="116"/>
    </row>
    <row r="612" spans="11:11">
      <c r="K612" s="116"/>
    </row>
    <row r="613" spans="11:11">
      <c r="K613" s="116"/>
    </row>
    <row r="614" spans="11:11">
      <c r="K614" s="116"/>
    </row>
    <row r="615" spans="11:11">
      <c r="K615" s="116"/>
    </row>
    <row r="616" spans="11:11">
      <c r="K616" s="116"/>
    </row>
    <row r="617" spans="11:11">
      <c r="K617" s="116"/>
    </row>
    <row r="618" spans="11:11">
      <c r="K618" s="116"/>
    </row>
    <row r="619" spans="11:11">
      <c r="K619" s="116"/>
    </row>
    <row r="620" spans="11:11">
      <c r="K620" s="116"/>
    </row>
    <row r="621" spans="11:11">
      <c r="K621" s="116"/>
    </row>
    <row r="622" spans="11:11">
      <c r="K622" s="116"/>
    </row>
    <row r="623" spans="11:11">
      <c r="K623" s="116"/>
    </row>
    <row r="624" spans="11:11">
      <c r="K624" s="116"/>
    </row>
    <row r="625" spans="11:11">
      <c r="K625" s="116"/>
    </row>
    <row r="626" spans="11:11">
      <c r="K626" s="116"/>
    </row>
    <row r="627" spans="11:11">
      <c r="K627" s="116"/>
    </row>
    <row r="628" spans="11:11">
      <c r="K628" s="116"/>
    </row>
    <row r="629" spans="11:11">
      <c r="K629" s="116"/>
    </row>
    <row r="630" spans="11:11">
      <c r="K630" s="116"/>
    </row>
    <row r="631" spans="11:11">
      <c r="K631" s="116"/>
    </row>
    <row r="632" spans="11:11">
      <c r="K632" s="116"/>
    </row>
    <row r="633" spans="11:11">
      <c r="K633" s="116"/>
    </row>
    <row r="634" spans="11:11">
      <c r="K634" s="116"/>
    </row>
    <row r="635" spans="11:11">
      <c r="K635" s="116"/>
    </row>
    <row r="636" spans="11:11">
      <c r="K636" s="116"/>
    </row>
    <row r="637" spans="11:11">
      <c r="K637" s="116"/>
    </row>
    <row r="638" spans="11:11">
      <c r="K638" s="116"/>
    </row>
    <row r="639" spans="11:11">
      <c r="K639" s="116"/>
    </row>
    <row r="640" spans="11:11">
      <c r="K640" s="116"/>
    </row>
    <row r="641" spans="11:11">
      <c r="K641" s="116"/>
    </row>
    <row r="642" spans="11:11">
      <c r="K642" s="116"/>
    </row>
    <row r="643" spans="11:11">
      <c r="K643" s="116"/>
    </row>
    <row r="644" spans="11:11">
      <c r="K644" s="116"/>
    </row>
    <row r="645" spans="11:11">
      <c r="K645" s="116"/>
    </row>
    <row r="646" spans="11:11">
      <c r="K646" s="116"/>
    </row>
    <row r="647" spans="11:11">
      <c r="K647" s="116"/>
    </row>
    <row r="648" spans="11:11">
      <c r="K648" s="116"/>
    </row>
    <row r="649" spans="11:11">
      <c r="K649" s="116"/>
    </row>
    <row r="650" spans="11:11">
      <c r="K650" s="116"/>
    </row>
    <row r="651" spans="11:11">
      <c r="K651" s="116"/>
    </row>
    <row r="652" spans="11:11">
      <c r="K652" s="116"/>
    </row>
    <row r="653" spans="11:11">
      <c r="K653" s="116"/>
    </row>
    <row r="654" spans="11:11">
      <c r="K654" s="116"/>
    </row>
    <row r="655" spans="11:11">
      <c r="K655" s="116"/>
    </row>
    <row r="656" spans="11:11">
      <c r="K656" s="116"/>
    </row>
    <row r="657" spans="11:11">
      <c r="K657" s="116"/>
    </row>
    <row r="658" spans="11:11">
      <c r="K658" s="116"/>
    </row>
    <row r="659" spans="11:11">
      <c r="K659" s="116"/>
    </row>
    <row r="660" spans="11:11">
      <c r="K660" s="116"/>
    </row>
    <row r="661" spans="11:11">
      <c r="K661" s="116"/>
    </row>
    <row r="662" spans="11:11">
      <c r="K662" s="116"/>
    </row>
    <row r="663" spans="11:11">
      <c r="K663" s="116"/>
    </row>
    <row r="664" spans="11:11">
      <c r="K664" s="116"/>
    </row>
    <row r="665" spans="11:11">
      <c r="K665" s="116"/>
    </row>
    <row r="666" spans="11:11">
      <c r="K666" s="116"/>
    </row>
    <row r="667" spans="11:11">
      <c r="K667" s="116"/>
    </row>
    <row r="668" spans="11:11">
      <c r="K668" s="116"/>
    </row>
    <row r="669" spans="11:11">
      <c r="K669" s="116"/>
    </row>
    <row r="670" spans="11:11">
      <c r="K670" s="116"/>
    </row>
    <row r="671" spans="11:11">
      <c r="K671" s="116"/>
    </row>
    <row r="672" spans="11:11">
      <c r="K672" s="116"/>
    </row>
    <row r="673" spans="11:11">
      <c r="K673" s="116"/>
    </row>
    <row r="674" spans="11:11">
      <c r="K674" s="116"/>
    </row>
    <row r="675" spans="11:11">
      <c r="K675" s="116"/>
    </row>
    <row r="676" spans="11:11">
      <c r="K676" s="116"/>
    </row>
    <row r="677" spans="11:11">
      <c r="K677" s="116"/>
    </row>
    <row r="678" spans="11:11">
      <c r="K678" s="116"/>
    </row>
    <row r="679" spans="11:11">
      <c r="K679" s="116"/>
    </row>
    <row r="680" spans="11:11">
      <c r="K680" s="116"/>
    </row>
    <row r="681" spans="11:11">
      <c r="K681" s="116"/>
    </row>
    <row r="682" spans="11:11">
      <c r="K682" s="116"/>
    </row>
    <row r="683" spans="11:11">
      <c r="K683" s="116"/>
    </row>
    <row r="684" spans="11:11">
      <c r="K684" s="116"/>
    </row>
    <row r="685" spans="11:11">
      <c r="K685" s="116"/>
    </row>
    <row r="686" spans="11:11">
      <c r="K686" s="116"/>
    </row>
    <row r="687" spans="11:11">
      <c r="K687" s="116"/>
    </row>
    <row r="688" spans="11:11">
      <c r="K688" s="116"/>
    </row>
    <row r="689" spans="11:11">
      <c r="K689" s="116"/>
    </row>
    <row r="690" spans="11:11">
      <c r="K690" s="116"/>
    </row>
    <row r="691" spans="11:11">
      <c r="K691" s="116"/>
    </row>
    <row r="692" spans="11:11">
      <c r="K692" s="116"/>
    </row>
    <row r="693" spans="11:11">
      <c r="K693" s="116"/>
    </row>
    <row r="694" spans="11:11">
      <c r="K694" s="116"/>
    </row>
    <row r="695" spans="11:11">
      <c r="K695" s="116"/>
    </row>
    <row r="696" spans="11:11">
      <c r="K696" s="116"/>
    </row>
    <row r="697" spans="11:11">
      <c r="K697" s="116"/>
    </row>
    <row r="698" spans="11:11">
      <c r="K698" s="116"/>
    </row>
    <row r="699" spans="11:11">
      <c r="K699" s="116"/>
    </row>
    <row r="700" spans="11:11">
      <c r="K700" s="116"/>
    </row>
    <row r="701" spans="11:11">
      <c r="K701" s="116"/>
    </row>
    <row r="702" spans="11:11">
      <c r="K702" s="116"/>
    </row>
    <row r="703" spans="11:11">
      <c r="K703" s="116"/>
    </row>
    <row r="704" spans="11:11">
      <c r="K704" s="116"/>
    </row>
    <row r="705" spans="11:11">
      <c r="K705" s="116"/>
    </row>
    <row r="706" spans="11:11">
      <c r="K706" s="116"/>
    </row>
    <row r="707" spans="11:11">
      <c r="K707" s="116"/>
    </row>
    <row r="708" spans="11:11">
      <c r="K708" s="116"/>
    </row>
    <row r="709" spans="11:11">
      <c r="K709" s="116"/>
    </row>
    <row r="710" spans="11:11">
      <c r="K710" s="116"/>
    </row>
    <row r="711" spans="11:11">
      <c r="K711" s="116"/>
    </row>
    <row r="712" spans="11:11">
      <c r="K712" s="116"/>
    </row>
    <row r="713" spans="11:11">
      <c r="K713" s="116"/>
    </row>
    <row r="714" spans="11:11">
      <c r="K714" s="116"/>
    </row>
    <row r="715" spans="11:11">
      <c r="K715" s="116"/>
    </row>
    <row r="716" spans="11:11">
      <c r="K716" s="116"/>
    </row>
    <row r="717" spans="11:11">
      <c r="K717" s="116"/>
    </row>
    <row r="718" spans="11:11">
      <c r="K718" s="116"/>
    </row>
    <row r="719" spans="11:11">
      <c r="K719" s="116"/>
    </row>
    <row r="720" spans="11:11">
      <c r="K720" s="116"/>
    </row>
    <row r="721" spans="11:11">
      <c r="K721" s="116"/>
    </row>
    <row r="722" spans="11:11">
      <c r="K722" s="116"/>
    </row>
    <row r="723" spans="11:11">
      <c r="K723" s="116"/>
    </row>
    <row r="724" spans="11:11">
      <c r="K724" s="116"/>
    </row>
    <row r="725" spans="11:11">
      <c r="K725" s="116"/>
    </row>
    <row r="726" spans="11:11">
      <c r="K726" s="116"/>
    </row>
    <row r="727" spans="11:11">
      <c r="K727" s="116"/>
    </row>
    <row r="728" spans="11:11">
      <c r="K728" s="116"/>
    </row>
    <row r="729" spans="11:11">
      <c r="K729" s="116"/>
    </row>
    <row r="730" spans="11:11">
      <c r="K730" s="116"/>
    </row>
    <row r="731" spans="11:11">
      <c r="K731" s="116"/>
    </row>
    <row r="732" spans="11:11">
      <c r="K732" s="116"/>
    </row>
    <row r="733" spans="11:11">
      <c r="K733" s="116"/>
    </row>
    <row r="734" spans="11:11">
      <c r="K734" s="116"/>
    </row>
    <row r="735" spans="11:11">
      <c r="K735" s="116"/>
    </row>
    <row r="736" spans="11:11">
      <c r="K736" s="116"/>
    </row>
    <row r="737" spans="11:11">
      <c r="K737" s="116"/>
    </row>
    <row r="738" spans="11:11">
      <c r="K738" s="116"/>
    </row>
    <row r="739" spans="11:11">
      <c r="K739" s="116"/>
    </row>
    <row r="740" spans="11:11">
      <c r="K740" s="116"/>
    </row>
    <row r="741" spans="11:11">
      <c r="K741" s="116"/>
    </row>
    <row r="742" spans="11:11">
      <c r="K742" s="116"/>
    </row>
    <row r="743" spans="11:11">
      <c r="K743" s="116"/>
    </row>
    <row r="744" spans="11:11">
      <c r="K744" s="116"/>
    </row>
    <row r="745" spans="11:11">
      <c r="K745" s="116"/>
    </row>
    <row r="746" spans="11:11">
      <c r="K746" s="116"/>
    </row>
    <row r="747" spans="11:11">
      <c r="K747" s="116"/>
    </row>
    <row r="748" spans="11:11">
      <c r="K748" s="116"/>
    </row>
    <row r="749" spans="11:11">
      <c r="K749" s="116"/>
    </row>
    <row r="750" spans="11:11">
      <c r="K750" s="116"/>
    </row>
    <row r="751" spans="11:11">
      <c r="K751" s="116"/>
    </row>
    <row r="752" spans="11:11">
      <c r="K752" s="116"/>
    </row>
    <row r="753" spans="11:11">
      <c r="K753" s="116"/>
    </row>
    <row r="754" spans="11:11">
      <c r="K754" s="116"/>
    </row>
    <row r="755" spans="11:11">
      <c r="K755" s="116"/>
    </row>
    <row r="756" spans="11:11">
      <c r="K756" s="116"/>
    </row>
    <row r="757" spans="11:11">
      <c r="K757" s="116"/>
    </row>
    <row r="758" spans="11:11">
      <c r="K758" s="116"/>
    </row>
    <row r="759" spans="11:11">
      <c r="K759" s="116"/>
    </row>
    <row r="760" spans="11:11">
      <c r="K760" s="116"/>
    </row>
    <row r="761" spans="11:11">
      <c r="K761" s="116"/>
    </row>
    <row r="762" spans="11:11">
      <c r="K762" s="116"/>
    </row>
    <row r="763" spans="11:11">
      <c r="K763" s="116"/>
    </row>
    <row r="764" spans="11:11">
      <c r="K764" s="116"/>
    </row>
    <row r="765" spans="11:11">
      <c r="K765" s="116"/>
    </row>
    <row r="766" spans="11:11">
      <c r="K766" s="116"/>
    </row>
    <row r="767" spans="11:11">
      <c r="K767" s="116"/>
    </row>
    <row r="768" spans="11:11">
      <c r="K768" s="116"/>
    </row>
    <row r="769" spans="11:11">
      <c r="K769" s="116"/>
    </row>
    <row r="770" spans="11:11">
      <c r="K770" s="116"/>
    </row>
    <row r="771" spans="11:11">
      <c r="K771" s="116"/>
    </row>
    <row r="772" spans="11:11">
      <c r="K772" s="116"/>
    </row>
    <row r="773" spans="11:11">
      <c r="K773" s="116"/>
    </row>
    <row r="774" spans="11:11">
      <c r="K774" s="116"/>
    </row>
    <row r="775" spans="11:11">
      <c r="K775" s="116"/>
    </row>
    <row r="776" spans="11:11">
      <c r="K776" s="116"/>
    </row>
    <row r="777" spans="11:11">
      <c r="K777" s="116"/>
    </row>
    <row r="778" spans="11:11">
      <c r="K778" s="116"/>
    </row>
    <row r="779" spans="11:11">
      <c r="K779" s="116"/>
    </row>
    <row r="780" spans="11:11">
      <c r="K780" s="116"/>
    </row>
    <row r="781" spans="11:11">
      <c r="K781" s="116"/>
    </row>
    <row r="782" spans="11:11">
      <c r="K782" s="116"/>
    </row>
    <row r="783" spans="11:11">
      <c r="K783" s="116"/>
    </row>
    <row r="784" spans="11:11">
      <c r="K784" s="116"/>
    </row>
    <row r="785" spans="11:11">
      <c r="K785" s="116"/>
    </row>
    <row r="786" spans="11:11">
      <c r="K786" s="116"/>
    </row>
    <row r="787" spans="11:11">
      <c r="K787" s="116"/>
    </row>
    <row r="788" spans="11:11">
      <c r="K788" s="116"/>
    </row>
  </sheetData>
  <sortState ref="H190:K333">
    <sortCondition ref="K190:K333"/>
  </sortState>
  <phoneticPr fontId="12" type="noConversion"/>
  <pageMargins left="0.5" right="0.5" top="0.5" bottom="0.5" header="0.5" footer="0.5"/>
  <pageSetup scale="71" orientation="portrait" useFirstPageNumber="1" r:id="rId1"/>
  <headerFooter alignWithMargins="0">
    <oddHeader>&amp;C&amp;"Arial,Bold"***VARIANCE ANALYSIS***</oddHeader>
    <oddFooter>&amp;C
Page &amp;P of &amp;N</oddFooter>
  </headerFooter>
  <rowBreaks count="3" manualBreakCount="3">
    <brk id="81" max="6" man="1"/>
    <brk id="191" max="6" man="1"/>
    <brk id="2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 Analysis</vt:lpstr>
      <vt:lpstr>Closings</vt:lpstr>
      <vt:lpstr>Closings!Print_Area</vt:lpstr>
    </vt:vector>
  </TitlesOfParts>
  <Company>Xcel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Stephanie Niemi</cp:lastModifiedBy>
  <cp:lastPrinted>2017-10-02T21:53:02Z</cp:lastPrinted>
  <dcterms:created xsi:type="dcterms:W3CDTF">2005-05-17T15:37:36Z</dcterms:created>
  <dcterms:modified xsi:type="dcterms:W3CDTF">2017-10-02T21:54:09Z</dcterms:modified>
</cp:coreProperties>
</file>