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70" yWindow="510" windowWidth="14820" windowHeight="6225"/>
  </bookViews>
  <sheets>
    <sheet name="Wrksht O - 2014 TrueUpfinal v3" sheetId="63" r:id="rId1"/>
    <sheet name="Wrksht O - 2014 True Up v3" sheetId="61" r:id="rId2"/>
    <sheet name="Radial Line Chgs v3" sheetId="64" r:id="rId3"/>
    <sheet name="WP SPS Radial Plant v3" sheetId="14" r:id="rId4"/>
    <sheet name="Transmission Cost 12-30-2014" sheetId="16" r:id="rId5"/>
  </sheets>
  <externalReferences>
    <externalReference r:id="rId6"/>
  </externalReferences>
  <definedNames>
    <definedName name="_xlnm._FilterDatabase" localSheetId="3" hidden="1">'WP SPS Radial Plant v3'!$A$1:$AI$474</definedName>
    <definedName name="ckt_lookup">'[1]CKT # Description'!$A$2:$B$294</definedName>
    <definedName name="Elec_Tran_Line_OH_NM__69KV_Carlsbad_Waterfield_Sub_Tap" localSheetId="3">'WP SPS Radial Plant v3'!$D$23</definedName>
    <definedName name="Elec_Tran_Line_OH_NM__69KV_Carlsbad_Waterfield_Sub_Tap">#REF!</definedName>
    <definedName name="_xlnm.Print_Area" localSheetId="4">'Transmission Cost 12-30-2014'!$A$1:$D$542</definedName>
    <definedName name="_xlnm.Print_Area" localSheetId="3">'WP SPS Radial Plant v3'!$A$1:$AI$492</definedName>
    <definedName name="_xlnm.Print_Titles" localSheetId="4">'Transmission Cost 12-30-2014'!$1:$3</definedName>
    <definedName name="_xlnm.Print_Titles" localSheetId="3">'WP SPS Radial Plant v3'!$A:$C,'WP SPS Radial Plant v3'!$1:$1</definedName>
    <definedName name="_xlnm.Print_Titles" localSheetId="1">'Wrksht O - 2014 True Up v3'!$1:$1</definedName>
    <definedName name="TLine_Cost">'Transmission Cost 12-30-2014'!$A$5:$D$412</definedName>
    <definedName name="TLine_Cost_06">#REF!</definedName>
  </definedNames>
  <calcPr calcId="145621"/>
</workbook>
</file>

<file path=xl/calcChain.xml><?xml version="1.0" encoding="utf-8"?>
<calcChain xmlns="http://schemas.openxmlformats.org/spreadsheetml/2006/main">
  <c r="E460" i="14" l="1"/>
  <c r="D460" i="14"/>
  <c r="E455" i="14"/>
  <c r="D455" i="14"/>
  <c r="H263" i="63" l="1"/>
  <c r="G263" i="63"/>
  <c r="F263" i="63"/>
  <c r="E263" i="63"/>
  <c r="H249" i="63"/>
  <c r="G249" i="63"/>
  <c r="F249" i="63"/>
  <c r="E249" i="63"/>
  <c r="G265" i="63" l="1"/>
  <c r="H265" i="63"/>
  <c r="E265" i="63"/>
  <c r="F265" i="63"/>
  <c r="E36" i="14"/>
  <c r="L36" i="14" s="1"/>
  <c r="D36" i="14"/>
  <c r="E35" i="14"/>
  <c r="L35" i="14" s="1"/>
  <c r="D35" i="14"/>
  <c r="E34" i="14"/>
  <c r="D34" i="14"/>
  <c r="E31" i="14"/>
  <c r="D31" i="14"/>
  <c r="E136" i="14" l="1"/>
  <c r="D136" i="14"/>
  <c r="Y473" i="14" l="1"/>
  <c r="Y472" i="14"/>
  <c r="Y471" i="14"/>
  <c r="Y470" i="14"/>
  <c r="Y469" i="14"/>
  <c r="Y468" i="14"/>
  <c r="Y467" i="14"/>
  <c r="Y466" i="14"/>
  <c r="Y465" i="14"/>
  <c r="Y464" i="14"/>
  <c r="Y463" i="14"/>
  <c r="Y462" i="14"/>
  <c r="Y461" i="14"/>
  <c r="Y460" i="14"/>
  <c r="Y459" i="14"/>
  <c r="Y458" i="14"/>
  <c r="Y457" i="14"/>
  <c r="Y456" i="14"/>
  <c r="Y455" i="14"/>
  <c r="Y454" i="14"/>
  <c r="Y453" i="14"/>
  <c r="Y452" i="14"/>
  <c r="Y451" i="14"/>
  <c r="Y450" i="14"/>
  <c r="Y449" i="14"/>
  <c r="Y448" i="14"/>
  <c r="Y447" i="14"/>
  <c r="Y446" i="14"/>
  <c r="Y445" i="14"/>
  <c r="Y444" i="14"/>
  <c r="Y443" i="14"/>
  <c r="Y442" i="14"/>
  <c r="Y441" i="14"/>
  <c r="Y440" i="14"/>
  <c r="Y439" i="14"/>
  <c r="Y438" i="14"/>
  <c r="Y437" i="14"/>
  <c r="Y436" i="14"/>
  <c r="Y435" i="14"/>
  <c r="Y434" i="14"/>
  <c r="Y433" i="14"/>
  <c r="Y432" i="14"/>
  <c r="Y431" i="14"/>
  <c r="Y430" i="14"/>
  <c r="Y429" i="14"/>
  <c r="Y428" i="14"/>
  <c r="Y427" i="14"/>
  <c r="Y426" i="14"/>
  <c r="Y425" i="14"/>
  <c r="Y424" i="14"/>
  <c r="Y423" i="14"/>
  <c r="Y422" i="14"/>
  <c r="Y421" i="14"/>
  <c r="Y420" i="14"/>
  <c r="Y419" i="14"/>
  <c r="Y418" i="14"/>
  <c r="Y417" i="14"/>
  <c r="Y416" i="14"/>
  <c r="Y415" i="14"/>
  <c r="Y414" i="14"/>
  <c r="Y413" i="14"/>
  <c r="Y412" i="14"/>
  <c r="Y411" i="14"/>
  <c r="Y410" i="14"/>
  <c r="Y409" i="14"/>
  <c r="Y408" i="14"/>
  <c r="Y407" i="14"/>
  <c r="Y406" i="14"/>
  <c r="Y405" i="14"/>
  <c r="Y404" i="14"/>
  <c r="Y403" i="14"/>
  <c r="Y402" i="14"/>
  <c r="Y401" i="14"/>
  <c r="Y400" i="14"/>
  <c r="Y399" i="14"/>
  <c r="Y398" i="14"/>
  <c r="Y397" i="14"/>
  <c r="Y396" i="14"/>
  <c r="Y395" i="14"/>
  <c r="Y394" i="14"/>
  <c r="Y393" i="14"/>
  <c r="Y392" i="14"/>
  <c r="Y391" i="14"/>
  <c r="Y390" i="14"/>
  <c r="Y389" i="14"/>
  <c r="Y388" i="14"/>
  <c r="Y387" i="14"/>
  <c r="Y386" i="14"/>
  <c r="Y385" i="14"/>
  <c r="Y384" i="14"/>
  <c r="Y383" i="14"/>
  <c r="Y382" i="14"/>
  <c r="Y381" i="14"/>
  <c r="Y380" i="14"/>
  <c r="Y379" i="14"/>
  <c r="Y378" i="14"/>
  <c r="Y377" i="14"/>
  <c r="Y376" i="14"/>
  <c r="Y375" i="14"/>
  <c r="Y374" i="14"/>
  <c r="Y373" i="14"/>
  <c r="Y372" i="14"/>
  <c r="Y371" i="14"/>
  <c r="Y370" i="14"/>
  <c r="Y369" i="14"/>
  <c r="Y368" i="14"/>
  <c r="Y367" i="14"/>
  <c r="Y366" i="14"/>
  <c r="Y365" i="14"/>
  <c r="Y364" i="14"/>
  <c r="Y363" i="14"/>
  <c r="Y362" i="14"/>
  <c r="Y361" i="14"/>
  <c r="Y360" i="14"/>
  <c r="Y359" i="14"/>
  <c r="Y358" i="14"/>
  <c r="Y357" i="14"/>
  <c r="Y356" i="14"/>
  <c r="Y355" i="14"/>
  <c r="Y354" i="14"/>
  <c r="Y353" i="14"/>
  <c r="Y352" i="14"/>
  <c r="Y351" i="14"/>
  <c r="Y350" i="14"/>
  <c r="Y349" i="14"/>
  <c r="Y348" i="14"/>
  <c r="Y347" i="14"/>
  <c r="Y346" i="14"/>
  <c r="Y345" i="14"/>
  <c r="Y344" i="14"/>
  <c r="Y343" i="14"/>
  <c r="Y342" i="14"/>
  <c r="Y341" i="14"/>
  <c r="Y340" i="14"/>
  <c r="Y339" i="14"/>
  <c r="Y338" i="14"/>
  <c r="Y337" i="14"/>
  <c r="Y336" i="14"/>
  <c r="Y335" i="14"/>
  <c r="Y334" i="14"/>
  <c r="Y333" i="14"/>
  <c r="Y332" i="14"/>
  <c r="Y331" i="14"/>
  <c r="Y330" i="14"/>
  <c r="Y329" i="14"/>
  <c r="Y328" i="14"/>
  <c r="Y327" i="14"/>
  <c r="Y326" i="14"/>
  <c r="Y325" i="14"/>
  <c r="Y324" i="14"/>
  <c r="Y323" i="14"/>
  <c r="Y322" i="14"/>
  <c r="Y321" i="14"/>
  <c r="Y320" i="14"/>
  <c r="Y319" i="14"/>
  <c r="Y318" i="14"/>
  <c r="Y317" i="14"/>
  <c r="Y316" i="14"/>
  <c r="Y315" i="14"/>
  <c r="Y314" i="14"/>
  <c r="Y313" i="14"/>
  <c r="Y312" i="14"/>
  <c r="Y311" i="14"/>
  <c r="Y310" i="14"/>
  <c r="Y309" i="14"/>
  <c r="Y308" i="14"/>
  <c r="Y307" i="14"/>
  <c r="Y306" i="14"/>
  <c r="Y305" i="14"/>
  <c r="Y304" i="14"/>
  <c r="Y303" i="14"/>
  <c r="Y302" i="14"/>
  <c r="Y301" i="14"/>
  <c r="Y300" i="14"/>
  <c r="Y299" i="14"/>
  <c r="Y298" i="14"/>
  <c r="Y297" i="14"/>
  <c r="Y296" i="14"/>
  <c r="Y295" i="14"/>
  <c r="Y294" i="14"/>
  <c r="Y293" i="14"/>
  <c r="Y292" i="14"/>
  <c r="Y291" i="14"/>
  <c r="Y290" i="14"/>
  <c r="Y289" i="14"/>
  <c r="Y288" i="14"/>
  <c r="Y287" i="14"/>
  <c r="Y286" i="14"/>
  <c r="Y285" i="14"/>
  <c r="Y284" i="14"/>
  <c r="Y283" i="14"/>
  <c r="Y282" i="14"/>
  <c r="Y281" i="14"/>
  <c r="Y280" i="14"/>
  <c r="Y279" i="14"/>
  <c r="Y278" i="14"/>
  <c r="Y277" i="14"/>
  <c r="Y276" i="14"/>
  <c r="Y275" i="14"/>
  <c r="Y274" i="14"/>
  <c r="Y273" i="14"/>
  <c r="Y272" i="14"/>
  <c r="Y271" i="14"/>
  <c r="Y270" i="14"/>
  <c r="Y269" i="14"/>
  <c r="Y268" i="14"/>
  <c r="Y267" i="14"/>
  <c r="Y266" i="14"/>
  <c r="Y265" i="14"/>
  <c r="Y264" i="14"/>
  <c r="Y263" i="14"/>
  <c r="Y262" i="14"/>
  <c r="Y261" i="14"/>
  <c r="Y260" i="14"/>
  <c r="Y259" i="14"/>
  <c r="Y258" i="14"/>
  <c r="Y257" i="14"/>
  <c r="Y256" i="14"/>
  <c r="Y255" i="14"/>
  <c r="Y254" i="14"/>
  <c r="Y253" i="14"/>
  <c r="Y252" i="14"/>
  <c r="Y251" i="14"/>
  <c r="Y250" i="14"/>
  <c r="Y249" i="14"/>
  <c r="Y248" i="14"/>
  <c r="Y247" i="14"/>
  <c r="Y246" i="14"/>
  <c r="Y245" i="14"/>
  <c r="Y244" i="14"/>
  <c r="Y243" i="14"/>
  <c r="Y242" i="14"/>
  <c r="Y241" i="14"/>
  <c r="Y240" i="14"/>
  <c r="Y239" i="14"/>
  <c r="Y238" i="14"/>
  <c r="Y237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Y223" i="14"/>
  <c r="Y222" i="14"/>
  <c r="Y221" i="14"/>
  <c r="Y220" i="14"/>
  <c r="Y219" i="14"/>
  <c r="Y218" i="14"/>
  <c r="Y217" i="14"/>
  <c r="Y216" i="14"/>
  <c r="Y215" i="14"/>
  <c r="Y214" i="14"/>
  <c r="Y213" i="14"/>
  <c r="Y212" i="14"/>
  <c r="Y211" i="14"/>
  <c r="Y210" i="14"/>
  <c r="Y209" i="14"/>
  <c r="Y208" i="14"/>
  <c r="Y207" i="14"/>
  <c r="Y206" i="14"/>
  <c r="Y205" i="14"/>
  <c r="Y204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7" i="14"/>
  <c r="Y186" i="14"/>
  <c r="Y185" i="14"/>
  <c r="Y184" i="14"/>
  <c r="Y183" i="14"/>
  <c r="Y182" i="14"/>
  <c r="Y181" i="14"/>
  <c r="Y180" i="14"/>
  <c r="Y179" i="14"/>
  <c r="Y178" i="14"/>
  <c r="Y177" i="14"/>
  <c r="Y176" i="14"/>
  <c r="Y175" i="14"/>
  <c r="Y174" i="14"/>
  <c r="Y173" i="14"/>
  <c r="Y172" i="14"/>
  <c r="Y171" i="14"/>
  <c r="Y170" i="14"/>
  <c r="Y169" i="14"/>
  <c r="Y168" i="14"/>
  <c r="Y167" i="14"/>
  <c r="Y166" i="14"/>
  <c r="Y165" i="14"/>
  <c r="Y164" i="14"/>
  <c r="Y163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Y143" i="14"/>
  <c r="Y142" i="14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X473" i="14"/>
  <c r="X472" i="14"/>
  <c r="X471" i="14"/>
  <c r="X470" i="14"/>
  <c r="X469" i="14"/>
  <c r="X468" i="14"/>
  <c r="X467" i="14"/>
  <c r="X466" i="14"/>
  <c r="X465" i="14"/>
  <c r="X464" i="14"/>
  <c r="X463" i="14"/>
  <c r="X462" i="14"/>
  <c r="X461" i="14"/>
  <c r="X460" i="14"/>
  <c r="X459" i="14"/>
  <c r="X458" i="14"/>
  <c r="X457" i="14"/>
  <c r="X456" i="14"/>
  <c r="X455" i="14"/>
  <c r="X454" i="14"/>
  <c r="X453" i="14"/>
  <c r="X452" i="14"/>
  <c r="X451" i="14"/>
  <c r="X450" i="14"/>
  <c r="X449" i="14"/>
  <c r="X448" i="14"/>
  <c r="X447" i="14"/>
  <c r="X446" i="14"/>
  <c r="X445" i="14"/>
  <c r="X444" i="14"/>
  <c r="X443" i="14"/>
  <c r="X442" i="14"/>
  <c r="X441" i="14"/>
  <c r="X440" i="14"/>
  <c r="X439" i="14"/>
  <c r="X438" i="14"/>
  <c r="X437" i="14"/>
  <c r="X436" i="14"/>
  <c r="X435" i="14"/>
  <c r="X434" i="14"/>
  <c r="X433" i="14"/>
  <c r="X432" i="14"/>
  <c r="X431" i="14"/>
  <c r="X430" i="14"/>
  <c r="X429" i="14"/>
  <c r="X428" i="14"/>
  <c r="X427" i="14"/>
  <c r="X426" i="14"/>
  <c r="X425" i="14"/>
  <c r="X424" i="14"/>
  <c r="X423" i="14"/>
  <c r="X422" i="14"/>
  <c r="X421" i="14"/>
  <c r="X420" i="14"/>
  <c r="X419" i="14"/>
  <c r="X418" i="14"/>
  <c r="X417" i="14"/>
  <c r="X416" i="14"/>
  <c r="X415" i="14"/>
  <c r="X414" i="14"/>
  <c r="X413" i="14"/>
  <c r="X412" i="14"/>
  <c r="X411" i="14"/>
  <c r="X410" i="14"/>
  <c r="X409" i="14"/>
  <c r="X408" i="14"/>
  <c r="X407" i="14"/>
  <c r="X406" i="14"/>
  <c r="X405" i="14"/>
  <c r="X404" i="14"/>
  <c r="X403" i="14"/>
  <c r="X402" i="14"/>
  <c r="X401" i="14"/>
  <c r="X400" i="14"/>
  <c r="X399" i="14"/>
  <c r="X398" i="14"/>
  <c r="X397" i="14"/>
  <c r="X396" i="14"/>
  <c r="X395" i="14"/>
  <c r="X394" i="14"/>
  <c r="X393" i="14"/>
  <c r="X392" i="14"/>
  <c r="X391" i="14"/>
  <c r="X390" i="14"/>
  <c r="X389" i="14"/>
  <c r="X388" i="14"/>
  <c r="X387" i="14"/>
  <c r="X386" i="14"/>
  <c r="X385" i="14"/>
  <c r="X384" i="14"/>
  <c r="X383" i="14"/>
  <c r="X382" i="14"/>
  <c r="X381" i="14"/>
  <c r="X380" i="14"/>
  <c r="X379" i="14"/>
  <c r="X378" i="14"/>
  <c r="X377" i="14"/>
  <c r="X376" i="14"/>
  <c r="X375" i="14"/>
  <c r="X374" i="14"/>
  <c r="X373" i="14"/>
  <c r="X372" i="14"/>
  <c r="X371" i="14"/>
  <c r="X370" i="14"/>
  <c r="X369" i="14"/>
  <c r="X368" i="14"/>
  <c r="X367" i="14"/>
  <c r="X366" i="14"/>
  <c r="X365" i="14"/>
  <c r="X364" i="14"/>
  <c r="X363" i="14"/>
  <c r="X362" i="14"/>
  <c r="X361" i="14"/>
  <c r="X360" i="14"/>
  <c r="X359" i="14"/>
  <c r="X358" i="14"/>
  <c r="X357" i="14"/>
  <c r="X356" i="14"/>
  <c r="X355" i="14"/>
  <c r="X354" i="14"/>
  <c r="X353" i="14"/>
  <c r="X352" i="14"/>
  <c r="X351" i="14"/>
  <c r="X350" i="14"/>
  <c r="X349" i="14"/>
  <c r="X348" i="14"/>
  <c r="X347" i="14"/>
  <c r="X346" i="14"/>
  <c r="X345" i="14"/>
  <c r="X344" i="14"/>
  <c r="X343" i="14"/>
  <c r="X342" i="14"/>
  <c r="X341" i="14"/>
  <c r="X340" i="14"/>
  <c r="X339" i="14"/>
  <c r="X338" i="14"/>
  <c r="X337" i="14"/>
  <c r="X336" i="14"/>
  <c r="X335" i="14"/>
  <c r="X334" i="14"/>
  <c r="X333" i="14"/>
  <c r="X332" i="14"/>
  <c r="X331" i="14"/>
  <c r="X330" i="14"/>
  <c r="X329" i="14"/>
  <c r="X328" i="14"/>
  <c r="X327" i="14"/>
  <c r="X326" i="14"/>
  <c r="X325" i="14"/>
  <c r="X324" i="14"/>
  <c r="X323" i="14"/>
  <c r="X322" i="14"/>
  <c r="X321" i="14"/>
  <c r="X320" i="14"/>
  <c r="X319" i="14"/>
  <c r="X318" i="14"/>
  <c r="X317" i="14"/>
  <c r="X316" i="14"/>
  <c r="X315" i="14"/>
  <c r="X314" i="14"/>
  <c r="X313" i="14"/>
  <c r="X312" i="14"/>
  <c r="X311" i="14"/>
  <c r="X310" i="14"/>
  <c r="X309" i="14"/>
  <c r="X308" i="14"/>
  <c r="X307" i="14"/>
  <c r="X306" i="14"/>
  <c r="X305" i="14"/>
  <c r="X304" i="14"/>
  <c r="X303" i="14"/>
  <c r="X302" i="14"/>
  <c r="X301" i="14"/>
  <c r="X300" i="14"/>
  <c r="X299" i="14"/>
  <c r="X298" i="14"/>
  <c r="X297" i="14"/>
  <c r="X296" i="14"/>
  <c r="X295" i="14"/>
  <c r="X294" i="14"/>
  <c r="X293" i="14"/>
  <c r="X292" i="14"/>
  <c r="X291" i="14"/>
  <c r="X290" i="14"/>
  <c r="X289" i="14"/>
  <c r="X288" i="14"/>
  <c r="X287" i="14"/>
  <c r="X286" i="14"/>
  <c r="X285" i="14"/>
  <c r="X284" i="14"/>
  <c r="X283" i="14"/>
  <c r="X282" i="14"/>
  <c r="X281" i="14"/>
  <c r="X280" i="14"/>
  <c r="X279" i="14"/>
  <c r="X278" i="14"/>
  <c r="X277" i="14"/>
  <c r="X276" i="14"/>
  <c r="X275" i="14"/>
  <c r="X274" i="14"/>
  <c r="X273" i="14"/>
  <c r="X272" i="14"/>
  <c r="X271" i="14"/>
  <c r="X270" i="14"/>
  <c r="X269" i="14"/>
  <c r="X268" i="14"/>
  <c r="X267" i="14"/>
  <c r="X266" i="14"/>
  <c r="X265" i="14"/>
  <c r="X264" i="14"/>
  <c r="X263" i="14"/>
  <c r="X262" i="14"/>
  <c r="X261" i="14"/>
  <c r="X260" i="14"/>
  <c r="X259" i="14"/>
  <c r="X258" i="14"/>
  <c r="X257" i="14"/>
  <c r="X256" i="14"/>
  <c r="X255" i="14"/>
  <c r="X254" i="14"/>
  <c r="X253" i="14"/>
  <c r="X252" i="14"/>
  <c r="X251" i="14"/>
  <c r="X250" i="14"/>
  <c r="X249" i="14"/>
  <c r="X248" i="14"/>
  <c r="X247" i="14"/>
  <c r="X246" i="14"/>
  <c r="X245" i="14"/>
  <c r="X244" i="14"/>
  <c r="X243" i="14"/>
  <c r="X242" i="14"/>
  <c r="X241" i="14"/>
  <c r="X240" i="14"/>
  <c r="X239" i="14"/>
  <c r="X238" i="14"/>
  <c r="X237" i="14"/>
  <c r="X236" i="14"/>
  <c r="X235" i="14"/>
  <c r="X234" i="14"/>
  <c r="X233" i="14"/>
  <c r="X232" i="14"/>
  <c r="X231" i="14"/>
  <c r="X230" i="14"/>
  <c r="X229" i="14"/>
  <c r="X228" i="14"/>
  <c r="X227" i="14"/>
  <c r="X226" i="14"/>
  <c r="X225" i="14"/>
  <c r="X224" i="14"/>
  <c r="X223" i="14"/>
  <c r="X222" i="14"/>
  <c r="X221" i="14"/>
  <c r="X220" i="14"/>
  <c r="X219" i="14"/>
  <c r="X218" i="14"/>
  <c r="X217" i="14"/>
  <c r="X216" i="14"/>
  <c r="X215" i="14"/>
  <c r="X214" i="14"/>
  <c r="X213" i="14"/>
  <c r="X212" i="14"/>
  <c r="X211" i="14"/>
  <c r="X210" i="14"/>
  <c r="X209" i="14"/>
  <c r="X208" i="14"/>
  <c r="X207" i="14"/>
  <c r="X206" i="14"/>
  <c r="X205" i="14"/>
  <c r="X204" i="14"/>
  <c r="X203" i="14"/>
  <c r="X202" i="14"/>
  <c r="X201" i="14"/>
  <c r="X200" i="14"/>
  <c r="X199" i="14"/>
  <c r="X198" i="14"/>
  <c r="X197" i="14"/>
  <c r="X196" i="14"/>
  <c r="X195" i="14"/>
  <c r="X194" i="14"/>
  <c r="X193" i="14"/>
  <c r="X192" i="14"/>
  <c r="X191" i="14"/>
  <c r="X190" i="14"/>
  <c r="X189" i="14"/>
  <c r="X188" i="14"/>
  <c r="X187" i="14"/>
  <c r="X186" i="14"/>
  <c r="X185" i="14"/>
  <c r="X184" i="14"/>
  <c r="X183" i="14"/>
  <c r="X182" i="14"/>
  <c r="X181" i="14"/>
  <c r="X180" i="14"/>
  <c r="X179" i="14"/>
  <c r="X178" i="14"/>
  <c r="X177" i="14"/>
  <c r="X176" i="14"/>
  <c r="X175" i="14"/>
  <c r="X174" i="14"/>
  <c r="X173" i="14"/>
  <c r="X172" i="14"/>
  <c r="X171" i="14"/>
  <c r="X170" i="14"/>
  <c r="X169" i="14"/>
  <c r="X168" i="14"/>
  <c r="X167" i="14"/>
  <c r="X166" i="14"/>
  <c r="X165" i="14"/>
  <c r="X164" i="14"/>
  <c r="X163" i="14"/>
  <c r="X162" i="14"/>
  <c r="X161" i="14"/>
  <c r="X160" i="14"/>
  <c r="X159" i="14"/>
  <c r="X158" i="14"/>
  <c r="X157" i="14"/>
  <c r="X156" i="14"/>
  <c r="X155" i="14"/>
  <c r="X154" i="14"/>
  <c r="X153" i="14"/>
  <c r="X152" i="14"/>
  <c r="X151" i="14"/>
  <c r="X150" i="14"/>
  <c r="X149" i="14"/>
  <c r="X148" i="14"/>
  <c r="X147" i="14"/>
  <c r="X146" i="14"/>
  <c r="X145" i="14"/>
  <c r="X144" i="14"/>
  <c r="X143" i="14"/>
  <c r="X142" i="14"/>
  <c r="X141" i="14"/>
  <c r="X140" i="14"/>
  <c r="X139" i="14"/>
  <c r="X138" i="14"/>
  <c r="X137" i="14"/>
  <c r="X136" i="14"/>
  <c r="X135" i="14"/>
  <c r="X134" i="14"/>
  <c r="X133" i="14"/>
  <c r="X132" i="14"/>
  <c r="X131" i="14"/>
  <c r="X130" i="14"/>
  <c r="X129" i="14"/>
  <c r="X128" i="14"/>
  <c r="X127" i="14"/>
  <c r="X126" i="14"/>
  <c r="X125" i="14"/>
  <c r="X124" i="14"/>
  <c r="X123" i="14"/>
  <c r="X122" i="14"/>
  <c r="X121" i="14"/>
  <c r="X120" i="14"/>
  <c r="X119" i="14"/>
  <c r="X118" i="14"/>
  <c r="X117" i="14"/>
  <c r="X116" i="14"/>
  <c r="X115" i="14"/>
  <c r="X114" i="14"/>
  <c r="X113" i="14"/>
  <c r="X112" i="14"/>
  <c r="X111" i="14"/>
  <c r="X110" i="14"/>
  <c r="X109" i="14"/>
  <c r="X108" i="14"/>
  <c r="X107" i="14"/>
  <c r="X106" i="14"/>
  <c r="X105" i="14"/>
  <c r="X104" i="14"/>
  <c r="X103" i="14"/>
  <c r="X102" i="14"/>
  <c r="X101" i="14"/>
  <c r="X100" i="14"/>
  <c r="X99" i="14"/>
  <c r="X98" i="14"/>
  <c r="X97" i="14"/>
  <c r="X96" i="14"/>
  <c r="X95" i="14"/>
  <c r="X94" i="14"/>
  <c r="X93" i="14"/>
  <c r="X92" i="14"/>
  <c r="X91" i="14"/>
  <c r="X90" i="14"/>
  <c r="X89" i="14"/>
  <c r="X88" i="14"/>
  <c r="X87" i="14"/>
  <c r="X86" i="14"/>
  <c r="X85" i="14"/>
  <c r="X84" i="14"/>
  <c r="X83" i="14"/>
  <c r="X82" i="14"/>
  <c r="X81" i="14"/>
  <c r="X80" i="14"/>
  <c r="X79" i="14"/>
  <c r="X78" i="14"/>
  <c r="X77" i="14"/>
  <c r="X76" i="14"/>
  <c r="X75" i="14"/>
  <c r="X74" i="14"/>
  <c r="X73" i="14"/>
  <c r="X72" i="14"/>
  <c r="X71" i="14"/>
  <c r="X70" i="14"/>
  <c r="X69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3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X3" i="14"/>
  <c r="X2" i="14"/>
  <c r="AH250" i="14" l="1"/>
  <c r="K250" i="14"/>
  <c r="Z250" i="14" s="1"/>
  <c r="L250" i="14"/>
  <c r="AA250" i="14" s="1"/>
  <c r="AH108" i="14"/>
  <c r="AH107" i="14"/>
  <c r="E108" i="14"/>
  <c r="L108" i="14" s="1"/>
  <c r="D108" i="14"/>
  <c r="K108" i="14" s="1"/>
  <c r="E107" i="14"/>
  <c r="L107" i="14" s="1"/>
  <c r="D107" i="14"/>
  <c r="K107" i="14" s="1"/>
  <c r="AH98" i="14"/>
  <c r="E98" i="14"/>
  <c r="L98" i="14" s="1"/>
  <c r="AA98" i="14" s="1"/>
  <c r="D98" i="14"/>
  <c r="K98" i="14" s="1"/>
  <c r="AH101" i="14"/>
  <c r="AH100" i="14"/>
  <c r="AH99" i="14"/>
  <c r="E101" i="14"/>
  <c r="L101" i="14" s="1"/>
  <c r="D101" i="14"/>
  <c r="K101" i="14" s="1"/>
  <c r="E100" i="14"/>
  <c r="L100" i="14" s="1"/>
  <c r="AD100" i="14" s="1"/>
  <c r="D100" i="14"/>
  <c r="K100" i="14" s="1"/>
  <c r="E99" i="14"/>
  <c r="L99" i="14" s="1"/>
  <c r="D99" i="14"/>
  <c r="K99" i="14" s="1"/>
  <c r="D86" i="14"/>
  <c r="E86" i="14"/>
  <c r="AH423" i="14"/>
  <c r="E423" i="14"/>
  <c r="L423" i="14" s="1"/>
  <c r="AD423" i="14" s="1"/>
  <c r="D423" i="14"/>
  <c r="K423" i="14" s="1"/>
  <c r="M423" i="14" s="1"/>
  <c r="AH443" i="14"/>
  <c r="AC250" i="14" l="1"/>
  <c r="Z108" i="14"/>
  <c r="AC108" i="14"/>
  <c r="AA108" i="14"/>
  <c r="AD108" i="14"/>
  <c r="M107" i="14"/>
  <c r="AD250" i="14"/>
  <c r="Z107" i="14"/>
  <c r="AC107" i="14"/>
  <c r="M98" i="14"/>
  <c r="Z98" i="14"/>
  <c r="AC98" i="14"/>
  <c r="AA107" i="14"/>
  <c r="AD107" i="14"/>
  <c r="AD98" i="14"/>
  <c r="AC99" i="14"/>
  <c r="M99" i="14"/>
  <c r="Z101" i="14"/>
  <c r="AC101" i="14"/>
  <c r="AD99" i="14"/>
  <c r="AA99" i="14"/>
  <c r="AA101" i="14"/>
  <c r="AD101" i="14"/>
  <c r="Z100" i="14"/>
  <c r="AC100" i="14"/>
  <c r="AA100" i="14"/>
  <c r="Z99" i="14"/>
  <c r="AC423" i="14"/>
  <c r="AA423" i="14"/>
  <c r="Z423" i="14"/>
  <c r="AH442" i="14"/>
  <c r="AH441" i="14"/>
  <c r="E443" i="14"/>
  <c r="L443" i="14" s="1"/>
  <c r="D443" i="14"/>
  <c r="K443" i="14" s="1"/>
  <c r="E442" i="14"/>
  <c r="L442" i="14" s="1"/>
  <c r="D442" i="14"/>
  <c r="K442" i="14" s="1"/>
  <c r="E441" i="14"/>
  <c r="L441" i="14" s="1"/>
  <c r="D441" i="14"/>
  <c r="K441" i="14" s="1"/>
  <c r="E440" i="14"/>
  <c r="D440" i="14"/>
  <c r="AH428" i="14"/>
  <c r="AB428" i="14"/>
  <c r="E428" i="14"/>
  <c r="L428" i="14" s="1"/>
  <c r="D428" i="14"/>
  <c r="K428" i="14" s="1"/>
  <c r="AH467" i="14"/>
  <c r="E467" i="14"/>
  <c r="L467" i="14" s="1"/>
  <c r="D467" i="14"/>
  <c r="K467" i="14" s="1"/>
  <c r="Z467" i="14" s="1"/>
  <c r="AH466" i="14"/>
  <c r="E466" i="14"/>
  <c r="L466" i="14" s="1"/>
  <c r="D466" i="14"/>
  <c r="K466" i="14" s="1"/>
  <c r="AH464" i="14"/>
  <c r="E464" i="14"/>
  <c r="L464" i="14" s="1"/>
  <c r="D464" i="14"/>
  <c r="K464" i="14" s="1"/>
  <c r="AH465" i="14"/>
  <c r="AH249" i="14"/>
  <c r="E465" i="14"/>
  <c r="L465" i="14" s="1"/>
  <c r="AD465" i="14" s="1"/>
  <c r="D465" i="14"/>
  <c r="K465" i="14" s="1"/>
  <c r="M465" i="14" s="1"/>
  <c r="AH414" i="14"/>
  <c r="E414" i="14"/>
  <c r="L414" i="14" s="1"/>
  <c r="D414" i="14"/>
  <c r="K414" i="14" s="1"/>
  <c r="Z414" i="14" s="1"/>
  <c r="AH469" i="14"/>
  <c r="AH468" i="14"/>
  <c r="E469" i="14"/>
  <c r="L469" i="14" s="1"/>
  <c r="AD469" i="14" s="1"/>
  <c r="D469" i="14"/>
  <c r="K469" i="14" s="1"/>
  <c r="Z469" i="14" s="1"/>
  <c r="E468" i="14"/>
  <c r="L468" i="14" s="1"/>
  <c r="AA468" i="14" s="1"/>
  <c r="D468" i="14"/>
  <c r="K468" i="14" s="1"/>
  <c r="AH447" i="14"/>
  <c r="AB447" i="14"/>
  <c r="E447" i="14"/>
  <c r="L447" i="14" s="1"/>
  <c r="D447" i="14"/>
  <c r="K447" i="14" s="1"/>
  <c r="AH419" i="14"/>
  <c r="E419" i="14"/>
  <c r="D419" i="14"/>
  <c r="AH416" i="14"/>
  <c r="AB416" i="14"/>
  <c r="E416" i="14"/>
  <c r="L416" i="14" s="1"/>
  <c r="D416" i="14"/>
  <c r="K416" i="14" s="1"/>
  <c r="AA441" i="14" l="1"/>
  <c r="AD441" i="14"/>
  <c r="AA416" i="14"/>
  <c r="Z442" i="14"/>
  <c r="AC442" i="14"/>
  <c r="AA442" i="14"/>
  <c r="AD442" i="14"/>
  <c r="Z443" i="14"/>
  <c r="AC443" i="14"/>
  <c r="AA443" i="14"/>
  <c r="AD443" i="14"/>
  <c r="Z441" i="14"/>
  <c r="AC441" i="14"/>
  <c r="M441" i="14"/>
  <c r="AC465" i="14"/>
  <c r="M466" i="14"/>
  <c r="M428" i="14"/>
  <c r="Z428" i="14"/>
  <c r="AC428" i="14"/>
  <c r="AA467" i="14"/>
  <c r="AD467" i="14"/>
  <c r="AA428" i="14"/>
  <c r="AD428" i="14"/>
  <c r="AD466" i="14"/>
  <c r="AA466" i="14"/>
  <c r="AA465" i="14"/>
  <c r="AC467" i="14"/>
  <c r="AA464" i="14"/>
  <c r="AD464" i="14"/>
  <c r="AC466" i="14"/>
  <c r="Z466" i="14"/>
  <c r="Z464" i="14"/>
  <c r="AC464" i="14"/>
  <c r="M464" i="14"/>
  <c r="Z465" i="14"/>
  <c r="AA414" i="14"/>
  <c r="AD414" i="14"/>
  <c r="AC469" i="14"/>
  <c r="AA469" i="14"/>
  <c r="M468" i="14"/>
  <c r="AC468" i="14"/>
  <c r="AD468" i="14"/>
  <c r="AC414" i="14"/>
  <c r="Z468" i="14"/>
  <c r="AC447" i="14"/>
  <c r="M447" i="14"/>
  <c r="Z447" i="14"/>
  <c r="AA447" i="14"/>
  <c r="AD447" i="14"/>
  <c r="Z416" i="14"/>
  <c r="AC416" i="14"/>
  <c r="M416" i="14"/>
  <c r="AD416" i="14"/>
  <c r="AH120" i="14"/>
  <c r="AB120" i="14"/>
  <c r="C120" i="14"/>
  <c r="E120" i="14" s="1"/>
  <c r="L120" i="14" s="1"/>
  <c r="AH118" i="14"/>
  <c r="AH90" i="14"/>
  <c r="E90" i="14"/>
  <c r="L90" i="14" s="1"/>
  <c r="AD90" i="14" s="1"/>
  <c r="D90" i="14"/>
  <c r="K90" i="14" s="1"/>
  <c r="E28" i="14"/>
  <c r="L28" i="14" s="1"/>
  <c r="D28" i="14"/>
  <c r="K28" i="14" s="1"/>
  <c r="AD120" i="14" l="1"/>
  <c r="AA120" i="14"/>
  <c r="D120" i="14"/>
  <c r="K120" i="14" s="1"/>
  <c r="AC120" i="14" s="1"/>
  <c r="M90" i="14"/>
  <c r="Z90" i="14"/>
  <c r="AC90" i="14"/>
  <c r="AA90" i="14"/>
  <c r="Z120" i="14" l="1"/>
  <c r="E24" i="14"/>
  <c r="L24" i="14" s="1"/>
  <c r="D24" i="14"/>
  <c r="K24" i="14" s="1"/>
  <c r="M24" i="14" s="1"/>
  <c r="AH27" i="14"/>
  <c r="AH112" i="14" l="1"/>
  <c r="E112" i="14"/>
  <c r="L112" i="14" s="1"/>
  <c r="AA112" i="14" s="1"/>
  <c r="D112" i="14"/>
  <c r="K112" i="14" s="1"/>
  <c r="AC112" i="14" s="1"/>
  <c r="AH129" i="14"/>
  <c r="AB129" i="14"/>
  <c r="E129" i="14"/>
  <c r="L129" i="14" s="1"/>
  <c r="D129" i="14"/>
  <c r="K129" i="14" s="1"/>
  <c r="E128" i="14"/>
  <c r="L128" i="14" s="1"/>
  <c r="D128" i="14"/>
  <c r="K128" i="14" s="1"/>
  <c r="AH128" i="14"/>
  <c r="AB128" i="14"/>
  <c r="E139" i="14"/>
  <c r="L139" i="14" s="1"/>
  <c r="AD139" i="14" s="1"/>
  <c r="D139" i="14"/>
  <c r="K139" i="14" s="1"/>
  <c r="M139" i="14" s="1"/>
  <c r="AH139" i="14"/>
  <c r="E470" i="14"/>
  <c r="D470" i="14"/>
  <c r="AH457" i="14"/>
  <c r="AB457" i="14"/>
  <c r="E457" i="14"/>
  <c r="L457" i="14" s="1"/>
  <c r="D457" i="14"/>
  <c r="K457" i="14" s="1"/>
  <c r="M457" i="14" s="1"/>
  <c r="AH439" i="14"/>
  <c r="AH438" i="14"/>
  <c r="AA457" i="14" l="1"/>
  <c r="AD129" i="14"/>
  <c r="AC128" i="14"/>
  <c r="Z112" i="14"/>
  <c r="AD112" i="14"/>
  <c r="AA128" i="14"/>
  <c r="AD128" i="14"/>
  <c r="AC129" i="14"/>
  <c r="Z129" i="14"/>
  <c r="Z139" i="14"/>
  <c r="AC139" i="14"/>
  <c r="M128" i="14"/>
  <c r="Z128" i="14"/>
  <c r="AA139" i="14"/>
  <c r="AA129" i="14"/>
  <c r="Z457" i="14"/>
  <c r="AC457" i="14"/>
  <c r="AD457" i="14"/>
  <c r="E439" i="14"/>
  <c r="L439" i="14" s="1"/>
  <c r="D439" i="14"/>
  <c r="K439" i="14" s="1"/>
  <c r="E438" i="14"/>
  <c r="L438" i="14" s="1"/>
  <c r="D438" i="14"/>
  <c r="K438" i="14" s="1"/>
  <c r="AB439" i="14"/>
  <c r="AB438" i="14"/>
  <c r="AH431" i="14"/>
  <c r="AH432" i="14"/>
  <c r="L432" i="14"/>
  <c r="K432" i="14"/>
  <c r="L431" i="14"/>
  <c r="K431" i="14"/>
  <c r="AB432" i="14"/>
  <c r="AB431" i="14"/>
  <c r="AH427" i="14"/>
  <c r="AB427" i="14"/>
  <c r="E427" i="14"/>
  <c r="L427" i="14" s="1"/>
  <c r="D427" i="14"/>
  <c r="K427" i="14" s="1"/>
  <c r="AH410" i="14"/>
  <c r="AB410" i="14"/>
  <c r="E410" i="14"/>
  <c r="L410" i="14" s="1"/>
  <c r="D410" i="14"/>
  <c r="K410" i="14" s="1"/>
  <c r="D409" i="14"/>
  <c r="E407" i="14"/>
  <c r="D407" i="14"/>
  <c r="AH103" i="14"/>
  <c r="AH102" i="14"/>
  <c r="E103" i="14"/>
  <c r="L103" i="14" s="1"/>
  <c r="AD103" i="14" s="1"/>
  <c r="D103" i="14"/>
  <c r="K103" i="14" s="1"/>
  <c r="E102" i="14"/>
  <c r="L102" i="14" s="1"/>
  <c r="AD102" i="14" s="1"/>
  <c r="D102" i="14"/>
  <c r="K102" i="14" s="1"/>
  <c r="AH94" i="14"/>
  <c r="AH93" i="14"/>
  <c r="E94" i="14"/>
  <c r="L94" i="14" s="1"/>
  <c r="AA94" i="14" s="1"/>
  <c r="D94" i="14"/>
  <c r="K94" i="14" s="1"/>
  <c r="E93" i="14"/>
  <c r="L93" i="14" s="1"/>
  <c r="D93" i="14"/>
  <c r="K93" i="14" s="1"/>
  <c r="AA431" i="14" l="1"/>
  <c r="AA427" i="14"/>
  <c r="Z431" i="14"/>
  <c r="AD432" i="14"/>
  <c r="AD439" i="14"/>
  <c r="AA439" i="14"/>
  <c r="AC438" i="14"/>
  <c r="Z438" i="14"/>
  <c r="M438" i="14"/>
  <c r="AD431" i="14"/>
  <c r="AA432" i="14"/>
  <c r="AD438" i="14"/>
  <c r="AA438" i="14"/>
  <c r="Z432" i="14"/>
  <c r="AC439" i="14"/>
  <c r="Z439" i="14"/>
  <c r="AC431" i="14"/>
  <c r="AA410" i="14"/>
  <c r="AC432" i="14"/>
  <c r="Z427" i="14"/>
  <c r="M427" i="14"/>
  <c r="AC427" i="14"/>
  <c r="AD427" i="14"/>
  <c r="Z410" i="14"/>
  <c r="AC410" i="14"/>
  <c r="AD410" i="14"/>
  <c r="M93" i="14"/>
  <c r="AC102" i="14"/>
  <c r="Z102" i="14"/>
  <c r="M102" i="14"/>
  <c r="AC103" i="14"/>
  <c r="Z103" i="14"/>
  <c r="AA102" i="14"/>
  <c r="AA103" i="14"/>
  <c r="Z94" i="14"/>
  <c r="AC94" i="14"/>
  <c r="AD94" i="14"/>
  <c r="AC93" i="14"/>
  <c r="Z93" i="14"/>
  <c r="AA93" i="14"/>
  <c r="AD93" i="14"/>
  <c r="E289" i="14"/>
  <c r="L289" i="14" s="1"/>
  <c r="AA289" i="14" s="1"/>
  <c r="D289" i="14"/>
  <c r="K289" i="14" s="1"/>
  <c r="AB289" i="14"/>
  <c r="AH289" i="14"/>
  <c r="AH282" i="14"/>
  <c r="D282" i="14"/>
  <c r="K282" i="14" s="1"/>
  <c r="E282" i="14"/>
  <c r="L282" i="14" s="1"/>
  <c r="E268" i="14"/>
  <c r="D268" i="14"/>
  <c r="AH251" i="14"/>
  <c r="C251" i="14"/>
  <c r="E251" i="14" s="1"/>
  <c r="L251" i="14" s="1"/>
  <c r="AB251" i="14"/>
  <c r="AH246" i="14"/>
  <c r="AB246" i="14"/>
  <c r="C246" i="14"/>
  <c r="E246" i="14" s="1"/>
  <c r="L246" i="14" s="1"/>
  <c r="AH192" i="14"/>
  <c r="AB192" i="14"/>
  <c r="E192" i="14"/>
  <c r="L192" i="14" s="1"/>
  <c r="D192" i="14"/>
  <c r="K192" i="14" s="1"/>
  <c r="AH190" i="14"/>
  <c r="AB190" i="14"/>
  <c r="E190" i="14"/>
  <c r="L190" i="14" s="1"/>
  <c r="D190" i="14"/>
  <c r="K190" i="14" s="1"/>
  <c r="AH188" i="14"/>
  <c r="AB188" i="14"/>
  <c r="E188" i="14"/>
  <c r="L188" i="14" s="1"/>
  <c r="D188" i="14"/>
  <c r="K188" i="14" s="1"/>
  <c r="AH186" i="14"/>
  <c r="AB186" i="14"/>
  <c r="E186" i="14"/>
  <c r="L186" i="14" s="1"/>
  <c r="D186" i="14"/>
  <c r="K186" i="14" s="1"/>
  <c r="AC289" i="14" l="1"/>
  <c r="Z289" i="14"/>
  <c r="AD289" i="14"/>
  <c r="D251" i="14"/>
  <c r="K251" i="14" s="1"/>
  <c r="Z251" i="14" s="1"/>
  <c r="AC282" i="14"/>
  <c r="AD282" i="14"/>
  <c r="AA282" i="14"/>
  <c r="Z282" i="14"/>
  <c r="D246" i="14"/>
  <c r="K246" i="14" s="1"/>
  <c r="Z246" i="14" s="1"/>
  <c r="AD192" i="14"/>
  <c r="AA251" i="14"/>
  <c r="AD251" i="14"/>
  <c r="AA186" i="14"/>
  <c r="AC188" i="14"/>
  <c r="AD188" i="14"/>
  <c r="AA246" i="14"/>
  <c r="AD246" i="14"/>
  <c r="AC186" i="14"/>
  <c r="Z192" i="14"/>
  <c r="AC192" i="14"/>
  <c r="AD186" i="14"/>
  <c r="AA188" i="14"/>
  <c r="AA192" i="14"/>
  <c r="AA190" i="14"/>
  <c r="AD190" i="14"/>
  <c r="Z190" i="14"/>
  <c r="AC190" i="14"/>
  <c r="Z186" i="14"/>
  <c r="Z188" i="14"/>
  <c r="AH164" i="14"/>
  <c r="C164" i="14"/>
  <c r="E164" i="14" s="1"/>
  <c r="L164" i="14" s="1"/>
  <c r="AB164" i="14"/>
  <c r="AH163" i="14"/>
  <c r="AB163" i="14"/>
  <c r="AH161" i="14"/>
  <c r="C163" i="14"/>
  <c r="D163" i="14" s="1"/>
  <c r="K163" i="14" s="1"/>
  <c r="AH144" i="14"/>
  <c r="AB144" i="14"/>
  <c r="D144" i="14"/>
  <c r="K144" i="14" s="1"/>
  <c r="E144" i="14"/>
  <c r="L144" i="14" s="1"/>
  <c r="AC251" i="14" l="1"/>
  <c r="AC246" i="14"/>
  <c r="Z163" i="14"/>
  <c r="AC163" i="14"/>
  <c r="AA164" i="14"/>
  <c r="AD164" i="14"/>
  <c r="E163" i="14"/>
  <c r="L163" i="14" s="1"/>
  <c r="D164" i="14"/>
  <c r="K164" i="14" s="1"/>
  <c r="AC144" i="14"/>
  <c r="Z144" i="14"/>
  <c r="AA144" i="14"/>
  <c r="AD144" i="14"/>
  <c r="E97" i="14"/>
  <c r="L97" i="14" s="1"/>
  <c r="D97" i="14"/>
  <c r="K97" i="14" s="1"/>
  <c r="E95" i="14"/>
  <c r="L95" i="14" s="1"/>
  <c r="D95" i="14"/>
  <c r="K95" i="14" s="1"/>
  <c r="E96" i="14"/>
  <c r="L96" i="14" s="1"/>
  <c r="D96" i="14"/>
  <c r="K96" i="14" s="1"/>
  <c r="AH96" i="14"/>
  <c r="AB96" i="14"/>
  <c r="AH95" i="14"/>
  <c r="AB95" i="14"/>
  <c r="AD163" i="14" l="1"/>
  <c r="AA163" i="14"/>
  <c r="Z164" i="14"/>
  <c r="AC164" i="14"/>
  <c r="AA95" i="14"/>
  <c r="M95" i="14"/>
  <c r="AC96" i="14"/>
  <c r="Z96" i="14"/>
  <c r="AA96" i="14"/>
  <c r="AD96" i="14"/>
  <c r="AC95" i="14"/>
  <c r="Z95" i="14"/>
  <c r="AD95" i="14"/>
  <c r="E42" i="14"/>
  <c r="L42" i="14" s="1"/>
  <c r="D42" i="14"/>
  <c r="K42" i="14" s="1"/>
  <c r="E30" i="14"/>
  <c r="L30" i="14" s="1"/>
  <c r="D30" i="14"/>
  <c r="K30" i="14" s="1"/>
  <c r="E41" i="14"/>
  <c r="L41" i="14" s="1"/>
  <c r="D41" i="14"/>
  <c r="K41" i="14" s="1"/>
  <c r="AA36" i="14"/>
  <c r="K36" i="14"/>
  <c r="Z36" i="14" s="1"/>
  <c r="AC36" i="14" l="1"/>
  <c r="AD36" i="14"/>
  <c r="AH42" i="14"/>
  <c r="AH41" i="14"/>
  <c r="AH36" i="14"/>
  <c r="AB42" i="14"/>
  <c r="AB41" i="14"/>
  <c r="Z42" i="14"/>
  <c r="AH30" i="14"/>
  <c r="Z30" i="14"/>
  <c r="AB30" i="14"/>
  <c r="AC30" i="14" s="1"/>
  <c r="E19" i="14"/>
  <c r="L19" i="14" s="1"/>
  <c r="D19" i="14"/>
  <c r="K19" i="14" s="1"/>
  <c r="E18" i="14"/>
  <c r="L18" i="14" s="1"/>
  <c r="D18" i="14"/>
  <c r="K18" i="14" s="1"/>
  <c r="E17" i="14"/>
  <c r="L17" i="14" s="1"/>
  <c r="D17" i="14"/>
  <c r="K17" i="14" s="1"/>
  <c r="AH19" i="14"/>
  <c r="AH18" i="14"/>
  <c r="AB18" i="14"/>
  <c r="AH17" i="14"/>
  <c r="AB17" i="14"/>
  <c r="Z41" i="14" l="1"/>
  <c r="AA42" i="14"/>
  <c r="AC41" i="14"/>
  <c r="AD30" i="14"/>
  <c r="AA41" i="14"/>
  <c r="AC42" i="14"/>
  <c r="AA30" i="14"/>
  <c r="AD42" i="14"/>
  <c r="AD41" i="14"/>
  <c r="AD17" i="14"/>
  <c r="AA17" i="14"/>
  <c r="AD19" i="14"/>
  <c r="AA19" i="14"/>
  <c r="Z18" i="14"/>
  <c r="AC18" i="14"/>
  <c r="AD18" i="14"/>
  <c r="AA18" i="14"/>
  <c r="Z17" i="14"/>
  <c r="AC17" i="14"/>
  <c r="Z19" i="14"/>
  <c r="AC19" i="14"/>
  <c r="AH35" i="14" l="1"/>
  <c r="AD35" i="14"/>
  <c r="K35" i="14"/>
  <c r="AH34" i="14"/>
  <c r="L34" i="14"/>
  <c r="AH87" i="14"/>
  <c r="E87" i="14"/>
  <c r="L87" i="14" s="1"/>
  <c r="AD87" i="14" s="1"/>
  <c r="D87" i="14"/>
  <c r="K87" i="14" s="1"/>
  <c r="AC87" i="14" s="1"/>
  <c r="AH137" i="14"/>
  <c r="L137" i="14"/>
  <c r="AD137" i="14" s="1"/>
  <c r="K137" i="14"/>
  <c r="AA137" i="14" l="1"/>
  <c r="Z137" i="14"/>
  <c r="AC137" i="14"/>
  <c r="AD34" i="14"/>
  <c r="AA34" i="14"/>
  <c r="AC35" i="14"/>
  <c r="Z35" i="14"/>
  <c r="K34" i="14"/>
  <c r="AA35" i="14"/>
  <c r="AH471" i="14"/>
  <c r="E471" i="14"/>
  <c r="L471" i="14" s="1"/>
  <c r="D471" i="14"/>
  <c r="K471" i="14" s="1"/>
  <c r="Z34" i="14" l="1"/>
  <c r="AC34" i="14"/>
  <c r="Z471" i="14"/>
  <c r="AC471" i="14"/>
  <c r="M471" i="14"/>
  <c r="AD471" i="14"/>
  <c r="AA471" i="14"/>
  <c r="E127" i="14"/>
  <c r="L127" i="14" s="1"/>
  <c r="AD127" i="14" s="1"/>
  <c r="D127" i="14"/>
  <c r="K127" i="14" s="1"/>
  <c r="AC127" i="14" s="1"/>
  <c r="L391" i="14"/>
  <c r="K391" i="14"/>
  <c r="L390" i="14"/>
  <c r="K390" i="14"/>
  <c r="L389" i="14"/>
  <c r="K389" i="14"/>
  <c r="L388" i="14"/>
  <c r="K388" i="14"/>
  <c r="K386" i="14"/>
  <c r="L386" i="14"/>
  <c r="L387" i="14"/>
  <c r="K387" i="14"/>
  <c r="L381" i="14"/>
  <c r="K381" i="14"/>
  <c r="L380" i="14"/>
  <c r="K380" i="14"/>
  <c r="L378" i="14"/>
  <c r="K378" i="14"/>
  <c r="L377" i="14"/>
  <c r="K377" i="14"/>
  <c r="L376" i="14"/>
  <c r="K376" i="14"/>
  <c r="L288" i="14"/>
  <c r="K288" i="14"/>
  <c r="M288" i="14" s="1"/>
  <c r="L270" i="14"/>
  <c r="K270" i="14"/>
  <c r="M270" i="14" s="1"/>
  <c r="L241" i="14"/>
  <c r="K241" i="14"/>
  <c r="M241" i="14" s="1"/>
  <c r="L142" i="14"/>
  <c r="K142" i="14"/>
  <c r="M142" i="14" s="1"/>
  <c r="L13" i="14"/>
  <c r="L12" i="14"/>
  <c r="L11" i="14"/>
  <c r="L10" i="14"/>
  <c r="L9" i="14"/>
  <c r="L8" i="14"/>
  <c r="L7" i="14"/>
  <c r="L6" i="14"/>
  <c r="L5" i="14"/>
  <c r="K13" i="14"/>
  <c r="K12" i="14"/>
  <c r="K11" i="14"/>
  <c r="K10" i="14"/>
  <c r="K9" i="14"/>
  <c r="K8" i="14"/>
  <c r="K7" i="14"/>
  <c r="K6" i="14"/>
  <c r="K5" i="14"/>
  <c r="L16" i="14"/>
  <c r="K16" i="14"/>
  <c r="L15" i="14"/>
  <c r="K15" i="14"/>
  <c r="L14" i="14"/>
  <c r="K14" i="14"/>
  <c r="M14" i="14" l="1"/>
  <c r="M5" i="14"/>
  <c r="M386" i="14"/>
  <c r="M127" i="14"/>
  <c r="AH136" i="14"/>
  <c r="AB136" i="14"/>
  <c r="K136" i="14"/>
  <c r="L136" i="14"/>
  <c r="AC136" i="14" l="1"/>
  <c r="AD136" i="14"/>
  <c r="M136" i="14"/>
  <c r="Z136" i="14"/>
  <c r="AA136" i="14"/>
  <c r="E133" i="14"/>
  <c r="D133" i="14"/>
  <c r="E140" i="14"/>
  <c r="D140" i="14"/>
  <c r="E472" i="14"/>
  <c r="D472" i="14"/>
  <c r="E138" i="14"/>
  <c r="D138" i="14"/>
  <c r="E249" i="14"/>
  <c r="D249" i="14"/>
  <c r="E32" i="14"/>
  <c r="D32" i="14"/>
  <c r="E88" i="14"/>
  <c r="D88" i="14"/>
  <c r="E463" i="14"/>
  <c r="D463" i="14"/>
  <c r="E245" i="14"/>
  <c r="E244" i="14"/>
  <c r="E243" i="14"/>
  <c r="L243" i="14" s="1"/>
  <c r="D245" i="14"/>
  <c r="D244" i="14"/>
  <c r="D243" i="14"/>
  <c r="K243" i="14" s="1"/>
  <c r="E462" i="14"/>
  <c r="D462" i="14"/>
  <c r="E461" i="14"/>
  <c r="D461" i="14"/>
  <c r="E459" i="14"/>
  <c r="D459" i="14"/>
  <c r="E454" i="14"/>
  <c r="E453" i="14"/>
  <c r="E452" i="14"/>
  <c r="E451" i="14"/>
  <c r="E450" i="14"/>
  <c r="D454" i="14"/>
  <c r="D453" i="14"/>
  <c r="D452" i="14"/>
  <c r="D451" i="14"/>
  <c r="D450" i="14"/>
  <c r="E448" i="14"/>
  <c r="D448" i="14"/>
  <c r="E446" i="14"/>
  <c r="E445" i="14"/>
  <c r="E444" i="14"/>
  <c r="D446" i="14"/>
  <c r="D445" i="14"/>
  <c r="D444" i="14"/>
  <c r="E437" i="14"/>
  <c r="D437" i="14"/>
  <c r="E436" i="14"/>
  <c r="D436" i="14"/>
  <c r="E435" i="14"/>
  <c r="D435" i="14"/>
  <c r="E433" i="14"/>
  <c r="D433" i="14"/>
  <c r="E429" i="14"/>
  <c r="E430" i="14"/>
  <c r="D430" i="14"/>
  <c r="D429" i="14"/>
  <c r="E424" i="14"/>
  <c r="D424" i="14"/>
  <c r="E422" i="14"/>
  <c r="D422" i="14"/>
  <c r="E421" i="14"/>
  <c r="D421" i="14"/>
  <c r="E420" i="14"/>
  <c r="D420" i="14"/>
  <c r="E418" i="14"/>
  <c r="D418" i="14"/>
  <c r="E409" i="14"/>
  <c r="E399" i="14"/>
  <c r="D399" i="14"/>
  <c r="E354" i="14"/>
  <c r="E353" i="14"/>
  <c r="E352" i="14"/>
  <c r="E351" i="14"/>
  <c r="E350" i="14"/>
  <c r="E349" i="14"/>
  <c r="E348" i="14"/>
  <c r="D354" i="14"/>
  <c r="D353" i="14"/>
  <c r="D352" i="14"/>
  <c r="D351" i="14"/>
  <c r="D350" i="14"/>
  <c r="D349" i="14"/>
  <c r="D348" i="14"/>
  <c r="E343" i="14"/>
  <c r="E342" i="14"/>
  <c r="E341" i="14"/>
  <c r="E340" i="14"/>
  <c r="E339" i="14"/>
  <c r="E338" i="14"/>
  <c r="D343" i="14"/>
  <c r="D342" i="14"/>
  <c r="D341" i="14"/>
  <c r="D340" i="14"/>
  <c r="D339" i="14"/>
  <c r="D338" i="14"/>
  <c r="E299" i="14"/>
  <c r="E300" i="14"/>
  <c r="D300" i="14"/>
  <c r="D299" i="14"/>
  <c r="E271" i="14"/>
  <c r="D271" i="14"/>
  <c r="E269" i="14"/>
  <c r="D269" i="14"/>
  <c r="E261" i="14"/>
  <c r="E260" i="14"/>
  <c r="E259" i="14"/>
  <c r="D261" i="14"/>
  <c r="D260" i="14"/>
  <c r="D259" i="14"/>
  <c r="E240" i="14"/>
  <c r="E239" i="14"/>
  <c r="D240" i="14"/>
  <c r="D239" i="14"/>
  <c r="D220" i="14"/>
  <c r="E203" i="14"/>
  <c r="E204" i="14"/>
  <c r="D204" i="14"/>
  <c r="K204" i="14" s="1"/>
  <c r="D203" i="14"/>
  <c r="E159" i="14"/>
  <c r="D159" i="14"/>
  <c r="E135" i="14"/>
  <c r="D135" i="14"/>
  <c r="E134" i="14"/>
  <c r="D134" i="14"/>
  <c r="E132" i="14" l="1"/>
  <c r="L132" i="14" s="1"/>
  <c r="D132" i="14"/>
  <c r="K132" i="14" s="1"/>
  <c r="Z132" i="14" s="1"/>
  <c r="E131" i="14"/>
  <c r="L131" i="14" s="1"/>
  <c r="E130" i="14"/>
  <c r="L130" i="14" s="1"/>
  <c r="D131" i="14"/>
  <c r="K131" i="14" s="1"/>
  <c r="AC131" i="14" s="1"/>
  <c r="D130" i="14"/>
  <c r="K130" i="14" s="1"/>
  <c r="E125" i="14"/>
  <c r="D125" i="14"/>
  <c r="E123" i="14"/>
  <c r="L123" i="14" s="1"/>
  <c r="E122" i="14"/>
  <c r="L122" i="14" s="1"/>
  <c r="D123" i="14"/>
  <c r="K123" i="14" s="1"/>
  <c r="D122" i="14"/>
  <c r="K122" i="14" s="1"/>
  <c r="E118" i="14"/>
  <c r="E117" i="14"/>
  <c r="E116" i="14"/>
  <c r="E115" i="14"/>
  <c r="D118" i="14"/>
  <c r="D116" i="14"/>
  <c r="D115" i="14"/>
  <c r="D117" i="14"/>
  <c r="E114" i="14"/>
  <c r="L114" i="14" s="1"/>
  <c r="E113" i="14"/>
  <c r="L113" i="14" s="1"/>
  <c r="AD113" i="14" s="1"/>
  <c r="E111" i="14"/>
  <c r="L111" i="14" s="1"/>
  <c r="AD111" i="14" s="1"/>
  <c r="D114" i="14"/>
  <c r="K114" i="14" s="1"/>
  <c r="D113" i="14"/>
  <c r="K113" i="14" s="1"/>
  <c r="D111" i="14"/>
  <c r="K111" i="14" s="1"/>
  <c r="E106" i="14"/>
  <c r="L106" i="14" s="1"/>
  <c r="E104" i="14"/>
  <c r="L104" i="14" s="1"/>
  <c r="D106" i="14"/>
  <c r="K106" i="14" s="1"/>
  <c r="D104" i="14"/>
  <c r="K104" i="14" s="1"/>
  <c r="D22" i="14"/>
  <c r="E22" i="14"/>
  <c r="E21" i="14"/>
  <c r="D21" i="14"/>
  <c r="AC240" i="14"/>
  <c r="K239" i="14"/>
  <c r="Z240" i="14"/>
  <c r="L133" i="14"/>
  <c r="AD133" i="14" s="1"/>
  <c r="L140" i="14"/>
  <c r="AA140" i="14" s="1"/>
  <c r="L472" i="14"/>
  <c r="AA472" i="14" s="1"/>
  <c r="L138" i="14"/>
  <c r="AD138" i="14" s="1"/>
  <c r="L470" i="14"/>
  <c r="AD470" i="14" s="1"/>
  <c r="L141" i="14"/>
  <c r="AA141" i="14" s="1"/>
  <c r="L249" i="14"/>
  <c r="AD249" i="14" s="1"/>
  <c r="L455" i="14"/>
  <c r="L271" i="14"/>
  <c r="L240" i="14"/>
  <c r="AD240" i="14" s="1"/>
  <c r="L239" i="14"/>
  <c r="L204" i="14"/>
  <c r="L203" i="14"/>
  <c r="AA203" i="14" s="1"/>
  <c r="L110" i="14"/>
  <c r="AA110" i="14" s="1"/>
  <c r="L109" i="14"/>
  <c r="AA109" i="14" s="1"/>
  <c r="K133" i="14"/>
  <c r="Z133" i="14" s="1"/>
  <c r="K140" i="14"/>
  <c r="M140" i="14" s="1"/>
  <c r="K472" i="14"/>
  <c r="AC472" i="14" s="1"/>
  <c r="K138" i="14"/>
  <c r="M138" i="14" s="1"/>
  <c r="K470" i="14"/>
  <c r="Z470" i="14" s="1"/>
  <c r="K141" i="14"/>
  <c r="M141" i="14" s="1"/>
  <c r="K249" i="14"/>
  <c r="K455" i="14"/>
  <c r="K271" i="14"/>
  <c r="K203" i="14"/>
  <c r="Z203" i="14" s="1"/>
  <c r="K110" i="14"/>
  <c r="Z110" i="14" s="1"/>
  <c r="K109" i="14"/>
  <c r="Z109" i="14" s="1"/>
  <c r="AH68" i="14"/>
  <c r="AH133" i="14"/>
  <c r="AH140" i="14"/>
  <c r="AH472" i="14"/>
  <c r="AH138" i="14"/>
  <c r="AH470" i="14"/>
  <c r="AH141" i="14"/>
  <c r="AH32" i="14"/>
  <c r="AH31" i="14"/>
  <c r="AH88" i="14"/>
  <c r="AH463" i="14"/>
  <c r="AH245" i="14"/>
  <c r="AH244" i="14"/>
  <c r="AH243" i="14"/>
  <c r="AH462" i="14"/>
  <c r="AH461" i="14"/>
  <c r="AH460" i="14"/>
  <c r="AH459" i="14"/>
  <c r="AH458" i="14"/>
  <c r="AH406" i="14"/>
  <c r="AH456" i="14"/>
  <c r="AH455" i="14"/>
  <c r="AH454" i="14"/>
  <c r="AH453" i="14"/>
  <c r="AH452" i="14"/>
  <c r="AH451" i="14"/>
  <c r="AH450" i="14"/>
  <c r="AH449" i="14"/>
  <c r="AH448" i="14"/>
  <c r="AH446" i="14"/>
  <c r="AH445" i="14"/>
  <c r="AH444" i="14"/>
  <c r="AH440" i="14"/>
  <c r="AH437" i="14"/>
  <c r="AH473" i="14"/>
  <c r="AH436" i="14"/>
  <c r="AH435" i="14"/>
  <c r="AH434" i="14"/>
  <c r="AH433" i="14"/>
  <c r="AH430" i="14"/>
  <c r="AH429" i="14"/>
  <c r="AH426" i="14"/>
  <c r="AH425" i="14"/>
  <c r="AH424" i="14"/>
  <c r="AH422" i="14"/>
  <c r="AH421" i="14"/>
  <c r="AH420" i="14"/>
  <c r="AH418" i="14"/>
  <c r="AH417" i="14"/>
  <c r="AH415" i="14"/>
  <c r="AH413" i="14"/>
  <c r="AH412" i="14"/>
  <c r="AH411" i="14"/>
  <c r="AH409" i="14"/>
  <c r="AH408" i="14"/>
  <c r="AH407" i="14"/>
  <c r="AH405" i="14"/>
  <c r="AH404" i="14"/>
  <c r="AH403" i="14"/>
  <c r="AH402" i="14"/>
  <c r="AH401" i="14"/>
  <c r="AH400" i="14"/>
  <c r="AH399" i="14"/>
  <c r="AH398" i="14"/>
  <c r="AH397" i="14"/>
  <c r="AH396" i="14"/>
  <c r="AH395" i="14"/>
  <c r="AH394" i="14"/>
  <c r="AH393" i="14"/>
  <c r="AH392" i="14"/>
  <c r="AH391" i="14"/>
  <c r="AH390" i="14"/>
  <c r="AH389" i="14"/>
  <c r="AH388" i="14"/>
  <c r="AH387" i="14"/>
  <c r="AH386" i="14"/>
  <c r="AH385" i="14"/>
  <c r="AH384" i="14"/>
  <c r="AH383" i="14"/>
  <c r="AH382" i="14"/>
  <c r="AH381" i="14"/>
  <c r="AH380" i="14"/>
  <c r="AH378" i="14"/>
  <c r="AH377" i="14"/>
  <c r="AH376" i="14"/>
  <c r="AH375" i="14"/>
  <c r="AH374" i="14"/>
  <c r="AH363" i="14"/>
  <c r="AH362" i="14"/>
  <c r="AH361" i="14"/>
  <c r="AH370" i="14"/>
  <c r="AH373" i="14"/>
  <c r="AH372" i="14"/>
  <c r="AH371" i="14"/>
  <c r="AH369" i="14"/>
  <c r="AH368" i="14"/>
  <c r="AH367" i="14"/>
  <c r="AH365" i="14"/>
  <c r="AH366" i="14"/>
  <c r="AH360" i="14"/>
  <c r="AH359" i="14"/>
  <c r="AH358" i="14"/>
  <c r="AH357" i="14"/>
  <c r="AH356" i="14"/>
  <c r="AH355" i="14"/>
  <c r="AH354" i="14"/>
  <c r="AH353" i="14"/>
  <c r="AH352" i="14"/>
  <c r="AH351" i="14"/>
  <c r="AH350" i="14"/>
  <c r="AH349" i="14"/>
  <c r="AH348" i="14"/>
  <c r="AH331" i="14"/>
  <c r="AH347" i="14"/>
  <c r="AH337" i="14"/>
  <c r="AH346" i="14"/>
  <c r="AH345" i="14"/>
  <c r="AH344" i="14"/>
  <c r="AH343" i="14"/>
  <c r="AH342" i="14"/>
  <c r="AH341" i="14"/>
  <c r="AH340" i="14"/>
  <c r="AH339" i="14"/>
  <c r="AH338" i="14"/>
  <c r="AH336" i="14"/>
  <c r="AH335" i="14"/>
  <c r="AH334" i="14"/>
  <c r="AH333" i="14"/>
  <c r="AH332" i="14"/>
  <c r="AH330" i="14"/>
  <c r="AH329" i="14"/>
  <c r="AH328" i="14"/>
  <c r="AH327" i="14"/>
  <c r="AH326" i="14"/>
  <c r="AH325" i="14"/>
  <c r="AH324" i="14"/>
  <c r="AH323" i="14"/>
  <c r="AH322" i="14"/>
  <c r="AH321" i="14"/>
  <c r="AH320" i="14"/>
  <c r="AH319" i="14"/>
  <c r="AH318" i="14"/>
  <c r="AH317" i="14"/>
  <c r="AH316" i="14"/>
  <c r="AH315" i="14"/>
  <c r="AH314" i="14"/>
  <c r="AH313" i="14"/>
  <c r="AH312" i="14"/>
  <c r="AH311" i="14"/>
  <c r="AH310" i="14"/>
  <c r="AH309" i="14"/>
  <c r="AH308" i="14"/>
  <c r="AH307" i="14"/>
  <c r="AH306" i="14"/>
  <c r="AH305" i="14"/>
  <c r="AH304" i="14"/>
  <c r="AH303" i="14"/>
  <c r="AH302" i="14"/>
  <c r="AH301" i="14"/>
  <c r="AH300" i="14"/>
  <c r="AH299" i="14"/>
  <c r="AH298" i="14"/>
  <c r="AH297" i="14"/>
  <c r="AH296" i="14"/>
  <c r="AH295" i="14"/>
  <c r="AH294" i="14"/>
  <c r="AH293" i="14"/>
  <c r="AH292" i="14"/>
  <c r="AH291" i="14"/>
  <c r="AH290" i="14"/>
  <c r="AH286" i="14"/>
  <c r="AH288" i="14"/>
  <c r="AH287" i="14"/>
  <c r="AH285" i="14"/>
  <c r="AH284" i="14"/>
  <c r="AH283" i="14"/>
  <c r="AH281" i="14"/>
  <c r="AH280" i="14"/>
  <c r="AH279" i="14"/>
  <c r="AH278" i="14"/>
  <c r="AH277" i="14"/>
  <c r="AH276" i="14"/>
  <c r="AH275" i="14"/>
  <c r="AH274" i="14"/>
  <c r="AH273" i="14"/>
  <c r="AH272" i="14"/>
  <c r="AH271" i="14"/>
  <c r="AH270" i="14"/>
  <c r="AH269" i="14"/>
  <c r="AH268" i="14"/>
  <c r="AH255" i="14"/>
  <c r="AH267" i="14"/>
  <c r="AH266" i="14"/>
  <c r="AH265" i="14"/>
  <c r="AH264" i="14"/>
  <c r="AH263" i="14"/>
  <c r="AH262" i="14"/>
  <c r="AH261" i="14"/>
  <c r="AH260" i="14"/>
  <c r="AH259" i="14"/>
  <c r="AH258" i="14"/>
  <c r="AH257" i="14"/>
  <c r="AH256" i="14"/>
  <c r="AH242" i="14"/>
  <c r="AH254" i="14"/>
  <c r="AH253" i="14"/>
  <c r="AH252" i="14"/>
  <c r="AH248" i="14"/>
  <c r="AH247" i="14"/>
  <c r="AH241" i="14"/>
  <c r="AH240" i="14"/>
  <c r="AH239" i="14"/>
  <c r="AH238" i="14"/>
  <c r="AH237" i="14"/>
  <c r="AH236" i="14"/>
  <c r="AH235" i="14"/>
  <c r="AH234" i="14"/>
  <c r="AH233" i="14"/>
  <c r="AH232" i="14"/>
  <c r="AH231" i="14"/>
  <c r="AH230" i="14"/>
  <c r="AH229" i="14"/>
  <c r="AH228" i="14"/>
  <c r="AH227" i="14"/>
  <c r="AH226" i="14"/>
  <c r="AH225" i="14"/>
  <c r="AH224" i="14"/>
  <c r="AH208" i="14"/>
  <c r="AH207" i="14"/>
  <c r="AH206" i="14"/>
  <c r="AH223" i="14"/>
  <c r="AH205" i="14"/>
  <c r="AH222" i="14"/>
  <c r="AH221" i="14"/>
  <c r="AH220" i="14"/>
  <c r="AH219" i="14"/>
  <c r="AH218" i="14"/>
  <c r="AH217" i="14"/>
  <c r="AH216" i="14"/>
  <c r="AH215" i="14"/>
  <c r="AH214" i="14"/>
  <c r="AH213" i="14"/>
  <c r="AH212" i="14"/>
  <c r="AH211" i="14"/>
  <c r="AH210" i="14"/>
  <c r="AH209" i="14"/>
  <c r="AH204" i="14"/>
  <c r="AH203" i="14"/>
  <c r="AH202" i="14"/>
  <c r="AH201" i="14"/>
  <c r="AH200" i="14"/>
  <c r="AH199" i="14"/>
  <c r="AH198" i="14"/>
  <c r="AH197" i="14"/>
  <c r="AH196" i="14"/>
  <c r="AH195" i="14"/>
  <c r="AH194" i="14"/>
  <c r="AH193" i="14"/>
  <c r="AH191" i="14"/>
  <c r="AH189" i="14"/>
  <c r="AH187" i="14"/>
  <c r="AH185" i="14"/>
  <c r="AH184" i="14"/>
  <c r="AH183" i="14"/>
  <c r="AH182" i="14"/>
  <c r="AH181" i="14"/>
  <c r="AH180" i="14"/>
  <c r="AH179" i="14"/>
  <c r="AH178" i="14"/>
  <c r="AH177" i="14"/>
  <c r="AH176" i="14"/>
  <c r="AH175" i="14"/>
  <c r="AH174" i="14"/>
  <c r="AH173" i="14"/>
  <c r="AH172" i="14"/>
  <c r="AH171" i="14"/>
  <c r="AH170" i="14"/>
  <c r="AH169" i="14"/>
  <c r="AH168" i="14"/>
  <c r="AH364" i="14"/>
  <c r="AH167" i="14"/>
  <c r="AH166" i="14"/>
  <c r="AH165" i="14"/>
  <c r="AH162" i="14"/>
  <c r="AH160" i="14"/>
  <c r="AH159" i="14"/>
  <c r="AH158" i="14"/>
  <c r="AH157" i="14"/>
  <c r="AH156" i="14"/>
  <c r="AH155" i="14"/>
  <c r="AH154" i="14"/>
  <c r="AH153" i="14"/>
  <c r="AH152" i="14"/>
  <c r="AH151" i="14"/>
  <c r="AH150" i="14"/>
  <c r="AH149" i="14"/>
  <c r="AH148" i="14"/>
  <c r="AH147" i="14"/>
  <c r="AH146" i="14"/>
  <c r="AH145" i="14"/>
  <c r="AH143" i="14"/>
  <c r="AH142" i="14"/>
  <c r="AH135" i="14"/>
  <c r="AH134" i="14"/>
  <c r="AH86" i="14"/>
  <c r="AH132" i="14"/>
  <c r="AH131" i="14"/>
  <c r="AH130" i="14"/>
  <c r="AH127" i="14"/>
  <c r="AH126" i="14"/>
  <c r="AH125" i="14"/>
  <c r="AH124" i="14"/>
  <c r="AH123" i="14"/>
  <c r="AH122" i="14"/>
  <c r="AH121" i="14"/>
  <c r="AH119" i="14"/>
  <c r="AH117" i="14"/>
  <c r="AH116" i="14"/>
  <c r="AH115" i="14"/>
  <c r="AH114" i="14"/>
  <c r="AH113" i="14"/>
  <c r="AH111" i="14"/>
  <c r="AH110" i="14"/>
  <c r="AH109" i="14"/>
  <c r="AH106" i="14"/>
  <c r="AH104" i="14"/>
  <c r="AH97" i="14"/>
  <c r="AH92" i="14"/>
  <c r="AH91" i="14"/>
  <c r="AH89" i="14"/>
  <c r="AH85" i="14"/>
  <c r="AH84" i="14"/>
  <c r="AH83" i="14"/>
  <c r="AH82" i="14"/>
  <c r="AH81" i="14"/>
  <c r="AH80" i="14"/>
  <c r="AH79" i="14"/>
  <c r="AH78" i="14"/>
  <c r="AH77" i="14"/>
  <c r="AH76" i="14"/>
  <c r="AH75" i="14"/>
  <c r="AH74" i="14"/>
  <c r="AH73" i="14"/>
  <c r="AH72" i="14"/>
  <c r="AH71" i="14"/>
  <c r="AH70" i="14"/>
  <c r="AH69" i="14"/>
  <c r="AH67" i="14"/>
  <c r="AH66" i="14"/>
  <c r="AH65" i="14"/>
  <c r="AH64" i="14"/>
  <c r="AH62" i="14"/>
  <c r="AH61" i="14"/>
  <c r="AH60" i="14"/>
  <c r="AH59" i="14"/>
  <c r="AH57" i="14"/>
  <c r="AH56" i="14"/>
  <c r="AH55" i="14"/>
  <c r="AH54" i="14"/>
  <c r="AH53" i="14"/>
  <c r="AH52" i="14"/>
  <c r="AH51" i="14"/>
  <c r="AH50" i="14"/>
  <c r="AH49" i="14"/>
  <c r="AH48" i="14"/>
  <c r="AH33" i="14"/>
  <c r="AH47" i="14"/>
  <c r="AH46" i="14"/>
  <c r="AH45" i="14"/>
  <c r="AH44" i="14"/>
  <c r="AH43" i="14"/>
  <c r="AH29" i="14"/>
  <c r="AH38" i="14"/>
  <c r="AH37" i="14"/>
  <c r="AH40" i="14"/>
  <c r="AH28" i="14"/>
  <c r="AH39" i="14"/>
  <c r="AH58" i="14"/>
  <c r="AH26" i="14"/>
  <c r="AH25" i="14"/>
  <c r="AH24" i="14"/>
  <c r="AH23" i="14"/>
  <c r="AH22" i="14"/>
  <c r="AH21" i="14"/>
  <c r="AH20" i="14"/>
  <c r="AH16" i="14"/>
  <c r="AH15" i="14"/>
  <c r="AH14" i="14"/>
  <c r="AH13" i="14"/>
  <c r="AH10" i="14"/>
  <c r="AH9" i="14"/>
  <c r="AH8" i="14"/>
  <c r="AH7" i="14"/>
  <c r="AH6" i="14"/>
  <c r="AH5" i="14"/>
  <c r="AH4" i="14"/>
  <c r="AH3" i="14"/>
  <c r="AH2" i="14"/>
  <c r="AB106" i="14"/>
  <c r="AC111" i="14" l="1"/>
  <c r="M111" i="14"/>
  <c r="Z113" i="14"/>
  <c r="AC113" i="14"/>
  <c r="Z130" i="14"/>
  <c r="AC130" i="14"/>
  <c r="Z114" i="14"/>
  <c r="AC114" i="14"/>
  <c r="AA130" i="14"/>
  <c r="AD130" i="14"/>
  <c r="AA114" i="14"/>
  <c r="AD114" i="14"/>
  <c r="AA131" i="14"/>
  <c r="AD131" i="14"/>
  <c r="AA249" i="14"/>
  <c r="Z138" i="14"/>
  <c r="AA470" i="14"/>
  <c r="AA138" i="14"/>
  <c r="AC106" i="14"/>
  <c r="AA111" i="14"/>
  <c r="AD106" i="14"/>
  <c r="M133" i="14"/>
  <c r="Z472" i="14"/>
  <c r="AA133" i="14"/>
  <c r="Z249" i="14"/>
  <c r="AC132" i="14"/>
  <c r="AD110" i="14"/>
  <c r="AC141" i="14"/>
  <c r="AD472" i="14"/>
  <c r="AD140" i="14"/>
  <c r="M472" i="14"/>
  <c r="Z140" i="14"/>
  <c r="Z141" i="14"/>
  <c r="AC140" i="14"/>
  <c r="AC470" i="14"/>
  <c r="AC133" i="14"/>
  <c r="AD141" i="14"/>
  <c r="M470" i="14"/>
  <c r="AC249" i="14"/>
  <c r="AC138" i="14"/>
  <c r="M271" i="14"/>
  <c r="AA240" i="14"/>
  <c r="AD132" i="14"/>
  <c r="AA132" i="14"/>
  <c r="AA113" i="14"/>
  <c r="Z111" i="14"/>
  <c r="AC109" i="14"/>
  <c r="M132" i="14"/>
  <c r="Z106" i="14"/>
  <c r="AA106" i="14"/>
  <c r="AC110" i="14"/>
  <c r="AD109" i="14"/>
  <c r="Z131" i="14"/>
  <c r="M130" i="14"/>
  <c r="M109" i="14"/>
  <c r="M122" i="14"/>
  <c r="AA455" i="14"/>
  <c r="AB455" i="14"/>
  <c r="AC455" i="14" s="1"/>
  <c r="Z455" i="14" l="1"/>
  <c r="AD455" i="14"/>
  <c r="AB271" i="14"/>
  <c r="AB239" i="14"/>
  <c r="AB204" i="14"/>
  <c r="AA204" i="14" l="1"/>
  <c r="Z204" i="14"/>
  <c r="AD271" i="14"/>
  <c r="AC271" i="14"/>
  <c r="AA271" i="14"/>
  <c r="Z271" i="14"/>
  <c r="AC239" i="14"/>
  <c r="AD239" i="14"/>
  <c r="Z239" i="14"/>
  <c r="AA239" i="14"/>
  <c r="AC203" i="14"/>
  <c r="AD203" i="14"/>
  <c r="AC204" i="14"/>
  <c r="AD204" i="14"/>
  <c r="AB123" i="14"/>
  <c r="AB122" i="14"/>
  <c r="D105" i="14"/>
  <c r="AB104" i="14"/>
  <c r="AB45" i="14"/>
  <c r="C45" i="14"/>
  <c r="E45" i="14" s="1"/>
  <c r="L45" i="14" s="1"/>
  <c r="K22" i="14"/>
  <c r="L22" i="14"/>
  <c r="AB22" i="14"/>
  <c r="AD104" i="14" l="1"/>
  <c r="AC104" i="14"/>
  <c r="AC122" i="14"/>
  <c r="AD122" i="14"/>
  <c r="Z122" i="14"/>
  <c r="AA122" i="14"/>
  <c r="AD123" i="14"/>
  <c r="AC123" i="14"/>
  <c r="AA123" i="14"/>
  <c r="Z123" i="14"/>
  <c r="AD22" i="14"/>
  <c r="AA22" i="14"/>
  <c r="Z22" i="14"/>
  <c r="AC22" i="14"/>
  <c r="AD45" i="14"/>
  <c r="AA45" i="14"/>
  <c r="AA127" i="14"/>
  <c r="Z127" i="14"/>
  <c r="Z104" i="14"/>
  <c r="AA104" i="14"/>
  <c r="D45" i="14"/>
  <c r="K45" i="14" s="1"/>
  <c r="L32" i="14"/>
  <c r="AD32" i="14" s="1"/>
  <c r="K32" i="14"/>
  <c r="AC32" i="14" s="1"/>
  <c r="L31" i="14"/>
  <c r="AD31" i="14" s="1"/>
  <c r="K31" i="14"/>
  <c r="AC31" i="14" s="1"/>
  <c r="L88" i="14"/>
  <c r="K88" i="14"/>
  <c r="L463" i="14"/>
  <c r="K463" i="14"/>
  <c r="L462" i="14"/>
  <c r="K462" i="14"/>
  <c r="L461" i="14"/>
  <c r="K461" i="14"/>
  <c r="M461" i="14" s="1"/>
  <c r="L454" i="14"/>
  <c r="K454" i="14"/>
  <c r="L453" i="14"/>
  <c r="K453" i="14"/>
  <c r="L452" i="14"/>
  <c r="K452" i="14"/>
  <c r="L451" i="14"/>
  <c r="K451" i="14"/>
  <c r="L450" i="14"/>
  <c r="K450" i="14"/>
  <c r="L448" i="14"/>
  <c r="K448" i="14"/>
  <c r="L446" i="14"/>
  <c r="K446" i="14"/>
  <c r="L445" i="14"/>
  <c r="K445" i="14"/>
  <c r="L444" i="14"/>
  <c r="K444" i="14"/>
  <c r="L440" i="14"/>
  <c r="K440" i="14"/>
  <c r="L437" i="14"/>
  <c r="K437" i="14"/>
  <c r="L436" i="14"/>
  <c r="K436" i="14"/>
  <c r="L435" i="14"/>
  <c r="K435" i="14"/>
  <c r="M435" i="14" s="1"/>
  <c r="L433" i="14"/>
  <c r="K433" i="14"/>
  <c r="L430" i="14"/>
  <c r="K430" i="14"/>
  <c r="L429" i="14"/>
  <c r="K429" i="14"/>
  <c r="L421" i="14"/>
  <c r="K421" i="14"/>
  <c r="L420" i="14"/>
  <c r="K420" i="14"/>
  <c r="L419" i="14"/>
  <c r="K419" i="14"/>
  <c r="L418" i="14"/>
  <c r="K418" i="14"/>
  <c r="L399" i="14"/>
  <c r="K399" i="14"/>
  <c r="K134" i="14"/>
  <c r="M134" i="14" s="1"/>
  <c r="L135" i="14"/>
  <c r="AD135" i="14" s="1"/>
  <c r="K135" i="14"/>
  <c r="AC135" i="14" s="1"/>
  <c r="L134" i="14"/>
  <c r="K409" i="14"/>
  <c r="E3" i="14"/>
  <c r="L3" i="14" s="1"/>
  <c r="E20" i="14"/>
  <c r="L20" i="14" s="1"/>
  <c r="E23" i="14"/>
  <c r="L23" i="14" s="1"/>
  <c r="C25" i="14"/>
  <c r="E25" i="14" s="1"/>
  <c r="L25" i="14" s="1"/>
  <c r="C26" i="14"/>
  <c r="E58" i="14"/>
  <c r="L58" i="14" s="1"/>
  <c r="E27" i="14"/>
  <c r="L27" i="14" s="1"/>
  <c r="E39" i="14"/>
  <c r="L39" i="14" s="1"/>
  <c r="E40" i="14"/>
  <c r="L40" i="14" s="1"/>
  <c r="E37" i="14"/>
  <c r="L37" i="14" s="1"/>
  <c r="E38" i="14"/>
  <c r="L38" i="14" s="1"/>
  <c r="E29" i="14"/>
  <c r="L29" i="14" s="1"/>
  <c r="C43" i="14"/>
  <c r="E43" i="14" s="1"/>
  <c r="L43" i="14" s="1"/>
  <c r="C44" i="14"/>
  <c r="E44" i="14" s="1"/>
  <c r="E46" i="14"/>
  <c r="L46" i="14" s="1"/>
  <c r="E47" i="14"/>
  <c r="L47" i="14" s="1"/>
  <c r="E33" i="14"/>
  <c r="E49" i="14"/>
  <c r="L49" i="14" s="1"/>
  <c r="C51" i="14"/>
  <c r="C52" i="14"/>
  <c r="E53" i="14"/>
  <c r="L53" i="14" s="1"/>
  <c r="AD53" i="14" s="1"/>
  <c r="E54" i="14"/>
  <c r="L54" i="14" s="1"/>
  <c r="AD54" i="14" s="1"/>
  <c r="E55" i="14"/>
  <c r="L55" i="14" s="1"/>
  <c r="AD55" i="14" s="1"/>
  <c r="E56" i="14"/>
  <c r="L56" i="14" s="1"/>
  <c r="AD56" i="14" s="1"/>
  <c r="E57" i="14"/>
  <c r="L57" i="14" s="1"/>
  <c r="AD57" i="14" s="1"/>
  <c r="E59" i="14"/>
  <c r="E60" i="14"/>
  <c r="E61" i="14"/>
  <c r="L61" i="14" s="1"/>
  <c r="E62" i="14"/>
  <c r="E63" i="14"/>
  <c r="E64" i="14"/>
  <c r="L64" i="14" s="1"/>
  <c r="E65" i="14"/>
  <c r="E66" i="14"/>
  <c r="L66" i="14" s="1"/>
  <c r="E67" i="14"/>
  <c r="E68" i="14"/>
  <c r="L68" i="14" s="1"/>
  <c r="E69" i="14"/>
  <c r="L69" i="14" s="1"/>
  <c r="E70" i="14"/>
  <c r="L70" i="14" s="1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L85" i="14" s="1"/>
  <c r="E89" i="14"/>
  <c r="L89" i="14" s="1"/>
  <c r="E91" i="14"/>
  <c r="L91" i="14" s="1"/>
  <c r="E92" i="14"/>
  <c r="L92" i="14" s="1"/>
  <c r="L115" i="14"/>
  <c r="L116" i="14"/>
  <c r="L117" i="14"/>
  <c r="C119" i="14"/>
  <c r="E119" i="14" s="1"/>
  <c r="C121" i="14"/>
  <c r="E121" i="14" s="1"/>
  <c r="L121" i="14" s="1"/>
  <c r="E124" i="14"/>
  <c r="L124" i="14" s="1"/>
  <c r="L125" i="14"/>
  <c r="E126" i="14"/>
  <c r="L126" i="14" s="1"/>
  <c r="L86" i="14"/>
  <c r="E143" i="14"/>
  <c r="L143" i="14" s="1"/>
  <c r="E145" i="14"/>
  <c r="L145" i="14" s="1"/>
  <c r="E146" i="14"/>
  <c r="L146" i="14" s="1"/>
  <c r="C147" i="14"/>
  <c r="E147" i="14" s="1"/>
  <c r="L147" i="14" s="1"/>
  <c r="C148" i="14"/>
  <c r="D148" i="14" s="1"/>
  <c r="K148" i="14" s="1"/>
  <c r="C149" i="14"/>
  <c r="C150" i="14"/>
  <c r="E150" i="14" s="1"/>
  <c r="C151" i="14"/>
  <c r="E152" i="14"/>
  <c r="E154" i="14"/>
  <c r="E155" i="14"/>
  <c r="E156" i="14"/>
  <c r="E157" i="14"/>
  <c r="L157" i="14" s="1"/>
  <c r="E158" i="14"/>
  <c r="L158" i="14" s="1"/>
  <c r="C159" i="14"/>
  <c r="L159" i="14" s="1"/>
  <c r="C160" i="14"/>
  <c r="C161" i="14"/>
  <c r="C162" i="14"/>
  <c r="E162" i="14" s="1"/>
  <c r="L162" i="14" s="1"/>
  <c r="C165" i="14"/>
  <c r="E165" i="14" s="1"/>
  <c r="L165" i="14" s="1"/>
  <c r="C166" i="14"/>
  <c r="E166" i="14" s="1"/>
  <c r="L166" i="14" s="1"/>
  <c r="C167" i="14"/>
  <c r="E364" i="14"/>
  <c r="L364" i="14" s="1"/>
  <c r="E168" i="14"/>
  <c r="D169" i="14"/>
  <c r="E169" i="14"/>
  <c r="E170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L185" i="14" s="1"/>
  <c r="E189" i="14"/>
  <c r="L189" i="14" s="1"/>
  <c r="E191" i="14"/>
  <c r="E193" i="14"/>
  <c r="L193" i="14" s="1"/>
  <c r="D194" i="14"/>
  <c r="K194" i="14" s="1"/>
  <c r="E194" i="14"/>
  <c r="L194" i="14" s="1"/>
  <c r="E195" i="14"/>
  <c r="E196" i="14"/>
  <c r="E197" i="14"/>
  <c r="L197" i="14" s="1"/>
  <c r="E198" i="14"/>
  <c r="E199" i="14"/>
  <c r="E200" i="14"/>
  <c r="E201" i="14"/>
  <c r="E202" i="14"/>
  <c r="E209" i="14"/>
  <c r="E210" i="14"/>
  <c r="E216" i="14"/>
  <c r="L216" i="14" s="1"/>
  <c r="E217" i="14"/>
  <c r="L217" i="14" s="1"/>
  <c r="D218" i="14"/>
  <c r="K218" i="14" s="1"/>
  <c r="E219" i="14"/>
  <c r="L219" i="14" s="1"/>
  <c r="E222" i="14"/>
  <c r="L222" i="14" s="1"/>
  <c r="E205" i="14"/>
  <c r="L205" i="14" s="1"/>
  <c r="E223" i="14"/>
  <c r="L223" i="14" s="1"/>
  <c r="E206" i="14"/>
  <c r="E207" i="14"/>
  <c r="E208" i="14"/>
  <c r="L208" i="14" s="1"/>
  <c r="E224" i="14"/>
  <c r="L224" i="14" s="1"/>
  <c r="C225" i="14"/>
  <c r="E227" i="14"/>
  <c r="L227" i="14" s="1"/>
  <c r="E230" i="14"/>
  <c r="C231" i="14"/>
  <c r="E232" i="14"/>
  <c r="L232" i="14" s="1"/>
  <c r="C233" i="14"/>
  <c r="C234" i="14"/>
  <c r="E234" i="14" s="1"/>
  <c r="C235" i="14"/>
  <c r="E235" i="14" s="1"/>
  <c r="E236" i="14"/>
  <c r="L236" i="14" s="1"/>
  <c r="E238" i="14"/>
  <c r="L238" i="14" s="1"/>
  <c r="C247" i="14"/>
  <c r="E247" i="14" s="1"/>
  <c r="L247" i="14" s="1"/>
  <c r="C248" i="14"/>
  <c r="C252" i="14"/>
  <c r="E252" i="14" s="1"/>
  <c r="L252" i="14" s="1"/>
  <c r="C253" i="14"/>
  <c r="E257" i="14"/>
  <c r="L257" i="14" s="1"/>
  <c r="L259" i="14"/>
  <c r="L261" i="14"/>
  <c r="E263" i="14"/>
  <c r="E264" i="14"/>
  <c r="E255" i="14"/>
  <c r="L255" i="14" s="1"/>
  <c r="L268" i="14"/>
  <c r="L269" i="14"/>
  <c r="C272" i="14"/>
  <c r="E273" i="14"/>
  <c r="C274" i="14"/>
  <c r="C275" i="14"/>
  <c r="C276" i="14"/>
  <c r="C277" i="14"/>
  <c r="C278" i="14"/>
  <c r="C279" i="14"/>
  <c r="C280" i="14"/>
  <c r="E281" i="14"/>
  <c r="E284" i="14"/>
  <c r="L284" i="14" s="1"/>
  <c r="E285" i="14"/>
  <c r="L285" i="14" s="1"/>
  <c r="E290" i="14"/>
  <c r="L290" i="14" s="1"/>
  <c r="E291" i="14"/>
  <c r="E292" i="14"/>
  <c r="L292" i="14" s="1"/>
  <c r="E293" i="14"/>
  <c r="E294" i="14"/>
  <c r="C295" i="14"/>
  <c r="C296" i="14"/>
  <c r="C297" i="14"/>
  <c r="C298" i="14"/>
  <c r="C299" i="14"/>
  <c r="C300" i="14"/>
  <c r="E301" i="14"/>
  <c r="L301" i="14" s="1"/>
  <c r="E314" i="14"/>
  <c r="E315" i="14"/>
  <c r="E316" i="14"/>
  <c r="E317" i="14"/>
  <c r="E318" i="14"/>
  <c r="E319" i="14"/>
  <c r="E320" i="14"/>
  <c r="L320" i="14" s="1"/>
  <c r="E321" i="14"/>
  <c r="L321" i="14" s="1"/>
  <c r="E322" i="14"/>
  <c r="L322" i="14" s="1"/>
  <c r="E344" i="14"/>
  <c r="E345" i="14"/>
  <c r="L345" i="14" s="1"/>
  <c r="E346" i="14"/>
  <c r="E347" i="14"/>
  <c r="L347" i="14" s="1"/>
  <c r="E331" i="14"/>
  <c r="L331" i="14" s="1"/>
  <c r="C348" i="14"/>
  <c r="C349" i="14"/>
  <c r="C350" i="14"/>
  <c r="C351" i="14"/>
  <c r="C352" i="14"/>
  <c r="C353" i="14"/>
  <c r="C354" i="14"/>
  <c r="E355" i="14"/>
  <c r="E356" i="14"/>
  <c r="E357" i="14"/>
  <c r="E358" i="14"/>
  <c r="E359" i="14"/>
  <c r="E360" i="14"/>
  <c r="E365" i="14"/>
  <c r="E366" i="14"/>
  <c r="E367" i="14"/>
  <c r="E368" i="14"/>
  <c r="E369" i="14"/>
  <c r="E371" i="14"/>
  <c r="E372" i="14"/>
  <c r="L372" i="14" s="1"/>
  <c r="E373" i="14"/>
  <c r="L373" i="14" s="1"/>
  <c r="E370" i="14"/>
  <c r="L370" i="14" s="1"/>
  <c r="E361" i="14"/>
  <c r="L361" i="14" s="1"/>
  <c r="E362" i="14"/>
  <c r="L362" i="14" s="1"/>
  <c r="E363" i="14"/>
  <c r="L363" i="14" s="1"/>
  <c r="V379" i="14"/>
  <c r="C382" i="14"/>
  <c r="E382" i="14" s="1"/>
  <c r="C383" i="14"/>
  <c r="C384" i="14"/>
  <c r="C385" i="14"/>
  <c r="E393" i="14"/>
  <c r="E396" i="14"/>
  <c r="L396" i="14" s="1"/>
  <c r="E397" i="14"/>
  <c r="L397" i="14" s="1"/>
  <c r="C398" i="14"/>
  <c r="E400" i="14"/>
  <c r="L400" i="14" s="1"/>
  <c r="E402" i="14"/>
  <c r="L402" i="14" s="1"/>
  <c r="E403" i="14"/>
  <c r="L403" i="14" s="1"/>
  <c r="C404" i="14"/>
  <c r="C405" i="14"/>
  <c r="E405" i="14" s="1"/>
  <c r="L405" i="14" s="1"/>
  <c r="C408" i="14"/>
  <c r="L409" i="14"/>
  <c r="E412" i="14"/>
  <c r="L412" i="14" s="1"/>
  <c r="E413" i="14"/>
  <c r="L413" i="14" s="1"/>
  <c r="E415" i="14"/>
  <c r="L415" i="14" s="1"/>
  <c r="E417" i="14"/>
  <c r="L417" i="14" s="1"/>
  <c r="L422" i="14"/>
  <c r="L424" i="14"/>
  <c r="E425" i="14"/>
  <c r="L425" i="14" s="1"/>
  <c r="E426" i="14"/>
  <c r="L426" i="14" s="1"/>
  <c r="E434" i="14"/>
  <c r="L434" i="14" s="1"/>
  <c r="E473" i="14"/>
  <c r="L473" i="14" s="1"/>
  <c r="L449" i="14"/>
  <c r="L456" i="14"/>
  <c r="E406" i="14"/>
  <c r="L406" i="14" s="1"/>
  <c r="C458" i="14"/>
  <c r="W458" i="14"/>
  <c r="D3" i="14"/>
  <c r="K3" i="14" s="1"/>
  <c r="D20" i="14"/>
  <c r="K20" i="14" s="1"/>
  <c r="K21" i="14"/>
  <c r="D23" i="14"/>
  <c r="K23" i="14" s="1"/>
  <c r="M23" i="14" s="1"/>
  <c r="D58" i="14"/>
  <c r="K58" i="14" s="1"/>
  <c r="M58" i="14" s="1"/>
  <c r="D27" i="14"/>
  <c r="K27" i="14" s="1"/>
  <c r="M27" i="14" s="1"/>
  <c r="D39" i="14"/>
  <c r="K39" i="14" s="1"/>
  <c r="M28" i="14"/>
  <c r="D40" i="14"/>
  <c r="K40" i="14" s="1"/>
  <c r="D37" i="14"/>
  <c r="K37" i="14" s="1"/>
  <c r="D38" i="14"/>
  <c r="K38" i="14" s="1"/>
  <c r="D29" i="14"/>
  <c r="K29" i="14" s="1"/>
  <c r="D46" i="14"/>
  <c r="K46" i="14" s="1"/>
  <c r="D47" i="14"/>
  <c r="K47" i="14" s="1"/>
  <c r="M47" i="14" s="1"/>
  <c r="D33" i="14"/>
  <c r="D49" i="14"/>
  <c r="K49" i="14" s="1"/>
  <c r="D53" i="14"/>
  <c r="K53" i="14" s="1"/>
  <c r="AC53" i="14" s="1"/>
  <c r="D54" i="14"/>
  <c r="K54" i="14" s="1"/>
  <c r="D55" i="14"/>
  <c r="K55" i="14" s="1"/>
  <c r="AC55" i="14" s="1"/>
  <c r="D56" i="14"/>
  <c r="K56" i="14" s="1"/>
  <c r="AC56" i="14" s="1"/>
  <c r="D57" i="14"/>
  <c r="K57" i="14" s="1"/>
  <c r="AC57" i="14" s="1"/>
  <c r="D59" i="14"/>
  <c r="D60" i="14"/>
  <c r="D61" i="14"/>
  <c r="K61" i="14" s="1"/>
  <c r="D62" i="14"/>
  <c r="D63" i="14"/>
  <c r="K63" i="14" s="1"/>
  <c r="D64" i="14"/>
  <c r="K64" i="14" s="1"/>
  <c r="D65" i="14"/>
  <c r="D66" i="14"/>
  <c r="K66" i="14" s="1"/>
  <c r="D67" i="14"/>
  <c r="K67" i="14" s="1"/>
  <c r="D68" i="14"/>
  <c r="K68" i="14" s="1"/>
  <c r="D69" i="14"/>
  <c r="K69" i="14" s="1"/>
  <c r="D70" i="14"/>
  <c r="K70" i="14" s="1"/>
  <c r="D71" i="14"/>
  <c r="K71" i="14" s="1"/>
  <c r="D72" i="14"/>
  <c r="D73" i="14"/>
  <c r="D74" i="14"/>
  <c r="D75" i="14"/>
  <c r="K75" i="14" s="1"/>
  <c r="D76" i="14"/>
  <c r="D77" i="14"/>
  <c r="D78" i="14"/>
  <c r="D79" i="14"/>
  <c r="D80" i="14"/>
  <c r="D81" i="14"/>
  <c r="D82" i="14"/>
  <c r="K82" i="14" s="1"/>
  <c r="D83" i="14"/>
  <c r="D84" i="14"/>
  <c r="D85" i="14"/>
  <c r="K85" i="14" s="1"/>
  <c r="D89" i="14"/>
  <c r="K89" i="14" s="1"/>
  <c r="M89" i="14" s="1"/>
  <c r="D91" i="14"/>
  <c r="K91" i="14" s="1"/>
  <c r="M91" i="14" s="1"/>
  <c r="D92" i="14"/>
  <c r="K92" i="14" s="1"/>
  <c r="M92" i="14" s="1"/>
  <c r="K115" i="14"/>
  <c r="K116" i="14"/>
  <c r="K117" i="14"/>
  <c r="D124" i="14"/>
  <c r="K124" i="14" s="1"/>
  <c r="M124" i="14" s="1"/>
  <c r="K125" i="14"/>
  <c r="M125" i="14" s="1"/>
  <c r="D126" i="14"/>
  <c r="K126" i="14" s="1"/>
  <c r="K86" i="14"/>
  <c r="M86" i="14" s="1"/>
  <c r="D143" i="14"/>
  <c r="K143" i="14" s="1"/>
  <c r="D145" i="14"/>
  <c r="K145" i="14" s="1"/>
  <c r="D146" i="14"/>
  <c r="K146" i="14" s="1"/>
  <c r="D152" i="14"/>
  <c r="D154" i="14"/>
  <c r="D155" i="14"/>
  <c r="D156" i="14"/>
  <c r="D157" i="14"/>
  <c r="K157" i="14" s="1"/>
  <c r="D158" i="14"/>
  <c r="K158" i="14" s="1"/>
  <c r="M158" i="14" s="1"/>
  <c r="D364" i="14"/>
  <c r="K364" i="14" s="1"/>
  <c r="M364" i="14" s="1"/>
  <c r="D168" i="14"/>
  <c r="D170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K184" i="14" s="1"/>
  <c r="D185" i="14"/>
  <c r="K185" i="14" s="1"/>
  <c r="D189" i="14"/>
  <c r="K189" i="14" s="1"/>
  <c r="D191" i="14"/>
  <c r="D193" i="14"/>
  <c r="K193" i="14" s="1"/>
  <c r="D195" i="14"/>
  <c r="K195" i="14" s="1"/>
  <c r="D196" i="14"/>
  <c r="D197" i="14"/>
  <c r="K197" i="14" s="1"/>
  <c r="D198" i="14"/>
  <c r="D199" i="14"/>
  <c r="K199" i="14" s="1"/>
  <c r="D200" i="14"/>
  <c r="K200" i="14" s="1"/>
  <c r="D201" i="14"/>
  <c r="K201" i="14" s="1"/>
  <c r="D202" i="14"/>
  <c r="D219" i="14"/>
  <c r="K219" i="14" s="1"/>
  <c r="D222" i="14"/>
  <c r="K222" i="14" s="1"/>
  <c r="D205" i="14"/>
  <c r="K205" i="14" s="1"/>
  <c r="M205" i="14" s="1"/>
  <c r="D223" i="14"/>
  <c r="K223" i="14" s="1"/>
  <c r="M223" i="14" s="1"/>
  <c r="D206" i="14"/>
  <c r="D207" i="14"/>
  <c r="D208" i="14"/>
  <c r="K208" i="14" s="1"/>
  <c r="D224" i="14"/>
  <c r="K224" i="14" s="1"/>
  <c r="M224" i="14" s="1"/>
  <c r="D227" i="14"/>
  <c r="K227" i="14" s="1"/>
  <c r="M227" i="14" s="1"/>
  <c r="D232" i="14"/>
  <c r="K232" i="14" s="1"/>
  <c r="M232" i="14" s="1"/>
  <c r="D236" i="14"/>
  <c r="K236" i="14" s="1"/>
  <c r="D238" i="14"/>
  <c r="K238" i="14" s="1"/>
  <c r="D257" i="14"/>
  <c r="K257" i="14" s="1"/>
  <c r="D255" i="14"/>
  <c r="K255" i="14" s="1"/>
  <c r="M255" i="14" s="1"/>
  <c r="K268" i="14"/>
  <c r="M268" i="14" s="1"/>
  <c r="K269" i="14"/>
  <c r="M269" i="14" s="1"/>
  <c r="D273" i="14"/>
  <c r="D281" i="14"/>
  <c r="K281" i="14" s="1"/>
  <c r="M281" i="14" s="1"/>
  <c r="D284" i="14"/>
  <c r="K284" i="14" s="1"/>
  <c r="D285" i="14"/>
  <c r="K285" i="14" s="1"/>
  <c r="D290" i="14"/>
  <c r="K290" i="14" s="1"/>
  <c r="D291" i="14"/>
  <c r="K291" i="14" s="1"/>
  <c r="D292" i="14"/>
  <c r="K292" i="14" s="1"/>
  <c r="M292" i="14" s="1"/>
  <c r="D293" i="14"/>
  <c r="D294" i="14"/>
  <c r="D301" i="14"/>
  <c r="K301" i="14" s="1"/>
  <c r="M301" i="14" s="1"/>
  <c r="D314" i="14"/>
  <c r="D315" i="14"/>
  <c r="D316" i="14"/>
  <c r="D317" i="14"/>
  <c r="D318" i="14"/>
  <c r="D319" i="14"/>
  <c r="D320" i="14"/>
  <c r="K320" i="14" s="1"/>
  <c r="D321" i="14"/>
  <c r="K321" i="14" s="1"/>
  <c r="D322" i="14"/>
  <c r="K322" i="14" s="1"/>
  <c r="D344" i="14"/>
  <c r="D345" i="14"/>
  <c r="D346" i="14"/>
  <c r="D347" i="14"/>
  <c r="K347" i="14" s="1"/>
  <c r="M347" i="14" s="1"/>
  <c r="D331" i="14"/>
  <c r="K331" i="14" s="1"/>
  <c r="M331" i="14" s="1"/>
  <c r="D355" i="14"/>
  <c r="D356" i="14"/>
  <c r="D357" i="14"/>
  <c r="D358" i="14"/>
  <c r="D359" i="14"/>
  <c r="D360" i="14"/>
  <c r="D365" i="14"/>
  <c r="D366" i="14"/>
  <c r="D367" i="14"/>
  <c r="D368" i="14"/>
  <c r="D369" i="14"/>
  <c r="D371" i="14"/>
  <c r="D372" i="14"/>
  <c r="K372" i="14" s="1"/>
  <c r="D373" i="14"/>
  <c r="K373" i="14" s="1"/>
  <c r="D370" i="14"/>
  <c r="K370" i="14" s="1"/>
  <c r="M370" i="14" s="1"/>
  <c r="D361" i="14"/>
  <c r="K361" i="14" s="1"/>
  <c r="D362" i="14"/>
  <c r="K362" i="14" s="1"/>
  <c r="D363" i="14"/>
  <c r="K363" i="14" s="1"/>
  <c r="D393" i="14"/>
  <c r="D396" i="14"/>
  <c r="K396" i="14" s="1"/>
  <c r="D397" i="14"/>
  <c r="K397" i="14" s="1"/>
  <c r="D400" i="14"/>
  <c r="K400" i="14" s="1"/>
  <c r="M400" i="14" s="1"/>
  <c r="D402" i="14"/>
  <c r="K402" i="14" s="1"/>
  <c r="D403" i="14"/>
  <c r="K403" i="14" s="1"/>
  <c r="D412" i="14"/>
  <c r="K412" i="14" s="1"/>
  <c r="M412" i="14" s="1"/>
  <c r="D413" i="14"/>
  <c r="K413" i="14" s="1"/>
  <c r="M413" i="14" s="1"/>
  <c r="D415" i="14"/>
  <c r="K415" i="14" s="1"/>
  <c r="M415" i="14" s="1"/>
  <c r="D417" i="14"/>
  <c r="K417" i="14" s="1"/>
  <c r="M417" i="14" s="1"/>
  <c r="K422" i="14"/>
  <c r="K424" i="14"/>
  <c r="D425" i="14"/>
  <c r="K425" i="14" s="1"/>
  <c r="D426" i="14"/>
  <c r="K426" i="14" s="1"/>
  <c r="D434" i="14"/>
  <c r="K434" i="14" s="1"/>
  <c r="M434" i="14" s="1"/>
  <c r="D473" i="14"/>
  <c r="K473" i="14" s="1"/>
  <c r="K449" i="14"/>
  <c r="M449" i="14" s="1"/>
  <c r="K456" i="14"/>
  <c r="M456" i="14" s="1"/>
  <c r="D406" i="14"/>
  <c r="K406" i="14" s="1"/>
  <c r="M406" i="14" s="1"/>
  <c r="H474" i="61"/>
  <c r="I474" i="61"/>
  <c r="J474" i="61"/>
  <c r="E474" i="61"/>
  <c r="G474" i="61"/>
  <c r="D474" i="61"/>
  <c r="C429" i="14"/>
  <c r="C430" i="14"/>
  <c r="AB5" i="14"/>
  <c r="AB6" i="14"/>
  <c r="AB7" i="14"/>
  <c r="AB8" i="14"/>
  <c r="AB9" i="14"/>
  <c r="AB10" i="14"/>
  <c r="AB11" i="14"/>
  <c r="AB12" i="14"/>
  <c r="AB13" i="14"/>
  <c r="AB25" i="14"/>
  <c r="AB26" i="14"/>
  <c r="AB43" i="14"/>
  <c r="AB44" i="14"/>
  <c r="AB115" i="14"/>
  <c r="AB116" i="14"/>
  <c r="AB117" i="14"/>
  <c r="AB118" i="14"/>
  <c r="AB119" i="14"/>
  <c r="AB121" i="14"/>
  <c r="AB147" i="14"/>
  <c r="AB148" i="14"/>
  <c r="AB149" i="14"/>
  <c r="AB150" i="14"/>
  <c r="AB151" i="14"/>
  <c r="AB152" i="14"/>
  <c r="AB153" i="14"/>
  <c r="AB154" i="14"/>
  <c r="AB155" i="14"/>
  <c r="AB156" i="14"/>
  <c r="AB159" i="14"/>
  <c r="AB160" i="14"/>
  <c r="AB161" i="14"/>
  <c r="AB162" i="14"/>
  <c r="AB165" i="14"/>
  <c r="AB167" i="14"/>
  <c r="AB168" i="14"/>
  <c r="AB169" i="14"/>
  <c r="AB170" i="14"/>
  <c r="AB171" i="14"/>
  <c r="AB172" i="14"/>
  <c r="AB173" i="14"/>
  <c r="AB174" i="14"/>
  <c r="AB175" i="14"/>
  <c r="AB176" i="14"/>
  <c r="AB177" i="14"/>
  <c r="AB178" i="14"/>
  <c r="AB179" i="14"/>
  <c r="AB180" i="14"/>
  <c r="AB181" i="14"/>
  <c r="AB182" i="14"/>
  <c r="AB183" i="14"/>
  <c r="AB184" i="14"/>
  <c r="AB185" i="14"/>
  <c r="AB187" i="14"/>
  <c r="AB189" i="14"/>
  <c r="AB191" i="14"/>
  <c r="AB193" i="14"/>
  <c r="AB194" i="14"/>
  <c r="AB195" i="14"/>
  <c r="AB196" i="14"/>
  <c r="AB197" i="14"/>
  <c r="AB198" i="14"/>
  <c r="AB199" i="14"/>
  <c r="AB200" i="14"/>
  <c r="AB201" i="14"/>
  <c r="AB202" i="14"/>
  <c r="AB209" i="14"/>
  <c r="AB210" i="14"/>
  <c r="AB225" i="14"/>
  <c r="AB226" i="14"/>
  <c r="AB231" i="14"/>
  <c r="AB233" i="14"/>
  <c r="AB234" i="14"/>
  <c r="AB235" i="14"/>
  <c r="AB236" i="14"/>
  <c r="AB237" i="14"/>
  <c r="AB238" i="14"/>
  <c r="AB241" i="14"/>
  <c r="AB247" i="14"/>
  <c r="AB248" i="14"/>
  <c r="AB252" i="14"/>
  <c r="AB253" i="14"/>
  <c r="AB254" i="14"/>
  <c r="AB242" i="14"/>
  <c r="AB256" i="14"/>
  <c r="AB257" i="14"/>
  <c r="AB258" i="14"/>
  <c r="AB259" i="14"/>
  <c r="AB260" i="14"/>
  <c r="AB261" i="14"/>
  <c r="AB272" i="14"/>
  <c r="AB274" i="14"/>
  <c r="AB275" i="14"/>
  <c r="AB276" i="14"/>
  <c r="AB277" i="14"/>
  <c r="AB278" i="14"/>
  <c r="AB279" i="14"/>
  <c r="AB280" i="14"/>
  <c r="AB295" i="14"/>
  <c r="AB296" i="14"/>
  <c r="AB297" i="14"/>
  <c r="AB298" i="14"/>
  <c r="AB299" i="14"/>
  <c r="AB300" i="14"/>
  <c r="AB302" i="14"/>
  <c r="AB303" i="14"/>
  <c r="AB323" i="14"/>
  <c r="AB324" i="14"/>
  <c r="AB325" i="14"/>
  <c r="AB326" i="14"/>
  <c r="AB327" i="14"/>
  <c r="AB328" i="14"/>
  <c r="AB329" i="14"/>
  <c r="AB330" i="14"/>
  <c r="AB332" i="14"/>
  <c r="AB333" i="14"/>
  <c r="AB335" i="14"/>
  <c r="AB336" i="14"/>
  <c r="AB338" i="14"/>
  <c r="AB339" i="14"/>
  <c r="AB342" i="14"/>
  <c r="AB343" i="14"/>
  <c r="AB348" i="14"/>
  <c r="AB349" i="14"/>
  <c r="AB350" i="14"/>
  <c r="AB351" i="14"/>
  <c r="AB352" i="14"/>
  <c r="AB353" i="14"/>
  <c r="AB354" i="14"/>
  <c r="AB355" i="14"/>
  <c r="AB356" i="14"/>
  <c r="AB357" i="14"/>
  <c r="AB358" i="14"/>
  <c r="AB359" i="14"/>
  <c r="AB360" i="14"/>
  <c r="AB374" i="14"/>
  <c r="AB375" i="14"/>
  <c r="AB376" i="14"/>
  <c r="AB377" i="14"/>
  <c r="AB378" i="14"/>
  <c r="AB379" i="14"/>
  <c r="AB380" i="14"/>
  <c r="AB381" i="14"/>
  <c r="AB382" i="14"/>
  <c r="AB383" i="14"/>
  <c r="AB384" i="14"/>
  <c r="AB385" i="14"/>
  <c r="AB386" i="14"/>
  <c r="AB387" i="14"/>
  <c r="AB388" i="14"/>
  <c r="AB389" i="14"/>
  <c r="AB390" i="14"/>
  <c r="AB391" i="14"/>
  <c r="AB392" i="14"/>
  <c r="AB393" i="14"/>
  <c r="AB394" i="14"/>
  <c r="AB395" i="14"/>
  <c r="AB398" i="14"/>
  <c r="AB400" i="14"/>
  <c r="AB401" i="14"/>
  <c r="AB402" i="14"/>
  <c r="AB403" i="14"/>
  <c r="AB404" i="14"/>
  <c r="AB405" i="14"/>
  <c r="AB407" i="14"/>
  <c r="AB408" i="14"/>
  <c r="AB411" i="14"/>
  <c r="AB429" i="14"/>
  <c r="AB430" i="14"/>
  <c r="AB458" i="14"/>
  <c r="AB2" i="14"/>
  <c r="AB3" i="14"/>
  <c r="AB4" i="14"/>
  <c r="AB14" i="14"/>
  <c r="AB15" i="14"/>
  <c r="AB16" i="14"/>
  <c r="AB20" i="14"/>
  <c r="AB21" i="14"/>
  <c r="AB23" i="14"/>
  <c r="AB24" i="14"/>
  <c r="AB58" i="14"/>
  <c r="AB27" i="14"/>
  <c r="AB39" i="14"/>
  <c r="AB28" i="14"/>
  <c r="AB40" i="14"/>
  <c r="AB37" i="14"/>
  <c r="AB38" i="14"/>
  <c r="AB29" i="14"/>
  <c r="AB46" i="14"/>
  <c r="AB47" i="14"/>
  <c r="AB33" i="14"/>
  <c r="AB59" i="14"/>
  <c r="AB60" i="14"/>
  <c r="AB61" i="14"/>
  <c r="AB62" i="14"/>
  <c r="AB63" i="14"/>
  <c r="AB64" i="14"/>
  <c r="AB65" i="14"/>
  <c r="AB66" i="14"/>
  <c r="AB67" i="14"/>
  <c r="AB68" i="14"/>
  <c r="AB69" i="14"/>
  <c r="AB70" i="14"/>
  <c r="AB71" i="14"/>
  <c r="AB72" i="14"/>
  <c r="AB73" i="14"/>
  <c r="AB74" i="14"/>
  <c r="AB75" i="14"/>
  <c r="AB76" i="14"/>
  <c r="AB77" i="14"/>
  <c r="AB78" i="14"/>
  <c r="AB79" i="14"/>
  <c r="AB80" i="14"/>
  <c r="AB81" i="14"/>
  <c r="AB82" i="14"/>
  <c r="AB83" i="14"/>
  <c r="AB84" i="14"/>
  <c r="AB85" i="14"/>
  <c r="AB89" i="14"/>
  <c r="AB91" i="14"/>
  <c r="AB92" i="14"/>
  <c r="AB97" i="14"/>
  <c r="AB105" i="14"/>
  <c r="AB124" i="14"/>
  <c r="AB125" i="14"/>
  <c r="AB126" i="14"/>
  <c r="AB134" i="14"/>
  <c r="AB142" i="14"/>
  <c r="AB143" i="14"/>
  <c r="AB145" i="14"/>
  <c r="AB146" i="14"/>
  <c r="AB157" i="14"/>
  <c r="AB158" i="14"/>
  <c r="AB364" i="14"/>
  <c r="AB211" i="14"/>
  <c r="AB212" i="14"/>
  <c r="AB213" i="14"/>
  <c r="AB214" i="14"/>
  <c r="AB215" i="14"/>
  <c r="AB216" i="14"/>
  <c r="AB217" i="14"/>
  <c r="AB218" i="14"/>
  <c r="AB219" i="14"/>
  <c r="AB220" i="14"/>
  <c r="AB221" i="14"/>
  <c r="AB222" i="14"/>
  <c r="AB205" i="14"/>
  <c r="AB223" i="14"/>
  <c r="AB206" i="14"/>
  <c r="AB207" i="14"/>
  <c r="AB208" i="14"/>
  <c r="AB224" i="14"/>
  <c r="AB227" i="14"/>
  <c r="AB228" i="14"/>
  <c r="AB229" i="14"/>
  <c r="AB230" i="14"/>
  <c r="AB232" i="14"/>
  <c r="AB262" i="14"/>
  <c r="AB263" i="14"/>
  <c r="AB264" i="14"/>
  <c r="AB265" i="14"/>
  <c r="AB266" i="14"/>
  <c r="AB267" i="14"/>
  <c r="AB255" i="14"/>
  <c r="AB268" i="14"/>
  <c r="AB269" i="14"/>
  <c r="AB270" i="14"/>
  <c r="AB273" i="14"/>
  <c r="AB281" i="14"/>
  <c r="AB288" i="14"/>
  <c r="AB290" i="14"/>
  <c r="AB291" i="14"/>
  <c r="AB292" i="14"/>
  <c r="AB293" i="14"/>
  <c r="AB294" i="14"/>
  <c r="AB301" i="14"/>
  <c r="AB304" i="14"/>
  <c r="AB305" i="14"/>
  <c r="AB306" i="14"/>
  <c r="AB307" i="14"/>
  <c r="AB308" i="14"/>
  <c r="AB309" i="14"/>
  <c r="AB310" i="14"/>
  <c r="AB311" i="14"/>
  <c r="AB312" i="14"/>
  <c r="AB313" i="14"/>
  <c r="AB314" i="14"/>
  <c r="AB315" i="14"/>
  <c r="AB317" i="14"/>
  <c r="AB318" i="14"/>
  <c r="AB319" i="14"/>
  <c r="AB320" i="14"/>
  <c r="AB322" i="14"/>
  <c r="AB340" i="14"/>
  <c r="AB341" i="14"/>
  <c r="AB344" i="14"/>
  <c r="AB345" i="14"/>
  <c r="AB346" i="14"/>
  <c r="AB337" i="14"/>
  <c r="AB347" i="14"/>
  <c r="AB331" i="14"/>
  <c r="AB365" i="14"/>
  <c r="AB366" i="14"/>
  <c r="AB367" i="14"/>
  <c r="AB368" i="14"/>
  <c r="AB369" i="14"/>
  <c r="AB371" i="14"/>
  <c r="AB372" i="14"/>
  <c r="AB373" i="14"/>
  <c r="AB370" i="14"/>
  <c r="AB361" i="14"/>
  <c r="AB362" i="14"/>
  <c r="AB363" i="14"/>
  <c r="AB396" i="14"/>
  <c r="AB397" i="14"/>
  <c r="AB399" i="14"/>
  <c r="AB409" i="14"/>
  <c r="AB412" i="14"/>
  <c r="AB413" i="14"/>
  <c r="AB415" i="14"/>
  <c r="AB417" i="14"/>
  <c r="AB418" i="14"/>
  <c r="AB419" i="14"/>
  <c r="AB420" i="14"/>
  <c r="AB421" i="14"/>
  <c r="AB422" i="14"/>
  <c r="AB424" i="14"/>
  <c r="AB426" i="14"/>
  <c r="AB433" i="14"/>
  <c r="AB434" i="14"/>
  <c r="AB435" i="14"/>
  <c r="AB436" i="14"/>
  <c r="AB473" i="14"/>
  <c r="AB437" i="14"/>
  <c r="AB440" i="14"/>
  <c r="AB444" i="14"/>
  <c r="AB445" i="14"/>
  <c r="AB446" i="14"/>
  <c r="AB448" i="14"/>
  <c r="AB449" i="14"/>
  <c r="AB450" i="14"/>
  <c r="AB451" i="14"/>
  <c r="AB452" i="14"/>
  <c r="AB453" i="14"/>
  <c r="AB454" i="14"/>
  <c r="AB456" i="14"/>
  <c r="AB406" i="14"/>
  <c r="AB459" i="14"/>
  <c r="AB460" i="14"/>
  <c r="AB461" i="14"/>
  <c r="AB462" i="14"/>
  <c r="AB243" i="14"/>
  <c r="AB244" i="14"/>
  <c r="AB245" i="14"/>
  <c r="AB463" i="14"/>
  <c r="Y2" i="14"/>
  <c r="Q424" i="14"/>
  <c r="R424" i="14"/>
  <c r="P424" i="14"/>
  <c r="Q286" i="14"/>
  <c r="R286" i="14"/>
  <c r="P286" i="14"/>
  <c r="Q313" i="14"/>
  <c r="R313" i="14"/>
  <c r="P313" i="14"/>
  <c r="Q312" i="14"/>
  <c r="R312" i="14"/>
  <c r="P312" i="14"/>
  <c r="Q311" i="14"/>
  <c r="R311" i="14"/>
  <c r="P311" i="14"/>
  <c r="Q310" i="14"/>
  <c r="R310" i="14"/>
  <c r="P310" i="14"/>
  <c r="Q309" i="14"/>
  <c r="R309" i="14"/>
  <c r="P309" i="14"/>
  <c r="Q308" i="14"/>
  <c r="R308" i="14"/>
  <c r="P308" i="14"/>
  <c r="Q307" i="14"/>
  <c r="R307" i="14"/>
  <c r="P307" i="14"/>
  <c r="Q306" i="14"/>
  <c r="R306" i="14"/>
  <c r="P306" i="14"/>
  <c r="Q305" i="14"/>
  <c r="R305" i="14"/>
  <c r="P305" i="14"/>
  <c r="Q304" i="14"/>
  <c r="R304" i="14"/>
  <c r="P304" i="14"/>
  <c r="Q212" i="14"/>
  <c r="R212" i="14"/>
  <c r="P212" i="14"/>
  <c r="Q211" i="14"/>
  <c r="R211" i="14"/>
  <c r="P211" i="14"/>
  <c r="Q288" i="14"/>
  <c r="R288" i="14"/>
  <c r="P288" i="14"/>
  <c r="Q230" i="14"/>
  <c r="R230" i="14"/>
  <c r="P230" i="14"/>
  <c r="Q229" i="14"/>
  <c r="R229" i="14"/>
  <c r="P229" i="14"/>
  <c r="Q287" i="14"/>
  <c r="R287" i="14"/>
  <c r="P287" i="14"/>
  <c r="Q221" i="14"/>
  <c r="R221" i="14"/>
  <c r="P221" i="14"/>
  <c r="Q220" i="14"/>
  <c r="R220" i="14"/>
  <c r="P220" i="14"/>
  <c r="Q219" i="14"/>
  <c r="R219" i="14"/>
  <c r="P219" i="14"/>
  <c r="Q218" i="14"/>
  <c r="R218" i="14"/>
  <c r="P218" i="14"/>
  <c r="Q217" i="14"/>
  <c r="R217" i="14"/>
  <c r="P217" i="14"/>
  <c r="Q216" i="14"/>
  <c r="R216" i="14"/>
  <c r="P216" i="14"/>
  <c r="Q215" i="14"/>
  <c r="R215" i="14"/>
  <c r="P215" i="14"/>
  <c r="Q214" i="14"/>
  <c r="R214" i="14"/>
  <c r="P214" i="14"/>
  <c r="Q213" i="14"/>
  <c r="R213" i="14"/>
  <c r="P213" i="14"/>
  <c r="Q337" i="14"/>
  <c r="R337" i="14"/>
  <c r="P337" i="14"/>
  <c r="Q228" i="14"/>
  <c r="R228" i="14"/>
  <c r="P228" i="14"/>
  <c r="Q226" i="14"/>
  <c r="R226" i="14"/>
  <c r="P226" i="14"/>
  <c r="Q267" i="14"/>
  <c r="R267" i="14"/>
  <c r="P267" i="14"/>
  <c r="Q266" i="14"/>
  <c r="R266" i="14"/>
  <c r="P266" i="14"/>
  <c r="Q265" i="14"/>
  <c r="R265" i="14"/>
  <c r="P265" i="14"/>
  <c r="Q264" i="14"/>
  <c r="R264" i="14"/>
  <c r="P264" i="14"/>
  <c r="Q263" i="14"/>
  <c r="R263" i="14"/>
  <c r="P263" i="14"/>
  <c r="Q262" i="14"/>
  <c r="R262" i="14"/>
  <c r="P262" i="14"/>
  <c r="Q2" i="14"/>
  <c r="R2" i="14"/>
  <c r="P2" i="14"/>
  <c r="AH105" i="14"/>
  <c r="Q105" i="14"/>
  <c r="R105" i="14"/>
  <c r="P105" i="14"/>
  <c r="Q84" i="14"/>
  <c r="R84" i="14"/>
  <c r="P84" i="14"/>
  <c r="Q83" i="14"/>
  <c r="R83" i="14"/>
  <c r="P83" i="14"/>
  <c r="Q82" i="14"/>
  <c r="R82" i="14"/>
  <c r="P82" i="14"/>
  <c r="Q81" i="14"/>
  <c r="R81" i="14"/>
  <c r="P81" i="14"/>
  <c r="Q80" i="14"/>
  <c r="R80" i="14"/>
  <c r="P80" i="14"/>
  <c r="Q79" i="14"/>
  <c r="R79" i="14"/>
  <c r="P79" i="14"/>
  <c r="Q78" i="14"/>
  <c r="R78" i="14"/>
  <c r="P78" i="14"/>
  <c r="Q51" i="14"/>
  <c r="R51" i="14"/>
  <c r="P51" i="14"/>
  <c r="Q48" i="14"/>
  <c r="R48" i="14"/>
  <c r="P48" i="14"/>
  <c r="Q71" i="14"/>
  <c r="R71" i="14"/>
  <c r="P71" i="14"/>
  <c r="Q69" i="14"/>
  <c r="R69" i="14"/>
  <c r="P69" i="14"/>
  <c r="Q66" i="14"/>
  <c r="R66" i="14"/>
  <c r="P66" i="14"/>
  <c r="Q65" i="14"/>
  <c r="R65" i="14"/>
  <c r="P65" i="14"/>
  <c r="AH63" i="14"/>
  <c r="Q60" i="14"/>
  <c r="R60" i="14"/>
  <c r="P60" i="14"/>
  <c r="Q85" i="14"/>
  <c r="R85" i="14"/>
  <c r="P85" i="14"/>
  <c r="AH12" i="14"/>
  <c r="AH11" i="14"/>
  <c r="Q242" i="14"/>
  <c r="R242" i="14"/>
  <c r="P242" i="14"/>
  <c r="Q341" i="14"/>
  <c r="R341" i="14"/>
  <c r="P341" i="14"/>
  <c r="Q334" i="14"/>
  <c r="R334" i="14"/>
  <c r="P334" i="14"/>
  <c r="Q339" i="14"/>
  <c r="R339" i="14"/>
  <c r="P339" i="14"/>
  <c r="Q344" i="14"/>
  <c r="R344" i="14"/>
  <c r="P344" i="14"/>
  <c r="Q328" i="14"/>
  <c r="R328" i="14"/>
  <c r="P328" i="14"/>
  <c r="Q440" i="14"/>
  <c r="R440" i="14"/>
  <c r="P440" i="14"/>
  <c r="Q437" i="14"/>
  <c r="R437" i="14"/>
  <c r="P437" i="14"/>
  <c r="Q473" i="14"/>
  <c r="R473" i="14"/>
  <c r="P473" i="14"/>
  <c r="Q430" i="14"/>
  <c r="R430" i="14"/>
  <c r="P430" i="14"/>
  <c r="Q454" i="14"/>
  <c r="R454" i="14"/>
  <c r="P454" i="14"/>
  <c r="Q453" i="14"/>
  <c r="R453" i="14"/>
  <c r="P453" i="14"/>
  <c r="Q452" i="14"/>
  <c r="R452" i="14"/>
  <c r="P452" i="14"/>
  <c r="Q451" i="14"/>
  <c r="R451" i="14"/>
  <c r="P451" i="14"/>
  <c r="Q450" i="14"/>
  <c r="R450" i="14"/>
  <c r="P450" i="14"/>
  <c r="Q413" i="14"/>
  <c r="R413" i="14"/>
  <c r="P413" i="14"/>
  <c r="Q14" i="14"/>
  <c r="R14" i="14"/>
  <c r="P14" i="14"/>
  <c r="Q449" i="14"/>
  <c r="R449" i="14"/>
  <c r="P449" i="14"/>
  <c r="Q448" i="14"/>
  <c r="R448" i="14"/>
  <c r="P448" i="14"/>
  <c r="Q446" i="14"/>
  <c r="R446" i="14"/>
  <c r="P446" i="14"/>
  <c r="Q445" i="14"/>
  <c r="R445" i="14"/>
  <c r="P445" i="14"/>
  <c r="Q444" i="14"/>
  <c r="R444" i="14"/>
  <c r="P444" i="14"/>
  <c r="Q158" i="14"/>
  <c r="R158" i="14"/>
  <c r="P158" i="14"/>
  <c r="Q157" i="14"/>
  <c r="R157" i="14"/>
  <c r="P157" i="14"/>
  <c r="Q24" i="14"/>
  <c r="R24" i="14"/>
  <c r="P24" i="14"/>
  <c r="Q426" i="14"/>
  <c r="R426" i="14"/>
  <c r="P426" i="14"/>
  <c r="Q436" i="14"/>
  <c r="R436" i="14"/>
  <c r="P436" i="14"/>
  <c r="Q435" i="14"/>
  <c r="R435" i="14"/>
  <c r="P435" i="14"/>
  <c r="Q419" i="14"/>
  <c r="R419" i="14"/>
  <c r="P419" i="14"/>
  <c r="Q421" i="14"/>
  <c r="R421" i="14"/>
  <c r="P421" i="14"/>
  <c r="Q420" i="14"/>
  <c r="R420" i="14"/>
  <c r="P420" i="14"/>
  <c r="Q402" i="14"/>
  <c r="R402" i="14"/>
  <c r="P402" i="14"/>
  <c r="Q401" i="14"/>
  <c r="R401" i="14"/>
  <c r="P401" i="14"/>
  <c r="Q400" i="14"/>
  <c r="R400" i="14"/>
  <c r="P400" i="14"/>
  <c r="Q434" i="14"/>
  <c r="R434" i="14"/>
  <c r="P434" i="14"/>
  <c r="Q409" i="14"/>
  <c r="R409" i="14"/>
  <c r="P409" i="14"/>
  <c r="Q433" i="14"/>
  <c r="R433" i="14"/>
  <c r="P433" i="14"/>
  <c r="Q224" i="14"/>
  <c r="R224" i="14"/>
  <c r="P224" i="14"/>
  <c r="Q146" i="14"/>
  <c r="R146" i="14"/>
  <c r="P146" i="14"/>
  <c r="Q145" i="14"/>
  <c r="R145" i="14"/>
  <c r="P145" i="14"/>
  <c r="Q143" i="14"/>
  <c r="R143" i="14"/>
  <c r="P143" i="14"/>
  <c r="Q208" i="14"/>
  <c r="R208" i="14"/>
  <c r="P208" i="14"/>
  <c r="Q396" i="14"/>
  <c r="R396" i="14"/>
  <c r="P396" i="14"/>
  <c r="Q370" i="14"/>
  <c r="R370" i="14"/>
  <c r="P370" i="14"/>
  <c r="Q223" i="14"/>
  <c r="R223" i="14"/>
  <c r="P223" i="14"/>
  <c r="Q373" i="14"/>
  <c r="R373" i="14"/>
  <c r="P373" i="14"/>
  <c r="Q372" i="14"/>
  <c r="R372" i="14"/>
  <c r="P372" i="14"/>
  <c r="Q205" i="14"/>
  <c r="R205" i="14"/>
  <c r="P205" i="14"/>
  <c r="Q364" i="14"/>
  <c r="R364" i="14"/>
  <c r="P364" i="14"/>
  <c r="Q321" i="14"/>
  <c r="R321" i="14"/>
  <c r="P321" i="14"/>
  <c r="Q320" i="14"/>
  <c r="R320" i="14"/>
  <c r="P320" i="14"/>
  <c r="Q53" i="14"/>
  <c r="R53" i="14"/>
  <c r="P53" i="14"/>
  <c r="Q222" i="14"/>
  <c r="R222" i="14"/>
  <c r="P222" i="14"/>
  <c r="Q371" i="14"/>
  <c r="R371" i="14"/>
  <c r="P371" i="14"/>
  <c r="Q369" i="14"/>
  <c r="R369" i="14"/>
  <c r="P369" i="14"/>
  <c r="Q368" i="14"/>
  <c r="R368" i="14"/>
  <c r="P368" i="14"/>
  <c r="Q367" i="14"/>
  <c r="R367" i="14"/>
  <c r="P367" i="14"/>
  <c r="Q366" i="14"/>
  <c r="R366" i="14"/>
  <c r="P366" i="14"/>
  <c r="Q323" i="14"/>
  <c r="R323" i="14"/>
  <c r="P323" i="14"/>
  <c r="Q275" i="14"/>
  <c r="R275" i="14"/>
  <c r="P275" i="14"/>
  <c r="Q412" i="14"/>
  <c r="R412" i="14"/>
  <c r="P412" i="14"/>
  <c r="Q57" i="14"/>
  <c r="R57" i="14"/>
  <c r="P57" i="14"/>
  <c r="Q405" i="14"/>
  <c r="R405" i="14"/>
  <c r="P405" i="14"/>
  <c r="Q406" i="14"/>
  <c r="R406" i="14"/>
  <c r="P406" i="14"/>
  <c r="Q456" i="14"/>
  <c r="R456" i="14"/>
  <c r="P456" i="14"/>
  <c r="Q415" i="14"/>
  <c r="R415" i="14"/>
  <c r="P415" i="14"/>
  <c r="Q425" i="14"/>
  <c r="R425" i="14"/>
  <c r="P425" i="14"/>
  <c r="Q422" i="14"/>
  <c r="R422" i="14"/>
  <c r="P422" i="14"/>
  <c r="Q397" i="14"/>
  <c r="R397" i="14"/>
  <c r="P397" i="14"/>
  <c r="Q331" i="14"/>
  <c r="R331" i="14"/>
  <c r="P331" i="14"/>
  <c r="Q270" i="14"/>
  <c r="R270" i="14"/>
  <c r="P270" i="14"/>
  <c r="Q269" i="14"/>
  <c r="R269" i="14"/>
  <c r="P269" i="14"/>
  <c r="Q322" i="14"/>
  <c r="R322" i="14"/>
  <c r="P322" i="14"/>
  <c r="Q363" i="14"/>
  <c r="R363" i="14"/>
  <c r="P363" i="14"/>
  <c r="Q268" i="14"/>
  <c r="R268" i="14"/>
  <c r="P268" i="14"/>
  <c r="Q362" i="14"/>
  <c r="R362" i="14"/>
  <c r="P362" i="14"/>
  <c r="Q347" i="14"/>
  <c r="R347" i="14"/>
  <c r="P347" i="14"/>
  <c r="Q255" i="14"/>
  <c r="R255" i="14"/>
  <c r="P255" i="14"/>
  <c r="Q361" i="14"/>
  <c r="R361" i="14"/>
  <c r="P361" i="14"/>
  <c r="Q125" i="14"/>
  <c r="R125" i="14"/>
  <c r="P125" i="14"/>
  <c r="Q97" i="14"/>
  <c r="R97" i="14"/>
  <c r="P97" i="14"/>
  <c r="Q46" i="14"/>
  <c r="R46" i="14"/>
  <c r="P46" i="14"/>
  <c r="Q15" i="14"/>
  <c r="R15" i="14"/>
  <c r="P15" i="14"/>
  <c r="Q16" i="14"/>
  <c r="R16" i="14"/>
  <c r="P16" i="14"/>
  <c r="Q92" i="14"/>
  <c r="R92" i="14"/>
  <c r="P92" i="14"/>
  <c r="Q183" i="14"/>
  <c r="R183" i="14"/>
  <c r="P183" i="14"/>
  <c r="C461" i="14"/>
  <c r="Q76" i="14"/>
  <c r="R76" i="14"/>
  <c r="Q77" i="14"/>
  <c r="R77" i="14"/>
  <c r="Q59" i="14"/>
  <c r="R59" i="14"/>
  <c r="Q61" i="14"/>
  <c r="R61" i="14"/>
  <c r="Q62" i="14"/>
  <c r="R62" i="14"/>
  <c r="Q63" i="14"/>
  <c r="R63" i="14"/>
  <c r="Q64" i="14"/>
  <c r="R64" i="14"/>
  <c r="Q67" i="14"/>
  <c r="R67" i="14"/>
  <c r="Q68" i="14"/>
  <c r="R68" i="14"/>
  <c r="Q58" i="14"/>
  <c r="R58" i="14"/>
  <c r="Q70" i="14"/>
  <c r="R70" i="14"/>
  <c r="Q72" i="14"/>
  <c r="R72" i="14"/>
  <c r="Q73" i="14"/>
  <c r="R73" i="14"/>
  <c r="Q236" i="14"/>
  <c r="R236" i="14"/>
  <c r="Q241" i="14"/>
  <c r="R241" i="14"/>
  <c r="Q237" i="14"/>
  <c r="R237" i="14"/>
  <c r="Q238" i="14"/>
  <c r="R238" i="14"/>
  <c r="Q259" i="14"/>
  <c r="R259" i="14"/>
  <c r="Q260" i="14"/>
  <c r="R260" i="14"/>
  <c r="Q261" i="14"/>
  <c r="R261" i="14"/>
  <c r="Q256" i="14"/>
  <c r="R256" i="14"/>
  <c r="Q257" i="14"/>
  <c r="R257" i="14"/>
  <c r="Q258" i="14"/>
  <c r="R258" i="14"/>
  <c r="Q290" i="14"/>
  <c r="R290" i="14"/>
  <c r="Q291" i="14"/>
  <c r="R291" i="14"/>
  <c r="Q231" i="14"/>
  <c r="R231" i="14"/>
  <c r="Q301" i="14"/>
  <c r="R301" i="14"/>
  <c r="Q293" i="14"/>
  <c r="R293" i="14"/>
  <c r="Q294" i="14"/>
  <c r="R294" i="14"/>
  <c r="Q345" i="14"/>
  <c r="R345" i="14"/>
  <c r="Q346" i="14"/>
  <c r="R346" i="14"/>
  <c r="Q338" i="14"/>
  <c r="R338" i="14"/>
  <c r="Q340" i="14"/>
  <c r="R340" i="14"/>
  <c r="Q342" i="14"/>
  <c r="R342" i="14"/>
  <c r="Q343" i="14"/>
  <c r="R343" i="14"/>
  <c r="Q151" i="14"/>
  <c r="R151" i="14"/>
  <c r="Q152" i="14"/>
  <c r="R152" i="14"/>
  <c r="Q153" i="14"/>
  <c r="R153" i="14"/>
  <c r="Q281" i="14"/>
  <c r="R281" i="14"/>
  <c r="Q155" i="14"/>
  <c r="R155" i="14"/>
  <c r="Q156" i="14"/>
  <c r="R156" i="14"/>
  <c r="Q274" i="14"/>
  <c r="R274" i="14"/>
  <c r="Q276" i="14"/>
  <c r="R276" i="14"/>
  <c r="Q277" i="14"/>
  <c r="R277" i="14"/>
  <c r="Q278" i="14"/>
  <c r="R278" i="14"/>
  <c r="Q279" i="14"/>
  <c r="R279" i="14"/>
  <c r="Q280" i="14"/>
  <c r="R280" i="14"/>
  <c r="Q5" i="14"/>
  <c r="R5" i="14"/>
  <c r="Q6" i="14"/>
  <c r="R6" i="14"/>
  <c r="Q7" i="14"/>
  <c r="R7" i="14"/>
  <c r="Q13" i="14"/>
  <c r="R13" i="14"/>
  <c r="Q147" i="14"/>
  <c r="R147" i="14"/>
  <c r="Q148" i="14"/>
  <c r="R148" i="14"/>
  <c r="Q149" i="14"/>
  <c r="R149" i="14"/>
  <c r="Q150" i="14"/>
  <c r="R150" i="14"/>
  <c r="Q209" i="14"/>
  <c r="R209" i="14"/>
  <c r="Q210" i="14"/>
  <c r="R210" i="14"/>
  <c r="Q332" i="14"/>
  <c r="R332" i="14"/>
  <c r="Q333" i="14"/>
  <c r="R333" i="14"/>
  <c r="Q335" i="14"/>
  <c r="R335" i="14"/>
  <c r="Q336" i="14"/>
  <c r="R336" i="14"/>
  <c r="Q27" i="14"/>
  <c r="R27" i="14"/>
  <c r="Q292" i="14"/>
  <c r="R292" i="14"/>
  <c r="Q23" i="14"/>
  <c r="R23" i="14"/>
  <c r="Q20" i="14"/>
  <c r="R20" i="14"/>
  <c r="Q21" i="14"/>
  <c r="R21" i="14"/>
  <c r="Q273" i="14"/>
  <c r="R273" i="14"/>
  <c r="Q29" i="14"/>
  <c r="R29" i="14"/>
  <c r="Q37" i="14"/>
  <c r="R37" i="14"/>
  <c r="Q33" i="14"/>
  <c r="R33" i="14"/>
  <c r="Q38" i="14"/>
  <c r="R38" i="14"/>
  <c r="Q39" i="14"/>
  <c r="R39" i="14"/>
  <c r="Q40" i="14"/>
  <c r="R40" i="14"/>
  <c r="Q254" i="14"/>
  <c r="R254" i="14"/>
  <c r="Q198" i="14"/>
  <c r="R198" i="14"/>
  <c r="Q199" i="14"/>
  <c r="R199" i="14"/>
  <c r="Q200" i="14"/>
  <c r="R200" i="14"/>
  <c r="Q201" i="14"/>
  <c r="R201" i="14"/>
  <c r="Q202" i="14"/>
  <c r="R202" i="14"/>
  <c r="Q206" i="14"/>
  <c r="R206" i="14"/>
  <c r="Q207" i="14"/>
  <c r="R207" i="14"/>
  <c r="Q43" i="14"/>
  <c r="R43" i="14"/>
  <c r="Q44" i="14"/>
  <c r="R44" i="14"/>
  <c r="Q302" i="14"/>
  <c r="R302" i="14"/>
  <c r="Q303" i="14"/>
  <c r="R303" i="14"/>
  <c r="Q461" i="14"/>
  <c r="R461" i="14"/>
  <c r="Q227" i="14"/>
  <c r="R227" i="14"/>
  <c r="Q386" i="14"/>
  <c r="R386" i="14"/>
  <c r="Q387" i="14"/>
  <c r="R387" i="14"/>
  <c r="Q388" i="14"/>
  <c r="R388" i="14"/>
  <c r="Q389" i="14"/>
  <c r="R389" i="14"/>
  <c r="Q390" i="14"/>
  <c r="R390" i="14"/>
  <c r="Q392" i="14"/>
  <c r="R392" i="14"/>
  <c r="Q47" i="14"/>
  <c r="R47" i="14"/>
  <c r="Q184" i="14"/>
  <c r="R184" i="14"/>
  <c r="Q185" i="14"/>
  <c r="R185" i="14"/>
  <c r="Q187" i="14"/>
  <c r="R187" i="14"/>
  <c r="Q189" i="14"/>
  <c r="R189" i="14"/>
  <c r="Q191" i="14"/>
  <c r="R191" i="14"/>
  <c r="Q193" i="14"/>
  <c r="R193" i="14"/>
  <c r="Q194" i="14"/>
  <c r="R194" i="14"/>
  <c r="Q195" i="14"/>
  <c r="R195" i="14"/>
  <c r="Q196" i="14"/>
  <c r="R196" i="14"/>
  <c r="Q197" i="14"/>
  <c r="R197" i="14"/>
  <c r="Q54" i="14"/>
  <c r="R54" i="14"/>
  <c r="Q56" i="14"/>
  <c r="R56" i="14"/>
  <c r="Q55" i="14"/>
  <c r="R55" i="14"/>
  <c r="Q462" i="14"/>
  <c r="R462" i="14"/>
  <c r="Q49" i="14"/>
  <c r="R49" i="14"/>
  <c r="Q50" i="14"/>
  <c r="R50" i="14"/>
  <c r="Q52" i="14"/>
  <c r="R52" i="14"/>
  <c r="Q314" i="14"/>
  <c r="R314" i="14"/>
  <c r="Q315" i="14"/>
  <c r="R315" i="14"/>
  <c r="Q316" i="14"/>
  <c r="R316" i="14"/>
  <c r="Q317" i="14"/>
  <c r="R317" i="14"/>
  <c r="Q318" i="14"/>
  <c r="R318" i="14"/>
  <c r="Q319" i="14"/>
  <c r="R319" i="14"/>
  <c r="Q160" i="14"/>
  <c r="R160" i="14"/>
  <c r="Q324" i="14"/>
  <c r="R324" i="14"/>
  <c r="Q325" i="14"/>
  <c r="R325" i="14"/>
  <c r="Q326" i="14"/>
  <c r="R326" i="14"/>
  <c r="Q327" i="14"/>
  <c r="R327" i="14"/>
  <c r="Q329" i="14"/>
  <c r="R329" i="14"/>
  <c r="Q330" i="14"/>
  <c r="R330" i="14"/>
  <c r="Q161" i="14"/>
  <c r="R161" i="14"/>
  <c r="Q162" i="14"/>
  <c r="R162" i="14"/>
  <c r="Q165" i="14"/>
  <c r="R165" i="14"/>
  <c r="Q166" i="14"/>
  <c r="R166" i="14"/>
  <c r="Q167" i="14"/>
  <c r="R167" i="14"/>
  <c r="Q26" i="14"/>
  <c r="R26" i="14"/>
  <c r="Q382" i="14"/>
  <c r="R382" i="14"/>
  <c r="Q383" i="14"/>
  <c r="R383" i="14"/>
  <c r="Q384" i="14"/>
  <c r="R384" i="14"/>
  <c r="Q385" i="14"/>
  <c r="R385" i="14"/>
  <c r="Q177" i="14"/>
  <c r="R177" i="14"/>
  <c r="Q178" i="14"/>
  <c r="R178" i="14"/>
  <c r="Q179" i="14"/>
  <c r="R179" i="14"/>
  <c r="Q180" i="14"/>
  <c r="R180" i="14"/>
  <c r="Q181" i="14"/>
  <c r="R181" i="14"/>
  <c r="Q182" i="14"/>
  <c r="R182" i="14"/>
  <c r="Q225" i="14"/>
  <c r="R225" i="14"/>
  <c r="Q233" i="14"/>
  <c r="R233" i="14"/>
  <c r="Q234" i="14"/>
  <c r="R234" i="14"/>
  <c r="Q235" i="14"/>
  <c r="R235" i="14"/>
  <c r="Q168" i="14"/>
  <c r="R168" i="14"/>
  <c r="Q169" i="14"/>
  <c r="R169" i="14"/>
  <c r="Q170" i="14"/>
  <c r="R170" i="14"/>
  <c r="Q171" i="14"/>
  <c r="R171" i="14"/>
  <c r="Q172" i="14"/>
  <c r="R172" i="14"/>
  <c r="Q173" i="14"/>
  <c r="R173" i="14"/>
  <c r="Q174" i="14"/>
  <c r="R174" i="14"/>
  <c r="Q175" i="14"/>
  <c r="R175" i="14"/>
  <c r="Q176" i="14"/>
  <c r="R176" i="14"/>
  <c r="Q393" i="14"/>
  <c r="R393" i="14"/>
  <c r="Q394" i="14"/>
  <c r="R394" i="14"/>
  <c r="Q395" i="14"/>
  <c r="R395" i="14"/>
  <c r="Q25" i="14"/>
  <c r="R25" i="14"/>
  <c r="Q355" i="14"/>
  <c r="R355" i="14"/>
  <c r="Q356" i="14"/>
  <c r="R356" i="14"/>
  <c r="Q357" i="14"/>
  <c r="R357" i="14"/>
  <c r="Q358" i="14"/>
  <c r="R358" i="14"/>
  <c r="Q359" i="14"/>
  <c r="R359" i="14"/>
  <c r="Q360" i="14"/>
  <c r="R360" i="14"/>
  <c r="Q348" i="14"/>
  <c r="R348" i="14"/>
  <c r="Q349" i="14"/>
  <c r="R349" i="14"/>
  <c r="Q350" i="14"/>
  <c r="R350" i="14"/>
  <c r="Q351" i="14"/>
  <c r="R351" i="14"/>
  <c r="Q352" i="14"/>
  <c r="R352" i="14"/>
  <c r="Q353" i="14"/>
  <c r="R353" i="14"/>
  <c r="Q354" i="14"/>
  <c r="R354" i="14"/>
  <c r="Q376" i="14"/>
  <c r="R376" i="14"/>
  <c r="Q377" i="14"/>
  <c r="R377" i="14"/>
  <c r="Q378" i="14"/>
  <c r="R378" i="14"/>
  <c r="Q380" i="14"/>
  <c r="R380" i="14"/>
  <c r="Q381" i="14"/>
  <c r="R381" i="14"/>
  <c r="Q374" i="14"/>
  <c r="R374" i="14"/>
  <c r="Q375" i="14"/>
  <c r="R375" i="14"/>
  <c r="Q295" i="14"/>
  <c r="R295" i="14"/>
  <c r="Q296" i="14"/>
  <c r="R296" i="14"/>
  <c r="Q297" i="14"/>
  <c r="R297" i="14"/>
  <c r="Q298" i="14"/>
  <c r="R298" i="14"/>
  <c r="Q159" i="14"/>
  <c r="R159" i="14"/>
  <c r="Q272" i="14"/>
  <c r="R272" i="14"/>
  <c r="Q299" i="14"/>
  <c r="R299" i="14"/>
  <c r="Q300" i="14"/>
  <c r="R300" i="14"/>
  <c r="Q247" i="14"/>
  <c r="R247" i="14"/>
  <c r="Q248" i="14"/>
  <c r="R248" i="14"/>
  <c r="Q252" i="14"/>
  <c r="R252" i="14"/>
  <c r="Q253" i="14"/>
  <c r="R253" i="14"/>
  <c r="Q283" i="14"/>
  <c r="R283" i="14"/>
  <c r="Q284" i="14"/>
  <c r="R284" i="14"/>
  <c r="Q285" i="14"/>
  <c r="R285" i="14"/>
  <c r="Q28" i="14"/>
  <c r="R28" i="14"/>
  <c r="Q119" i="14"/>
  <c r="R119" i="14"/>
  <c r="Q121" i="14"/>
  <c r="R121" i="14"/>
  <c r="Q115" i="14"/>
  <c r="R115" i="14"/>
  <c r="Q116" i="14"/>
  <c r="R116" i="14"/>
  <c r="Q117" i="14"/>
  <c r="R117" i="14"/>
  <c r="Q118" i="14"/>
  <c r="R118" i="14"/>
  <c r="Q407" i="14"/>
  <c r="R407" i="14"/>
  <c r="Q408" i="14"/>
  <c r="R408" i="14"/>
  <c r="Q418" i="14"/>
  <c r="R418" i="14"/>
  <c r="Q458" i="14"/>
  <c r="R458" i="14"/>
  <c r="Q403" i="14"/>
  <c r="R403" i="14"/>
  <c r="Q404" i="14"/>
  <c r="R404" i="14"/>
  <c r="Q398" i="14"/>
  <c r="R398" i="14"/>
  <c r="Q411" i="14"/>
  <c r="R411" i="14"/>
  <c r="Q417" i="14"/>
  <c r="R417" i="14"/>
  <c r="Q459" i="14"/>
  <c r="R459" i="14"/>
  <c r="Q460" i="14"/>
  <c r="R460" i="14"/>
  <c r="Q89" i="14"/>
  <c r="R89" i="14"/>
  <c r="Q124" i="14"/>
  <c r="R124" i="14"/>
  <c r="Q429" i="14"/>
  <c r="R429" i="14"/>
  <c r="Q91" i="14"/>
  <c r="R91" i="14"/>
  <c r="P76" i="14"/>
  <c r="P77" i="14"/>
  <c r="P59" i="14"/>
  <c r="P61" i="14"/>
  <c r="P62" i="14"/>
  <c r="P63" i="14"/>
  <c r="P64" i="14"/>
  <c r="P67" i="14"/>
  <c r="P68" i="14"/>
  <c r="P58" i="14"/>
  <c r="P70" i="14"/>
  <c r="P72" i="14"/>
  <c r="P73" i="14"/>
  <c r="P236" i="14"/>
  <c r="P241" i="14"/>
  <c r="P237" i="14"/>
  <c r="P238" i="14"/>
  <c r="P259" i="14"/>
  <c r="P260" i="14"/>
  <c r="P261" i="14"/>
  <c r="P256" i="14"/>
  <c r="P257" i="14"/>
  <c r="P258" i="14"/>
  <c r="P290" i="14"/>
  <c r="P291" i="14"/>
  <c r="P231" i="14"/>
  <c r="P301" i="14"/>
  <c r="P293" i="14"/>
  <c r="P294" i="14"/>
  <c r="P345" i="14"/>
  <c r="P346" i="14"/>
  <c r="P338" i="14"/>
  <c r="P340" i="14"/>
  <c r="P342" i="14"/>
  <c r="P343" i="14"/>
  <c r="P151" i="14"/>
  <c r="P152" i="14"/>
  <c r="P153" i="14"/>
  <c r="P281" i="14"/>
  <c r="P155" i="14"/>
  <c r="P156" i="14"/>
  <c r="P274" i="14"/>
  <c r="P276" i="14"/>
  <c r="P277" i="14"/>
  <c r="P278" i="14"/>
  <c r="P279" i="14"/>
  <c r="P280" i="14"/>
  <c r="P5" i="14"/>
  <c r="P6" i="14"/>
  <c r="P7" i="14"/>
  <c r="P13" i="14"/>
  <c r="P147" i="14"/>
  <c r="P148" i="14"/>
  <c r="P149" i="14"/>
  <c r="P150" i="14"/>
  <c r="P209" i="14"/>
  <c r="P210" i="14"/>
  <c r="P332" i="14"/>
  <c r="P333" i="14"/>
  <c r="P335" i="14"/>
  <c r="P336" i="14"/>
  <c r="P27" i="14"/>
  <c r="P292" i="14"/>
  <c r="P23" i="14"/>
  <c r="P20" i="14"/>
  <c r="P21" i="14"/>
  <c r="P273" i="14"/>
  <c r="P29" i="14"/>
  <c r="P37" i="14"/>
  <c r="P33" i="14"/>
  <c r="P38" i="14"/>
  <c r="P39" i="14"/>
  <c r="P40" i="14"/>
  <c r="P254" i="14"/>
  <c r="P198" i="14"/>
  <c r="P199" i="14"/>
  <c r="P200" i="14"/>
  <c r="P201" i="14"/>
  <c r="P202" i="14"/>
  <c r="P206" i="14"/>
  <c r="P207" i="14"/>
  <c r="P43" i="14"/>
  <c r="P44" i="14"/>
  <c r="P302" i="14"/>
  <c r="P303" i="14"/>
  <c r="P461" i="14"/>
  <c r="P227" i="14"/>
  <c r="P386" i="14"/>
  <c r="P387" i="14"/>
  <c r="P388" i="14"/>
  <c r="P389" i="14"/>
  <c r="P390" i="14"/>
  <c r="P392" i="14"/>
  <c r="P47" i="14"/>
  <c r="P184" i="14"/>
  <c r="P185" i="14"/>
  <c r="P187" i="14"/>
  <c r="P189" i="14"/>
  <c r="P191" i="14"/>
  <c r="P193" i="14"/>
  <c r="P194" i="14"/>
  <c r="P195" i="14"/>
  <c r="P196" i="14"/>
  <c r="P197" i="14"/>
  <c r="P54" i="14"/>
  <c r="P56" i="14"/>
  <c r="P55" i="14"/>
  <c r="P462" i="14"/>
  <c r="P49" i="14"/>
  <c r="P50" i="14"/>
  <c r="P52" i="14"/>
  <c r="P314" i="14"/>
  <c r="P315" i="14"/>
  <c r="P316" i="14"/>
  <c r="P317" i="14"/>
  <c r="P318" i="14"/>
  <c r="P319" i="14"/>
  <c r="P160" i="14"/>
  <c r="P324" i="14"/>
  <c r="P325" i="14"/>
  <c r="P326" i="14"/>
  <c r="P327" i="14"/>
  <c r="P329" i="14"/>
  <c r="P330" i="14"/>
  <c r="P161" i="14"/>
  <c r="P162" i="14"/>
  <c r="P165" i="14"/>
  <c r="P166" i="14"/>
  <c r="P167" i="14"/>
  <c r="P26" i="14"/>
  <c r="P382" i="14"/>
  <c r="P383" i="14"/>
  <c r="P384" i="14"/>
  <c r="P385" i="14"/>
  <c r="P177" i="14"/>
  <c r="P178" i="14"/>
  <c r="P179" i="14"/>
  <c r="P180" i="14"/>
  <c r="P181" i="14"/>
  <c r="P182" i="14"/>
  <c r="P225" i="14"/>
  <c r="P233" i="14"/>
  <c r="P234" i="14"/>
  <c r="P235" i="14"/>
  <c r="P168" i="14"/>
  <c r="P169" i="14"/>
  <c r="P170" i="14"/>
  <c r="P171" i="14"/>
  <c r="P172" i="14"/>
  <c r="P173" i="14"/>
  <c r="P174" i="14"/>
  <c r="P175" i="14"/>
  <c r="P176" i="14"/>
  <c r="P393" i="14"/>
  <c r="P394" i="14"/>
  <c r="P395" i="14"/>
  <c r="P25" i="14"/>
  <c r="P355" i="14"/>
  <c r="P356" i="14"/>
  <c r="P357" i="14"/>
  <c r="P358" i="14"/>
  <c r="P359" i="14"/>
  <c r="P360" i="14"/>
  <c r="P348" i="14"/>
  <c r="P349" i="14"/>
  <c r="P350" i="14"/>
  <c r="P351" i="14"/>
  <c r="P352" i="14"/>
  <c r="P353" i="14"/>
  <c r="P354" i="14"/>
  <c r="P376" i="14"/>
  <c r="P377" i="14"/>
  <c r="P378" i="14"/>
  <c r="P380" i="14"/>
  <c r="P381" i="14"/>
  <c r="P374" i="14"/>
  <c r="P375" i="14"/>
  <c r="P295" i="14"/>
  <c r="P296" i="14"/>
  <c r="P297" i="14"/>
  <c r="P298" i="14"/>
  <c r="P159" i="14"/>
  <c r="P272" i="14"/>
  <c r="P299" i="14"/>
  <c r="P300" i="14"/>
  <c r="P247" i="14"/>
  <c r="P248" i="14"/>
  <c r="P252" i="14"/>
  <c r="P253" i="14"/>
  <c r="P283" i="14"/>
  <c r="P284" i="14"/>
  <c r="P285" i="14"/>
  <c r="P28" i="14"/>
  <c r="P119" i="14"/>
  <c r="P121" i="14"/>
  <c r="P115" i="14"/>
  <c r="P116" i="14"/>
  <c r="P117" i="14"/>
  <c r="P118" i="14"/>
  <c r="P407" i="14"/>
  <c r="P408" i="14"/>
  <c r="P418" i="14"/>
  <c r="P458" i="14"/>
  <c r="P403" i="14"/>
  <c r="P404" i="14"/>
  <c r="P398" i="14"/>
  <c r="P411" i="14"/>
  <c r="P417" i="14"/>
  <c r="P459" i="14"/>
  <c r="P460" i="14"/>
  <c r="P89" i="14"/>
  <c r="P124" i="14"/>
  <c r="P429" i="14"/>
  <c r="P91" i="14"/>
  <c r="Q75" i="14"/>
  <c r="R75" i="14"/>
  <c r="R74" i="14"/>
  <c r="Q74" i="14"/>
  <c r="P75" i="14"/>
  <c r="M289" i="14" l="1"/>
  <c r="AD162" i="14"/>
  <c r="M144" i="14"/>
  <c r="M126" i="14"/>
  <c r="AC126" i="14"/>
  <c r="AD126" i="14"/>
  <c r="AD43" i="14"/>
  <c r="AD97" i="14"/>
  <c r="AC97" i="14"/>
  <c r="AC54" i="14"/>
  <c r="M54" i="14"/>
  <c r="S449" i="14"/>
  <c r="S65" i="14"/>
  <c r="S48" i="14"/>
  <c r="S229" i="14"/>
  <c r="S212" i="14"/>
  <c r="S307" i="14"/>
  <c r="S311" i="14"/>
  <c r="AC37" i="14"/>
  <c r="AD38" i="14"/>
  <c r="AD39" i="14"/>
  <c r="AC29" i="14"/>
  <c r="AC40" i="14"/>
  <c r="AD37" i="14"/>
  <c r="AD29" i="14"/>
  <c r="AD40" i="14"/>
  <c r="AC38" i="14"/>
  <c r="AC39" i="14"/>
  <c r="M17" i="14"/>
  <c r="M422" i="14"/>
  <c r="AA434" i="14"/>
  <c r="AD85" i="14"/>
  <c r="S326" i="14"/>
  <c r="S291" i="14"/>
  <c r="S347" i="14"/>
  <c r="S446" i="14"/>
  <c r="S339" i="14"/>
  <c r="AH379" i="14"/>
  <c r="L379" i="14"/>
  <c r="K379" i="14"/>
  <c r="M376" i="14" s="1"/>
  <c r="S74" i="14"/>
  <c r="S429" i="14"/>
  <c r="S160" i="14"/>
  <c r="S389" i="14"/>
  <c r="S302" i="14"/>
  <c r="S5" i="14"/>
  <c r="S279" i="14"/>
  <c r="S274" i="14"/>
  <c r="S155" i="14"/>
  <c r="S151" i="14"/>
  <c r="S338" i="14"/>
  <c r="S293" i="14"/>
  <c r="E458" i="14"/>
  <c r="L458" i="14" s="1"/>
  <c r="AA458" i="14" s="1"/>
  <c r="D458" i="14"/>
  <c r="K458" i="14" s="1"/>
  <c r="M458" i="14" s="1"/>
  <c r="K293" i="14"/>
  <c r="Z293" i="14" s="1"/>
  <c r="M143" i="14"/>
  <c r="AC143" i="14"/>
  <c r="M85" i="14"/>
  <c r="AC85" i="14"/>
  <c r="E160" i="14"/>
  <c r="L160" i="14" s="1"/>
  <c r="AA160" i="14" s="1"/>
  <c r="D160" i="14"/>
  <c r="K160" i="14" s="1"/>
  <c r="M160" i="14" s="1"/>
  <c r="M135" i="14"/>
  <c r="AA454" i="14"/>
  <c r="M450" i="14"/>
  <c r="M437" i="14"/>
  <c r="AD88" i="14"/>
  <c r="AA88" i="14"/>
  <c r="AA32" i="14"/>
  <c r="AA269" i="14"/>
  <c r="Z31" i="14"/>
  <c r="AC45" i="14"/>
  <c r="Z45" i="14"/>
  <c r="AA31" i="14"/>
  <c r="M429" i="14"/>
  <c r="M463" i="14"/>
  <c r="AC463" i="14"/>
  <c r="M88" i="14"/>
  <c r="AC88" i="14"/>
  <c r="Z88" i="14"/>
  <c r="Z32" i="14"/>
  <c r="S258" i="14"/>
  <c r="S363" i="14"/>
  <c r="S397" i="14"/>
  <c r="S405" i="14"/>
  <c r="S412" i="14"/>
  <c r="S434" i="14"/>
  <c r="S444" i="14"/>
  <c r="S216" i="14"/>
  <c r="S220" i="14"/>
  <c r="S424" i="14"/>
  <c r="D405" i="14"/>
  <c r="K405" i="14" s="1"/>
  <c r="AC405" i="14" s="1"/>
  <c r="M372" i="14"/>
  <c r="S297" i="14"/>
  <c r="S171" i="14"/>
  <c r="S105" i="14"/>
  <c r="M425" i="14"/>
  <c r="S403" i="14"/>
  <c r="S357" i="14"/>
  <c r="S382" i="14"/>
  <c r="S16" i="14"/>
  <c r="S226" i="14"/>
  <c r="S288" i="14"/>
  <c r="S305" i="14"/>
  <c r="S309" i="14"/>
  <c r="S313" i="14"/>
  <c r="AA361" i="14"/>
  <c r="AA147" i="14"/>
  <c r="M361" i="14"/>
  <c r="K371" i="14"/>
  <c r="AC371" i="14" s="1"/>
  <c r="K366" i="14"/>
  <c r="Z366" i="14" s="1"/>
  <c r="D247" i="14"/>
  <c r="K247" i="14" s="1"/>
  <c r="Z247" i="14" s="1"/>
  <c r="M419" i="14"/>
  <c r="M445" i="14"/>
  <c r="S349" i="14"/>
  <c r="S178" i="14"/>
  <c r="K314" i="14"/>
  <c r="Z314" i="14" s="1"/>
  <c r="K273" i="14"/>
  <c r="D234" i="14"/>
  <c r="K234" i="14" s="1"/>
  <c r="Z234" i="14" s="1"/>
  <c r="K173" i="14"/>
  <c r="Z173" i="14" s="1"/>
  <c r="K33" i="14"/>
  <c r="M29" i="14" s="1"/>
  <c r="AA405" i="14"/>
  <c r="L393" i="14"/>
  <c r="AA393" i="14" s="1"/>
  <c r="L365" i="14"/>
  <c r="AD365" i="14" s="1"/>
  <c r="AC7" i="14"/>
  <c r="AA373" i="14"/>
  <c r="Z396" i="14"/>
  <c r="K317" i="14"/>
  <c r="AC317" i="14" s="1"/>
  <c r="S252" i="14"/>
  <c r="S159" i="14"/>
  <c r="S348" i="14"/>
  <c r="S176" i="14"/>
  <c r="S172" i="14"/>
  <c r="S177" i="14"/>
  <c r="S317" i="14"/>
  <c r="S194" i="14"/>
  <c r="S200" i="14"/>
  <c r="S40" i="14"/>
  <c r="S37" i="14"/>
  <c r="S333" i="14"/>
  <c r="S210" i="14"/>
  <c r="S150" i="14"/>
  <c r="S148" i="14"/>
  <c r="S281" i="14"/>
  <c r="S433" i="14"/>
  <c r="S419" i="14"/>
  <c r="S24" i="14"/>
  <c r="S440" i="14"/>
  <c r="S344" i="14"/>
  <c r="S310" i="14"/>
  <c r="S286" i="14"/>
  <c r="K393" i="14"/>
  <c r="AC393" i="14" s="1"/>
  <c r="K183" i="14"/>
  <c r="Z183" i="14" s="1"/>
  <c r="D121" i="14"/>
  <c r="K121" i="14" s="1"/>
  <c r="AC121" i="14" s="1"/>
  <c r="K60" i="14"/>
  <c r="Z60" i="14" s="1"/>
  <c r="S152" i="14"/>
  <c r="S346" i="14"/>
  <c r="L369" i="14"/>
  <c r="AD369" i="14" s="1"/>
  <c r="Z452" i="14"/>
  <c r="AA402" i="14"/>
  <c r="K353" i="14"/>
  <c r="Z353" i="14" s="1"/>
  <c r="K319" i="14"/>
  <c r="Z319" i="14" s="1"/>
  <c r="K315" i="14"/>
  <c r="Z315" i="14" s="1"/>
  <c r="L293" i="14"/>
  <c r="AA293" i="14" s="1"/>
  <c r="S374" i="14"/>
  <c r="S225" i="14"/>
  <c r="S71" i="14"/>
  <c r="Z473" i="14"/>
  <c r="K367" i="14"/>
  <c r="Z367" i="14" s="1"/>
  <c r="Z158" i="14"/>
  <c r="AA473" i="14"/>
  <c r="L367" i="14"/>
  <c r="AA367" i="14" s="1"/>
  <c r="S167" i="14"/>
  <c r="S462" i="14"/>
  <c r="S197" i="14"/>
  <c r="S254" i="14"/>
  <c r="S335" i="14"/>
  <c r="S147" i="14"/>
  <c r="S67" i="14"/>
  <c r="S183" i="14"/>
  <c r="S125" i="14"/>
  <c r="S320" i="14"/>
  <c r="S364" i="14"/>
  <c r="S373" i="14"/>
  <c r="S411" i="14"/>
  <c r="S352" i="14"/>
  <c r="S181" i="14"/>
  <c r="S162" i="14"/>
  <c r="S324" i="14"/>
  <c r="S196" i="14"/>
  <c r="S386" i="14"/>
  <c r="S202" i="14"/>
  <c r="S292" i="14"/>
  <c r="S13" i="14"/>
  <c r="S153" i="14"/>
  <c r="S62" i="14"/>
  <c r="S76" i="14"/>
  <c r="S400" i="14"/>
  <c r="S312" i="14"/>
  <c r="AA396" i="14"/>
  <c r="AD373" i="14"/>
  <c r="AD331" i="14"/>
  <c r="AD269" i="14"/>
  <c r="D382" i="14"/>
  <c r="K369" i="14"/>
  <c r="Z369" i="14" s="1"/>
  <c r="K365" i="14"/>
  <c r="K206" i="14"/>
  <c r="AC206" i="14" s="1"/>
  <c r="AA397" i="14"/>
  <c r="L316" i="14"/>
  <c r="AA316" i="14" s="1"/>
  <c r="L294" i="14"/>
  <c r="AA294" i="14" s="1"/>
  <c r="Z373" i="14"/>
  <c r="E233" i="14"/>
  <c r="L233" i="14" s="1"/>
  <c r="AD233" i="14" s="1"/>
  <c r="D233" i="14"/>
  <c r="E149" i="14"/>
  <c r="L149" i="14" s="1"/>
  <c r="D149" i="14"/>
  <c r="K149" i="14" s="1"/>
  <c r="Z149" i="14" s="1"/>
  <c r="Z301" i="14"/>
  <c r="Z403" i="14"/>
  <c r="AC396" i="14"/>
  <c r="S458" i="14"/>
  <c r="S394" i="14"/>
  <c r="S184" i="14"/>
  <c r="Z364" i="14"/>
  <c r="AC412" i="14"/>
  <c r="E384" i="14"/>
  <c r="D384" i="14"/>
  <c r="L354" i="14"/>
  <c r="K354" i="14"/>
  <c r="Z354" i="14" s="1"/>
  <c r="L352" i="14"/>
  <c r="K352" i="14"/>
  <c r="AC352" i="14" s="1"/>
  <c r="L350" i="14"/>
  <c r="L348" i="14"/>
  <c r="K348" i="14"/>
  <c r="AA345" i="14"/>
  <c r="S75" i="14"/>
  <c r="S118" i="14"/>
  <c r="S299" i="14"/>
  <c r="S351" i="14"/>
  <c r="S395" i="14"/>
  <c r="S327" i="14"/>
  <c r="S195" i="14"/>
  <c r="S193" i="14"/>
  <c r="S185" i="14"/>
  <c r="S390" i="14"/>
  <c r="S388" i="14"/>
  <c r="S303" i="14"/>
  <c r="S261" i="14"/>
  <c r="S237" i="14"/>
  <c r="S72" i="14"/>
  <c r="S68" i="14"/>
  <c r="S63" i="14"/>
  <c r="S77" i="14"/>
  <c r="S321" i="14"/>
  <c r="S205" i="14"/>
  <c r="S370" i="14"/>
  <c r="S145" i="14"/>
  <c r="S402" i="14"/>
  <c r="S435" i="14"/>
  <c r="S451" i="14"/>
  <c r="S473" i="14"/>
  <c r="AA290" i="14"/>
  <c r="AA363" i="14"/>
  <c r="AA412" i="14"/>
  <c r="AD396" i="14"/>
  <c r="AA285" i="14"/>
  <c r="AC9" i="14"/>
  <c r="AC13" i="14"/>
  <c r="Z255" i="14"/>
  <c r="Z157" i="14"/>
  <c r="AA255" i="14"/>
  <c r="S460" i="14"/>
  <c r="S404" i="14"/>
  <c r="S407" i="14"/>
  <c r="S115" i="14"/>
  <c r="S253" i="14"/>
  <c r="S248" i="14"/>
  <c r="S300" i="14"/>
  <c r="S381" i="14"/>
  <c r="S376" i="14"/>
  <c r="S358" i="14"/>
  <c r="S393" i="14"/>
  <c r="S233" i="14"/>
  <c r="S385" i="14"/>
  <c r="S383" i="14"/>
  <c r="S26" i="14"/>
  <c r="S165" i="14"/>
  <c r="S329" i="14"/>
  <c r="S206" i="14"/>
  <c r="S201" i="14"/>
  <c r="S39" i="14"/>
  <c r="S29" i="14"/>
  <c r="S21" i="14"/>
  <c r="S336" i="14"/>
  <c r="S64" i="14"/>
  <c r="S372" i="14"/>
  <c r="S157" i="14"/>
  <c r="S14" i="14"/>
  <c r="S334" i="14"/>
  <c r="S60" i="14"/>
  <c r="S66" i="14"/>
  <c r="S80" i="14"/>
  <c r="S84" i="14"/>
  <c r="S211" i="14"/>
  <c r="S306" i="14"/>
  <c r="K180" i="14"/>
  <c r="Z180" i="14" s="1"/>
  <c r="K176" i="14"/>
  <c r="Z176" i="14" s="1"/>
  <c r="K172" i="14"/>
  <c r="AC172" i="14" s="1"/>
  <c r="AA415" i="14"/>
  <c r="AD403" i="14"/>
  <c r="AA403" i="14"/>
  <c r="L371" i="14"/>
  <c r="AA371" i="14" s="1"/>
  <c r="L366" i="14"/>
  <c r="AA366" i="14" s="1"/>
  <c r="S209" i="14"/>
  <c r="S278" i="14"/>
  <c r="S238" i="14"/>
  <c r="S401" i="14"/>
  <c r="S158" i="14"/>
  <c r="S445" i="14"/>
  <c r="S413" i="14"/>
  <c r="S430" i="14"/>
  <c r="S328" i="14"/>
  <c r="S341" i="14"/>
  <c r="AA331" i="14"/>
  <c r="AD257" i="14"/>
  <c r="Z86" i="14"/>
  <c r="K357" i="14"/>
  <c r="Z357" i="14" s="1"/>
  <c r="K349" i="14"/>
  <c r="Z349" i="14" s="1"/>
  <c r="AA208" i="14"/>
  <c r="L206" i="14"/>
  <c r="AA206" i="14" s="1"/>
  <c r="L150" i="14"/>
  <c r="AA150" i="14" s="1"/>
  <c r="L84" i="14"/>
  <c r="AD84" i="14" s="1"/>
  <c r="L80" i="14"/>
  <c r="AA80" i="14" s="1"/>
  <c r="L76" i="14"/>
  <c r="AD76" i="14" s="1"/>
  <c r="L73" i="14"/>
  <c r="AA73" i="14" s="1"/>
  <c r="AA5" i="14"/>
  <c r="AA9" i="14"/>
  <c r="AD13" i="14"/>
  <c r="Z66" i="14"/>
  <c r="AC399" i="14"/>
  <c r="AC373" i="14"/>
  <c r="AC232" i="14"/>
  <c r="K316" i="14"/>
  <c r="Z316" i="14" s="1"/>
  <c r="K294" i="14"/>
  <c r="Z208" i="14"/>
  <c r="K182" i="14"/>
  <c r="Z182" i="14" s="1"/>
  <c r="K178" i="14"/>
  <c r="AC178" i="14" s="1"/>
  <c r="K174" i="14"/>
  <c r="AC174" i="14" s="1"/>
  <c r="K168" i="14"/>
  <c r="K155" i="14"/>
  <c r="AC155" i="14" s="1"/>
  <c r="K84" i="14"/>
  <c r="AC84" i="14" s="1"/>
  <c r="K76" i="14"/>
  <c r="AC76" i="14" s="1"/>
  <c r="K73" i="14"/>
  <c r="Z73" i="14" s="1"/>
  <c r="AA372" i="14"/>
  <c r="AD347" i="14"/>
  <c r="K345" i="14"/>
  <c r="Z345" i="14" s="1"/>
  <c r="K344" i="14"/>
  <c r="Z344" i="14" s="1"/>
  <c r="L346" i="14"/>
  <c r="AA346" i="14" s="1"/>
  <c r="L344" i="14"/>
  <c r="AA344" i="14" s="1"/>
  <c r="L340" i="14"/>
  <c r="AA340" i="14" s="1"/>
  <c r="K346" i="14"/>
  <c r="Z346" i="14" s="1"/>
  <c r="K340" i="14"/>
  <c r="Z340" i="14" s="1"/>
  <c r="AC236" i="14"/>
  <c r="Z236" i="14"/>
  <c r="AA252" i="14"/>
  <c r="AA227" i="14"/>
  <c r="Z268" i="14"/>
  <c r="D252" i="14"/>
  <c r="K252" i="14" s="1"/>
  <c r="Z252" i="14" s="1"/>
  <c r="AA261" i="14"/>
  <c r="AA224" i="14"/>
  <c r="Z224" i="14"/>
  <c r="AA236" i="14"/>
  <c r="D165" i="14"/>
  <c r="K165" i="14" s="1"/>
  <c r="AC165" i="14" s="1"/>
  <c r="AA257" i="14"/>
  <c r="AA238" i="14"/>
  <c r="AD236" i="14"/>
  <c r="AA116" i="14"/>
  <c r="K259" i="14"/>
  <c r="D235" i="14"/>
  <c r="K235" i="14" s="1"/>
  <c r="AC235" i="14" s="1"/>
  <c r="AA197" i="14"/>
  <c r="AA185" i="14"/>
  <c r="Z227" i="14"/>
  <c r="AC67" i="14"/>
  <c r="AD147" i="14"/>
  <c r="K261" i="14"/>
  <c r="Z261" i="14" s="1"/>
  <c r="D147" i="14"/>
  <c r="K147" i="14" s="1"/>
  <c r="E148" i="14"/>
  <c r="L148" i="14" s="1"/>
  <c r="AD148" i="14" s="1"/>
  <c r="AD224" i="14"/>
  <c r="AA126" i="14"/>
  <c r="AA222" i="14"/>
  <c r="AA259" i="14"/>
  <c r="D119" i="14"/>
  <c r="K119" i="14" s="1"/>
  <c r="AA223" i="14"/>
  <c r="AC69" i="14"/>
  <c r="AC16" i="14"/>
  <c r="D166" i="14"/>
  <c r="K166" i="14" s="1"/>
  <c r="D210" i="14"/>
  <c r="K210" i="14" s="1"/>
  <c r="Z210" i="14" s="1"/>
  <c r="Z125" i="14"/>
  <c r="Z115" i="14"/>
  <c r="Z201" i="14"/>
  <c r="Z197" i="14"/>
  <c r="D209" i="14"/>
  <c r="K209" i="14" s="1"/>
  <c r="AA125" i="14"/>
  <c r="AC125" i="14"/>
  <c r="AD15" i="14"/>
  <c r="AC185" i="14"/>
  <c r="AA189" i="14"/>
  <c r="K169" i="14"/>
  <c r="Z169" i="14" s="1"/>
  <c r="K118" i="14"/>
  <c r="AC118" i="14" s="1"/>
  <c r="L83" i="14"/>
  <c r="AD83" i="14" s="1"/>
  <c r="L72" i="14"/>
  <c r="AD72" i="14" s="1"/>
  <c r="AC200" i="14"/>
  <c r="L169" i="14"/>
  <c r="AA169" i="14" s="1"/>
  <c r="Z145" i="14"/>
  <c r="AA70" i="14"/>
  <c r="AA89" i="14"/>
  <c r="D264" i="14"/>
  <c r="K264" i="14" s="1"/>
  <c r="AC193" i="14"/>
  <c r="D150" i="14"/>
  <c r="K150" i="14" s="1"/>
  <c r="Z150" i="14" s="1"/>
  <c r="Z200" i="14"/>
  <c r="Z195" i="14"/>
  <c r="AC184" i="14"/>
  <c r="K198" i="14"/>
  <c r="K179" i="14"/>
  <c r="AC179" i="14" s="1"/>
  <c r="L198" i="14"/>
  <c r="AA198" i="14" s="1"/>
  <c r="L179" i="14"/>
  <c r="AA179" i="14" s="1"/>
  <c r="L177" i="14"/>
  <c r="AA177" i="14" s="1"/>
  <c r="Z184" i="14"/>
  <c r="AC201" i="14"/>
  <c r="K202" i="14"/>
  <c r="Z202" i="14" s="1"/>
  <c r="K196" i="14"/>
  <c r="AC196" i="14" s="1"/>
  <c r="K191" i="14"/>
  <c r="AC191" i="14" s="1"/>
  <c r="K181" i="14"/>
  <c r="K177" i="14"/>
  <c r="L201" i="14"/>
  <c r="AA201" i="14" s="1"/>
  <c r="K170" i="14"/>
  <c r="AC170" i="14" s="1"/>
  <c r="L202" i="14"/>
  <c r="AD202" i="14" s="1"/>
  <c r="L156" i="14"/>
  <c r="AD156" i="14" s="1"/>
  <c r="L155" i="14"/>
  <c r="AD155" i="14" s="1"/>
  <c r="K156" i="14"/>
  <c r="AC156" i="14" s="1"/>
  <c r="AA193" i="14"/>
  <c r="Z193" i="14"/>
  <c r="Z222" i="14"/>
  <c r="AC199" i="14"/>
  <c r="Z199" i="14"/>
  <c r="D383" i="14"/>
  <c r="E383" i="14"/>
  <c r="AA362" i="14"/>
  <c r="AD362" i="14"/>
  <c r="S296" i="14"/>
  <c r="S25" i="14"/>
  <c r="S168" i="14"/>
  <c r="S207" i="14"/>
  <c r="S27" i="14"/>
  <c r="S241" i="14"/>
  <c r="S73" i="14"/>
  <c r="S58" i="14"/>
  <c r="S143" i="14"/>
  <c r="S23" i="14"/>
  <c r="S97" i="14"/>
  <c r="S69" i="14"/>
  <c r="S79" i="14"/>
  <c r="Z422" i="14"/>
  <c r="D375" i="14"/>
  <c r="E375" i="14"/>
  <c r="S91" i="14"/>
  <c r="S375" i="14"/>
  <c r="S356" i="14"/>
  <c r="S56" i="14"/>
  <c r="S44" i="14"/>
  <c r="S276" i="14"/>
  <c r="S156" i="14"/>
  <c r="S223" i="14"/>
  <c r="Z189" i="14"/>
  <c r="AC189" i="14"/>
  <c r="S116" i="14"/>
  <c r="S359" i="14"/>
  <c r="S173" i="14"/>
  <c r="S319" i="14"/>
  <c r="S406" i="14"/>
  <c r="S459" i="14"/>
  <c r="S377" i="14"/>
  <c r="S353" i="14"/>
  <c r="S182" i="14"/>
  <c r="S325" i="14"/>
  <c r="S187" i="14"/>
  <c r="S227" i="14"/>
  <c r="S199" i="14"/>
  <c r="S294" i="14"/>
  <c r="S301" i="14"/>
  <c r="S361" i="14"/>
  <c r="S268" i="14"/>
  <c r="S269" i="14"/>
  <c r="S331" i="14"/>
  <c r="S456" i="14"/>
  <c r="S450" i="14"/>
  <c r="S454" i="14"/>
  <c r="Z205" i="14"/>
  <c r="AA205" i="14"/>
  <c r="AA364" i="14"/>
  <c r="AC364" i="14"/>
  <c r="AC148" i="14"/>
  <c r="AD425" i="14"/>
  <c r="AC158" i="14"/>
  <c r="Z284" i="14"/>
  <c r="AC284" i="14"/>
  <c r="AC3" i="14"/>
  <c r="E401" i="14"/>
  <c r="L401" i="14" s="1"/>
  <c r="D401" i="14"/>
  <c r="K401" i="14" s="1"/>
  <c r="E171" i="14"/>
  <c r="L171" i="14" s="1"/>
  <c r="AA171" i="14" s="1"/>
  <c r="D171" i="14"/>
  <c r="K171" i="14" s="1"/>
  <c r="AC171" i="14" s="1"/>
  <c r="E153" i="14"/>
  <c r="L153" i="14" s="1"/>
  <c r="D153" i="14"/>
  <c r="K153" i="14" s="1"/>
  <c r="AC153" i="14" s="1"/>
  <c r="AA134" i="14"/>
  <c r="AC418" i="14"/>
  <c r="Z463" i="14"/>
  <c r="S398" i="14"/>
  <c r="S408" i="14"/>
  <c r="S117" i="14"/>
  <c r="S121" i="14"/>
  <c r="S28" i="14"/>
  <c r="S247" i="14"/>
  <c r="S169" i="14"/>
  <c r="S180" i="14"/>
  <c r="S384" i="14"/>
  <c r="S315" i="14"/>
  <c r="S52" i="14"/>
  <c r="S49" i="14"/>
  <c r="S55" i="14"/>
  <c r="S54" i="14"/>
  <c r="S422" i="14"/>
  <c r="S366" i="14"/>
  <c r="S371" i="14"/>
  <c r="S208" i="14"/>
  <c r="S224" i="14"/>
  <c r="S421" i="14"/>
  <c r="S426" i="14"/>
  <c r="S453" i="14"/>
  <c r="S85" i="14"/>
  <c r="S78" i="14"/>
  <c r="S82" i="14"/>
  <c r="S262" i="14"/>
  <c r="S266" i="14"/>
  <c r="S337" i="14"/>
  <c r="S287" i="14"/>
  <c r="Z185" i="14"/>
  <c r="AA425" i="14"/>
  <c r="AD370" i="14"/>
  <c r="AA370" i="14"/>
  <c r="AD372" i="14"/>
  <c r="AD284" i="14"/>
  <c r="AA284" i="14"/>
  <c r="AC372" i="14"/>
  <c r="Z372" i="14"/>
  <c r="Z331" i="14"/>
  <c r="K318" i="14"/>
  <c r="AC318" i="14" s="1"/>
  <c r="AC255" i="14"/>
  <c r="Z238" i="14"/>
  <c r="S83" i="14"/>
  <c r="AD252" i="14"/>
  <c r="AA247" i="14"/>
  <c r="Z406" i="14"/>
  <c r="Z219" i="14"/>
  <c r="E404" i="14"/>
  <c r="L404" i="14" s="1"/>
  <c r="AA404" i="14" s="1"/>
  <c r="D404" i="14"/>
  <c r="K404" i="14" s="1"/>
  <c r="E385" i="14"/>
  <c r="D385" i="14"/>
  <c r="E187" i="14"/>
  <c r="L187" i="14" s="1"/>
  <c r="AA187" i="14" s="1"/>
  <c r="D187" i="14"/>
  <c r="K187" i="14" s="1"/>
  <c r="AC187" i="14" s="1"/>
  <c r="E167" i="14"/>
  <c r="L167" i="14" s="1"/>
  <c r="D167" i="14"/>
  <c r="K167" i="14" s="1"/>
  <c r="Z167" i="14" s="1"/>
  <c r="AD159" i="14"/>
  <c r="E151" i="14"/>
  <c r="L151" i="14" s="1"/>
  <c r="AD151" i="14" s="1"/>
  <c r="D151" i="14"/>
  <c r="K151" i="14" s="1"/>
  <c r="S89" i="14"/>
  <c r="S417" i="14"/>
  <c r="S285" i="14"/>
  <c r="S284" i="14"/>
  <c r="S272" i="14"/>
  <c r="S298" i="14"/>
  <c r="S360" i="14"/>
  <c r="S234" i="14"/>
  <c r="S318" i="14"/>
  <c r="S316" i="14"/>
  <c r="S50" i="14"/>
  <c r="S387" i="14"/>
  <c r="S149" i="14"/>
  <c r="S6" i="14"/>
  <c r="S280" i="14"/>
  <c r="S343" i="14"/>
  <c r="S340" i="14"/>
  <c r="S290" i="14"/>
  <c r="S256" i="14"/>
  <c r="S260" i="14"/>
  <c r="S61" i="14"/>
  <c r="S255" i="14"/>
  <c r="S362" i="14"/>
  <c r="S322" i="14"/>
  <c r="S270" i="14"/>
  <c r="S57" i="14"/>
  <c r="S323" i="14"/>
  <c r="S369" i="14"/>
  <c r="S396" i="14"/>
  <c r="S146" i="14"/>
  <c r="S409" i="14"/>
  <c r="S420" i="14"/>
  <c r="S436" i="14"/>
  <c r="S452" i="14"/>
  <c r="S437" i="14"/>
  <c r="S81" i="14"/>
  <c r="S265" i="14"/>
  <c r="S228" i="14"/>
  <c r="S230" i="14"/>
  <c r="Z370" i="14"/>
  <c r="Z257" i="14"/>
  <c r="AA347" i="14"/>
  <c r="Z269" i="14"/>
  <c r="AA232" i="14"/>
  <c r="Z232" i="14"/>
  <c r="Z417" i="14"/>
  <c r="Z412" i="14"/>
  <c r="Z397" i="14"/>
  <c r="AC301" i="14"/>
  <c r="AA301" i="14"/>
  <c r="AD301" i="14"/>
  <c r="Z291" i="14"/>
  <c r="AC291" i="14"/>
  <c r="AA270" i="14"/>
  <c r="AC268" i="14"/>
  <c r="AD268" i="14"/>
  <c r="AA268" i="14"/>
  <c r="AD255" i="14"/>
  <c r="D162" i="14"/>
  <c r="K162" i="14" s="1"/>
  <c r="AC162" i="14" s="1"/>
  <c r="AD70" i="14"/>
  <c r="AC64" i="14"/>
  <c r="AC403" i="14"/>
  <c r="Z75" i="14"/>
  <c r="E242" i="14"/>
  <c r="L242" i="14" s="1"/>
  <c r="AA242" i="14" s="1"/>
  <c r="D242" i="14"/>
  <c r="K242" i="14" s="1"/>
  <c r="AD189" i="14"/>
  <c r="AD364" i="14"/>
  <c r="AA166" i="14"/>
  <c r="AD165" i="14"/>
  <c r="AA158" i="14"/>
  <c r="L154" i="14"/>
  <c r="AA154" i="14" s="1"/>
  <c r="AA86" i="14"/>
  <c r="AA124" i="14"/>
  <c r="AA69" i="14"/>
  <c r="AA27" i="14"/>
  <c r="AC409" i="14"/>
  <c r="Z135" i="14"/>
  <c r="AA418" i="14"/>
  <c r="AA420" i="14"/>
  <c r="AA435" i="14"/>
  <c r="AA437" i="14"/>
  <c r="AA450" i="14"/>
  <c r="AA463" i="14"/>
  <c r="S304" i="14"/>
  <c r="S308" i="14"/>
  <c r="AC224" i="14"/>
  <c r="AC397" i="14"/>
  <c r="Z21" i="14"/>
  <c r="AA243" i="14"/>
  <c r="Z362" i="14"/>
  <c r="AC257" i="14"/>
  <c r="K359" i="14"/>
  <c r="Z359" i="14" s="1"/>
  <c r="K355" i="14"/>
  <c r="K351" i="14"/>
  <c r="Z351" i="14" s="1"/>
  <c r="AA322" i="14"/>
  <c r="AA288" i="14"/>
  <c r="L234" i="14"/>
  <c r="L195" i="14"/>
  <c r="AA195" i="14" s="1"/>
  <c r="Z363" i="14"/>
  <c r="AC321" i="14"/>
  <c r="K175" i="14"/>
  <c r="K154" i="14"/>
  <c r="Z154" i="14" s="1"/>
  <c r="AA449" i="14"/>
  <c r="AD424" i="14"/>
  <c r="L281" i="14"/>
  <c r="AD216" i="14"/>
  <c r="L209" i="14"/>
  <c r="AA209" i="14" s="1"/>
  <c r="L183" i="14"/>
  <c r="AA183" i="14" s="1"/>
  <c r="L180" i="14"/>
  <c r="AA180" i="14" s="1"/>
  <c r="AC205" i="14"/>
  <c r="AA92" i="14"/>
  <c r="Z65" i="14"/>
  <c r="AD285" i="14"/>
  <c r="AD238" i="14"/>
  <c r="AC197" i="14"/>
  <c r="K245" i="14"/>
  <c r="Z245" i="14" s="1"/>
  <c r="AC347" i="14"/>
  <c r="Z281" i="14"/>
  <c r="Z85" i="14"/>
  <c r="K81" i="14"/>
  <c r="Z81" i="14" s="1"/>
  <c r="K77" i="14"/>
  <c r="AC77" i="14" s="1"/>
  <c r="K74" i="14"/>
  <c r="AA426" i="14"/>
  <c r="AD409" i="14"/>
  <c r="K341" i="14"/>
  <c r="Z341" i="14" s="1"/>
  <c r="L264" i="14"/>
  <c r="AA264" i="14" s="1"/>
  <c r="L235" i="14"/>
  <c r="AD217" i="14"/>
  <c r="L199" i="14"/>
  <c r="L175" i="14"/>
  <c r="L172" i="14"/>
  <c r="L152" i="14"/>
  <c r="AD152" i="14" s="1"/>
  <c r="AA145" i="14"/>
  <c r="L77" i="14"/>
  <c r="AD77" i="14" s="1"/>
  <c r="L74" i="14"/>
  <c r="AA74" i="14" s="1"/>
  <c r="L62" i="14"/>
  <c r="AD62" i="14" s="1"/>
  <c r="K152" i="14"/>
  <c r="K65" i="14"/>
  <c r="K360" i="14"/>
  <c r="AC360" i="14" s="1"/>
  <c r="K358" i="14"/>
  <c r="Z358" i="14" s="1"/>
  <c r="K356" i="14"/>
  <c r="Z356" i="14" s="1"/>
  <c r="K350" i="14"/>
  <c r="AC350" i="14" s="1"/>
  <c r="L317" i="14"/>
  <c r="AA317" i="14" s="1"/>
  <c r="L314" i="14"/>
  <c r="AA314" i="14" s="1"/>
  <c r="L291" i="14"/>
  <c r="AA291" i="14" s="1"/>
  <c r="L230" i="14"/>
  <c r="AA230" i="14" s="1"/>
  <c r="L176" i="14"/>
  <c r="L168" i="14"/>
  <c r="AA168" i="14" s="1"/>
  <c r="AA85" i="14"/>
  <c r="AA66" i="14"/>
  <c r="AA6" i="14"/>
  <c r="AD8" i="14"/>
  <c r="AD10" i="14"/>
  <c r="AA12" i="14"/>
  <c r="AC134" i="14"/>
  <c r="AA399" i="14"/>
  <c r="AA421" i="14"/>
  <c r="AA430" i="14"/>
  <c r="AD433" i="14"/>
  <c r="AD436" i="14"/>
  <c r="AD440" i="14"/>
  <c r="AA445" i="14"/>
  <c r="AA448" i="14"/>
  <c r="AA451" i="14"/>
  <c r="AA453" i="14"/>
  <c r="AA462" i="14"/>
  <c r="K83" i="14"/>
  <c r="AC83" i="14" s="1"/>
  <c r="K79" i="14"/>
  <c r="AC79" i="14" s="1"/>
  <c r="Z69" i="14"/>
  <c r="K62" i="14"/>
  <c r="Z62" i="14" s="1"/>
  <c r="AA406" i="14"/>
  <c r="AA417" i="14"/>
  <c r="K368" i="14"/>
  <c r="Z368" i="14" s="1"/>
  <c r="L318" i="14"/>
  <c r="AA318" i="14" s="1"/>
  <c r="L273" i="14"/>
  <c r="AA273" i="14" s="1"/>
  <c r="L210" i="14"/>
  <c r="L200" i="14"/>
  <c r="L196" i="14"/>
  <c r="AA196" i="14" s="1"/>
  <c r="L191" i="14"/>
  <c r="L184" i="14"/>
  <c r="L181" i="14"/>
  <c r="AD181" i="14" s="1"/>
  <c r="L173" i="14"/>
  <c r="AA173" i="14" s="1"/>
  <c r="AA157" i="14"/>
  <c r="Z6" i="14"/>
  <c r="Z8" i="14"/>
  <c r="Z10" i="14"/>
  <c r="AC12" i="14"/>
  <c r="AC433" i="14"/>
  <c r="K460" i="14"/>
  <c r="AC462" i="14"/>
  <c r="AD452" i="14"/>
  <c r="AA452" i="14"/>
  <c r="Z321" i="14"/>
  <c r="D263" i="14"/>
  <c r="K263" i="14" s="1"/>
  <c r="Z263" i="14" s="1"/>
  <c r="AA146" i="14"/>
  <c r="AC281" i="14"/>
  <c r="AC89" i="14"/>
  <c r="Z124" i="14"/>
  <c r="Z63" i="14"/>
  <c r="D25" i="14"/>
  <c r="K25" i="14" s="1"/>
  <c r="AA91" i="14"/>
  <c r="AD134" i="14"/>
  <c r="Z117" i="14"/>
  <c r="Z116" i="14"/>
  <c r="AA143" i="14"/>
  <c r="Z89" i="14"/>
  <c r="AA409" i="14"/>
  <c r="AC92" i="14"/>
  <c r="AC425" i="14"/>
  <c r="AC145" i="14"/>
  <c r="AD125" i="14"/>
  <c r="D217" i="14"/>
  <c r="K217" i="14" s="1"/>
  <c r="Z217" i="14" s="1"/>
  <c r="AA7" i="14"/>
  <c r="AD142" i="14"/>
  <c r="AA142" i="14"/>
  <c r="Z143" i="14"/>
  <c r="Z68" i="14"/>
  <c r="L118" i="14"/>
  <c r="AD118" i="14" s="1"/>
  <c r="AA29" i="14"/>
  <c r="AD143" i="14"/>
  <c r="Z92" i="14"/>
  <c r="Z67" i="14"/>
  <c r="AC15" i="14"/>
  <c r="AA121" i="14"/>
  <c r="AD115" i="14"/>
  <c r="AD145" i="14"/>
  <c r="K343" i="14"/>
  <c r="K159" i="14"/>
  <c r="Z450" i="14"/>
  <c r="Z39" i="14"/>
  <c r="AA424" i="14"/>
  <c r="Z91" i="14"/>
  <c r="AA57" i="14"/>
  <c r="AC429" i="14"/>
  <c r="AD92" i="14"/>
  <c r="AC117" i="14"/>
  <c r="AC115" i="14"/>
  <c r="L119" i="14"/>
  <c r="AA119" i="14" s="1"/>
  <c r="AC116" i="14"/>
  <c r="AD446" i="14"/>
  <c r="AA446" i="14"/>
  <c r="AA97" i="14"/>
  <c r="AA14" i="14"/>
  <c r="AC63" i="14"/>
  <c r="E392" i="14"/>
  <c r="L392" i="14" s="1"/>
  <c r="D392" i="14"/>
  <c r="K392" i="14" s="1"/>
  <c r="AA68" i="14"/>
  <c r="E51" i="14"/>
  <c r="L51" i="14" s="1"/>
  <c r="AD51" i="14" s="1"/>
  <c r="D51" i="14"/>
  <c r="K51" i="14" s="1"/>
  <c r="Z51" i="14" s="1"/>
  <c r="AA40" i="14"/>
  <c r="AC75" i="14"/>
  <c r="Z425" i="14"/>
  <c r="AC71" i="14"/>
  <c r="Z71" i="14"/>
  <c r="AD429" i="14"/>
  <c r="AA429" i="14"/>
  <c r="L342" i="14"/>
  <c r="K342" i="14"/>
  <c r="E302" i="14"/>
  <c r="L302" i="14" s="1"/>
  <c r="D302" i="14"/>
  <c r="K302" i="14" s="1"/>
  <c r="AC302" i="14" s="1"/>
  <c r="E218" i="14"/>
  <c r="L218" i="14" s="1"/>
  <c r="AA218" i="14" s="1"/>
  <c r="E212" i="14"/>
  <c r="L212" i="14" s="1"/>
  <c r="AD212" i="14" s="1"/>
  <c r="D212" i="14"/>
  <c r="K212" i="14" s="1"/>
  <c r="AC212" i="14" s="1"/>
  <c r="AA64" i="14"/>
  <c r="AA61" i="14"/>
  <c r="Z28" i="14"/>
  <c r="Z70" i="14"/>
  <c r="Z61" i="14"/>
  <c r="AC46" i="14"/>
  <c r="K59" i="14"/>
  <c r="Z59" i="14" s="1"/>
  <c r="AA55" i="14"/>
  <c r="Z420" i="14"/>
  <c r="AD420" i="14"/>
  <c r="AD89" i="14"/>
  <c r="AC68" i="14"/>
  <c r="L460" i="14"/>
  <c r="AA460" i="14" s="1"/>
  <c r="K80" i="14"/>
  <c r="Z80" i="14" s="1"/>
  <c r="K78" i="14"/>
  <c r="Z78" i="14" s="1"/>
  <c r="AA43" i="14"/>
  <c r="Z429" i="14"/>
  <c r="AC454" i="14"/>
  <c r="AC434" i="14"/>
  <c r="AC417" i="14"/>
  <c r="AD322" i="14"/>
  <c r="AC91" i="14"/>
  <c r="D44" i="14"/>
  <c r="K44" i="14" s="1"/>
  <c r="Z44" i="14" s="1"/>
  <c r="Z20" i="14"/>
  <c r="Z47" i="14"/>
  <c r="AA53" i="14"/>
  <c r="Z82" i="14"/>
  <c r="K72" i="14"/>
  <c r="AC72" i="14" s="1"/>
  <c r="L33" i="14"/>
  <c r="AD33" i="14" s="1"/>
  <c r="Z56" i="14"/>
  <c r="AC70" i="14"/>
  <c r="AC49" i="14"/>
  <c r="L81" i="14"/>
  <c r="AA81" i="14" s="1"/>
  <c r="L79" i="14"/>
  <c r="AA79" i="14" s="1"/>
  <c r="L65" i="14"/>
  <c r="AA65" i="14" s="1"/>
  <c r="Z446" i="14"/>
  <c r="AD419" i="14"/>
  <c r="AA419" i="14"/>
  <c r="AD462" i="14"/>
  <c r="E50" i="14"/>
  <c r="L50" i="14" s="1"/>
  <c r="AA50" i="14" s="1"/>
  <c r="D50" i="14"/>
  <c r="K50" i="14" s="1"/>
  <c r="Z50" i="14" s="1"/>
  <c r="Z347" i="14"/>
  <c r="AC452" i="14"/>
  <c r="AD473" i="14"/>
  <c r="AD49" i="14"/>
  <c r="D216" i="14"/>
  <c r="K216" i="14" s="1"/>
  <c r="AC216" i="14" s="1"/>
  <c r="AA461" i="14"/>
  <c r="AD461" i="14"/>
  <c r="AD444" i="14"/>
  <c r="AA444" i="14"/>
  <c r="AA321" i="14"/>
  <c r="AD321" i="14"/>
  <c r="E267" i="14"/>
  <c r="L267" i="14" s="1"/>
  <c r="D267" i="14"/>
  <c r="K267" i="14" s="1"/>
  <c r="E265" i="14"/>
  <c r="L265" i="14" s="1"/>
  <c r="D265" i="14"/>
  <c r="K265" i="14" s="1"/>
  <c r="AC265" i="14" s="1"/>
  <c r="E52" i="14"/>
  <c r="L52" i="14" s="1"/>
  <c r="AD52" i="14" s="1"/>
  <c r="D52" i="14"/>
  <c r="K52" i="14" s="1"/>
  <c r="AC52" i="14" s="1"/>
  <c r="E48" i="14"/>
  <c r="L48" i="14" s="1"/>
  <c r="AD48" i="14" s="1"/>
  <c r="D48" i="14"/>
  <c r="K48" i="14" s="1"/>
  <c r="AA440" i="14"/>
  <c r="AA436" i="14"/>
  <c r="Z134" i="14"/>
  <c r="AA39" i="14"/>
  <c r="AA20" i="14"/>
  <c r="AD451" i="14"/>
  <c r="AD158" i="14"/>
  <c r="E408" i="14"/>
  <c r="L408" i="14" s="1"/>
  <c r="D408" i="14"/>
  <c r="K408" i="14" s="1"/>
  <c r="E394" i="14"/>
  <c r="L394" i="14" s="1"/>
  <c r="AA394" i="14" s="1"/>
  <c r="D394" i="14"/>
  <c r="K394" i="14" s="1"/>
  <c r="Z394" i="14" s="1"/>
  <c r="E303" i="14"/>
  <c r="L303" i="14" s="1"/>
  <c r="D303" i="14"/>
  <c r="K303" i="14" s="1"/>
  <c r="AC303" i="14" s="1"/>
  <c r="AD219" i="14"/>
  <c r="AA219" i="14"/>
  <c r="AA320" i="14"/>
  <c r="Z57" i="14"/>
  <c r="AA47" i="14"/>
  <c r="AD20" i="14"/>
  <c r="AA46" i="14"/>
  <c r="Z49" i="14"/>
  <c r="AC450" i="14"/>
  <c r="AA23" i="14"/>
  <c r="Z14" i="14"/>
  <c r="AC426" i="14"/>
  <c r="Z426" i="14"/>
  <c r="M418" i="14"/>
  <c r="Z435" i="14"/>
  <c r="Z418" i="14"/>
  <c r="AA159" i="14"/>
  <c r="L245" i="14"/>
  <c r="AA245" i="14" s="1"/>
  <c r="M426" i="14"/>
  <c r="Z434" i="14"/>
  <c r="AC331" i="14"/>
  <c r="AC28" i="14"/>
  <c r="Z58" i="14"/>
  <c r="AA58" i="14"/>
  <c r="Z29" i="14"/>
  <c r="E215" i="14"/>
  <c r="L215" i="14" s="1"/>
  <c r="AD215" i="14" s="1"/>
  <c r="D215" i="14"/>
  <c r="K215" i="14" s="1"/>
  <c r="E105" i="14"/>
  <c r="L105" i="14" s="1"/>
  <c r="AA105" i="14" s="1"/>
  <c r="K105" i="14"/>
  <c r="AD28" i="14"/>
  <c r="AA28" i="14"/>
  <c r="Z15" i="14"/>
  <c r="AA15" i="14"/>
  <c r="AA56" i="14"/>
  <c r="AA38" i="14"/>
  <c r="Z40" i="14"/>
  <c r="AA216" i="14"/>
  <c r="AD418" i="14"/>
  <c r="AC362" i="14"/>
  <c r="AC21" i="14"/>
  <c r="Z3" i="14"/>
  <c r="E411" i="14"/>
  <c r="L411" i="14" s="1"/>
  <c r="AA411" i="14" s="1"/>
  <c r="D411" i="14"/>
  <c r="K411" i="14" s="1"/>
  <c r="E229" i="14"/>
  <c r="L229" i="14" s="1"/>
  <c r="D229" i="14"/>
  <c r="K229" i="14" s="1"/>
  <c r="E211" i="14"/>
  <c r="L211" i="14" s="1"/>
  <c r="D211" i="14"/>
  <c r="K211" i="14" s="1"/>
  <c r="Z211" i="14" s="1"/>
  <c r="E398" i="14"/>
  <c r="L398" i="14" s="1"/>
  <c r="D398" i="14"/>
  <c r="K398" i="14" s="1"/>
  <c r="E221" i="14"/>
  <c r="L221" i="14" s="1"/>
  <c r="D221" i="14"/>
  <c r="K221" i="14" s="1"/>
  <c r="Z221" i="14" s="1"/>
  <c r="D214" i="14"/>
  <c r="K214" i="14" s="1"/>
  <c r="Z214" i="14" s="1"/>
  <c r="E214" i="14"/>
  <c r="L214" i="14" s="1"/>
  <c r="AA214" i="14" s="1"/>
  <c r="Z409" i="14"/>
  <c r="AA433" i="14"/>
  <c r="Z53" i="14"/>
  <c r="AD449" i="14"/>
  <c r="AC446" i="14"/>
  <c r="AD288" i="14"/>
  <c r="AC219" i="14"/>
  <c r="D230" i="14"/>
  <c r="K230" i="14" s="1"/>
  <c r="Z230" i="14" s="1"/>
  <c r="D337" i="14"/>
  <c r="K337" i="14" s="1"/>
  <c r="Z337" i="14" s="1"/>
  <c r="E337" i="14"/>
  <c r="L337" i="14" s="1"/>
  <c r="AA337" i="14" s="1"/>
  <c r="E228" i="14"/>
  <c r="L228" i="14" s="1"/>
  <c r="AA228" i="14" s="1"/>
  <c r="D228" i="14"/>
  <c r="K228" i="14" s="1"/>
  <c r="E226" i="14"/>
  <c r="L226" i="14" s="1"/>
  <c r="AA226" i="14" s="1"/>
  <c r="D226" i="14"/>
  <c r="K226" i="14" s="1"/>
  <c r="E220" i="14"/>
  <c r="L220" i="14" s="1"/>
  <c r="AA220" i="14" s="1"/>
  <c r="K220" i="14"/>
  <c r="AC220" i="14" s="1"/>
  <c r="E213" i="14"/>
  <c r="L213" i="14" s="1"/>
  <c r="AA213" i="14" s="1"/>
  <c r="D213" i="14"/>
  <c r="K213" i="14" s="1"/>
  <c r="AC24" i="14"/>
  <c r="AD448" i="14"/>
  <c r="AD445" i="14"/>
  <c r="AC435" i="14"/>
  <c r="AD426" i="14"/>
  <c r="D43" i="14"/>
  <c r="K43" i="14" s="1"/>
  <c r="AC43" i="14" s="1"/>
  <c r="Z16" i="14"/>
  <c r="AA3" i="14"/>
  <c r="L60" i="14"/>
  <c r="AA60" i="14" s="1"/>
  <c r="AA16" i="14"/>
  <c r="E225" i="14"/>
  <c r="L225" i="14" s="1"/>
  <c r="D225" i="14"/>
  <c r="K225" i="14" s="1"/>
  <c r="M225" i="14" s="1"/>
  <c r="AD194" i="14"/>
  <c r="AA194" i="14"/>
  <c r="Z421" i="14"/>
  <c r="AC421" i="14"/>
  <c r="AC430" i="14"/>
  <c r="Z430" i="14"/>
  <c r="AC436" i="14"/>
  <c r="Z436" i="14"/>
  <c r="M436" i="14"/>
  <c r="AC445" i="14"/>
  <c r="AC451" i="14"/>
  <c r="Z451" i="14"/>
  <c r="M462" i="14"/>
  <c r="S175" i="14"/>
  <c r="S170" i="14"/>
  <c r="S20" i="14"/>
  <c r="S7" i="14"/>
  <c r="S236" i="14"/>
  <c r="S415" i="14"/>
  <c r="AA135" i="14"/>
  <c r="AA165" i="14"/>
  <c r="AD413" i="14"/>
  <c r="AA413" i="14"/>
  <c r="AD205" i="14"/>
  <c r="AC218" i="14"/>
  <c r="Z218" i="14"/>
  <c r="Z322" i="14"/>
  <c r="AC322" i="14"/>
  <c r="AD456" i="14"/>
  <c r="AD292" i="14"/>
  <c r="AA292" i="14"/>
  <c r="L260" i="14"/>
  <c r="K260" i="14"/>
  <c r="E254" i="14"/>
  <c r="L254" i="14" s="1"/>
  <c r="D254" i="14"/>
  <c r="K254" i="14" s="1"/>
  <c r="M254" i="14" s="1"/>
  <c r="E248" i="14"/>
  <c r="L248" i="14" s="1"/>
  <c r="D248" i="14"/>
  <c r="K248" i="14" s="1"/>
  <c r="E231" i="14"/>
  <c r="L231" i="14" s="1"/>
  <c r="D231" i="14"/>
  <c r="K231" i="14" s="1"/>
  <c r="S124" i="14"/>
  <c r="S418" i="14"/>
  <c r="S166" i="14"/>
  <c r="S191" i="14"/>
  <c r="S47" i="14"/>
  <c r="S215" i="14"/>
  <c r="S219" i="14"/>
  <c r="Z445" i="14"/>
  <c r="AA217" i="14"/>
  <c r="Z148" i="14"/>
  <c r="AC82" i="14"/>
  <c r="AC473" i="14"/>
  <c r="M473" i="14"/>
  <c r="AC456" i="14"/>
  <c r="Z456" i="14"/>
  <c r="AA456" i="14"/>
  <c r="AD422" i="14"/>
  <c r="AC422" i="14"/>
  <c r="AA422" i="14"/>
  <c r="AC223" i="14"/>
  <c r="AD223" i="14"/>
  <c r="Z223" i="14"/>
  <c r="AC65" i="14"/>
  <c r="AD61" i="14"/>
  <c r="AC61" i="14"/>
  <c r="Z400" i="14"/>
  <c r="AC400" i="14"/>
  <c r="AA400" i="14"/>
  <c r="AA162" i="14"/>
  <c r="E26" i="14"/>
  <c r="L26" i="14" s="1"/>
  <c r="D26" i="14"/>
  <c r="K26" i="14" s="1"/>
  <c r="M26" i="14" s="1"/>
  <c r="E4" i="14"/>
  <c r="L4" i="14" s="1"/>
  <c r="D4" i="14"/>
  <c r="K4" i="14" s="1"/>
  <c r="E2" i="14"/>
  <c r="L2" i="14" s="1"/>
  <c r="AD2" i="14" s="1"/>
  <c r="D2" i="14"/>
  <c r="K2" i="14" s="1"/>
  <c r="M399" i="14"/>
  <c r="Z399" i="14"/>
  <c r="AC419" i="14"/>
  <c r="Z419" i="14"/>
  <c r="M433" i="14"/>
  <c r="Z433" i="14"/>
  <c r="AC440" i="14"/>
  <c r="M440" i="14"/>
  <c r="Z440" i="14"/>
  <c r="M448" i="14"/>
  <c r="AC448" i="14"/>
  <c r="Z448" i="14"/>
  <c r="AC453" i="14"/>
  <c r="Z453" i="14"/>
  <c r="S295" i="14"/>
  <c r="S43" i="14"/>
  <c r="S275" i="14"/>
  <c r="AC320" i="14"/>
  <c r="Z320" i="14"/>
  <c r="S350" i="14"/>
  <c r="S198" i="14"/>
  <c r="S277" i="14"/>
  <c r="S257" i="14"/>
  <c r="Z462" i="14"/>
  <c r="Z37" i="14"/>
  <c r="AA37" i="14"/>
  <c r="AD27" i="14"/>
  <c r="Z27" i="14"/>
  <c r="AC27" i="14"/>
  <c r="AD405" i="14"/>
  <c r="AD261" i="14"/>
  <c r="S368" i="14"/>
  <c r="S53" i="14"/>
  <c r="S448" i="14"/>
  <c r="S2" i="14"/>
  <c r="S264" i="14"/>
  <c r="S214" i="14"/>
  <c r="S218" i="14"/>
  <c r="AD463" i="14"/>
  <c r="AD361" i="14"/>
  <c r="Z361" i="14"/>
  <c r="AC361" i="14"/>
  <c r="AC270" i="14"/>
  <c r="AD270" i="14"/>
  <c r="Z270" i="14"/>
  <c r="AD146" i="14"/>
  <c r="AC146" i="14"/>
  <c r="Z146" i="14"/>
  <c r="AD86" i="14"/>
  <c r="AC86" i="14"/>
  <c r="AC66" i="14"/>
  <c r="AD66" i="14"/>
  <c r="Z55" i="14"/>
  <c r="AD46" i="14"/>
  <c r="Z46" i="14"/>
  <c r="AC194" i="14"/>
  <c r="Z194" i="14"/>
  <c r="AD121" i="14"/>
  <c r="AC424" i="14"/>
  <c r="Z424" i="14"/>
  <c r="M424" i="14"/>
  <c r="AC415" i="14"/>
  <c r="Z415" i="14"/>
  <c r="AD406" i="14"/>
  <c r="AD454" i="14"/>
  <c r="AD450" i="14"/>
  <c r="AD437" i="14"/>
  <c r="AD415" i="14"/>
  <c r="L407" i="14"/>
  <c r="K407" i="14"/>
  <c r="AD400" i="14"/>
  <c r="AD399" i="14"/>
  <c r="S283" i="14"/>
  <c r="S380" i="14"/>
  <c r="S354" i="14"/>
  <c r="S235" i="14"/>
  <c r="S330" i="14"/>
  <c r="S392" i="14"/>
  <c r="S38" i="14"/>
  <c r="S273" i="14"/>
  <c r="S345" i="14"/>
  <c r="S92" i="14"/>
  <c r="S46" i="14"/>
  <c r="Z437" i="14"/>
  <c r="AC437" i="14"/>
  <c r="AD23" i="14"/>
  <c r="Z23" i="14"/>
  <c r="AC23" i="14"/>
  <c r="AC14" i="14"/>
  <c r="AD14" i="14"/>
  <c r="AC195" i="14"/>
  <c r="Z454" i="14"/>
  <c r="AC292" i="14"/>
  <c r="Z292" i="14"/>
  <c r="AC290" i="14"/>
  <c r="Z290" i="14"/>
  <c r="AC238" i="14"/>
  <c r="Z97" i="14"/>
  <c r="Z126" i="14"/>
  <c r="AD69" i="14"/>
  <c r="AD64" i="14"/>
  <c r="Z64" i="14"/>
  <c r="AC58" i="14"/>
  <c r="AD58" i="14"/>
  <c r="L459" i="14"/>
  <c r="K459" i="14"/>
  <c r="AC461" i="14"/>
  <c r="Z461" i="14"/>
  <c r="AC444" i="14"/>
  <c r="Z444" i="14"/>
  <c r="AC413" i="14"/>
  <c r="AC402" i="14"/>
  <c r="Z402" i="14"/>
  <c r="AC285" i="14"/>
  <c r="Z285" i="14"/>
  <c r="AD435" i="14"/>
  <c r="AD412" i="14"/>
  <c r="AD402" i="14"/>
  <c r="AD421" i="14"/>
  <c r="E395" i="14"/>
  <c r="L395" i="14" s="1"/>
  <c r="D395" i="14"/>
  <c r="K395" i="14" s="1"/>
  <c r="E286" i="14"/>
  <c r="L286" i="14" s="1"/>
  <c r="D286" i="14"/>
  <c r="K286" i="14" s="1"/>
  <c r="M286" i="14" s="1"/>
  <c r="E253" i="14"/>
  <c r="L253" i="14" s="1"/>
  <c r="D253" i="14"/>
  <c r="K253" i="14" s="1"/>
  <c r="AD227" i="14"/>
  <c r="L207" i="14"/>
  <c r="K207" i="14"/>
  <c r="AD3" i="14"/>
  <c r="S119" i="14"/>
  <c r="S378" i="14"/>
  <c r="S355" i="14"/>
  <c r="S174" i="14"/>
  <c r="S179" i="14"/>
  <c r="S161" i="14"/>
  <c r="S314" i="14"/>
  <c r="S189" i="14"/>
  <c r="S461" i="14"/>
  <c r="S33" i="14"/>
  <c r="S332" i="14"/>
  <c r="S342" i="14"/>
  <c r="S231" i="14"/>
  <c r="S259" i="14"/>
  <c r="S70" i="14"/>
  <c r="S59" i="14"/>
  <c r="S15" i="14"/>
  <c r="S425" i="14"/>
  <c r="S367" i="14"/>
  <c r="S222" i="14"/>
  <c r="M444" i="14"/>
  <c r="S242" i="14"/>
  <c r="S51" i="14"/>
  <c r="S263" i="14"/>
  <c r="S267" i="14"/>
  <c r="S213" i="14"/>
  <c r="S217" i="14"/>
  <c r="S221" i="14"/>
  <c r="Z413" i="14"/>
  <c r="Z38" i="14"/>
  <c r="AC449" i="14"/>
  <c r="AC269" i="14"/>
  <c r="AC363" i="14"/>
  <c r="AD363" i="14"/>
  <c r="AD320" i="14"/>
  <c r="AD232" i="14"/>
  <c r="AC124" i="14"/>
  <c r="AD124" i="14"/>
  <c r="AC47" i="14"/>
  <c r="AD47" i="14"/>
  <c r="L244" i="14"/>
  <c r="K244" i="14"/>
  <c r="Z449" i="14"/>
  <c r="AC142" i="14"/>
  <c r="Z142" i="14"/>
  <c r="AC420" i="14"/>
  <c r="AC370" i="14"/>
  <c r="AD453" i="14"/>
  <c r="AD434" i="14"/>
  <c r="AD397" i="14"/>
  <c r="AD222" i="14"/>
  <c r="AC222" i="14"/>
  <c r="AD157" i="14"/>
  <c r="AC157" i="14"/>
  <c r="AD68" i="14"/>
  <c r="AD430" i="14"/>
  <c r="AA115" i="14"/>
  <c r="AA49" i="14"/>
  <c r="AD25" i="14"/>
  <c r="AA25" i="14"/>
  <c r="AC227" i="14"/>
  <c r="L338" i="14"/>
  <c r="K338" i="14"/>
  <c r="E335" i="14"/>
  <c r="L335" i="14" s="1"/>
  <c r="D335" i="14"/>
  <c r="K335" i="14" s="1"/>
  <c r="E333" i="14"/>
  <c r="L333" i="14" s="1"/>
  <c r="D333" i="14"/>
  <c r="K333" i="14" s="1"/>
  <c r="E330" i="14"/>
  <c r="L330" i="14" s="1"/>
  <c r="D330" i="14"/>
  <c r="K330" i="14" s="1"/>
  <c r="E328" i="14"/>
  <c r="L328" i="14" s="1"/>
  <c r="D328" i="14"/>
  <c r="K328" i="14" s="1"/>
  <c r="E326" i="14"/>
  <c r="L326" i="14" s="1"/>
  <c r="D326" i="14"/>
  <c r="K326" i="14" s="1"/>
  <c r="E324" i="14"/>
  <c r="L324" i="14" s="1"/>
  <c r="D324" i="14"/>
  <c r="K324" i="14" s="1"/>
  <c r="E312" i="14"/>
  <c r="L312" i="14" s="1"/>
  <c r="D312" i="14"/>
  <c r="K312" i="14" s="1"/>
  <c r="E310" i="14"/>
  <c r="L310" i="14" s="1"/>
  <c r="D310" i="14"/>
  <c r="K310" i="14" s="1"/>
  <c r="E308" i="14"/>
  <c r="L308" i="14" s="1"/>
  <c r="D308" i="14"/>
  <c r="K308" i="14" s="1"/>
  <c r="E306" i="14"/>
  <c r="L306" i="14" s="1"/>
  <c r="D306" i="14"/>
  <c r="K306" i="14" s="1"/>
  <c r="E304" i="14"/>
  <c r="L304" i="14" s="1"/>
  <c r="D304" i="14"/>
  <c r="K304" i="14" s="1"/>
  <c r="AD117" i="14"/>
  <c r="AA117" i="14"/>
  <c r="AD417" i="14"/>
  <c r="AD345" i="14"/>
  <c r="AD290" i="14"/>
  <c r="AD208" i="14"/>
  <c r="AC208" i="14"/>
  <c r="AD91" i="14"/>
  <c r="AD16" i="14"/>
  <c r="AC406" i="14"/>
  <c r="AC20" i="14"/>
  <c r="L339" i="14"/>
  <c r="K339" i="14"/>
  <c r="E336" i="14"/>
  <c r="L336" i="14" s="1"/>
  <c r="D336" i="14"/>
  <c r="K336" i="14" s="1"/>
  <c r="E334" i="14"/>
  <c r="L334" i="14" s="1"/>
  <c r="D334" i="14"/>
  <c r="K334" i="14" s="1"/>
  <c r="E332" i="14"/>
  <c r="L332" i="14" s="1"/>
  <c r="D332" i="14"/>
  <c r="K332" i="14" s="1"/>
  <c r="E329" i="14"/>
  <c r="L329" i="14" s="1"/>
  <c r="D329" i="14"/>
  <c r="K329" i="14" s="1"/>
  <c r="E327" i="14"/>
  <c r="L327" i="14" s="1"/>
  <c r="D327" i="14"/>
  <c r="K327" i="14" s="1"/>
  <c r="E325" i="14"/>
  <c r="L325" i="14" s="1"/>
  <c r="D325" i="14"/>
  <c r="K325" i="14" s="1"/>
  <c r="E323" i="14"/>
  <c r="L323" i="14" s="1"/>
  <c r="D323" i="14"/>
  <c r="K323" i="14" s="1"/>
  <c r="E313" i="14"/>
  <c r="L313" i="14" s="1"/>
  <c r="D313" i="14"/>
  <c r="K313" i="14" s="1"/>
  <c r="E311" i="14"/>
  <c r="L311" i="14" s="1"/>
  <c r="D311" i="14"/>
  <c r="K311" i="14" s="1"/>
  <c r="E309" i="14"/>
  <c r="L309" i="14" s="1"/>
  <c r="D309" i="14"/>
  <c r="K309" i="14" s="1"/>
  <c r="E307" i="14"/>
  <c r="L307" i="14" s="1"/>
  <c r="D307" i="14"/>
  <c r="K307" i="14" s="1"/>
  <c r="E305" i="14"/>
  <c r="L305" i="14" s="1"/>
  <c r="D305" i="14"/>
  <c r="K305" i="14" s="1"/>
  <c r="AD259" i="14"/>
  <c r="AD247" i="14"/>
  <c r="E374" i="14"/>
  <c r="D374" i="14"/>
  <c r="L299" i="14"/>
  <c r="K299" i="14"/>
  <c r="E297" i="14"/>
  <c r="L297" i="14" s="1"/>
  <c r="D297" i="14"/>
  <c r="K297" i="14" s="1"/>
  <c r="E295" i="14"/>
  <c r="L295" i="14" s="1"/>
  <c r="D295" i="14"/>
  <c r="K295" i="14" s="1"/>
  <c r="E283" i="14"/>
  <c r="L283" i="14" s="1"/>
  <c r="D283" i="14"/>
  <c r="K283" i="14" s="1"/>
  <c r="E280" i="14"/>
  <c r="L280" i="14" s="1"/>
  <c r="D280" i="14"/>
  <c r="K280" i="14" s="1"/>
  <c r="E278" i="14"/>
  <c r="L278" i="14" s="1"/>
  <c r="D278" i="14"/>
  <c r="K278" i="14" s="1"/>
  <c r="E276" i="14"/>
  <c r="L276" i="14" s="1"/>
  <c r="D276" i="14"/>
  <c r="K276" i="14" s="1"/>
  <c r="E274" i="14"/>
  <c r="L274" i="14" s="1"/>
  <c r="D274" i="14"/>
  <c r="K274" i="14" s="1"/>
  <c r="E266" i="14"/>
  <c r="L266" i="14" s="1"/>
  <c r="D266" i="14"/>
  <c r="K266" i="14" s="1"/>
  <c r="E256" i="14"/>
  <c r="L256" i="14" s="1"/>
  <c r="D256" i="14"/>
  <c r="K256" i="14" s="1"/>
  <c r="E237" i="14"/>
  <c r="L237" i="14" s="1"/>
  <c r="D237" i="14"/>
  <c r="K237" i="14" s="1"/>
  <c r="M236" i="14" s="1"/>
  <c r="E161" i="14"/>
  <c r="L161" i="14" s="1"/>
  <c r="AD161" i="14" s="1"/>
  <c r="D161" i="14"/>
  <c r="K161" i="14" s="1"/>
  <c r="AC161" i="14" s="1"/>
  <c r="L300" i="14"/>
  <c r="K300" i="14"/>
  <c r="E298" i="14"/>
  <c r="L298" i="14" s="1"/>
  <c r="D298" i="14"/>
  <c r="K298" i="14" s="1"/>
  <c r="E296" i="14"/>
  <c r="L296" i="14" s="1"/>
  <c r="D296" i="14"/>
  <c r="K296" i="14" s="1"/>
  <c r="E287" i="14"/>
  <c r="L287" i="14" s="1"/>
  <c r="D287" i="14"/>
  <c r="K287" i="14" s="1"/>
  <c r="M287" i="14" s="1"/>
  <c r="E279" i="14"/>
  <c r="L279" i="14" s="1"/>
  <c r="D279" i="14"/>
  <c r="K279" i="14" s="1"/>
  <c r="E277" i="14"/>
  <c r="L277" i="14" s="1"/>
  <c r="D277" i="14"/>
  <c r="K277" i="14" s="1"/>
  <c r="E275" i="14"/>
  <c r="L275" i="14" s="1"/>
  <c r="D275" i="14"/>
  <c r="K275" i="14" s="1"/>
  <c r="E272" i="14"/>
  <c r="L272" i="14" s="1"/>
  <c r="D272" i="14"/>
  <c r="K272" i="14" s="1"/>
  <c r="M272" i="14" s="1"/>
  <c r="E262" i="14"/>
  <c r="L262" i="14" s="1"/>
  <c r="D262" i="14"/>
  <c r="K262" i="14" s="1"/>
  <c r="E258" i="14"/>
  <c r="L258" i="14" s="1"/>
  <c r="D258" i="14"/>
  <c r="K258" i="14" s="1"/>
  <c r="AD197" i="14"/>
  <c r="AD193" i="14"/>
  <c r="AD185" i="14"/>
  <c r="AD116" i="14"/>
  <c r="L368" i="14"/>
  <c r="L359" i="14"/>
  <c r="L357" i="14"/>
  <c r="L355" i="14"/>
  <c r="L353" i="14"/>
  <c r="L351" i="14"/>
  <c r="L349" i="14"/>
  <c r="L319" i="14"/>
  <c r="L360" i="14"/>
  <c r="L358" i="14"/>
  <c r="L356" i="14"/>
  <c r="L343" i="14"/>
  <c r="L341" i="14"/>
  <c r="L315" i="14"/>
  <c r="L263" i="14"/>
  <c r="L182" i="14"/>
  <c r="L174" i="14"/>
  <c r="L178" i="14"/>
  <c r="L170" i="14"/>
  <c r="L82" i="14"/>
  <c r="L75" i="14"/>
  <c r="L67" i="14"/>
  <c r="L59" i="14"/>
  <c r="L78" i="14"/>
  <c r="L71" i="14"/>
  <c r="L63" i="14"/>
  <c r="L44" i="14"/>
  <c r="L21" i="14"/>
  <c r="AC2" i="14" l="1"/>
  <c r="M242" i="14"/>
  <c r="M166" i="14"/>
  <c r="M119" i="14"/>
  <c r="D474" i="14"/>
  <c r="E474" i="14"/>
  <c r="M407" i="14"/>
  <c r="M282" i="14"/>
  <c r="K233" i="14"/>
  <c r="M233" i="14" s="1"/>
  <c r="AA369" i="14"/>
  <c r="M46" i="14"/>
  <c r="AC293" i="14"/>
  <c r="AC33" i="14"/>
  <c r="AC346" i="14"/>
  <c r="Z371" i="14"/>
  <c r="AC234" i="14"/>
  <c r="AD150" i="14"/>
  <c r="M293" i="14"/>
  <c r="AA54" i="14"/>
  <c r="Z54" i="14"/>
  <c r="Z405" i="14"/>
  <c r="Z393" i="14"/>
  <c r="Z294" i="14"/>
  <c r="AC345" i="14"/>
  <c r="M229" i="14"/>
  <c r="AA365" i="14"/>
  <c r="AD366" i="14"/>
  <c r="AA233" i="14"/>
  <c r="AD160" i="14"/>
  <c r="Z121" i="14"/>
  <c r="AD80" i="14"/>
  <c r="K383" i="14"/>
  <c r="AC383" i="14" s="1"/>
  <c r="AD73" i="14"/>
  <c r="AC176" i="14"/>
  <c r="AC247" i="14"/>
  <c r="AD316" i="14"/>
  <c r="AC180" i="14"/>
  <c r="AD9" i="14"/>
  <c r="AC60" i="14"/>
  <c r="Z7" i="14"/>
  <c r="M323" i="14"/>
  <c r="AC368" i="14"/>
  <c r="M43" i="14"/>
  <c r="Z9" i="14"/>
  <c r="Z206" i="14"/>
  <c r="AC252" i="14"/>
  <c r="AC173" i="14"/>
  <c r="AC332" i="14"/>
  <c r="M332" i="14"/>
  <c r="Z228" i="14"/>
  <c r="M228" i="14"/>
  <c r="Z411" i="14"/>
  <c r="M411" i="14"/>
  <c r="AC392" i="14"/>
  <c r="M392" i="14"/>
  <c r="AC168" i="14"/>
  <c r="M168" i="14"/>
  <c r="Z273" i="14"/>
  <c r="M273" i="14"/>
  <c r="AC73" i="14"/>
  <c r="AC340" i="14"/>
  <c r="AD294" i="14"/>
  <c r="AC316" i="14"/>
  <c r="AC349" i="14"/>
  <c r="AA84" i="14"/>
  <c r="M355" i="14"/>
  <c r="AC404" i="14"/>
  <c r="M404" i="14"/>
  <c r="AC288" i="14"/>
  <c r="Z259" i="14"/>
  <c r="M259" i="14"/>
  <c r="M314" i="14"/>
  <c r="M184" i="14"/>
  <c r="AD344" i="14"/>
  <c r="M2" i="14"/>
  <c r="AD206" i="14"/>
  <c r="AC105" i="14"/>
  <c r="M104" i="14"/>
  <c r="Z48" i="14"/>
  <c r="M48" i="14"/>
  <c r="AC152" i="14"/>
  <c r="M152" i="14"/>
  <c r="Z198" i="14"/>
  <c r="M198" i="14"/>
  <c r="AC209" i="14"/>
  <c r="M209" i="14"/>
  <c r="AC344" i="14"/>
  <c r="M344" i="14"/>
  <c r="AC5" i="14"/>
  <c r="AC366" i="14"/>
  <c r="AC243" i="14"/>
  <c r="AC213" i="14"/>
  <c r="M213" i="14"/>
  <c r="AC25" i="14"/>
  <c r="M25" i="14"/>
  <c r="Z317" i="14"/>
  <c r="AC147" i="14"/>
  <c r="M147" i="14"/>
  <c r="M262" i="14"/>
  <c r="M338" i="14"/>
  <c r="Z33" i="14"/>
  <c r="Z243" i="14"/>
  <c r="AC314" i="14"/>
  <c r="Z74" i="14"/>
  <c r="M74" i="14"/>
  <c r="AC319" i="14"/>
  <c r="Z242" i="14"/>
  <c r="Z401" i="14"/>
  <c r="M401" i="14"/>
  <c r="AC177" i="14"/>
  <c r="M177" i="14"/>
  <c r="AC119" i="14"/>
  <c r="AC348" i="14"/>
  <c r="M348" i="14"/>
  <c r="M206" i="14"/>
  <c r="AC365" i="14"/>
  <c r="M365" i="14"/>
  <c r="M115" i="14"/>
  <c r="AC182" i="14"/>
  <c r="Z168" i="14"/>
  <c r="AC273" i="14"/>
  <c r="AC401" i="14"/>
  <c r="AC183" i="14"/>
  <c r="AA13" i="14"/>
  <c r="Z174" i="14"/>
  <c r="AC354" i="14"/>
  <c r="AD393" i="14"/>
  <c r="AC353" i="14"/>
  <c r="AC369" i="14"/>
  <c r="AD293" i="14"/>
  <c r="AC315" i="14"/>
  <c r="AC81" i="14"/>
  <c r="AD5" i="14"/>
  <c r="AC367" i="14"/>
  <c r="AD367" i="14"/>
  <c r="AC149" i="14"/>
  <c r="Z165" i="14"/>
  <c r="Z76" i="14"/>
  <c r="Z365" i="14"/>
  <c r="K385" i="14"/>
  <c r="AC385" i="14" s="1"/>
  <c r="AD404" i="14"/>
  <c r="Z147" i="14"/>
  <c r="Z13" i="14"/>
  <c r="AC351" i="14"/>
  <c r="AC356" i="14"/>
  <c r="Z155" i="14"/>
  <c r="Z172" i="14"/>
  <c r="Z79" i="14"/>
  <c r="Z404" i="14"/>
  <c r="AD371" i="14"/>
  <c r="AC358" i="14"/>
  <c r="AD458" i="14"/>
  <c r="AD318" i="14"/>
  <c r="AD187" i="14"/>
  <c r="Z84" i="14"/>
  <c r="Z235" i="14"/>
  <c r="Z178" i="14"/>
  <c r="AC357" i="14"/>
  <c r="Z350" i="14"/>
  <c r="AD411" i="14"/>
  <c r="Z5" i="14"/>
  <c r="AC294" i="14"/>
  <c r="AD340" i="14"/>
  <c r="Z318" i="14"/>
  <c r="AA76" i="14"/>
  <c r="AD314" i="14"/>
  <c r="AD346" i="14"/>
  <c r="AD218" i="14"/>
  <c r="AC261" i="14"/>
  <c r="AD394" i="14"/>
  <c r="AA83" i="14"/>
  <c r="AC259" i="14"/>
  <c r="AD183" i="14"/>
  <c r="AC59" i="14"/>
  <c r="AC10" i="14"/>
  <c r="AA10" i="14"/>
  <c r="AC160" i="14"/>
  <c r="AC8" i="14"/>
  <c r="Z213" i="14"/>
  <c r="Z288" i="14"/>
  <c r="Z77" i="14"/>
  <c r="Z160" i="14"/>
  <c r="AD460" i="14"/>
  <c r="AD169" i="14"/>
  <c r="Z118" i="14"/>
  <c r="AD264" i="14"/>
  <c r="AA148" i="14"/>
  <c r="AD179" i="14"/>
  <c r="Z264" i="14"/>
  <c r="AC264" i="14"/>
  <c r="Z156" i="14"/>
  <c r="AA155" i="14"/>
  <c r="AD198" i="14"/>
  <c r="AA62" i="14"/>
  <c r="Z209" i="14"/>
  <c r="AC210" i="14"/>
  <c r="AC245" i="14"/>
  <c r="AC150" i="14"/>
  <c r="Z25" i="14"/>
  <c r="AA72" i="14"/>
  <c r="AC230" i="14"/>
  <c r="AA151" i="14"/>
  <c r="AD230" i="14"/>
  <c r="Z196" i="14"/>
  <c r="AC6" i="14"/>
  <c r="AA33" i="14"/>
  <c r="AD7" i="14"/>
  <c r="Z265" i="14"/>
  <c r="Z52" i="14"/>
  <c r="AA202" i="14"/>
  <c r="AC44" i="14"/>
  <c r="AC169" i="14"/>
  <c r="AC62" i="14"/>
  <c r="AA156" i="14"/>
  <c r="Z302" i="14"/>
  <c r="AA8" i="14"/>
  <c r="Z83" i="14"/>
  <c r="AD180" i="14"/>
  <c r="AD201" i="14"/>
  <c r="AD171" i="14"/>
  <c r="AC198" i="14"/>
  <c r="Z191" i="14"/>
  <c r="AC181" i="14"/>
  <c r="Z181" i="14"/>
  <c r="Z170" i="14"/>
  <c r="AD177" i="14"/>
  <c r="Z177" i="14"/>
  <c r="AA181" i="14"/>
  <c r="Z179" i="14"/>
  <c r="AC202" i="14"/>
  <c r="Z162" i="14"/>
  <c r="Z152" i="14"/>
  <c r="Z153" i="14"/>
  <c r="AA152" i="14"/>
  <c r="AD154" i="14"/>
  <c r="AD172" i="14"/>
  <c r="AA172" i="14"/>
  <c r="AD235" i="14"/>
  <c r="AA235" i="14"/>
  <c r="Z355" i="14"/>
  <c r="AC355" i="14"/>
  <c r="AD195" i="14"/>
  <c r="AD6" i="14"/>
  <c r="AD175" i="14"/>
  <c r="AA175" i="14"/>
  <c r="AD168" i="14"/>
  <c r="AC175" i="14"/>
  <c r="Z175" i="14"/>
  <c r="AD234" i="14"/>
  <c r="AA234" i="14"/>
  <c r="AC154" i="14"/>
  <c r="AC151" i="14"/>
  <c r="Z151" i="14"/>
  <c r="Z171" i="14"/>
  <c r="AD209" i="14"/>
  <c r="AC341" i="14"/>
  <c r="AD389" i="14"/>
  <c r="AD12" i="14"/>
  <c r="Z187" i="14"/>
  <c r="AD196" i="14"/>
  <c r="AC74" i="14"/>
  <c r="AD317" i="14"/>
  <c r="Z458" i="14"/>
  <c r="AC51" i="14"/>
  <c r="AD273" i="14"/>
  <c r="AA77" i="14"/>
  <c r="AD200" i="14"/>
  <c r="AA200" i="14"/>
  <c r="AA199" i="14"/>
  <c r="AD199" i="14"/>
  <c r="AC242" i="14"/>
  <c r="AD166" i="14"/>
  <c r="Z348" i="14"/>
  <c r="AD191" i="14"/>
  <c r="AA191" i="14"/>
  <c r="AD401" i="14"/>
  <c r="AA401" i="14"/>
  <c r="AD74" i="14"/>
  <c r="AD243" i="14"/>
  <c r="Z12" i="14"/>
  <c r="AD176" i="14"/>
  <c r="AA176" i="14"/>
  <c r="AC166" i="14"/>
  <c r="Z166" i="14"/>
  <c r="Z352" i="14"/>
  <c r="Z387" i="14"/>
  <c r="K375" i="14"/>
  <c r="AC375" i="14" s="1"/>
  <c r="AD242" i="14"/>
  <c r="L385" i="14"/>
  <c r="AA385" i="14" s="1"/>
  <c r="AD105" i="14"/>
  <c r="AD65" i="14"/>
  <c r="AC458" i="14"/>
  <c r="Z212" i="14"/>
  <c r="AC460" i="14"/>
  <c r="Z460" i="14"/>
  <c r="AD184" i="14"/>
  <c r="AA184" i="14"/>
  <c r="AD210" i="14"/>
  <c r="AA210" i="14"/>
  <c r="AC359" i="14"/>
  <c r="AD281" i="14"/>
  <c r="AA281" i="14"/>
  <c r="AD291" i="14"/>
  <c r="Z360" i="14"/>
  <c r="AD173" i="14"/>
  <c r="AC167" i="14"/>
  <c r="AA51" i="14"/>
  <c r="AA215" i="14"/>
  <c r="AD119" i="14"/>
  <c r="AC217" i="14"/>
  <c r="AA118" i="14"/>
  <c r="AC263" i="14"/>
  <c r="AD213" i="14"/>
  <c r="Z343" i="14"/>
  <c r="AC343" i="14"/>
  <c r="AD265" i="14"/>
  <c r="AA265" i="14"/>
  <c r="Z392" i="14"/>
  <c r="AC80" i="14"/>
  <c r="Z119" i="14"/>
  <c r="AA212" i="14"/>
  <c r="AC211" i="14"/>
  <c r="AC159" i="14"/>
  <c r="M159" i="14"/>
  <c r="Z159" i="14"/>
  <c r="AD228" i="14"/>
  <c r="Z216" i="14"/>
  <c r="AD392" i="14"/>
  <c r="AA392" i="14"/>
  <c r="AD50" i="14"/>
  <c r="AC78" i="14"/>
  <c r="M59" i="14"/>
  <c r="AD81" i="14"/>
  <c r="AC50" i="14"/>
  <c r="AD79" i="14"/>
  <c r="Z72" i="14"/>
  <c r="AA48" i="14"/>
  <c r="AC228" i="14"/>
  <c r="AC394" i="14"/>
  <c r="AD214" i="14"/>
  <c r="AA52" i="14"/>
  <c r="Z303" i="14"/>
  <c r="M302" i="14"/>
  <c r="AC408" i="14"/>
  <c r="Z408" i="14"/>
  <c r="Z267" i="14"/>
  <c r="AC267" i="14"/>
  <c r="AC48" i="14"/>
  <c r="AC342" i="14"/>
  <c r="Z342" i="14"/>
  <c r="AD408" i="14"/>
  <c r="AA408" i="14"/>
  <c r="AC229" i="14"/>
  <c r="Z229" i="14"/>
  <c r="AC411" i="14"/>
  <c r="AD337" i="14"/>
  <c r="Z43" i="14"/>
  <c r="AA24" i="14"/>
  <c r="AD24" i="14"/>
  <c r="AD245" i="14"/>
  <c r="AC398" i="14"/>
  <c r="Z398" i="14"/>
  <c r="M398" i="14"/>
  <c r="AD60" i="14"/>
  <c r="AC214" i="14"/>
  <c r="AC337" i="14"/>
  <c r="Z24" i="14"/>
  <c r="AD226" i="14"/>
  <c r="AA221" i="14"/>
  <c r="AD221" i="14"/>
  <c r="AA398" i="14"/>
  <c r="AD398" i="14"/>
  <c r="AD211" i="14"/>
  <c r="AA211" i="14"/>
  <c r="AD220" i="14"/>
  <c r="AC215" i="14"/>
  <c r="Z215" i="14"/>
  <c r="Z105" i="14"/>
  <c r="Z226" i="14"/>
  <c r="AC226" i="14"/>
  <c r="AC221" i="14"/>
  <c r="Z220" i="14"/>
  <c r="AD67" i="14"/>
  <c r="AA67" i="14"/>
  <c r="AD170" i="14"/>
  <c r="AA170" i="14"/>
  <c r="AD343" i="14"/>
  <c r="AA343" i="14"/>
  <c r="AD354" i="14"/>
  <c r="AA354" i="14"/>
  <c r="AC391" i="14"/>
  <c r="Z391" i="14"/>
  <c r="AC379" i="14"/>
  <c r="Z379" i="14"/>
  <c r="AD302" i="14"/>
  <c r="AA302" i="14"/>
  <c r="AA355" i="14"/>
  <c r="AD355" i="14"/>
  <c r="AD277" i="14"/>
  <c r="AA277" i="14"/>
  <c r="AD296" i="14"/>
  <c r="AA296" i="14"/>
  <c r="Z161" i="14"/>
  <c r="AC266" i="14"/>
  <c r="Z266" i="14"/>
  <c r="AC283" i="14"/>
  <c r="Z283" i="14"/>
  <c r="AC299" i="14"/>
  <c r="Z299" i="14"/>
  <c r="M299" i="14"/>
  <c r="AD307" i="14"/>
  <c r="AA307" i="14"/>
  <c r="AD323" i="14"/>
  <c r="AA323" i="14"/>
  <c r="AD332" i="14"/>
  <c r="AA332" i="14"/>
  <c r="AC304" i="14"/>
  <c r="Z304" i="14"/>
  <c r="Z326" i="14"/>
  <c r="AC326" i="14"/>
  <c r="AC330" i="14"/>
  <c r="Z330" i="14"/>
  <c r="AC286" i="14"/>
  <c r="Z286" i="14"/>
  <c r="AD459" i="14"/>
  <c r="AA459" i="14"/>
  <c r="AD4" i="14"/>
  <c r="AA4" i="14"/>
  <c r="AC260" i="14"/>
  <c r="Z260" i="14"/>
  <c r="AC225" i="14"/>
  <c r="Z225" i="14"/>
  <c r="AD71" i="14"/>
  <c r="AA71" i="14"/>
  <c r="AD75" i="14"/>
  <c r="AA75" i="14"/>
  <c r="AD178" i="14"/>
  <c r="AA178" i="14"/>
  <c r="AD174" i="14"/>
  <c r="AA174" i="14"/>
  <c r="AD229" i="14"/>
  <c r="AA229" i="14"/>
  <c r="AD303" i="14"/>
  <c r="AA303" i="14"/>
  <c r="AD348" i="14"/>
  <c r="AA348" i="14"/>
  <c r="AD356" i="14"/>
  <c r="AA356" i="14"/>
  <c r="L382" i="14"/>
  <c r="K382" i="14"/>
  <c r="AD349" i="14"/>
  <c r="AA349" i="14"/>
  <c r="AD357" i="14"/>
  <c r="AA357" i="14"/>
  <c r="Z258" i="14"/>
  <c r="AC258" i="14"/>
  <c r="AC275" i="14"/>
  <c r="Z275" i="14"/>
  <c r="AC298" i="14"/>
  <c r="Z298" i="14"/>
  <c r="AD274" i="14"/>
  <c r="AA274" i="14"/>
  <c r="AD283" i="14"/>
  <c r="AA283" i="14"/>
  <c r="AC305" i="14"/>
  <c r="Z305" i="14"/>
  <c r="AC309" i="14"/>
  <c r="Z309" i="14"/>
  <c r="AC325" i="14"/>
  <c r="Z325" i="14"/>
  <c r="AC334" i="14"/>
  <c r="Z334" i="14"/>
  <c r="AD304" i="14"/>
  <c r="AA304" i="14"/>
  <c r="AD326" i="14"/>
  <c r="AA326" i="14"/>
  <c r="AD330" i="14"/>
  <c r="AA330" i="14"/>
  <c r="AD286" i="14"/>
  <c r="AA286" i="14"/>
  <c r="Z2" i="14"/>
  <c r="AD260" i="14"/>
  <c r="AA260" i="14"/>
  <c r="AD225" i="14"/>
  <c r="AA225" i="14"/>
  <c r="AD21" i="14"/>
  <c r="AA21" i="14"/>
  <c r="AD78" i="14"/>
  <c r="AA78" i="14"/>
  <c r="AD82" i="14"/>
  <c r="AA82" i="14"/>
  <c r="AD149" i="14"/>
  <c r="AA149" i="14"/>
  <c r="AD182" i="14"/>
  <c r="AA182" i="14"/>
  <c r="AD263" i="14"/>
  <c r="AA263" i="14"/>
  <c r="AA315" i="14"/>
  <c r="AD315" i="14"/>
  <c r="AA350" i="14"/>
  <c r="AD350" i="14"/>
  <c r="AD358" i="14"/>
  <c r="AA358" i="14"/>
  <c r="Z389" i="14"/>
  <c r="AC389" i="14"/>
  <c r="Z381" i="14"/>
  <c r="AC381" i="14"/>
  <c r="AC377" i="14"/>
  <c r="Z377" i="14"/>
  <c r="AD267" i="14"/>
  <c r="AA267" i="14"/>
  <c r="AD319" i="14"/>
  <c r="AA319" i="14"/>
  <c r="AD351" i="14"/>
  <c r="AA351" i="14"/>
  <c r="AD359" i="14"/>
  <c r="AA359" i="14"/>
  <c r="AD241" i="14"/>
  <c r="AA241" i="14"/>
  <c r="AD258" i="14"/>
  <c r="AA258" i="14"/>
  <c r="AD272" i="14"/>
  <c r="AA272" i="14"/>
  <c r="AD275" i="14"/>
  <c r="AA275" i="14"/>
  <c r="AD279" i="14"/>
  <c r="AA279" i="14"/>
  <c r="AD287" i="14"/>
  <c r="AA287" i="14"/>
  <c r="AD298" i="14"/>
  <c r="AA298" i="14"/>
  <c r="AC237" i="14"/>
  <c r="Z237" i="14"/>
  <c r="AC256" i="14"/>
  <c r="Z256" i="14"/>
  <c r="AC276" i="14"/>
  <c r="Z276" i="14"/>
  <c r="AC280" i="14"/>
  <c r="Z280" i="14"/>
  <c r="AC297" i="14"/>
  <c r="Z297" i="14"/>
  <c r="K374" i="14"/>
  <c r="AD305" i="14"/>
  <c r="AA305" i="14"/>
  <c r="AD309" i="14"/>
  <c r="AA309" i="14"/>
  <c r="AD313" i="14"/>
  <c r="AA313" i="14"/>
  <c r="AD325" i="14"/>
  <c r="AA325" i="14"/>
  <c r="AD329" i="14"/>
  <c r="AA329" i="14"/>
  <c r="AD334" i="14"/>
  <c r="AA334" i="14"/>
  <c r="AD339" i="14"/>
  <c r="AA339" i="14"/>
  <c r="Z306" i="14"/>
  <c r="AC306" i="14"/>
  <c r="AC310" i="14"/>
  <c r="Z310" i="14"/>
  <c r="AC324" i="14"/>
  <c r="Z324" i="14"/>
  <c r="AC328" i="14"/>
  <c r="Z328" i="14"/>
  <c r="AC333" i="14"/>
  <c r="Z333" i="14"/>
  <c r="AC338" i="14"/>
  <c r="Z338" i="14"/>
  <c r="AC244" i="14"/>
  <c r="Z244" i="14"/>
  <c r="AD11" i="14"/>
  <c r="AA11" i="14"/>
  <c r="AC253" i="14"/>
  <c r="Z253" i="14"/>
  <c r="AC395" i="14"/>
  <c r="Z395" i="14"/>
  <c r="AC407" i="14"/>
  <c r="Z407" i="14"/>
  <c r="AA2" i="14"/>
  <c r="AD26" i="14"/>
  <c r="AA26" i="14"/>
  <c r="Z231" i="14"/>
  <c r="AC231" i="14"/>
  <c r="M231" i="14"/>
  <c r="AC254" i="14"/>
  <c r="Z254" i="14"/>
  <c r="AD63" i="14"/>
  <c r="AA63" i="14"/>
  <c r="AD167" i="14"/>
  <c r="AA167" i="14"/>
  <c r="AD262" i="14"/>
  <c r="AA262" i="14"/>
  <c r="AD300" i="14"/>
  <c r="AA300" i="14"/>
  <c r="Z274" i="14"/>
  <c r="AC274" i="14"/>
  <c r="AC278" i="14"/>
  <c r="Z278" i="14"/>
  <c r="AC295" i="14"/>
  <c r="Z295" i="14"/>
  <c r="M295" i="14"/>
  <c r="L375" i="14"/>
  <c r="AD311" i="14"/>
  <c r="AA311" i="14"/>
  <c r="AD327" i="14"/>
  <c r="AA327" i="14"/>
  <c r="AD336" i="14"/>
  <c r="AA336" i="14"/>
  <c r="AC308" i="14"/>
  <c r="Z308" i="14"/>
  <c r="AC312" i="14"/>
  <c r="Z312" i="14"/>
  <c r="AC335" i="14"/>
  <c r="Z335" i="14"/>
  <c r="AC207" i="14"/>
  <c r="Z207" i="14"/>
  <c r="AC248" i="14"/>
  <c r="Z248" i="14"/>
  <c r="Z241" i="14"/>
  <c r="AC241" i="14"/>
  <c r="AC272" i="14"/>
  <c r="Z272" i="14"/>
  <c r="AC279" i="14"/>
  <c r="Z279" i="14"/>
  <c r="AC287" i="14"/>
  <c r="Z287" i="14"/>
  <c r="AA161" i="14"/>
  <c r="AD266" i="14"/>
  <c r="AA266" i="14"/>
  <c r="AD278" i="14"/>
  <c r="AA278" i="14"/>
  <c r="AD295" i="14"/>
  <c r="AA295" i="14"/>
  <c r="AD299" i="14"/>
  <c r="AA299" i="14"/>
  <c r="L383" i="14"/>
  <c r="AC313" i="14"/>
  <c r="Z313" i="14"/>
  <c r="Z329" i="14"/>
  <c r="AC329" i="14"/>
  <c r="Z339" i="14"/>
  <c r="AC339" i="14"/>
  <c r="AD308" i="14"/>
  <c r="AA308" i="14"/>
  <c r="AD312" i="14"/>
  <c r="AA312" i="14"/>
  <c r="AD335" i="14"/>
  <c r="AA335" i="14"/>
  <c r="AC11" i="14"/>
  <c r="Z11" i="14"/>
  <c r="AD207" i="14"/>
  <c r="AA207" i="14"/>
  <c r="AC26" i="14"/>
  <c r="Z26" i="14"/>
  <c r="AD248" i="14"/>
  <c r="AA248" i="14"/>
  <c r="AA44" i="14"/>
  <c r="AD44" i="14"/>
  <c r="AA59" i="14"/>
  <c r="AD59" i="14"/>
  <c r="AA153" i="14"/>
  <c r="AD153" i="14"/>
  <c r="AD341" i="14"/>
  <c r="AA341" i="14"/>
  <c r="AD352" i="14"/>
  <c r="AA352" i="14"/>
  <c r="AD360" i="14"/>
  <c r="AA360" i="14"/>
  <c r="K384" i="14"/>
  <c r="L384" i="14"/>
  <c r="AD342" i="14"/>
  <c r="AA342" i="14"/>
  <c r="AD353" i="14"/>
  <c r="AA353" i="14"/>
  <c r="AD368" i="14"/>
  <c r="AA368" i="14"/>
  <c r="AC262" i="14"/>
  <c r="Z262" i="14"/>
  <c r="AC277" i="14"/>
  <c r="Z277" i="14"/>
  <c r="AC296" i="14"/>
  <c r="Z296" i="14"/>
  <c r="AC300" i="14"/>
  <c r="Z300" i="14"/>
  <c r="AD237" i="14"/>
  <c r="AA237" i="14"/>
  <c r="AD256" i="14"/>
  <c r="AA256" i="14"/>
  <c r="AD276" i="14"/>
  <c r="AA276" i="14"/>
  <c r="AD280" i="14"/>
  <c r="AA280" i="14"/>
  <c r="AD297" i="14"/>
  <c r="AA297" i="14"/>
  <c r="L374" i="14"/>
  <c r="AC307" i="14"/>
  <c r="Z307" i="14"/>
  <c r="Z311" i="14"/>
  <c r="AC311" i="14"/>
  <c r="AC323" i="14"/>
  <c r="Z323" i="14"/>
  <c r="AC327" i="14"/>
  <c r="Z327" i="14"/>
  <c r="Z332" i="14"/>
  <c r="AC336" i="14"/>
  <c r="Z336" i="14"/>
  <c r="AD306" i="14"/>
  <c r="AA306" i="14"/>
  <c r="AA310" i="14"/>
  <c r="AD310" i="14"/>
  <c r="AD324" i="14"/>
  <c r="AA324" i="14"/>
  <c r="AD328" i="14"/>
  <c r="AA328" i="14"/>
  <c r="AD333" i="14"/>
  <c r="AA333" i="14"/>
  <c r="AD338" i="14"/>
  <c r="AA338" i="14"/>
  <c r="AA244" i="14"/>
  <c r="AD244" i="14"/>
  <c r="AD253" i="14"/>
  <c r="AA253" i="14"/>
  <c r="AA395" i="14"/>
  <c r="AD395" i="14"/>
  <c r="AC459" i="14"/>
  <c r="Z459" i="14"/>
  <c r="M459" i="14"/>
  <c r="AA407" i="14"/>
  <c r="AD407" i="14"/>
  <c r="AC4" i="14"/>
  <c r="Z4" i="14"/>
  <c r="AD231" i="14"/>
  <c r="AA231" i="14"/>
  <c r="AD254" i="14"/>
  <c r="AA254" i="14"/>
  <c r="K474" i="14" l="1"/>
  <c r="L474" i="14"/>
  <c r="Z233" i="14"/>
  <c r="AC233" i="14"/>
  <c r="Z385" i="14"/>
  <c r="Z383" i="14"/>
  <c r="M374" i="14"/>
  <c r="AC387" i="14"/>
  <c r="M382" i="14"/>
  <c r="AD385" i="14"/>
  <c r="AA389" i="14"/>
  <c r="Z375" i="14"/>
  <c r="AD376" i="14"/>
  <c r="AA376" i="14"/>
  <c r="AD384" i="14"/>
  <c r="AA384" i="14"/>
  <c r="AD386" i="14"/>
  <c r="AA386" i="14"/>
  <c r="AD374" i="14"/>
  <c r="AA374" i="14"/>
  <c r="AC376" i="14"/>
  <c r="Z376" i="14"/>
  <c r="AC384" i="14"/>
  <c r="Z384" i="14"/>
  <c r="AD375" i="14"/>
  <c r="AA375" i="14"/>
  <c r="AD391" i="14"/>
  <c r="AA391" i="14"/>
  <c r="AC382" i="14"/>
  <c r="Z382" i="14"/>
  <c r="AC390" i="14"/>
  <c r="Z390" i="14"/>
  <c r="AC380" i="14"/>
  <c r="Z380" i="14"/>
  <c r="AC388" i="14"/>
  <c r="Z388" i="14"/>
  <c r="AD381" i="14"/>
  <c r="AA381" i="14"/>
  <c r="AC374" i="14"/>
  <c r="Z374" i="14"/>
  <c r="AD379" i="14"/>
  <c r="AA379" i="14"/>
  <c r="AD382" i="14"/>
  <c r="AA382" i="14"/>
  <c r="AD390" i="14"/>
  <c r="AA390" i="14"/>
  <c r="AA387" i="14"/>
  <c r="AD387" i="14"/>
  <c r="AD378" i="14"/>
  <c r="AA378" i="14"/>
  <c r="AD377" i="14"/>
  <c r="AA377" i="14"/>
  <c r="AD380" i="14"/>
  <c r="AA380" i="14"/>
  <c r="AD388" i="14"/>
  <c r="AA388" i="14"/>
  <c r="AD383" i="14"/>
  <c r="AA383" i="14"/>
  <c r="AC378" i="14"/>
  <c r="Z378" i="14"/>
  <c r="Z386" i="14"/>
  <c r="AC386" i="14"/>
  <c r="AD474" i="14" l="1"/>
  <c r="AA474" i="14"/>
  <c r="AC474" i="14"/>
  <c r="Z474" i="14"/>
</calcChain>
</file>

<file path=xl/comments1.xml><?xml version="1.0" encoding="utf-8"?>
<comments xmlns="http://schemas.openxmlformats.org/spreadsheetml/2006/main">
  <authors>
    <author>XP Production Release 1.0</author>
  </authors>
  <commentList>
    <comment ref="AJ22" authorId="0">
      <text>
        <r>
          <rPr>
            <sz val="8"/>
            <color rgb="FF000000"/>
            <rFont val="Tahoma"/>
            <family val="2"/>
          </rPr>
          <t>Bowers-Kellerville single customer GB</t>
        </r>
      </text>
    </comment>
  </commentList>
</comments>
</file>

<file path=xl/comments2.xml><?xml version="1.0" encoding="utf-8"?>
<comments xmlns="http://schemas.openxmlformats.org/spreadsheetml/2006/main">
  <authors>
    <author>XP Production Release 1.0</author>
  </authors>
  <commentList>
    <comment ref="H263" authorId="0">
      <text>
        <r>
          <rPr>
            <sz val="8"/>
            <color indexed="81"/>
            <rFont val="Tahoma"/>
            <family val="2"/>
          </rPr>
          <t>NO segment invalid</t>
        </r>
      </text>
    </comment>
    <comment ref="H264" authorId="0">
      <text>
        <r>
          <rPr>
            <sz val="8"/>
            <color indexed="81"/>
            <rFont val="Tahoma"/>
            <family val="2"/>
          </rPr>
          <t>GB-Keller tap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<sst xmlns="http://schemas.openxmlformats.org/spreadsheetml/2006/main" count="8212" uniqueCount="1620">
  <si>
    <t>Elec Tran-Line OH-TX-115KV-Hutchinson Co Int-Spearman Int</t>
  </si>
  <si>
    <t>Elec Tran-Line OH-TX-115KV-Lamb Co Int-Terry Co Int</t>
  </si>
  <si>
    <t>Elec Tran-Line OH-TX-115KV-Lehman Sub Tap</t>
  </si>
  <si>
    <t>Elec Tran-Line OH-NM-115KV-Curry Co Int-FEC Clovis #3 Int (V-75)</t>
  </si>
  <si>
    <t>Elec Tran-Line OH-NM-115KV-Curry Co Int-Norton Sw Sta (T-76)</t>
  </si>
  <si>
    <t>Elec Tran-Line OH-NM-115KV-Pecos Int-Seven Rivers Int (T-62)</t>
  </si>
  <si>
    <t>Elec Tran-Line OH-NM-115KV-Whitten Sub-Ochoa</t>
  </si>
  <si>
    <t>Elec Tran-Line OH-TX-115KV-Carlisle Int-Yuma Sub (T-71)</t>
  </si>
  <si>
    <t>Elec Tran-Line OH-TX-115KV-Cox-Floyd</t>
  </si>
  <si>
    <t>Elec Tran-Line OH-TX-115KV-Denver City Interchange-Seminole Interchange (W-11)</t>
  </si>
  <si>
    <t>Elec Tran-Line OH-TX-115KV-Gaines County Interchange-Seminole Interchange (W-14)</t>
  </si>
  <si>
    <t>Elec Tran-Line OH-TX-115KV-Moore Co Sta-Lasley Sub (W-24)</t>
  </si>
  <si>
    <t>Elec Tran-Line OH-TX-115KV-Seminole Interchange-Amerada Hess CO2 Sub W-16</t>
  </si>
  <si>
    <t>Elec Tran-Line OH-TX-115KV-Seminole Interchange-Doss Interchange W-12</t>
  </si>
  <si>
    <t>Elec Tran-Line OH-TX-115KV-Seminole Interchange-ROZ Substation W-13</t>
  </si>
  <si>
    <t>Elec Tran-Line OH-TX-115KV-T93-Martin Sub to Hutchinson County Sub</t>
  </si>
  <si>
    <t>Elec Tran-Line OH-TX-230KV-Hobbs Sta-Midland County Intg (K-71)</t>
  </si>
  <si>
    <t>Elec Tran-Line OH-TX-230KV-Mustang Interchange-Amoco Wasson Oxy CO2 Switching Station (K-55)</t>
  </si>
  <si>
    <t>Elec Tran-Line OH-TX-230KV-Nichols Intg-Amarillo South Int (K-62)</t>
  </si>
  <si>
    <t>Grand Total</t>
  </si>
  <si>
    <t>Elec Tran-Line OH-TX-115KV-Lubbock East Int-Crosby Co Int</t>
  </si>
  <si>
    <t>Elec Tran-Line OH-TX-115KV-Lubbock East Int-Lubbock South Int</t>
  </si>
  <si>
    <t>Elec Tran-Line OH-TX-115KV-Lubbock South Int-Lynn Co Int</t>
  </si>
  <si>
    <t>Elec Tran-Line OH-TX-115KV-Lynn Co Int-Grassland Int</t>
  </si>
  <si>
    <t>Elec Tran-Line OH-TX-115KV-Mechanics School Tap</t>
  </si>
  <si>
    <t>Elec Tran-Line OH-TX-115KV-Moore Co Sta-Dallam Co Int</t>
  </si>
  <si>
    <t>Elec Tran-Line OH-TX-115KV-Moore Co Sta-Dumas Int</t>
  </si>
  <si>
    <t>Elec Tran-Line OH-TX-115KV-Nichols Sta-Coulter Int</t>
  </si>
  <si>
    <t>z73</t>
  </si>
  <si>
    <t>yes</t>
  </si>
  <si>
    <t>invalid</t>
  </si>
  <si>
    <t>Valid ?</t>
  </si>
  <si>
    <t>Total SPS radial plant - all jurisdictions (TX and NM)</t>
  </si>
  <si>
    <t>z76</t>
  </si>
  <si>
    <t>Navajo#1</t>
  </si>
  <si>
    <t>ARTESIA TOWN</t>
  </si>
  <si>
    <t>ARTESIA COUNTRY CLUB TAP</t>
  </si>
  <si>
    <t>ARTESIA COUNTRY CLUB</t>
  </si>
  <si>
    <t>ARTESIA COUNTRY</t>
  </si>
  <si>
    <t>SWITCH 4699</t>
  </si>
  <si>
    <t>ARTESIA SOUTH TAP</t>
  </si>
  <si>
    <t>ARTESIA SOUTH</t>
  </si>
  <si>
    <t>`</t>
  </si>
  <si>
    <t>Remove</t>
  </si>
  <si>
    <t>ROSWELL</t>
  </si>
  <si>
    <t>ORCHARD PARK TAP</t>
  </si>
  <si>
    <t>SWITCH 4702</t>
  </si>
  <si>
    <t xml:space="preserve">CVEC ORCHARD PARK </t>
  </si>
  <si>
    <t>DEXTER TAP</t>
  </si>
  <si>
    <t>CVEC DEXTER</t>
  </si>
  <si>
    <t>DEXTER</t>
  </si>
  <si>
    <t>YO REC TAP</t>
  </si>
  <si>
    <t>CVEC HAGERMAN</t>
  </si>
  <si>
    <t>CVEC LAKE ARTHUR</t>
  </si>
  <si>
    <t>ARTESIA SMITH TAP</t>
  </si>
  <si>
    <t xml:space="preserve">ARTESIA SMITH </t>
  </si>
  <si>
    <t>ARTESIA INTG</t>
  </si>
  <si>
    <t>PORTALES</t>
  </si>
  <si>
    <t>ZODIAC TAP</t>
  </si>
  <si>
    <t>PORTALES SOUTH</t>
  </si>
  <si>
    <t>ZODIAC</t>
  </si>
  <si>
    <t>NM POTASH TAP</t>
  </si>
  <si>
    <t>LIVINGSTONE RIDGE</t>
  </si>
  <si>
    <t>NM POTASH #2 (MISS EAST #2)</t>
  </si>
  <si>
    <t>KERMAC TAP</t>
  </si>
  <si>
    <t>NM POTASH #1 (KERMAC)</t>
  </si>
  <si>
    <t>POTASH JUNCTION</t>
  </si>
  <si>
    <t>LEHMAN</t>
  </si>
  <si>
    <t>MW</t>
  </si>
  <si>
    <t>MVAR</t>
  </si>
  <si>
    <t>MVA</t>
  </si>
  <si>
    <t>Elec Tran-Line OH-TX-115KV-Nichols Sta-CRMWA #1</t>
  </si>
  <si>
    <t>Elec Tran-Line OH-TX-115KV-Nichols Sta-Dumas Int</t>
  </si>
  <si>
    <t>Elec Tran-Line OH-TX-115KV-Nichols Sta-Kingsmill Sub</t>
  </si>
  <si>
    <t>Elec Tran-Line OH-TX-115KV-Nichols Sta-WTU</t>
  </si>
  <si>
    <t>Elec Tran-Line OH-TX-115KV-Northwest Int-Bush Sub</t>
  </si>
  <si>
    <t>Elec Tran-Line OH-TX-115KV-ODC Sub Tap</t>
  </si>
  <si>
    <t>Elec Tran-Line OH-TX-115KV-Osage Int Tap</t>
  </si>
  <si>
    <t>Elec Tran-Line OH-TX-115KV-Osage Int-Coulter Int</t>
  </si>
  <si>
    <t>Elec Tran-Line OH-TX-115KV-Osage Int-South Georgia Int</t>
  </si>
  <si>
    <t>Elec Tran-Line OH-TX-115KV-Owens-Corning Steel Pole Tap</t>
  </si>
  <si>
    <t>Elec Tran-Line OH-TX-115KV-Owens-Corning Tap</t>
  </si>
  <si>
    <t>Elec Tran-Line OH-TX-115KV-Owens-Corning-South Georgia Int</t>
  </si>
  <si>
    <t>Elec Tran-Line OH-TX-115KV-Pantex North Sub Tap</t>
  </si>
  <si>
    <t>Elec Tran-Line OH-TX-115KV-Perryton Sub-OK St Line</t>
  </si>
  <si>
    <t>Elec Tran-Line OH-TX-115KV-Pierce Sub Tap</t>
  </si>
  <si>
    <t>Elec Tran-Line OH-TX-115KV-Plant X Sta-Bailey Co Int</t>
  </si>
  <si>
    <t>Elec Tran-Line OH-TX-115KV-Plant X Sta-Hale Co Int North Ckt</t>
  </si>
  <si>
    <t>Elec Tran-Line OH-TX-115KV-Plant X Sta-Hale Co Int South Ckt</t>
  </si>
  <si>
    <t>Elec Tran-Line OH-TX-115KV-Plant X Sta-Hereford Int</t>
  </si>
  <si>
    <t>Elec Tran-Line OH-TX-115KV-Plant X Sta-Lamb Co Int</t>
  </si>
  <si>
    <t>Elec Tran-Line OH-TX-115KV-Pringle Int Tap</t>
  </si>
  <si>
    <t>Elec Tran-Line OH-TX-115KV-Randall Co Int-East Sta</t>
  </si>
  <si>
    <t>Elec Tran-Line OH-TX-115KV-Randall Co Int-Happy Int</t>
  </si>
  <si>
    <t>Elec Tran-Line OH-TX-115KV-Randall Co Int-Osage Int</t>
  </si>
  <si>
    <t>Elec Tran-Line OH-TX-115KV-Riverview Sta Tap</t>
  </si>
  <si>
    <t>Elec Tran-Line OH-TX-115KV-Riverview Sta-Hutchinson Co Int</t>
  </si>
  <si>
    <t>Elec Tran-Line OH-TX-115KV-Riverview Sta-Moore Co Sta</t>
  </si>
  <si>
    <t>Elec Tran-Line OH-TX-115KV-Riverview Sta-OK St Line</t>
  </si>
  <si>
    <t>Elec Tran-Line OH-TX-115KV-Russell Oil Field Tap</t>
  </si>
  <si>
    <t>Elec Tran-Line OH-TX-115KV-San Andres Sub Tap</t>
  </si>
  <si>
    <t>Elec Tran-Line OH-TX-115KV-Shell Condition Plt #2 Tap</t>
  </si>
  <si>
    <t>Elec Tran-Line OH-TX-115KV-Shell Cortez Pump St Tap</t>
  </si>
  <si>
    <t>Elec Tran-Line OH-TX-115KV-Shell Western C2 Tap</t>
  </si>
  <si>
    <t>Elec Tran-Line OH-TX-115KV-Sherman Co Sub Tap</t>
  </si>
  <si>
    <t>Elec Tran-Line OH-TX-115KV-South Plains Elec Coop-Quaker Sub Tap</t>
  </si>
  <si>
    <t>Direct Assignment - Wholesale</t>
  </si>
  <si>
    <t>PECOS</t>
  </si>
  <si>
    <t>t70</t>
  </si>
  <si>
    <t>34THST</t>
  </si>
  <si>
    <t>y60</t>
  </si>
  <si>
    <t>BAILCTY</t>
  </si>
  <si>
    <t>EMULES</t>
  </si>
  <si>
    <t>y63</t>
  </si>
  <si>
    <t>v79</t>
  </si>
  <si>
    <t>v5</t>
  </si>
  <si>
    <t>MARTIN</t>
  </si>
  <si>
    <t>CARSON</t>
  </si>
  <si>
    <t>t71</t>
  </si>
  <si>
    <t>DOUD</t>
  </si>
  <si>
    <t>v36</t>
  </si>
  <si>
    <t>East Clovis Tap (Structure 42)</t>
  </si>
  <si>
    <t>East Clovis</t>
  </si>
  <si>
    <t>IMC #3/Strata Tap (Structure 8A)</t>
  </si>
  <si>
    <t>Strata</t>
  </si>
  <si>
    <t>IMC #3</t>
  </si>
  <si>
    <t>W59</t>
  </si>
  <si>
    <t>Lopez</t>
  </si>
  <si>
    <t>Campbell</t>
  </si>
  <si>
    <t>Elec Tran-Line OH-TX-115KV-Sundown Int Tap North Ckt</t>
  </si>
  <si>
    <t>Elec Tran-Line OH-TX-115KV-Sundown Int Tap South Ckt</t>
  </si>
  <si>
    <t>Elec Tran-Line OH-TX-115KV-Sundown Int-Cochran Co Int</t>
  </si>
  <si>
    <t>Elec Tran-Line OH-TX-115KV-Swisher Co Int-Kress Int</t>
  </si>
  <si>
    <t>Elec Tran-Line OH-TX-115KV-Tuco Int-Crosby Co Int</t>
  </si>
  <si>
    <t>Elec Tran-Line OH-TX-115KV-Tuco Int-Lubbock East Int</t>
  </si>
  <si>
    <t>Elec Tran-Line OH-TX-115KV-Tuco Int-Randall Co Int</t>
  </si>
  <si>
    <t>Elec Tran-Line OH-TX-115KV-WTU Jericho Tap</t>
  </si>
  <si>
    <t>Elec Tran-Line OH-TX-115KV-Yoakum Co Int-Seagraves Int</t>
  </si>
  <si>
    <t>HOWARD</t>
  </si>
  <si>
    <t>z80</t>
  </si>
  <si>
    <t>TENNECO</t>
  </si>
  <si>
    <t>z77</t>
  </si>
  <si>
    <t>LEGACY</t>
  </si>
  <si>
    <t>BOARDMAN</t>
  </si>
  <si>
    <t>FLANN-LYN(FLOREY)</t>
  </si>
  <si>
    <t>w1</t>
  </si>
  <si>
    <t>GRAY COUNTY</t>
  </si>
  <si>
    <t>CRMWA #23</t>
  </si>
  <si>
    <t>ADOBE CREEK</t>
  </si>
  <si>
    <t>Elec Tran-Line OH-KS-345KV-Hitchland Intg-Finney Sw Sta (J-07)</t>
  </si>
  <si>
    <t>Elec Tran-Line OH-NM- 69KV-Eagle Creek-Artesia Town (Z-76)</t>
  </si>
  <si>
    <t>Elec Tran-Line OH-NM-115KV-Artesia Intg-Eagle Creek Intg (W-20)</t>
  </si>
  <si>
    <t>Elec Tran-Line OH-NM-115KV-Cannon AFB Sub Tap</t>
  </si>
  <si>
    <t>Elec Tran-Line OH-NM-115KV-Eagle Creek Intg-Navajo 3 (W-23)</t>
  </si>
  <si>
    <t>Elec Tran-Line OH-NM-115KV-Eddy Co Int-Eagle Creek Int (W-21)</t>
  </si>
  <si>
    <t>Elec Tran-Line OH-NM-115KV-Hobbs Gen Sub-Cunningham Sta (T-96)</t>
  </si>
  <si>
    <t>Elec Tran-Line OH-NM-115KV-Oasis Intg-Perimeter Sub (W-31)</t>
  </si>
  <si>
    <t>Elec Tran-Line OH-NM-115KV-Perimeter Sub-FEC Intg (W-32)</t>
  </si>
  <si>
    <t>Elec Tran-Line OH-NM-115KV-Seven Rivers Interchange-Eagle Creek Sub (W-17)</t>
  </si>
  <si>
    <t>Elec Tran-Line OH-NM-230KV-San Juan Mesa Wind Farm Sub-Oasis Intg (K-65)</t>
  </si>
  <si>
    <t>Elec Tran-Line OH-OK-115KV-Hitchland Intg-Texas County Intg (W-07)</t>
  </si>
  <si>
    <t>Elec Tran-Line OH-OK-115KV-Hitchland Intg-Texas County Intg (W-09)</t>
  </si>
  <si>
    <t>Elec Tran-Line OH-OK-115KV-Lasley Sub-Hitchland Intg (W-08)</t>
  </si>
  <si>
    <t>Elec Tran-Line OH-TX- 69KV-Batton Tap (Y-50)</t>
  </si>
  <si>
    <t>Elec Tran-Line OH-TX- 69KV-Bowers Sub-Howard Sub (Y-62)</t>
  </si>
  <si>
    <t>Elec Tran-Line OH-TX- 69KV-East Plant Intg-Van Buren Sub (Y-93)</t>
  </si>
  <si>
    <t>Elec Tran-Line OH-TX- 69KV-Gaines Co Int-Legacy Sub (Z-80)</t>
  </si>
  <si>
    <t>Elec Tran-Line OH-TX- 69KV-Hereford Intg South-Castro Co Sub (Z-51)</t>
  </si>
  <si>
    <t>Elec Tran-Line OH-TX- 69KV-Hockley County-Lamb County Intg (Y-89)</t>
  </si>
  <si>
    <t>Elec Tran-Line OH-TX- 69KV-Ivory Tap (Y-64)</t>
  </si>
  <si>
    <t>Elec Tran-Line OH-TX- 69KV-Kingsmill Sub-Bowers Sub (Y-60)</t>
  </si>
  <si>
    <t>Elec Tran-Line OH-TX- 69KV-Lamton Intg-Springlake Sub (Z-64)</t>
  </si>
  <si>
    <t>Elec Tran-Line OH-TX- 69KV-Legacy Sub-Doss Sub (Z-78)</t>
  </si>
  <si>
    <t>Elec Tran-Line OH-TX- 69KV-Legacy Sub-Flannagan Sub (Z-77)</t>
  </si>
  <si>
    <t>Elec Tran-Line OH-TX- 69KV-Stanton East (Y-85)</t>
  </si>
  <si>
    <t>Elec Tran-Line OH-TX- 69KV-Terry County Intg-Brownfield Sw Sta (Z-52)</t>
  </si>
  <si>
    <t>Elec Tran-Line OH-TX- 69KV-Tuco Intg-Crosby Co Intg (Y-84)</t>
  </si>
  <si>
    <t>Elec Tran-Line OH-TX-115KV-Channing Sub-Northwest Int (W-03)</t>
  </si>
  <si>
    <t>Elec Tran-Line OH-TX-115KV-Dallum Co Int-Channing Sub (W-04)</t>
  </si>
  <si>
    <t>Elec Tran-Line OH-TX-115KV-Dallum Co Int-Sherman Co Sw Sta (W-05)</t>
  </si>
  <si>
    <t>Elec Tran-Line OH-TX-115KV-Etter Rural Sub-Dallam County Intg (V-64)</t>
  </si>
  <si>
    <t>Elec Tran-Line OH-TX-115KV-Hansford Switching Station-Hitchland Intg (W-10)</t>
  </si>
  <si>
    <t>Elec Tran-Line OH-TX-115KV-Hitchland Intg-Texas County Intg (W-07)</t>
  </si>
  <si>
    <t>Elec Tran-Line OH-TX-115KV-Lasley Sub-Hitchland Intg (W-08)</t>
  </si>
  <si>
    <t>Elec Tran-Line OH-TX-115KV-Legacy Sub-Doss Interchange (W-19)</t>
  </si>
  <si>
    <t>Elec Tran-Line OH-TX-115KV-Tuco Int-Floyd Co Int</t>
  </si>
  <si>
    <t>Elec Tran-Line OH-TX-115KV-Wolfforth Int-Yuma Int (T-72)</t>
  </si>
  <si>
    <t>Elec Tran-Line OH-TX-230KV-Harrington Sta-Plant X Sta (K-41)</t>
  </si>
  <si>
    <t>Elec Tran-Line OH-TX-230KV-Hitchland Int-Moore Co Int (K-75)</t>
  </si>
  <si>
    <t>Elec Tran-Line OH-TX-230KV-Hitchland-Ochiltree (K-76)</t>
  </si>
  <si>
    <t>Elec Tran-Line OH-TX-345KV-Potter County Intg-Hitchland Intg (J-06)</t>
  </si>
  <si>
    <t>Elec Tran-Line OH-TX-115KV-Yoakum Co Int-Terry Co Int</t>
  </si>
  <si>
    <t>Elec Tran-Line OH-TX-115KV-Yuma Tap</t>
  </si>
  <si>
    <t>Elec Tran-Line OH-TX-230KV-Carlisle Int-LP&amp;L</t>
  </si>
  <si>
    <t>Elec Tran-Line OH-TX-230KV-Harrington Sta-Pringle Int</t>
  </si>
  <si>
    <t>Elec Tran-Line OH-TX-230KV-Harrington Sta-Randall Co Int</t>
  </si>
  <si>
    <t>Elec Tran-Line OH-TX-230KV-Jones Sta-Lubbock East Int</t>
  </si>
  <si>
    <t>Elec Tran-Line OH-TX-230KV-Jones Sta-Tuco Int</t>
  </si>
  <si>
    <t>Elec Tran-Line OH-TX-230KV-Nichols Sta-Harrington Sta #1</t>
  </si>
  <si>
    <t>Elec Tran-Line OH-TX-230KV-Nichols Sta-Harrington Sta #2</t>
  </si>
  <si>
    <t>Elec Tran-Line OH-TX-230KV-Nichols Sta-OK St Line</t>
  </si>
  <si>
    <t>Elec Tran-Line OH-TX-230KV-Plant X Sta-Sundown Corner #1</t>
  </si>
  <si>
    <t>Elec Tran-Line OH-TX-230KV-Plant X Sta-Tolk Sta</t>
  </si>
  <si>
    <t>Elec Tran-Line OH-TX-230KV-Potter Co Sw Sta-Moore Co Sta</t>
  </si>
  <si>
    <t>Elec Tran-Line OH-TX-230KV-Sundown Corner-Lubbock South Int</t>
  </si>
  <si>
    <t>Elec Tran-Line OH-TX-230KV-Sundown Int-NM St Line</t>
  </si>
  <si>
    <t>Elec Tran-Line OH-TX-230KV-Tolk Sta-Lamb Co Int</t>
  </si>
  <si>
    <t>Elec Tran-Line OH-TX-230KV-Tolk Sta-NM St Line #1</t>
  </si>
  <si>
    <t>Elec Tran-Line OH-TX-230KV-Tolk Sta-NM St Line #2</t>
  </si>
  <si>
    <t>Elec Tran-Line OH-TX-230KV-Tolk Sta-Tuco Int</t>
  </si>
  <si>
    <t>Elec Tran-Line OH-TX-230KV-Tolk Sta-Yoakum Co Int</t>
  </si>
  <si>
    <t>Elec Tran-Line OH-TX-230KV-Tuco Int-Carlisle Int</t>
  </si>
  <si>
    <t>Elec Tran-Line OH-TX-230KV-Tuco Int-Nichols Sta</t>
  </si>
  <si>
    <t>Elec Tran-Line OH-TX-345KV-Amarillo-Frio Draw Int</t>
  </si>
  <si>
    <t>Elec Tran-Line OH-TX-345KV-SPS/PSCO Tie Amarillo-OK St Line</t>
  </si>
  <si>
    <t>Elec Tran-Line UG-TX- 69KV-Lawrence Park Sub-Soncy Sub</t>
  </si>
  <si>
    <t>Elec Tran-Line UG-TX- 69KV-South Georgia Int-Lawrence Park Sub</t>
  </si>
  <si>
    <t>kV</t>
  </si>
  <si>
    <t>Ckt #</t>
  </si>
  <si>
    <t>PowerPlant Asset Location</t>
  </si>
  <si>
    <t>DETAILS</t>
  </si>
  <si>
    <t>FBUSNAME</t>
  </si>
  <si>
    <t>T_BUS</t>
  </si>
  <si>
    <t>TBUSNAME</t>
  </si>
  <si>
    <t>Gross</t>
  </si>
  <si>
    <t>Net</t>
  </si>
  <si>
    <t>BSKV</t>
  </si>
  <si>
    <t>CKT</t>
  </si>
  <si>
    <t>Miles</t>
  </si>
  <si>
    <t>Elec Tran-Line OH-NM-230KV-Lea Co Sub-TX St Line (K-49)</t>
  </si>
  <si>
    <t>Elec Tran-Line OH-NM-115KV-Roswell Intg-Capitan (W-49)</t>
  </si>
  <si>
    <t>Elec Tran-Line OH-TX-230KV-Jones Sta-Lubbock South Int L#1 (K-08)</t>
  </si>
  <si>
    <t>Elec Tran-Line OH-TX-115KV-Cole Intg-Ochiltree County Intg (W-28)</t>
  </si>
  <si>
    <t>Elec Tran-Line OH-NM-115KV-FEC Intg-Pleasant Hill Sub (W-64)</t>
  </si>
  <si>
    <t>Elec Tran-Line OH-NM-230KV-Hobbs Sta-Lea County Intg (K-72)</t>
  </si>
  <si>
    <t>Elec Tran-Line OH-TX-115KV-Perryton Intg-Ochiltree County Intg (W-30)</t>
  </si>
  <si>
    <t>Elec Tran-Line OH-TX-115KV-Deaf Smith Intg-Castro Co Intg (T-04)</t>
  </si>
  <si>
    <t>Elec Tran-Line OH-NM-115KV-Pecos Intg-North Canal Sub (W-61)</t>
  </si>
  <si>
    <t>Elec Tran-Line OH-NM-115KV-Curry Co Int-Pleasant Hill Sub (W-65)</t>
  </si>
  <si>
    <t>Elec Tran-Line OH-TX-115KV-Spearman Interchange-Ochiltree County Interchange (W-29)</t>
  </si>
  <si>
    <t>Elec Tran-Line OH-TX-115KV-Ochiltree-Perryton South (W-44)</t>
  </si>
  <si>
    <t>Elec Tran-Line OH-TX-115KV-Hale Co Intg-Lamton Intg (T-29)</t>
  </si>
  <si>
    <t>Elec Tran-Line OH-TX-230KV-Newhart Intg-Happy-Whiteface Wind Sub (K-90)</t>
  </si>
  <si>
    <t>Elec Tran-Line OH-NM- 69KV-Ocotillo Sub Tap (Z-57)</t>
  </si>
  <si>
    <t>Elec Tran-Line OH-TX- 69KV-Crosby Co Int-Hendrick Sub</t>
  </si>
  <si>
    <t>Elec Tran-Line OH-TX-115KV-Plant X Sta-Lamton Intg (T-28)</t>
  </si>
  <si>
    <t>Elec Tran-Line OH-TX-115KV-Grapevine Interchange to Kirby Switching Station (T-50)</t>
  </si>
  <si>
    <t>Elec Tran-Line OH-NM-115KV-Pecos Sub-Hopi Sub (W-43)</t>
  </si>
  <si>
    <t>Elec Tran-Line OH-NM-230KV-Hobbs Sta-Midland County Intg (K-71)</t>
  </si>
  <si>
    <t>Elec Tran-Line OH-TX-115KV-Hobbs Generation Sub-Higg Sub (T-98)</t>
  </si>
  <si>
    <t>Elec Tran-Line OH-TX- 69KV-Denver City Intg-Seagraves Intg (Y-95)</t>
  </si>
  <si>
    <t>Elec Tran-Line OH-NM-115KV-Lopez Int-Campbell St Sub (W-59)</t>
  </si>
  <si>
    <t>Elec Tran-Line OH-NM-115KV-Cunningham Sta-Buckeye Sub (V-98)</t>
  </si>
  <si>
    <t>Elec Tran-Line OH-TX-115KV-Castro Co Intg-Deaf Smith #22</t>
  </si>
  <si>
    <t>Elec Tran-Line OH-TX-115KV-Hitchland Intg-Texas County Intg (W-09)</t>
  </si>
  <si>
    <t>Elec Tran-Line OH-TX-230KV-Plant X Sta-Harrington Sta (K-04)</t>
  </si>
  <si>
    <t>Elec Tran-Line OH-TX-115KV-Spearman Interchange-Hansford Substation (T-87)</t>
  </si>
  <si>
    <t>Elec Tran-Line OH-NM-115KV-Norton Sw Sta-Lopez Int (W-58)</t>
  </si>
  <si>
    <t>Elec Tran-Line OH-TX-115KV-Plant X Sta-Castro Co Intg (V-37)</t>
  </si>
  <si>
    <t>Elec Tran-Line OH-TX-115KV-Cherry St Intg-Hasting Sub (W-42)</t>
  </si>
  <si>
    <t>Elec Tran-Line OH-TX- 69KV-Coulter Intg-Soncy (Y-72)</t>
  </si>
  <si>
    <t>Elec Tran-Line OH-TX-230KV-Newhart Intg-Plant X Sta (K-91)</t>
  </si>
  <si>
    <t>Total Miles</t>
  </si>
  <si>
    <t>Retail</t>
  </si>
  <si>
    <t>CA_NAME</t>
  </si>
  <si>
    <t>Area1</t>
  </si>
  <si>
    <t>%Ownership</t>
  </si>
  <si>
    <t>LOCKNEY2</t>
  </si>
  <si>
    <t>LH-CDRH2</t>
  </si>
  <si>
    <t>W</t>
  </si>
  <si>
    <t>SPS</t>
  </si>
  <si>
    <t>z38</t>
  </si>
  <si>
    <t>FLOYD2</t>
  </si>
  <si>
    <t>FLYDAT2</t>
  </si>
  <si>
    <t>SFLOYD2</t>
  </si>
  <si>
    <t>z3</t>
  </si>
  <si>
    <t>Elec Tran-Line OH-NM- 69KV-Amex #2 Tap</t>
  </si>
  <si>
    <t>R</t>
  </si>
  <si>
    <t>ARTESIA2</t>
  </si>
  <si>
    <t>z56</t>
  </si>
  <si>
    <t>ARTSR2</t>
  </si>
  <si>
    <t>ATOKA2</t>
  </si>
  <si>
    <t>ARTCC2</t>
  </si>
  <si>
    <t>CV-ARTE2</t>
  </si>
  <si>
    <t>ARTW2</t>
  </si>
  <si>
    <t>z5</t>
  </si>
  <si>
    <t>Elec Tran-Line OH-NM- 69KV-Carlsbad Sta-White Sub</t>
  </si>
  <si>
    <t>Elec Tran-Line OH-NM- 69KV-Carlsbad Waterfield Sub Tap</t>
  </si>
  <si>
    <t>y83</t>
  </si>
  <si>
    <t>CURRY2</t>
  </si>
  <si>
    <t>y97</t>
  </si>
  <si>
    <t>z8</t>
  </si>
  <si>
    <t>Elec Tran-Line OH-NM- 69KV-Cottonwood Sub Tap</t>
  </si>
  <si>
    <t>CV-CTNW2</t>
  </si>
  <si>
    <t>COTTON2</t>
  </si>
  <si>
    <t>z50</t>
  </si>
  <si>
    <t>MULECY2</t>
  </si>
  <si>
    <t>BC-BAIL2</t>
  </si>
  <si>
    <t>WMULES2</t>
  </si>
  <si>
    <t>BC-LARI2</t>
  </si>
  <si>
    <t>LARIAT2</t>
  </si>
  <si>
    <t>DS-#102</t>
  </si>
  <si>
    <t>FARWELL2</t>
  </si>
  <si>
    <t>Elec Tran-Line OH-NM- 69KV-Dexter Sub Tap</t>
  </si>
  <si>
    <t>CV-YOT2</t>
  </si>
  <si>
    <t>z48</t>
  </si>
  <si>
    <t>Elec Tran-Line OH-NM- 69KV-Duval #3 Sub Tap</t>
  </si>
  <si>
    <t>v98</t>
  </si>
  <si>
    <t>Elec Tran-Line OH-NM- 69KV-Duval-IMC #4 Bore Hole</t>
  </si>
  <si>
    <t>Elec Tran-Line OH-NM- 69KV-IMC #2 Sub Tap</t>
  </si>
  <si>
    <t>Elec Tran-Line OH-NM- 69KV-IMC #3 Sub Tap</t>
  </si>
  <si>
    <t>Elec Tran-Line OH-NM- 69KV-Loving Sub Tap</t>
  </si>
  <si>
    <t>Elec Tran-Line OH-TX-230KV-Mustang (K-36)</t>
  </si>
  <si>
    <t>Elec Tran-Line OH-TX-230KV-Mustang-Wasson #5</t>
  </si>
  <si>
    <t>Elec Tran-Line OH-NM-115KV-Whitten Sub-NEF Sub</t>
  </si>
  <si>
    <t>Elec Tran-Line OH-TX-115KV-Happy Int-Kress Int</t>
  </si>
  <si>
    <t>Elec Tran-Line OH-NM-230KV-Seven Rivers-Pecos INT</t>
  </si>
  <si>
    <t xml:space="preserve">Elec Tran-Line OH-TX- 69KV-Gray Co Int-Adobe Creek </t>
  </si>
  <si>
    <t>Elec Tran-Line OH-NM-115KV-Hobbs West Sw Sta-NEF Sub</t>
  </si>
  <si>
    <t>Elec Tran-Line OH-TX-230KV-Mustang-Seminole Int (K-69)</t>
  </si>
  <si>
    <t>Elec Tran-Line OH-OK-115KV-Texas Co Int-TX St Line (T88)</t>
  </si>
  <si>
    <t>Elec Tran-Line OH-TX-115KV-Pringle-Phillips Cogen (T-49)</t>
  </si>
  <si>
    <t>Elec Tran-Line OH-TX-230KV-Hobbs Sta-Seminole Intg (K-70)</t>
  </si>
  <si>
    <t>Elec Tran-Line OH-TX-115KV-Pringle Int-Riverview Power Plant (T-7)</t>
  </si>
  <si>
    <t>Elec Tran-Line OH-TX-115KV-Spearman's Interchange-Texas County Int</t>
  </si>
  <si>
    <t>Elec Tran-Line OH-TX-115KV-Denver City Interchange-Higg Subst (T-89)</t>
  </si>
  <si>
    <t>t86</t>
  </si>
  <si>
    <t>Elec Tran-Line OH-TX-230KV-Amarillo South Intg-Swisher County Int (K-63)</t>
  </si>
  <si>
    <t>Elec Tran-Line OH-TX-115KV-Russell Pool Substation-Higg Substation (T-91)</t>
  </si>
  <si>
    <t>Elec Tran-Line OH-TX-115KV-Mid American Pipeline/Amfrac-Higg Substation (T-92)</t>
  </si>
  <si>
    <t>Elec Tran-Line OH-NM- 69KV-Mississippi Chem #2 Sub Tap</t>
  </si>
  <si>
    <t>z44</t>
  </si>
  <si>
    <t>Elec Tran-Line OH-NM- 69KV-Potash Jct Sub-Duval #1 &amp; Duval #4</t>
  </si>
  <si>
    <t>Elec Tran-Line OH-NM- 69KV-Potash Jct Sub-Duval #2</t>
  </si>
  <si>
    <t>z22</t>
  </si>
  <si>
    <t>NMPOTA2</t>
  </si>
  <si>
    <t>KERMAC2</t>
  </si>
  <si>
    <t>Elec Tran-Line OH-NM- 69KV-Potash Jct Sub-National Potash</t>
  </si>
  <si>
    <t>z24</t>
  </si>
  <si>
    <t>Elec Tran-Line OH-NM- 69KV-Roswell Int-Artesia Int</t>
  </si>
  <si>
    <t>CV-YO2</t>
  </si>
  <si>
    <t>z9</t>
  </si>
  <si>
    <t>t5</t>
  </si>
  <si>
    <t>t31</t>
  </si>
  <si>
    <t>Elec Tran-Line OH-NM-115KV-Carlsbad Sta-Fiesta Sub</t>
  </si>
  <si>
    <t>FIESTA3</t>
  </si>
  <si>
    <t>CARLSBD3</t>
  </si>
  <si>
    <t>t24</t>
  </si>
  <si>
    <t>Elec Tran-Line OH-NM-115KV-Chaves Co Int-Roswell Int</t>
  </si>
  <si>
    <t>t14</t>
  </si>
  <si>
    <t>v83</t>
  </si>
  <si>
    <t>v84</t>
  </si>
  <si>
    <t>y72</t>
  </si>
  <si>
    <t>z33</t>
  </si>
  <si>
    <t>Elec Tran-Line OH-TX- 69KV-Boardman Sub/Flanagan Sub Tap</t>
  </si>
  <si>
    <t>z53</t>
  </si>
  <si>
    <t>LYNNCO2</t>
  </si>
  <si>
    <t>BROWNFI2</t>
  </si>
  <si>
    <t>z61</t>
  </si>
  <si>
    <t>YANCY2</t>
  </si>
  <si>
    <t>BG-YNT2</t>
  </si>
  <si>
    <t>LG-DRAW2</t>
  </si>
  <si>
    <t>Elec Tran-Line OH-TX-115KV-Amarillo South to Spring Draw Substation</t>
  </si>
  <si>
    <t>Elec Tran-Line OH-TX-115KV-Spearman-Pringle (T-6)</t>
  </si>
  <si>
    <t>Elec Tran-Line OH-TX-115KV-Spearman-Pringle (T-8)</t>
  </si>
  <si>
    <t>Elec Tran-Line OH-TX-115KV-Texas County Int-Hansford Sub (T-88)</t>
  </si>
  <si>
    <t>Elec Tran-Line OH-TX-115KV-W01-Martin Sub to Carson County Sub</t>
  </si>
  <si>
    <t>GARZA2</t>
  </si>
  <si>
    <t>GRAHAM2</t>
  </si>
  <si>
    <t>YANCYT2</t>
  </si>
  <si>
    <t>Elec Tran-Line OH-TX-230KV-Plant X Sta-Happy Whiteface Wind Sub (K-81)</t>
  </si>
  <si>
    <t>Elec Tran-Line OH-TX-230KV-Harrington Sta-Potter Co Sw Sta (K-32)</t>
  </si>
  <si>
    <t>Elec Tran-Line OH-TX-115KV-Cargill Sub-Curry Co Intg (Texas Portion) (T-59)</t>
  </si>
  <si>
    <t>Elec Tran-Line OH-TX-115KV-Deaf Smith Intg-Hereford (W-41)</t>
  </si>
  <si>
    <t>Elec Tran-Line OH-NM-115KV-Taylor Sw Sta-Tx St Line (T-16)</t>
  </si>
  <si>
    <t>Elec Tran-Line OH-TX-115KV-Hale Co Intg-Cox Sub</t>
  </si>
  <si>
    <t>Elec Tran-Line OH-NM-115KV-Wipp Sub-Red Bluff Sub (W-38)</t>
  </si>
  <si>
    <t>Elec Tran-Line OH-TX-230KV-Yoakum Co Int-Amoco Wasson Sub (K-40)</t>
  </si>
  <si>
    <t>Elec Tran-Line OH-NM-115KV-Roswell-Roswell City (T-24)</t>
  </si>
  <si>
    <t>Elec Tran-Line OH-NM-115KV-Pecos Intg-Ocotillo Sub (W-25)</t>
  </si>
  <si>
    <t>Elec Tran-Line OH-NM-115KV-Whitten Sub-Red Bluff Sub (W-37)</t>
  </si>
  <si>
    <t>Elec Tran-Line OH-TX-230KV-Newhart-Swisher (K-88)</t>
  </si>
  <si>
    <t>Elec Tran-Line OH-NM-115KV-Chaves Co Int-Roswell City (T-26)</t>
  </si>
  <si>
    <t>Elec Tran-Line OH-TX-115KV-Taylor-Johnson Draw (W-36)</t>
  </si>
  <si>
    <t>Elec Tran-Line OH-TX-115KV-Higg Intg-Johnson Draw (W-33)</t>
  </si>
  <si>
    <t>Elec Tran-Line OH-NM-230KV-Chaves Co Int-San Juan Wind Farm Sub (K-66)</t>
  </si>
  <si>
    <t>Elec Tran-Line OH-TX- 69KV-Soncy-Northwest Interchange (Z-33)</t>
  </si>
  <si>
    <t>Elec Tran-Line OH-TX-115KV-Gaines County Intg-Johnson Draw (W-35)</t>
  </si>
  <si>
    <t>Elec Tran-Line OH-TX- 69KV-Seagraves Interchange Sub (Z-21)</t>
  </si>
  <si>
    <t>Elec Tran-Line OH-TX-345KV-Hitchland Intg-Finney Sw Sta (J-07)</t>
  </si>
  <si>
    <t>Elec Tran-Line OH-TX- 69KV-Hereford Intg South-Hereford NE Sub (Z-71)</t>
  </si>
  <si>
    <t>Elec Tran-Line OH-TX-115KV-Hereford Northeast Int-Deaf Smith Co Int (T-63)</t>
  </si>
  <si>
    <t>Elec Tran-Line OH-NM-115KV-Norton Sw Sta-Campbell St Sub (T-77)</t>
  </si>
  <si>
    <t>Elec Tran-Line OH-TX- 69KV-Miami NE Brk Sta-Canadian Sub (Z-47)</t>
  </si>
  <si>
    <t>Elec Tran-Line OH-TX- 69KV-Lynn Co Intg-Graham Intg (Z-61)</t>
  </si>
  <si>
    <t>Elec Tran-Line OH-TX-115KV-AMFRAC-Johnson Draw (W-34)</t>
  </si>
  <si>
    <t>Elec Tran-Line OH-NM-115KV-Red Bluff Sub-Wood Draw Sub (W-39)</t>
  </si>
  <si>
    <t>Elec Tran-Line OH-TX-115KV-Deaf Smith Intg-Canyon West (W-40)</t>
  </si>
  <si>
    <t>Elec Tran-Line OH-TX-115KV-Hereford Sub-Cargill Sub (T-58)</t>
  </si>
  <si>
    <t>Elec Tran-Line OH-TX- 69KV-Structure #465-Bailey Co Sub (TX Portion) (Z-50)</t>
  </si>
  <si>
    <t>Elec Tran-Line OH-TX-230KV-Randall-Amarillo South (K-87)</t>
  </si>
  <si>
    <t>Elec Tran-Line OH-OK-345KV-Texas State Line-Beaver Co Line (J-12)</t>
  </si>
  <si>
    <t>LG-CNTR2</t>
  </si>
  <si>
    <t>y67</t>
  </si>
  <si>
    <t>CASTRC2</t>
  </si>
  <si>
    <t>z20</t>
  </si>
  <si>
    <t>COCHRAN2</t>
  </si>
  <si>
    <t>t45</t>
  </si>
  <si>
    <t>Elec Tran-Line OH-TX- 69KV-Denver City Sta Loop</t>
  </si>
  <si>
    <t>SEAGRAV2</t>
  </si>
  <si>
    <t>MOSS2</t>
  </si>
  <si>
    <t>y99</t>
  </si>
  <si>
    <t>y98</t>
  </si>
  <si>
    <t>y89</t>
  </si>
  <si>
    <t>LC-HODG2</t>
  </si>
  <si>
    <t>LC-HDT2</t>
  </si>
  <si>
    <t>LC-WHIT2</t>
  </si>
  <si>
    <t>LC-LEVL2</t>
  </si>
  <si>
    <t>ELWOOD2</t>
  </si>
  <si>
    <t>MIDAMR2</t>
  </si>
  <si>
    <t>WHITHAR2</t>
  </si>
  <si>
    <t>PUMP/YH2</t>
  </si>
  <si>
    <t>HOBGOOD2</t>
  </si>
  <si>
    <t>LC-LUMS2</t>
  </si>
  <si>
    <t>LAMBCO2</t>
  </si>
  <si>
    <t>y95</t>
  </si>
  <si>
    <t>TOKIO2</t>
  </si>
  <si>
    <t>LG-TOKI2</t>
  </si>
  <si>
    <t>z25</t>
  </si>
  <si>
    <t>HOCKLEY2</t>
  </si>
  <si>
    <t>TERRYC2</t>
  </si>
  <si>
    <t>z46</t>
  </si>
  <si>
    <t>SULPHUR2</t>
  </si>
  <si>
    <t>LG_FOST2</t>
  </si>
  <si>
    <t>BRNFIT2</t>
  </si>
  <si>
    <t>GDPASTR2</t>
  </si>
  <si>
    <t>UNIOTX2</t>
  </si>
  <si>
    <t>z52</t>
  </si>
  <si>
    <t>LG-BRWN2</t>
  </si>
  <si>
    <t>y92</t>
  </si>
  <si>
    <t>y93</t>
  </si>
  <si>
    <t>Elec Tran-Line OH-TX- 69KV-Floydada Sub Tap</t>
  </si>
  <si>
    <t>Elec Tran-Line OH-TX- 69KV-Goodpasture Sub #2 Tap</t>
  </si>
  <si>
    <t>DS-#32</t>
  </si>
  <si>
    <t>z65</t>
  </si>
  <si>
    <t>z63</t>
  </si>
  <si>
    <t>Elec Tran-Line OH-TX- 69KV-Hale Co Int Tap Underbuild #1</t>
  </si>
  <si>
    <t>SP-HALF2</t>
  </si>
  <si>
    <t>CORNER2</t>
  </si>
  <si>
    <t>y91</t>
  </si>
  <si>
    <t>z71</t>
  </si>
  <si>
    <t>HEREFD2</t>
  </si>
  <si>
    <t>y58</t>
  </si>
  <si>
    <t>y62</t>
  </si>
  <si>
    <t>GB-WHEE2</t>
  </si>
  <si>
    <t>MAGICC2</t>
  </si>
  <si>
    <t>GB-KELR2</t>
  </si>
  <si>
    <t>BOWERS2</t>
  </si>
  <si>
    <t>NP-BRIS2</t>
  </si>
  <si>
    <t>z47</t>
  </si>
  <si>
    <t>NP-MIAM2</t>
  </si>
  <si>
    <t>CANADIA2</t>
  </si>
  <si>
    <t>z69</t>
  </si>
  <si>
    <t>LYONST2</t>
  </si>
  <si>
    <t>BOWRST2</t>
  </si>
  <si>
    <t>LYONS2</t>
  </si>
  <si>
    <t>z70</t>
  </si>
  <si>
    <t>ROBRTC2</t>
  </si>
  <si>
    <t>ROBRTT2</t>
  </si>
  <si>
    <t>y65</t>
  </si>
  <si>
    <t>INDUSTR2</t>
  </si>
  <si>
    <t>HUBRCO 2</t>
  </si>
  <si>
    <t>Elec Tran-Line OH-TX- 69KV-Industrial Sub-Huber Co-Gen Plt</t>
  </si>
  <si>
    <t>SIDRCH 2</t>
  </si>
  <si>
    <t>Elec Tran-Line OH-TX- 69KV-Kingsmill Sub-Celanese Sta</t>
  </si>
  <si>
    <t>z60</t>
  </si>
  <si>
    <t>LG-TWD2</t>
  </si>
  <si>
    <t>DIEKEMP2</t>
  </si>
  <si>
    <t>LG-HCKB2</t>
  </si>
  <si>
    <t>LUBE2</t>
  </si>
  <si>
    <t>SP-SLAT2</t>
  </si>
  <si>
    <t>SOUTHLN2</t>
  </si>
  <si>
    <t>y50</t>
  </si>
  <si>
    <t>y64</t>
  </si>
  <si>
    <t>y85</t>
  </si>
  <si>
    <t>SW67462</t>
  </si>
  <si>
    <t>PLANTRS2</t>
  </si>
  <si>
    <t>z66</t>
  </si>
  <si>
    <t>Elec Tran-Line OH-TX- 69KV-Muleshoe Sub Tap</t>
  </si>
  <si>
    <t>MULE-V2</t>
  </si>
  <si>
    <t>Elec Tran-Line OH-NM-115KV-Cunningham Sta-Oil Center Sub (W-26)</t>
  </si>
  <si>
    <t>Elec Tran-Line OH-NM-115KV-Hobbs Gen Sub-Taylor Sw Sta (T-97)</t>
  </si>
  <si>
    <t>Elec Tran-Line OH-NM-115KV-Whitten Sub-Oil Center Sub (W-27)</t>
  </si>
  <si>
    <t>Elec Tran-Line OH-TX-115KV-Gaines County Sub-Legacy Sub (W-18)</t>
  </si>
  <si>
    <t>Elec Tran-Line OH-TX-115KV-Spearman-Perryton (V-92)</t>
  </si>
  <si>
    <t>Elec Tran-Line OH-TX-115KV-Wheeler Co Int-New Grave Sub (W-06)</t>
  </si>
  <si>
    <t>Elec Tran-Line OH-TX-230KV-Grapevine Int-Wheeler Co Int (K-73)</t>
  </si>
  <si>
    <t>z64</t>
  </si>
  <si>
    <t>Elec Tran-Line OH-TX- 69KV-Olton Sub Tap</t>
  </si>
  <si>
    <t>LC-OLTN2</t>
  </si>
  <si>
    <t>LAMTON2</t>
  </si>
  <si>
    <t>OLTON2</t>
  </si>
  <si>
    <t>y75</t>
  </si>
  <si>
    <t>KRESS2</t>
  </si>
  <si>
    <t>SW-KRES2</t>
  </si>
  <si>
    <t>LH-PL&amp;M2</t>
  </si>
  <si>
    <t>NPLNV2</t>
  </si>
  <si>
    <t>KRESRU2</t>
  </si>
  <si>
    <t>y59</t>
  </si>
  <si>
    <t>Elec Tran-Line OH-TX- 69KV-Springlake Sub Tap</t>
  </si>
  <si>
    <t>NO6754</t>
  </si>
  <si>
    <t>t58</t>
  </si>
  <si>
    <t>v38</t>
  </si>
  <si>
    <t>t1.1</t>
  </si>
  <si>
    <t>t37</t>
  </si>
  <si>
    <t>Tri County</t>
  </si>
  <si>
    <t>t53</t>
  </si>
  <si>
    <t>t54</t>
  </si>
  <si>
    <t>CONWAY</t>
  </si>
  <si>
    <t>t47</t>
  </si>
  <si>
    <t>ELPASO</t>
  </si>
  <si>
    <t>RILEY</t>
  </si>
  <si>
    <t>LG-PLAINS</t>
  </si>
  <si>
    <t>LG-PLAINST</t>
  </si>
  <si>
    <t>LEHMANT</t>
  </si>
  <si>
    <t>PACIFIC</t>
  </si>
  <si>
    <t>SP-NDE2</t>
  </si>
  <si>
    <t>SP-BECT2</t>
  </si>
  <si>
    <t>ALLMON2</t>
  </si>
  <si>
    <t>LH-PTRS2</t>
  </si>
  <si>
    <t>y84</t>
  </si>
  <si>
    <t>SP-IDAL2</t>
  </si>
  <si>
    <t>VICKER2</t>
  </si>
  <si>
    <t>WHTE&amp;MN2</t>
  </si>
  <si>
    <t>SP-SHLW2</t>
  </si>
  <si>
    <t>SW67872</t>
  </si>
  <si>
    <t>SP-ACUF2</t>
  </si>
  <si>
    <t>SP-HETL2</t>
  </si>
  <si>
    <t>v46</t>
  </si>
  <si>
    <t>v49</t>
  </si>
  <si>
    <t>v80</t>
  </si>
  <si>
    <t>v43</t>
  </si>
  <si>
    <t>v44</t>
  </si>
  <si>
    <t>v1</t>
  </si>
  <si>
    <t>Elec Tran-Line OH-TX-115KV-Herring Sub Tap</t>
  </si>
  <si>
    <t>v55</t>
  </si>
  <si>
    <t>t27</t>
  </si>
  <si>
    <t>v2</t>
  </si>
  <si>
    <t>Elec Tran-Line OH-TX-115KV-Nichols Sta-Hutchinson Co Int</t>
  </si>
  <si>
    <t>v50</t>
  </si>
  <si>
    <t>t64</t>
  </si>
  <si>
    <t>Elec Tran-Line OH-TX-115KV-Randall Co Int-Southeast Sub</t>
  </si>
  <si>
    <t>z40</t>
  </si>
  <si>
    <t>SONCY2</t>
  </si>
  <si>
    <t>LAWPK22</t>
  </si>
  <si>
    <t>z23</t>
  </si>
  <si>
    <t>LAWPK12</t>
  </si>
  <si>
    <t>GEORGIA2</t>
  </si>
  <si>
    <t>WS Gross Plant $</t>
  </si>
  <si>
    <t>WS Net Plant $</t>
  </si>
  <si>
    <t>Rt Gross Plant $</t>
  </si>
  <si>
    <t>Rt Net Plant $</t>
  </si>
  <si>
    <t>WS/Rt</t>
  </si>
  <si>
    <t>WS</t>
  </si>
  <si>
    <t>WS = Wholesale</t>
  </si>
  <si>
    <t>Rt = Retail</t>
  </si>
  <si>
    <t>Abbreviations:</t>
  </si>
  <si>
    <t>TX = Texas</t>
  </si>
  <si>
    <t>NM = New Mexico</t>
  </si>
  <si>
    <t>z49</t>
  </si>
  <si>
    <t>check</t>
  </si>
  <si>
    <t>Elec Tran-Line OH-KS-345KV-SPS/PSCO Tie Holcomb-CO St Line</t>
  </si>
  <si>
    <t>Elec Tran-Line OH-KS-345KV-SPS/PSCO Tie Holcomb-OK St Line</t>
  </si>
  <si>
    <t>Elec Tran-Line OH-NM- 69KV-Artesia Country Club Sub Tap</t>
  </si>
  <si>
    <t>Elec Tran-Line OH-NM- 69KV-Artesia Int-Artesia City Sub</t>
  </si>
  <si>
    <t>Elec Tran-Line OH-NM- 69KV-Artesia Int-Carlsbad Sta</t>
  </si>
  <si>
    <t>Elec Tran-Line OH-NM- 69KV-Artesia South Rural Sub Tap</t>
  </si>
  <si>
    <t>Elec Tran-Line OH-NM- 69KV-Cannon AFB Sub Tap</t>
  </si>
  <si>
    <t>Elec Tran-Line OH-NM- 69KV-Cherry Sub Tap</t>
  </si>
  <si>
    <t>Elec Tran-Line OH-NM- 69KV-Clovis East Sub Tap</t>
  </si>
  <si>
    <t>Elec Tran-Line OH-NM- 69KV-Clovis Loop</t>
  </si>
  <si>
    <t>Elec Tran-Line OH-NM- 69KV-Curry Co Int-Roosevelt Co Int</t>
  </si>
  <si>
    <t>Elec Tran-Line OH-NM- 69KV-Curry Co Int-TX St Line</t>
  </si>
  <si>
    <t>Elec Tran-Line OH-NM- 69KV-FEC Tap</t>
  </si>
  <si>
    <t>Elec Tran-Line OH-NM- 69KV-Industrial Sub-Ethanol Plant Sub</t>
  </si>
  <si>
    <t>Elec Tran-Line OH-NM- 69KV-Navajo #4 Sub Tap</t>
  </si>
  <si>
    <t>Elec Tran-Line OH-NM- 69KV-Navajo Ref #2 &amp; #3 Sub Tap</t>
  </si>
  <si>
    <t>Elec Tran-Line OH-NM- 69KV-New Mexico Potash #1 Sub Tap</t>
  </si>
  <si>
    <t>Elec Tran-Line OH-NM- 69KV-North Clovis Sub Tap</t>
  </si>
  <si>
    <t>Elec Tran-Line OH-NM- 69KV-Portales Grain Alcohol</t>
  </si>
  <si>
    <t>Elec Tran-Line OH-NM- 69KV-Portales Sw Sta-Portales South Sub</t>
  </si>
  <si>
    <t>Elec Tran-Line OH-NM- 69KV-Potash Jct Sub-Imc #1 Sub</t>
  </si>
  <si>
    <t>Elec Tran-Line OH-NM- 69KV-Potash Jct Sub-Kermac</t>
  </si>
  <si>
    <t>Elec Tran-Line OH-NM- 69KV-REC Sub Tap</t>
  </si>
  <si>
    <t>Elec Tran-Line OH-NM- 69KV-Roosevelt Co Int-Portales City Sub</t>
  </si>
  <si>
    <t>Elec Tran-Line OH-NM- 69KV-Roosevelt Co Int-Portales Sw Sta</t>
  </si>
  <si>
    <t>Elec Tran-Line OH-NM- 69KV-Roswell Int-Chaves Co Int</t>
  </si>
  <si>
    <t>Elec Tran-Line OH-NM- 69KV-Roswell Int-Roswell Sta</t>
  </si>
  <si>
    <t>Elec Tran-Line OH-NM- 69KV-Roswell/Chaves-Walker AFB West Sub</t>
  </si>
  <si>
    <t>Elec Tran-Line OH-NM- 69KV-Walker AFB East Sub Tap</t>
  </si>
  <si>
    <t>Elec Tran-Line OH-NM- 69KV-WIPP Sub Tap</t>
  </si>
  <si>
    <t>Elec Tran-Line OH-NM- 69KV-Zodiac Sub Tap</t>
  </si>
  <si>
    <t>Elec Tran-Line OH-NM-115KV-Atoka Sub-Seven Rivers Sub</t>
  </si>
  <si>
    <t>Elec Tran-Line OH-NM-115KV-Brasher Sub Tap</t>
  </si>
  <si>
    <t>Elec Tran-Line OH-NM-115KV-Carlsbad Sta-Cunningham Sta #2</t>
  </si>
  <si>
    <t>Elec Tran-Line OH-NM-115KV-Carlsbad Sta-Potash Jct Sub</t>
  </si>
  <si>
    <t>Elec Tran-Line OH-NM-115KV-Carlsbad Sta-Roswell Int</t>
  </si>
  <si>
    <t>Elec Tran-Line OH-NM-115KV-Cochran Sw Sta-Monument Sub</t>
  </si>
  <si>
    <t>Elec Tran-Line OH-NM-115KV-Cunningham Sta-Maddox Sta</t>
  </si>
  <si>
    <t>Elec Tran-Line OH-NM-115KV-Cunningham Sta-Taylor Sw Sta</t>
  </si>
  <si>
    <t>Elec Tran-Line OH-NM-115KV-Cunningham Sta-TX St Line</t>
  </si>
  <si>
    <t>Elec Tran-Line OH-NM-115KV-Curry Co Int-Oasis Int</t>
  </si>
  <si>
    <t>Elec Tran-Line OH-NM-115KV-Curry Co Int-Roosevelt Co Int #1</t>
  </si>
  <si>
    <t>Elec Tran-Line OH-NM-115KV-Curry Co Int-Roosevelt Co Int #2</t>
  </si>
  <si>
    <t>Elec Tran-Line OH-NM-115KV-Curry Co Int-Tucumcari</t>
  </si>
  <si>
    <t>Elec Tran-Line OH-NM-115KV-Drinkard Sub Tap</t>
  </si>
  <si>
    <t>T26</t>
  </si>
  <si>
    <t>URTON</t>
  </si>
  <si>
    <t>CROSBY</t>
  </si>
  <si>
    <t>SP-PLEASNT</t>
  </si>
  <si>
    <t>z39</t>
  </si>
  <si>
    <t>v62</t>
  </si>
  <si>
    <t>Elec Tran-Line OH-NM-115KV-Eddy Co Int-Artesia Int</t>
  </si>
  <si>
    <t>Elec Tran-Line OH-NM-115KV-Eddy Co Int-Atoka Sub</t>
  </si>
  <si>
    <t>Elec Tran-Line OH-NM-115KV-Hobbs Loop</t>
  </si>
  <si>
    <t>Elec Tran-Line OH-NM-115KV-Hobbs North Sub Tap</t>
  </si>
  <si>
    <t>Elec Tran-Line OH-NM-115KV-Jal-Hobbs Loop</t>
  </si>
  <si>
    <t>Elec Tran-Line OH-NM-115KV-Maddox Sta-Buckeye Sub</t>
  </si>
  <si>
    <t>Elec Tran-Line OH-NM-115KV-Maddox Sta-Hobbs Loop</t>
  </si>
  <si>
    <t>Elec Tran-Line OH-NM-115KV-Maddox Sta-Jal</t>
  </si>
  <si>
    <t xml:space="preserve">Elec Tran-Line OH-NM-115KV-Maddox Sta-Lea Co REC </t>
  </si>
  <si>
    <t>Elec Tran-Line OH-NM-115KV-Maddox Sta-Maljamar Sub</t>
  </si>
  <si>
    <t>Elec Tran-Line OH-NM-115KV-Navajo Ref #3 Sub Tap</t>
  </si>
  <si>
    <t xml:space="preserve">Elec Tran-Line OH-NM-115KV-Norris St Tap </t>
  </si>
  <si>
    <t>Elec Tran-Line OH-NM-115KV-Ochoa Int-Sand Dunes Sub</t>
  </si>
  <si>
    <t>Elec Tran-Line OH-NM-115KV-Potash Jct Sub-PCA Sub</t>
  </si>
  <si>
    <t>Elec Tran-Line OH-NM-115KV-Potash Jct Sub-WIPP Sub</t>
  </si>
  <si>
    <t>Elec Tran-Line OH-NM-230KV-Chaves Co Int-Eddy Co Int</t>
  </si>
  <si>
    <t>Elec Tran-Line OH-NM-230KV-Cunningham Sta-Eddy Co Int</t>
  </si>
  <si>
    <t>Elec Tran-Line OH-NM-230KV-Cunningham Sta-Potash Jct Sub</t>
  </si>
  <si>
    <t>Elec Tran-Line OH-NM-230KV-Cunningham Sta-TX St Line</t>
  </si>
  <si>
    <t>Valid</t>
  </si>
  <si>
    <t>Customer</t>
  </si>
  <si>
    <t>CVEC</t>
  </si>
  <si>
    <t>Deaf Smith</t>
  </si>
  <si>
    <t>Bailey County</t>
  </si>
  <si>
    <t>Lyntegar</t>
  </si>
  <si>
    <t>Big Country</t>
  </si>
  <si>
    <t>South Plains</t>
  </si>
  <si>
    <t>Lamb County</t>
  </si>
  <si>
    <t>Swisher</t>
  </si>
  <si>
    <t>Green Belt</t>
  </si>
  <si>
    <t>North Plains</t>
  </si>
  <si>
    <t>Lighthouse</t>
  </si>
  <si>
    <t>Elec Tran-Line OH-NM-230KV-Eddy Co to Seven Rivers</t>
  </si>
  <si>
    <t>Reclass</t>
  </si>
  <si>
    <t>Elec Tran-Line OH-NM-230KV-Pecos Int-Potash Jct Int</t>
  </si>
  <si>
    <t>Elec Tran-Line OH-NM-230KV-Roosevelt Co Int-Chaves Co Int</t>
  </si>
  <si>
    <t>Elec Tran-Line OH-NM-230KV-TX St Line-Roosevelt Co Int #1</t>
  </si>
  <si>
    <t>Elec Tran-Line OH-NM-230KV-TX St Line-Roosevelt Co Int #2</t>
  </si>
  <si>
    <t>Elec Tran-Line OH-OK- 69KV-Thompson Int-Keyes Sub</t>
  </si>
  <si>
    <t>Elec Tran-Line OH-OK-115KV-Perryton Tap</t>
  </si>
  <si>
    <t>Elec Tran-Line OH-OK-115KV-Texas Co Int-Beaver Co Int</t>
  </si>
  <si>
    <t>Elec Tran-Line OH-OK-115KV-Texas Co Int-KS St Line</t>
  </si>
  <si>
    <t>Elec Tran-Line OH-OK-115KV-Texas Co Int-TX St Line #2</t>
  </si>
  <si>
    <t>Elec Tran-Line OH-OK-345KV-SPS/PSCO Tie TX St Line-KS St Line</t>
  </si>
  <si>
    <t>Elec Tran-Line OH-TX- 69KV-34th Street Sub Tap</t>
  </si>
  <si>
    <t>Elec Tran-Line OH-TX- 69KV-Adair Sub Tap</t>
  </si>
  <si>
    <t>Elec Tran-Line OH-TX- 69KV-Amarillo Loop</t>
  </si>
  <si>
    <t>Elec Tran-Line OH-TX- 69KV-Am-Frac Sub Tap</t>
  </si>
  <si>
    <t>Elec Tran-Line OH-TX- 69KV-Amherst Sub Tap</t>
  </si>
  <si>
    <t>Elec Tran-Line OH-TX- 69KV-Amoco Co Line Sub Tap</t>
  </si>
  <si>
    <t>Elec Tran-Line OH-TX- 69KV-Amoco Garza Co Tap</t>
  </si>
  <si>
    <t>Elec Tran-Line OH-TX- 69KV-Anton Sub Tap</t>
  </si>
  <si>
    <t>Elec Tran-Line OH-TX- 69KV-Borger Loop</t>
  </si>
  <si>
    <t>Elec Tran-Line OH-TX- 69KV-Bowers Sub Tap</t>
  </si>
  <si>
    <t>Elec Tran-Line OH-TX- 69KV-Brownfield Sub-Garza Co</t>
  </si>
  <si>
    <t>NO 3718</t>
  </si>
  <si>
    <t>NO 6854</t>
  </si>
  <si>
    <t>NO 3724</t>
  </si>
  <si>
    <t>v75</t>
  </si>
  <si>
    <t>z74</t>
  </si>
  <si>
    <t>LAMTON</t>
  </si>
  <si>
    <t>CORNER</t>
  </si>
  <si>
    <t>t91</t>
  </si>
  <si>
    <t>HIGG</t>
  </si>
  <si>
    <t>SPRINGL2</t>
  </si>
  <si>
    <t>z41</t>
  </si>
  <si>
    <t>CROSBY2</t>
  </si>
  <si>
    <t>LH-CROS2</t>
  </si>
  <si>
    <t>HENDRIC2</t>
  </si>
  <si>
    <t>Elec Tran-Line OH-TX- 69KV-Sulfur Spgs-Adair Sub</t>
  </si>
  <si>
    <t>LG-MC&amp;S2</t>
  </si>
  <si>
    <t>z21</t>
  </si>
  <si>
    <t>LG-ASHM2</t>
  </si>
  <si>
    <t>ADAIR2</t>
  </si>
  <si>
    <t>CEDARLK2</t>
  </si>
  <si>
    <t>OZMAH22</t>
  </si>
  <si>
    <t>LG-SAWY2</t>
  </si>
  <si>
    <t>y74</t>
  </si>
  <si>
    <t>z18</t>
  </si>
  <si>
    <t>HALECN2</t>
  </si>
  <si>
    <t>TUCO2</t>
  </si>
  <si>
    <t>PLNVCO2</t>
  </si>
  <si>
    <t>WESTRID2</t>
  </si>
  <si>
    <t>PLNVWT2</t>
  </si>
  <si>
    <t>LH-HALC2</t>
  </si>
  <si>
    <t>WPLNV2</t>
  </si>
  <si>
    <t>z51</t>
  </si>
  <si>
    <t>DS-#42</t>
  </si>
  <si>
    <t>DS-#82</t>
  </si>
  <si>
    <t>DIM CS 2</t>
  </si>
  <si>
    <t>z62</t>
  </si>
  <si>
    <t>LC-HART2</t>
  </si>
  <si>
    <t>HART2</t>
  </si>
  <si>
    <t>Elec Tran-Line OH-TX- 69KV-Tuco Int-Hereford Int</t>
  </si>
  <si>
    <t>y78</t>
  </si>
  <si>
    <t>y79</t>
  </si>
  <si>
    <t>WANTNTP2</t>
  </si>
  <si>
    <t>LC-SP&amp;H2</t>
  </si>
  <si>
    <t>SP-ABRN2</t>
  </si>
  <si>
    <t>COUNTL2</t>
  </si>
  <si>
    <t>BAINER2</t>
  </si>
  <si>
    <t>LC-LTTL2</t>
  </si>
  <si>
    <t>WANTON2</t>
  </si>
  <si>
    <t>y80</t>
  </si>
  <si>
    <t>LC-SNDH2</t>
  </si>
  <si>
    <t>AMHERST2</t>
  </si>
  <si>
    <t>SUDNRU2</t>
  </si>
  <si>
    <t>WLTTLF2</t>
  </si>
  <si>
    <t>BAILYP2</t>
  </si>
  <si>
    <t>LC-BECK2</t>
  </si>
  <si>
    <t>y76</t>
  </si>
  <si>
    <t>EPLNV2</t>
  </si>
  <si>
    <t>COX2</t>
  </si>
  <si>
    <t>PLAINVW2</t>
  </si>
  <si>
    <t>y77</t>
  </si>
  <si>
    <t>IRICK2</t>
  </si>
  <si>
    <t>BARWISE2</t>
  </si>
  <si>
    <t>LH-AIKN2</t>
  </si>
  <si>
    <t>AIKENT2</t>
  </si>
  <si>
    <t>y96</t>
  </si>
  <si>
    <t>LH-LST2</t>
  </si>
  <si>
    <t>LH-SPL2</t>
  </si>
  <si>
    <t>LH-SLVR2</t>
  </si>
  <si>
    <t>BRISCOE2</t>
  </si>
  <si>
    <t>z36</t>
  </si>
  <si>
    <t>LH-HARM2</t>
  </si>
  <si>
    <t>NO6888</t>
  </si>
  <si>
    <t>NO3890</t>
  </si>
  <si>
    <t>NO8861</t>
  </si>
  <si>
    <t>NO3736</t>
  </si>
  <si>
    <t>t04</t>
  </si>
  <si>
    <t>t75</t>
  </si>
  <si>
    <t>Elec Tran-Line OH-TX- 69KV-Canadian Sub Tap</t>
  </si>
  <si>
    <t xml:space="preserve">Elec Tran-Line OH-TX- 69KV-Castro Co Int Tap  </t>
  </si>
  <si>
    <t>Elec Tran-Line OH-TX- 69KV-Castro Co Int Tap Underbuild</t>
  </si>
  <si>
    <t xml:space="preserve">Elec Tran-Line OH-TX- 69KV-Castro Co REC Sub Tap </t>
  </si>
  <si>
    <t>w34</t>
  </si>
  <si>
    <t>w25</t>
  </si>
  <si>
    <t>OCOTILLO</t>
  </si>
  <si>
    <t>w39</t>
  </si>
  <si>
    <t>RED BLUFF</t>
  </si>
  <si>
    <t>WOOD DRAW</t>
  </si>
  <si>
    <t>JOHNSON DRAW</t>
  </si>
  <si>
    <t>Elec Tran-Line OH-TX- 69KV-Cedar Lake Sub Tap</t>
  </si>
  <si>
    <t>Elec Tran-Line OH-TX- 69KV-Cochran Co Int-Sundown REC</t>
  </si>
  <si>
    <t>Elec Tran-Line OH-TX- 69KV-Cochran Co Int-Whiteface Sub</t>
  </si>
  <si>
    <t>Farmers</t>
  </si>
  <si>
    <t>Rita Blanca</t>
  </si>
  <si>
    <t>t38</t>
  </si>
  <si>
    <t>IMC#1</t>
  </si>
  <si>
    <t>Elec Tran-Line OH-TX- 69KV-Crosby Co Int-Pleasant Hill Tap</t>
  </si>
  <si>
    <t>Elec Tran-Line OH-TX- 69KV-Dallam Co Int-Rita Blanca REC</t>
  </si>
  <si>
    <t>Elec Tran-Line OH-TX- 69KV-Deaf Smith Co Co-op Sub #4 Tap</t>
  </si>
  <si>
    <t>Elec Tran-Line OH-TX- 69KV-Denver City Sta-Doss Sub</t>
  </si>
  <si>
    <t>Elec Tran-Line OH-TX- 69KV-Denver City Sta-Lamb Co Int</t>
  </si>
  <si>
    <t>Elec Tran-Line OH-TX- 69KV-Dimmitt South Sub Tap</t>
  </si>
  <si>
    <t>Elec Tran-Line OH-TX- 69KV-East Sta-Van Buren Sub</t>
  </si>
  <si>
    <t>Elec Tran-Line OH-TX- 69KV-Farwell Sub Tap</t>
  </si>
  <si>
    <t>Elec Tran-Line OH-TX- 69KV-Floyd Co REC Tap</t>
  </si>
  <si>
    <t>REPEATS</t>
  </si>
  <si>
    <t>Elec Tran-Line OH-TX- 69KV-Gaines Co Int Tap</t>
  </si>
  <si>
    <t>Elec Tran-Line OH-TX- 69KV-Gaines Co Int-Doss Sub</t>
  </si>
  <si>
    <t>Elec Tran-Line OH-TX- 69KV-Graham-Justiceburg</t>
  </si>
  <si>
    <t>Elec Tran-Line OH-TX- 69KV-Grave Sub Tap</t>
  </si>
  <si>
    <t>Elec Tran-Line OH-TX- 69KV-Hale Co Int Tap Underbuild #2</t>
  </si>
  <si>
    <t>Elec Tran-Line OH-TX- 69KV-Hale Co Int-Plainview South Sub</t>
  </si>
  <si>
    <t>Elec Tran-Line OH-TX- 69KV-Happy Int-Shamrock Pumping Sta</t>
  </si>
  <si>
    <t>Elec Tran-Line OH-TX- 69KV-Happy Sub Tap</t>
  </si>
  <si>
    <t>Elec Tran-Line OH-TX- 69KV-Hereford Loop</t>
  </si>
  <si>
    <t>Elec Tran-Line OH-TX- 69KV-Hodge Sub-Elwood Sub</t>
  </si>
  <si>
    <t>Elec Tran-Line OH-TX- 69KV-Hutchinson Co Int-OK St Line</t>
  </si>
  <si>
    <t>Elec Tran-Line OH-TX- 69KV-Kinney Sub Tap</t>
  </si>
  <si>
    <t>Elec Tran-Line OH-TX- 69KV-Kress Int-Kress Rural Sub</t>
  </si>
  <si>
    <t>Elec Tran-Line OH-TX- 69KV-Lamb Co Int-Littlefield Sub</t>
  </si>
  <si>
    <t>Elec Tran-Line OH-TX- 69KV-Lambton-7 Mile Corner</t>
  </si>
  <si>
    <t>Elec Tran-Line OH-TX- 69KV-Levelland East Sub Tap</t>
  </si>
  <si>
    <t>Elec Tran-Line OH-TX- 69KV-Levelland Sub Tap</t>
  </si>
  <si>
    <t>Elec Tran-Line OH-TX- 69KV-Littlefield Sub Tap</t>
  </si>
  <si>
    <t>Elec Tran-Line OH-TX- 69KV-Littlefield West Sub Tap</t>
  </si>
  <si>
    <t>Elec Tran-Line OH-TX- 69KV-Lockney Sub Tap</t>
  </si>
  <si>
    <t>Elec Tran-Line OH-TX- 69KV-Lone Star REC Sub Tap</t>
  </si>
  <si>
    <t>Elec Tran-Line OH-TX- 69KV-Lubbock East Int-Garza Post</t>
  </si>
  <si>
    <t>Elec Tran-Line OH-TX- 69KV-Lubbock Loop</t>
  </si>
  <si>
    <t>Elec Tran-Line OH-TX- 69KV-Lyons Sub Tap</t>
  </si>
  <si>
    <t>Elec Tran-Line OH-TX- 69KV-Mallet Sub-East Tap</t>
  </si>
  <si>
    <t>Elec Tran-Line OH-TX- 69KV-McCullough Sub Tap</t>
  </si>
  <si>
    <t>Elec Tran-Line OH-TX- 69KV-Mid-American #1 Tap</t>
  </si>
  <si>
    <t>Elec Tran-Line OH-TX- 69KV-Mid-American #4 Tap</t>
  </si>
  <si>
    <t>Elec Tran-Line OH-TX- 69KV-Middleton Sub-Cochran Co Int</t>
  </si>
  <si>
    <t>Elec Tran-Line OH-TX- 69KV-Moore Co Sta-Dalhart Sub</t>
  </si>
  <si>
    <t>Elec Tran-Line OH-TX- 69KV-Moore Co Sta-Shamrock-McKee Loop</t>
  </si>
  <si>
    <t>Elec Tran-Line OH-TX- 69KV-Morton Sub Tap</t>
  </si>
  <si>
    <t>Elec Tran-Line OH-TX- 69KV-Muleshoe East Sub Tap</t>
  </si>
  <si>
    <t>Elec Tran-Line OH-TX- 69KV-N Amarillo Sw Sta-Channing Sub</t>
  </si>
  <si>
    <t>Elec Tran-Line OH-TX- 69KV-North Plains REC Tap</t>
  </si>
  <si>
    <t>Elec Tran-Line OH-TX- 69KV-Ozark-Mahoning #1 Sub Tap</t>
  </si>
  <si>
    <t>Elec Tran-Line OH-TX- 69KV-Ozark-Mahoning #2 Sub Tap</t>
  </si>
  <si>
    <t>Elec Tran-Line OH-TX- 69KV-Perryton Sub-Booker Sub</t>
  </si>
  <si>
    <t>Elec Tran-Line OH-TX- 69KV-Phillips Pump St #1 Tap</t>
  </si>
  <si>
    <t>Elec Tran-Line OH-TX- 69KV-Phillips Pump St #2 Tap</t>
  </si>
  <si>
    <t>WEST RIAC</t>
  </si>
  <si>
    <t>TMC</t>
  </si>
  <si>
    <t>Elec Tran-Line OH-TX- 69KV-Plainview City-Kiser Sub (Z-84)</t>
  </si>
  <si>
    <t>Elec Tran-Line OH-TX-115KV-Rolling Hills Sub-Northwest Sub (W-46)</t>
  </si>
  <si>
    <t>Elec Tran-Line OH-NM-115KV-Pleasant Hill Sub-Norton Sw Sta (W-63)</t>
  </si>
  <si>
    <t>Elec Tran-Line OH-TX-345KV-Hitchland Intg-Texas State Line (J-12)</t>
  </si>
  <si>
    <t>Elec Tran-Line OH-TX-230KV-Rolling Hills Sub-Harrington Sta (K-86)</t>
  </si>
  <si>
    <t>Elec Tran-Line OH-TX-345KV-Hitchland Intg-Texas State Line (J-13)</t>
  </si>
  <si>
    <t>Elec Tran-Line OH-TX-115KV-Hale Co Intg-Kress Intg (V-72)</t>
  </si>
  <si>
    <t>Elec Tran-Line OH-NM-115KV-Hobbs Gen Sub-Maddox Sta (T-94)</t>
  </si>
  <si>
    <t>Elec Tran-Line OH-OK-345KV-Texas State Line-Beaver Co Line (J-13)</t>
  </si>
  <si>
    <t>Elec Tran-Line OH-TX-115KV-Nichols Sta-Rolling Hills Sub</t>
  </si>
  <si>
    <t>Elec Tran-Line OH-TX-115KV-Deaf Smith Co Intg-Hereford Intg (V-51)</t>
  </si>
  <si>
    <t>Elec Tran-Line OH-TX-115KV-Hereford Northeast Int-Hereford Sub #2 East Loop (W-57)</t>
  </si>
  <si>
    <t>Elec Tran-Line OH-TX-115KV-Newhart-Kress (W-52)</t>
  </si>
  <si>
    <t>Elec Tran-Line OH-TX-115KV-Rita Blanca REC-Houge Sub Tap</t>
  </si>
  <si>
    <t>Elec Tran-Line OH-TX- 69KV-Kiser Sub-Cox Intg (Z-83)</t>
  </si>
  <si>
    <t>Elec Tran-Line OH-TX- 69KV-Kiser Sub-Kress Intg (Z-82)</t>
  </si>
  <si>
    <t>Elec Tran-Line OH-TX-115KV-Rolling Hills Sub-Cherry Street Sub (W-47)</t>
  </si>
  <si>
    <t>Elec Tran-Line OH-TX-115KV-Kiser-Cox (W-55)</t>
  </si>
  <si>
    <t>Elec Tran-Line OH-TX-115KV-Indiana Tap (V-15/V-62)</t>
  </si>
  <si>
    <t>Elec Tran-Line OH-TX-115KV-Amarillo South Intg-Spring Draw Sub (T-86)</t>
  </si>
  <si>
    <t>Elec Tran-Line OH-NM-115KV-Eagle Creek Intg-Navajo 4&amp;5 (W-22)</t>
  </si>
  <si>
    <t>Elec Tran-Line OH-TX-115KV-Newhart-Castro (W-51)</t>
  </si>
  <si>
    <t>Elec Tran-Line OH-NM-115KV-Taylor Sw Sta-Tx St Line (W-36)</t>
  </si>
  <si>
    <t>Elec Tran-Line OH-NM-230KV-Hobbs Sta-Yoakum (K-93)</t>
  </si>
  <si>
    <t>Elec Tran-Line OH-TX- 69KV-Lamb Co Intg-Bailey Co Intg (Y-80)</t>
  </si>
  <si>
    <t>Elec Tran-Line OH-NM-230KV-Cunningham Sta-Hobb Sta (K-92)</t>
  </si>
  <si>
    <t>Elec Tran-Line OH-TX-230KV-Potter Co Sw Sta-Rolling Hills Sub (K-85)</t>
  </si>
  <si>
    <t>Elec Tran-Line OH-TX-115KV-Rolling Hills Sub-Hastings Sub (W-42)</t>
  </si>
  <si>
    <t>Elec Tran-Line OH-TX-230KV-Jones Sta-Lubbock South Int L#2 (K-14)</t>
  </si>
  <si>
    <t>Elec Tran-Line OH-TX-115KV-Amerada-Hess CO2 Plant to ROZ Substation (W-15)</t>
  </si>
  <si>
    <t>WHERRY HOUSING</t>
  </si>
  <si>
    <t>EAST RIAC</t>
  </si>
  <si>
    <t>Elec Tran-Line OH-TX- 69KV-Plainview Sub-Kress Int</t>
  </si>
  <si>
    <t>Elec Tran-Line OH-TX- 69KV-Plainview Tap</t>
  </si>
  <si>
    <t>Elec Tran-Line OH-TX- 69KV-Prentice Sub Tap</t>
  </si>
  <si>
    <t>Elec Tran-Line OH-TX- 69KV-REC Lariat Tap</t>
  </si>
  <si>
    <t>Elec Tran-Line OH-TX- 69KV-REC Lighthouse Sub-Briscoe Co Sub</t>
  </si>
  <si>
    <t>Elec Tran-Line OH-TX- 69KV-REC McConal Tap</t>
  </si>
  <si>
    <t xml:space="preserve">Elec Tran-Line OH-TX- 69KV-Riverview Sta-Kingsmill Sub </t>
  </si>
  <si>
    <t xml:space="preserve">Elec Tran-Line OH-TX- 69KV-Roberts Co Sub Tap </t>
  </si>
  <si>
    <t>Elec Tran-Line OH-TX- 69KV-Russell Oil Field Tap #1</t>
  </si>
  <si>
    <t>Elec Tran-Line OH-TX- 69KV-South Plains REC Shallowater Tap</t>
  </si>
  <si>
    <t>Elec Tran-Line OH-TX- 69KV-Stanton Sub-Hendrick Sub</t>
  </si>
  <si>
    <t>Elec Tran-Line OH-TX- 69KV-Sulfur Spgs-Union Petroleum</t>
  </si>
  <si>
    <t>Elec Tran-Line OH-TX- 69KV-Tenneco Sub Tap</t>
  </si>
  <si>
    <t>Elec Tran-Line OH-TX- 69KV-Transpecto Tap</t>
  </si>
  <si>
    <t xml:space="preserve">Elec Tran-Line OH-TX- 69KV-Tuco Int-NM St Line </t>
  </si>
  <si>
    <t>Elec Tran-Line OH-TX- 69KV-Tuco Int-Plainview</t>
  </si>
  <si>
    <t>Elec Tran-Line OH-TX- 69KV-Tuco Int-Stanton Sub</t>
  </si>
  <si>
    <t>Elec Tran-Line OH-TX- 69KV-Union Texas Tap</t>
  </si>
  <si>
    <t>Elec Tran-Line OH-TX- 69KV-Vega Sub Tap</t>
  </si>
  <si>
    <t>Elec Tran-Line OH-TX- 69KV-Waterfield Sub Tap</t>
  </si>
  <si>
    <t>Elec Tran-Line OH-TX- 69KV-Waterfield/Wildorado Tap</t>
  </si>
  <si>
    <t>Elec Tran-Line OH-TX- 69KV-West Texas Utility Magic City Tap</t>
  </si>
  <si>
    <t>Elec Tran-Line OH-TX- 69KV-Westridge Sub Tap</t>
  </si>
  <si>
    <t>Elec Tran-Line OH-TX- 69KV-Whitehead Sub Tap</t>
  </si>
  <si>
    <t>Elec Tran-Line OH-TX- 69KV-Whitharral Sub Tap</t>
  </si>
  <si>
    <t>Elec Tran-Line OH-TX- 69KV-Wildorado Sub Tap</t>
  </si>
  <si>
    <t>Elec Tran-Line OH-TX-115KV-Allen Sub Tap</t>
  </si>
  <si>
    <t>Elec Tran-Line OH-TX-115KV-Allen Sub-Wheelock Sub</t>
  </si>
  <si>
    <t>Elec Tran-Line OH-TX-115KV-Allred Sub Tap</t>
  </si>
  <si>
    <t>Elec Tran-Line OH-TX-115KV-Amerada-Hess #1 Tap</t>
  </si>
  <si>
    <t>Elec Tran-Line OH-TX-115KV-Amerada-Hess #2 Tap</t>
  </si>
  <si>
    <t>Elec Tran-Line OH-TX-115KV-Amerada-Hess CO2 Plant to Doss</t>
  </si>
  <si>
    <t>BC-SNNYS</t>
  </si>
  <si>
    <t>KITE</t>
  </si>
  <si>
    <t>Normal Open Changes</t>
  </si>
  <si>
    <t>Elec Tran-Line OH-TX-115KV-Amoco Cryogenics Plant Tap</t>
  </si>
  <si>
    <t>Elec Tran-Line OH-TX-115KV-Arco Sub Tap</t>
  </si>
  <si>
    <t>Elec Tran-Line OH-TX-115KV-Arrowhead Sub Tap</t>
  </si>
  <si>
    <t>Elec Tran-Line OH-TX-115KV-Borger West Tap</t>
  </si>
  <si>
    <t>Elec Tran-Line OH-TX-115KV-Bushland Int-Coulter Int</t>
  </si>
  <si>
    <t>Elec Tran-Line OH-TX-115KV-Canyon East Sub Tap</t>
  </si>
  <si>
    <t>Elec Tran-Line OH-TX-115KV-Canyon Sub-Rockwell Sub</t>
  </si>
  <si>
    <t>Elec Tran-Line OH-TX-115KV-Carlisle Int-Lubbock South Int</t>
  </si>
  <si>
    <t>Elec Tran-Line OH-TX-115KV-Carson Co Pump Sta Tap</t>
  </si>
  <si>
    <t>Elec Tran-Line OH-TX-115KV-Denver City Sta-Cochran Co Int</t>
  </si>
  <si>
    <t>Elec Tran-Line OH-TX-115KV-Denver City Sta-NM St Line #1</t>
  </si>
  <si>
    <t>Elec Tran-Line OH-TX-115KV-Denver City Sta-NM St Line #2</t>
  </si>
  <si>
    <t>Elec Tran-Line OH-TX-115KV-Denver City Sta-Tuco Int</t>
  </si>
  <si>
    <t>Elec Tran-Line OH-TX-115KV-Denver City Sta-Waits Sub</t>
  </si>
  <si>
    <t>Elec Tran-Line OH-TX-115KV-Doud Sub Tap</t>
  </si>
  <si>
    <t>Elec Tran-Line OH-TX-115KV-El Paso Shell Tap</t>
  </si>
  <si>
    <t>Elec Tran-Line OH-TX-115KV-Estacado Sub Tap</t>
  </si>
  <si>
    <t>Elec Tran-Line OH-TX-115KV-Etter Sub-Pringle Int</t>
  </si>
  <si>
    <t>Elec Tran-Line OH-TX-115KV-Exell Tap</t>
  </si>
  <si>
    <t>Elec Tran-Line OH-TX-115KV-Farmers Sub Tap</t>
  </si>
  <si>
    <t>Elec Tran-Line OH-TX-115KV-Farmers Sub-Crouse-Hinds</t>
  </si>
  <si>
    <t>Elec Tran-Line OH-TX-115KV-Floyd Co Int Tap</t>
  </si>
  <si>
    <t>Elec Tran-Line OH-TX-115KV-Floyd Co Int-Crosby Co Int</t>
  </si>
  <si>
    <t>Elec Tran-Line OH-TX-115KV-Grapevine Sub-Jericho Int</t>
  </si>
  <si>
    <t>Elec Tran-Line OH-TX-115KV-Grassland Int-Graham Int</t>
  </si>
  <si>
    <t>Elec Tran-Line OH-TX-115KV-Highland Park Sub Tap</t>
  </si>
  <si>
    <t>Elec Tran-Line OH-TX-115KV-Hockley Co Int Tap</t>
  </si>
  <si>
    <t>Elec Tran-Line OH-TX-115KV-Hutchinson Co Int-Gray Co Int</t>
  </si>
  <si>
    <t>Elec Tran-Line OH-TX-115KV-Hutchinson Co Int-Phillips Cogen</t>
  </si>
  <si>
    <t>Elec Tran-Line OH-TX-115KV-Hutchinson Co Int-Riverview Sta</t>
  </si>
  <si>
    <t>Eagle Creek</t>
  </si>
  <si>
    <t>1st Street Tap (Structure 17)</t>
  </si>
  <si>
    <t>Elec Tran-Line OH-NM- 69KV-Atoka Intg-Artesia Intg (Z-56)</t>
  </si>
  <si>
    <t>Carlsbad Waterfield tap (Structure 127)</t>
  </si>
  <si>
    <t>White City</t>
  </si>
  <si>
    <t>Loving South/Navajo-Malaga Tap Struc 52A</t>
  </si>
  <si>
    <t>Loving South Substation</t>
  </si>
  <si>
    <t>Navajo-Malaga Substation</t>
  </si>
  <si>
    <t>Carlsbad Waterfield</t>
  </si>
  <si>
    <t>Urton Sub Tap (Structure 75)</t>
  </si>
  <si>
    <t>Curry County</t>
  </si>
  <si>
    <t>West Clovis</t>
  </si>
  <si>
    <t>TX/NM State Line</t>
  </si>
  <si>
    <t>Buckeye Tap (Structure 111A)</t>
  </si>
  <si>
    <t>Buckeye</t>
  </si>
  <si>
    <t>Portales South Tap (Structure 75)</t>
  </si>
  <si>
    <t>Zodiac Tap (Structure 31)</t>
  </si>
  <si>
    <t>PCA Substation</t>
  </si>
  <si>
    <t>Central Valley REC Lusk Substation</t>
  </si>
  <si>
    <t>ORCHARD PARK TAP (Structure 68)</t>
  </si>
  <si>
    <t>DEXTER TAP (Structure 27)</t>
  </si>
  <si>
    <t>YO REC TAP (Structure 123)</t>
  </si>
  <si>
    <t>HAGERMAN TAP (Structure 135)</t>
  </si>
  <si>
    <t>LAKE ARTHUR TAP (Structure 208)</t>
  </si>
  <si>
    <t>COTTONWOOD TAP (Structure 252)</t>
  </si>
  <si>
    <t>ARTESIA SMITH TAP (Structure 309)</t>
  </si>
  <si>
    <t>Switch 4743 (to CVEC Y-O)</t>
  </si>
  <si>
    <t>Switch 4788 (to CVEC Cottonwood)</t>
  </si>
  <si>
    <t>Price Tap (Structure 190A)</t>
  </si>
  <si>
    <t>Price</t>
  </si>
  <si>
    <t>CVEC Tap (Structure 146)</t>
  </si>
  <si>
    <t>CVEC Pinelodge</t>
  </si>
  <si>
    <t>Roswell Interchange</t>
  </si>
  <si>
    <t>RIAC/Price Tap Structure 8</t>
  </si>
  <si>
    <t>RIAC East/West Tap Structure 5</t>
  </si>
  <si>
    <t>TMC TAP (Structure 11 Z09.3)</t>
  </si>
  <si>
    <t>RIAC East/Wherry Housing Tap Struc 4</t>
  </si>
  <si>
    <t>Wherry Housing Tap (Structure 11 Z09.4)</t>
  </si>
  <si>
    <t>TMC Tap Structure 11</t>
  </si>
  <si>
    <t>North Clovis Tap (Structure 143)</t>
  </si>
  <si>
    <t>North Clovis Substation</t>
  </si>
  <si>
    <t>v77</t>
  </si>
  <si>
    <t>w23</t>
  </si>
  <si>
    <t>Navajo No. 2&amp;3 Tap (Structure 89)</t>
  </si>
  <si>
    <t>Navajo No. 2</t>
  </si>
  <si>
    <t>Navajo No. 3</t>
  </si>
  <si>
    <t>t84</t>
  </si>
  <si>
    <t>t85</t>
  </si>
  <si>
    <t>Drinkard/NEF Tap (Structure 19)</t>
  </si>
  <si>
    <t>Drinkard/Eunice Tap (Structure 182)</t>
  </si>
  <si>
    <t>Targa Tap (Structure 24)</t>
  </si>
  <si>
    <t>Structure 1 @ Jal</t>
  </si>
  <si>
    <t>Drinkard</t>
  </si>
  <si>
    <t>Eunice</t>
  </si>
  <si>
    <t>Clark Sub (Targa)</t>
  </si>
  <si>
    <t>Teague</t>
  </si>
  <si>
    <t>Dollarhide</t>
  </si>
  <si>
    <t>Enron Tap (Structure 296)</t>
  </si>
  <si>
    <t>Pearl Substation</t>
  </si>
  <si>
    <t>Lea National Substation</t>
  </si>
  <si>
    <t>Zia Substation</t>
  </si>
  <si>
    <t>w32</t>
  </si>
  <si>
    <t>Canon AFB Tap (Structure 89)</t>
  </si>
  <si>
    <t>West Clovis Tap (Structure 143)</t>
  </si>
  <si>
    <t>Canon AFB</t>
  </si>
  <si>
    <t>IMC #1 Tap (Structure 50)</t>
  </si>
  <si>
    <t>Intrepid West Tap Structure 14</t>
  </si>
  <si>
    <t>Intrepid West Substation (customer)</t>
  </si>
  <si>
    <t>W37</t>
  </si>
  <si>
    <t>W38</t>
  </si>
  <si>
    <t>Ochoa Tap (Structure 299A)</t>
  </si>
  <si>
    <t>Agave Tap (Structure 213)</t>
  </si>
  <si>
    <t>Sand Dunes Tap (Structure 131)</t>
  </si>
  <si>
    <t>Ochoa</t>
  </si>
  <si>
    <t>Agave Red Hills Substation (customer)</t>
  </si>
  <si>
    <t>Sand Dunes</t>
  </si>
  <si>
    <t>Elec Tran-Line OH-TX-115KV-Coulter Intg-South Georgia Intg (T-70)</t>
  </si>
  <si>
    <t>34th Street Tap (Structure 13)</t>
  </si>
  <si>
    <t>Waterfield Tap Structure 71</t>
  </si>
  <si>
    <t>Waterfield Substation</t>
  </si>
  <si>
    <t>Wildorado/Vega Tap (Structure 153)</t>
  </si>
  <si>
    <t>Vega</t>
  </si>
  <si>
    <t>Wildorado</t>
  </si>
  <si>
    <t>Lynn County Substation</t>
  </si>
  <si>
    <t>Switch 6855 Lyntegar New Home Tap</t>
  </si>
  <si>
    <t>Switch 6833 Lyntegar New Moore Tap</t>
  </si>
  <si>
    <t>flying tap</t>
  </si>
  <si>
    <t>Lakeview Switching Station</t>
  </si>
  <si>
    <t>Z53 Structure 250</t>
  </si>
  <si>
    <t>Switch 6847 Lyntegar Lakeview Tap</t>
  </si>
  <si>
    <t>Lyntegar Dixon Substation</t>
  </si>
  <si>
    <t>Castro County Interchange</t>
  </si>
  <si>
    <t>Cochran Substation</t>
  </si>
  <si>
    <t>Structure # 53 - ownership change</t>
  </si>
  <si>
    <t>Lyntegar REC Sundown Substation</t>
  </si>
  <si>
    <t>Oxy Tap Structure 114</t>
  </si>
  <si>
    <t>Denver City East Tap Structure 170</t>
  </si>
  <si>
    <t>Denver City East</t>
  </si>
  <si>
    <t>Denver City Substation</t>
  </si>
  <si>
    <t>Wasson</t>
  </si>
  <si>
    <t>Phillips Pump #1</t>
  </si>
  <si>
    <t>KCM Tap Structure 40A</t>
  </si>
  <si>
    <t>Gaines County Substation</t>
  </si>
  <si>
    <t>Farwell</t>
  </si>
  <si>
    <t>Hockley County Substation</t>
  </si>
  <si>
    <t>Levelland City Substation</t>
  </si>
  <si>
    <t>Levelland East Tap Structure 193</t>
  </si>
  <si>
    <t>Levelland East Substation</t>
  </si>
  <si>
    <t>Middleton Tap Structure 48</t>
  </si>
  <si>
    <t>Middleton Substation</t>
  </si>
  <si>
    <t>Mallet Tap Structure 23</t>
  </si>
  <si>
    <t>Mallet Substation</t>
  </si>
  <si>
    <t>Texaco Tap Structure 43</t>
  </si>
  <si>
    <t>Texaco Substation</t>
  </si>
  <si>
    <t>Zavalla Tap Structure 98</t>
  </si>
  <si>
    <t>Zavalla Substation</t>
  </si>
  <si>
    <t>Slaughter Tap</t>
  </si>
  <si>
    <t>Slaughter Substation</t>
  </si>
  <si>
    <t>LY-Clauene Tap Structure 116</t>
  </si>
  <si>
    <t>LY-Meadow Tap Structure 54</t>
  </si>
  <si>
    <t>LY-Doc Webber Tap Structure 25</t>
  </si>
  <si>
    <t>Lyntegar REC Clauene Substation</t>
  </si>
  <si>
    <t>Lyntegar REC Meadow Substation</t>
  </si>
  <si>
    <t>Lyntegar REC Doc Webber Substation</t>
  </si>
  <si>
    <t>Brownfield City Tap Structure 214</t>
  </si>
  <si>
    <t>Brownfield City Substation</t>
  </si>
  <si>
    <t xml:space="preserve">Goodpasture Tap Structure </t>
  </si>
  <si>
    <t>LY-Jess Smith Tap Structure 151</t>
  </si>
  <si>
    <t>Wellman Tap Structure 69</t>
  </si>
  <si>
    <t>LY-Wellman Tap Structure 58</t>
  </si>
  <si>
    <t>Union Tx Tap Structure 44</t>
  </si>
  <si>
    <t>LY-Foster Tap Structure 32</t>
  </si>
  <si>
    <t>Goodpasture</t>
  </si>
  <si>
    <t>Lyntegar REC Jess Smith</t>
  </si>
  <si>
    <t>Wellman Substation</t>
  </si>
  <si>
    <t>Lyntegar REC Wellman</t>
  </si>
  <si>
    <t>Union Texas</t>
  </si>
  <si>
    <t>Lyntegar REC Foster</t>
  </si>
  <si>
    <t>LY-Brownfield Tap Structure 115</t>
  </si>
  <si>
    <t>Lyntegar REC Brownfield</t>
  </si>
  <si>
    <t>LC-Lums Chapel Tap Structure 178</t>
  </si>
  <si>
    <t>Hobgood Tap Structure 144</t>
  </si>
  <si>
    <t>Yellowhouse Tap Structure 64A</t>
  </si>
  <si>
    <t>Mid-America #2 Tap Structure 106A</t>
  </si>
  <si>
    <t>Whitharral Tap Structure 96</t>
  </si>
  <si>
    <t>Ellwood Tap Structure 59</t>
  </si>
  <si>
    <t>LC-Whitharral Tap Structure 70</t>
  </si>
  <si>
    <t>LC-Levelland #2 Tap Structure 14</t>
  </si>
  <si>
    <t>Lamb County REC Lums Chapel</t>
  </si>
  <si>
    <t>Hobgood</t>
  </si>
  <si>
    <t>Yellowhouse</t>
  </si>
  <si>
    <t>Phillips Pump #2</t>
  </si>
  <si>
    <t>Mid-America #2</t>
  </si>
  <si>
    <t>Whitharral</t>
  </si>
  <si>
    <t>Elwood</t>
  </si>
  <si>
    <t>Lamb County REC Whitharral</t>
  </si>
  <si>
    <t>Lamb County REC Levelland #2</t>
  </si>
  <si>
    <t>JayBee Tap Structure 51</t>
  </si>
  <si>
    <t>LY-Seagraves Tap Structure 67</t>
  </si>
  <si>
    <t>Tokio Tap Structure 174</t>
  </si>
  <si>
    <t>JayBee Substation</t>
  </si>
  <si>
    <t>Lyntegar REC Seagraves</t>
  </si>
  <si>
    <t>Tokio Substation</t>
  </si>
  <si>
    <t>Lyntegar REC Tokio</t>
  </si>
  <si>
    <t>Kinney Tap Structure 68</t>
  </si>
  <si>
    <t>Kinney Substation</t>
  </si>
  <si>
    <t>East Plant</t>
  </si>
  <si>
    <t>Van Buren North</t>
  </si>
  <si>
    <t>Van Buren South</t>
  </si>
  <si>
    <t>Graham Substation</t>
  </si>
  <si>
    <t>Justiceburg Corner</t>
  </si>
  <si>
    <t>Happy City Tap Structure 14</t>
  </si>
  <si>
    <t>Happy City Substation</t>
  </si>
  <si>
    <t>Shamrock Pump Substation</t>
  </si>
  <si>
    <t>Northeast Hereford</t>
  </si>
  <si>
    <t>Centre Street Substation</t>
  </si>
  <si>
    <t>Hereford Interchange</t>
  </si>
  <si>
    <t>Deaf Smith #9&amp;13 Tap Structure 41</t>
  </si>
  <si>
    <t>Deaf Smith #5&amp;11 Tap Structure 78</t>
  </si>
  <si>
    <t>Switch 5783 to DS-#11</t>
  </si>
  <si>
    <t>Deaf Smith REC #5 Substation</t>
  </si>
  <si>
    <t>Elec Tran-Line OH-TX- 69KV-Hereford NE Sub-Deaf Smith Rec Meter Sta (Z-73)</t>
  </si>
  <si>
    <t>Deaf Smith REC Metering Station</t>
  </si>
  <si>
    <t>Damron Tap Structure 244</t>
  </si>
  <si>
    <t>CRMWA #22 Tap Structure 7</t>
  </si>
  <si>
    <t>Damron Substation</t>
  </si>
  <si>
    <t>Roxana Substation</t>
  </si>
  <si>
    <t>CRMWA #22 Substation</t>
  </si>
  <si>
    <t>Burnett Substation</t>
  </si>
  <si>
    <t>Gray County</t>
  </si>
  <si>
    <t>Bowers</t>
  </si>
  <si>
    <t>Lyons</t>
  </si>
  <si>
    <t>Bowers Substation</t>
  </si>
  <si>
    <t>Green Belt REC Kellerman Tap Struc 334</t>
  </si>
  <si>
    <t>Howard Substation</t>
  </si>
  <si>
    <t>Buffalo Substation</t>
  </si>
  <si>
    <t>NE Miami Breaker Station</t>
  </si>
  <si>
    <t>Canadian Substation</t>
  </si>
  <si>
    <t>McCullough Substation</t>
  </si>
  <si>
    <t>Roberts County Substation</t>
  </si>
  <si>
    <t>Elec Tran-Line OH-TX- 69KV-Hutchinson Co Intg-Industrial Sub (Y-63)</t>
  </si>
  <si>
    <t>Camex Transpetco Substation</t>
  </si>
  <si>
    <t>y61</t>
  </si>
  <si>
    <t>Weatherly Substation</t>
  </si>
  <si>
    <t>Lubbock East</t>
  </si>
  <si>
    <t>Slaton Substation</t>
  </si>
  <si>
    <t>Ivory/Batton Tap Structure 145</t>
  </si>
  <si>
    <t>Ivory Substation</t>
  </si>
  <si>
    <t>Batton Substation-South</t>
  </si>
  <si>
    <t>Carlisle Substation</t>
  </si>
  <si>
    <t>Batton Substation-North</t>
  </si>
  <si>
    <t>Lubbock South</t>
  </si>
  <si>
    <t>Acco</t>
  </si>
  <si>
    <t>Clutter</t>
  </si>
  <si>
    <t>Wade Tap Structure 11/3A</t>
  </si>
  <si>
    <t>Booker Substation</t>
  </si>
  <si>
    <t>Wade Substation</t>
  </si>
  <si>
    <t>Riverview</t>
  </si>
  <si>
    <t>Rocky Point Substation</t>
  </si>
  <si>
    <t>Springcreek Substation</t>
  </si>
  <si>
    <t>Kingsmill</t>
  </si>
  <si>
    <t>Kiser Substation</t>
  </si>
  <si>
    <t>West Plainview</t>
  </si>
  <si>
    <t>Hale County Substation</t>
  </si>
  <si>
    <t>Westridge</t>
  </si>
  <si>
    <t>Deaf Smith REC #4 Tap Structure 83</t>
  </si>
  <si>
    <t>Deaf Smith REC #4 Substation</t>
  </si>
  <si>
    <t>Deaf Smith REC #8 Substation</t>
  </si>
  <si>
    <t>Deaf Smith 12 15 19 Tap Structure 75</t>
  </si>
  <si>
    <t>Switch 8720 to DS 15 &amp; 19</t>
  </si>
  <si>
    <t>Deaf Smith REC #12 Substation</t>
  </si>
  <si>
    <t>Hale County Interchange</t>
  </si>
  <si>
    <t>Switch 8811 to SP-Halfway</t>
  </si>
  <si>
    <t>South Plainview Substation</t>
  </si>
  <si>
    <t>South Littlefield Substation</t>
  </si>
  <si>
    <t>Littlefield City Substation</t>
  </si>
  <si>
    <t>Elec Tran-Line OH-TX- 69KV-Floyd Co Intg-Cox Intg (Y-77)</t>
  </si>
  <si>
    <t>Elec Tran-Line OH-TX- 69KV-Tuco Intg-Floyd Co Intg (Z-36)</t>
  </si>
  <si>
    <t>Lighthouse REC Wilson Tap Structure 96</t>
  </si>
  <si>
    <t>SP REC Becton Tap Structure 116</t>
  </si>
  <si>
    <t>Lighthouse REC Wilson Substation</t>
  </si>
  <si>
    <t>Switch 8857</t>
  </si>
  <si>
    <t>Allen</t>
  </si>
  <si>
    <t>Amarillo South</t>
  </si>
  <si>
    <t>Wheelock Substation</t>
  </si>
  <si>
    <t>Spring Draw</t>
  </si>
  <si>
    <t>v95</t>
  </si>
  <si>
    <t>El Paso Tap Structure 34</t>
  </si>
  <si>
    <t>Pierce Street Tap Structure 13</t>
  </si>
  <si>
    <t>Pierce Street Substation</t>
  </si>
  <si>
    <t>Canyon East Tap Structure 201</t>
  </si>
  <si>
    <t>Canyon East Substation</t>
  </si>
  <si>
    <t>Friona Tap Structures 244/246 flying tap</t>
  </si>
  <si>
    <t>Estacado Tap Structure 25</t>
  </si>
  <si>
    <t>Friona Rural Substation</t>
  </si>
  <si>
    <t>Estacado Substation</t>
  </si>
  <si>
    <t>Lamb County REC Tap Structure 179</t>
  </si>
  <si>
    <t>Lamb County REC Opdyke Substation</t>
  </si>
  <si>
    <t>Borger West Tap Structure 44</t>
  </si>
  <si>
    <t>Borger West Substation</t>
  </si>
  <si>
    <t>Doud Tap Structure 26</t>
  </si>
  <si>
    <t>Erskine Tap structure 43</t>
  </si>
  <si>
    <t>South Plains REC Erskine Substation</t>
  </si>
  <si>
    <t>Exell Tap Structure 233</t>
  </si>
  <si>
    <t>Fain Tap Structure 171</t>
  </si>
  <si>
    <t>Exell Substation</t>
  </si>
  <si>
    <t>Fain Substation</t>
  </si>
  <si>
    <t>Russell Pool</t>
  </si>
  <si>
    <t>Arrowhead Tap Structure 109</t>
  </si>
  <si>
    <t>Arrowhead Substation</t>
  </si>
  <si>
    <t>v56</t>
  </si>
  <si>
    <t>Pacific Tap Structure 19A</t>
  </si>
  <si>
    <t>t28</t>
  </si>
  <si>
    <t>Lamb County REC Tap Structure 124</t>
  </si>
  <si>
    <t>Lamb County REC South Olton Substation</t>
  </si>
  <si>
    <t>Tri-Co McMurry Tap Structure 39</t>
  </si>
  <si>
    <t>Tri-Co REC McMurry Substation</t>
  </si>
  <si>
    <t>Puckett West Tap Structure 58</t>
  </si>
  <si>
    <t>Puckett West Substation</t>
  </si>
  <si>
    <t>Deaf Smith REC #21 Tap Structure 261A</t>
  </si>
  <si>
    <t>Deaf Smith REC Substation #21</t>
  </si>
  <si>
    <t>Conway Tap Structure 216</t>
  </si>
  <si>
    <t>McClellan Pump Tap Structure 450A</t>
  </si>
  <si>
    <t>McLean Rural Tap Structure 654</t>
  </si>
  <si>
    <t>McClellan Pump Substation</t>
  </si>
  <si>
    <t>McLean Rural Substation</t>
  </si>
  <si>
    <t>t66</t>
  </si>
  <si>
    <t>Palo Duro Tap Structure 198</t>
  </si>
  <si>
    <t>Palo Duro Substation</t>
  </si>
  <si>
    <t>Rita Blanca REC Houge Tap Structure 334</t>
  </si>
  <si>
    <t>Rita Blanca Houge Substation</t>
  </si>
  <si>
    <t>CRMWA #4 Tap Structure 80</t>
  </si>
  <si>
    <t>CRMWA #3 Tap Structure 51</t>
  </si>
  <si>
    <t>Fritch Tap Structure 104A</t>
  </si>
  <si>
    <t>CRMWA #2 Tap Structure 125</t>
  </si>
  <si>
    <t>CRMWA #1 Tap Structure 128</t>
  </si>
  <si>
    <t>CRMWA #4 Substation</t>
  </si>
  <si>
    <t>CRMWA #3 Substation</t>
  </si>
  <si>
    <t>Fritch Rural Substation</t>
  </si>
  <si>
    <t>CRMWA #2 Substation</t>
  </si>
  <si>
    <t>CRMWA #1 Substation</t>
  </si>
  <si>
    <t>Lake Meredith Tap Structure 125</t>
  </si>
  <si>
    <t>Lake Meredith Substation</t>
  </si>
  <si>
    <t>Highland Park Tap Structure 1</t>
  </si>
  <si>
    <t>Highland Park Substation</t>
  </si>
  <si>
    <t>Northwest Interchange</t>
  </si>
  <si>
    <t>Bush Substation</t>
  </si>
  <si>
    <t>Southeast Amarillo</t>
  </si>
  <si>
    <t>Randall County Interchange</t>
  </si>
  <si>
    <t>Pullman</t>
  </si>
  <si>
    <t>Southeast</t>
  </si>
  <si>
    <t>CRMWA #23 Tap Structure 119 A</t>
  </si>
  <si>
    <t>AMFRAC &amp; Mid-America #1</t>
  </si>
  <si>
    <t>v35</t>
  </si>
  <si>
    <t>w22</t>
  </si>
  <si>
    <t>Hutchinson County</t>
  </si>
  <si>
    <t>Pecos Interchange</t>
  </si>
  <si>
    <t>Navajo 4 &amp; 5</t>
  </si>
  <si>
    <t>w42</t>
  </si>
  <si>
    <t>w43</t>
  </si>
  <si>
    <t>w47</t>
  </si>
  <si>
    <t>w49</t>
  </si>
  <si>
    <t>Rolling Hills Substation</t>
  </si>
  <si>
    <t>Hastings Substation</t>
  </si>
  <si>
    <t>Hopi Substation</t>
  </si>
  <si>
    <t>Cherry Street Substation</t>
  </si>
  <si>
    <t>Capitan Substation</t>
  </si>
  <si>
    <t>w61</t>
  </si>
  <si>
    <t>North Canal</t>
  </si>
  <si>
    <t>Gross Plant 12/31/2014</t>
  </si>
  <si>
    <t>Net Plant 12/31/2014</t>
  </si>
  <si>
    <t>SPS Transmission Lines - Net Book Value at 12/31/2014</t>
  </si>
  <si>
    <t>Asset Location</t>
  </si>
  <si>
    <t>Book Cost</t>
  </si>
  <si>
    <t>Accumulated Depreciation</t>
  </si>
  <si>
    <t>Net Book Value</t>
  </si>
  <si>
    <t>Elec Tran-Line OH-NM- 69KV-Artesia South-Artesia Town (Z-12)</t>
  </si>
  <si>
    <t>Elec Tran-Line OH-NM- 69KV-WIPP Sub-Sand Dunes Sub</t>
  </si>
  <si>
    <t>Elec Tran-Line OH-NM-115KV-Cunningham Sta-Quahada Sub (W-75)</t>
  </si>
  <si>
    <t>Elec Tran-Line OH-NM-115KV-Curry Co Int-TX St Line</t>
  </si>
  <si>
    <t>Elec Tran-Line OH-NM-115KV-Jal Sub-Dollarhide Sub</t>
  </si>
  <si>
    <t>Elec Tran-Line OH-NM-115KV-Maddox Sta-Lea Co REC</t>
  </si>
  <si>
    <t>Elec Tran-Line OH-NM-115KV-Norris St Tap</t>
  </si>
  <si>
    <t>Elec Tran-Line OH-NM-115KV-North Canal Sub Tap</t>
  </si>
  <si>
    <t>Elec Tran-Line OH-NM-230KV-NM St Line-Lea County Int (K-20)</t>
  </si>
  <si>
    <t>Elec Tran-Line OH-NM-230KV-Pleasant Hill Intg-Oasis Intg (K-83)</t>
  </si>
  <si>
    <t>Elec Tran-Line OH-NM-230KV-Pleasant Hill Intg-Roosevelt Co Intg (K-84)</t>
  </si>
  <si>
    <t>Elec Tran-Line OH-NM-345KV-Eddy Co Int-TX St Line</t>
  </si>
  <si>
    <t>Elec Tran-Line OH-OK-115KV-Texas Co Int-TX St Line #1</t>
  </si>
  <si>
    <t>Elec Tran-Line OH-OK-345KV-Oklahoma State Line-Border (J-11)</t>
  </si>
  <si>
    <t>Elec Tran-Line OH-TX- 69KV-Castro Co Int Tap</t>
  </si>
  <si>
    <t>Elec Tran-Line OH-TX- 69KV-Castro Co REC Sub Tap</t>
  </si>
  <si>
    <t>Elec Tran-Line OH-TX- 69KV-Gray Co Int-Adobe Creek</t>
  </si>
  <si>
    <t>Elec Tran-Line OH-TX- 69KV-Gray Co Int-Kingsmill Int (Z-17)</t>
  </si>
  <si>
    <t>Elec Tran-Line OH-TX- 69KV-Mallet Sub-West Tap</t>
  </si>
  <si>
    <t>Elec Tran-Line OH-TX- 69KV-Riverview Sta-Kingsmill Sub</t>
  </si>
  <si>
    <t>Elec Tran-Line OH-TX- 69KV-Roberts Co Sub Tap</t>
  </si>
  <si>
    <t>Elec Tran-Line OH-TX- 69KV-Russell Oil Field Tap #2</t>
  </si>
  <si>
    <t>Elec Tran-Line OH-TX- 69KV-Tuco Int-NM St Line</t>
  </si>
  <si>
    <t>Elec Tran-Line OH-TX-115KV-East Sta West-NM St Line</t>
  </si>
  <si>
    <t>Elec Tran-Line OH-TX-115KV-East Sta-Nichols Sta</t>
  </si>
  <si>
    <t>Elec Tran-Line OH-TX-115KV-Frankford Sub-Murphy Sub (T-82)</t>
  </si>
  <si>
    <t>Elec Tran-Line OH-TX-115KV-Grapevine Interchange to Bowers Interchange (T-51)</t>
  </si>
  <si>
    <t>Elec Tran-Line OH-TX-115KV-Kiser-Kress (W-54)</t>
  </si>
  <si>
    <t>Elec Tran-Line OH-TX-115KV-Moore Co Sta-OK St Line</t>
  </si>
  <si>
    <t>Elec Tran-Line OH-TX-115KV-Muleshoe East Sub Tap (V12.1)</t>
  </si>
  <si>
    <t>Elec Tran-Line OH-TX-115KV-Mustang Interchange-Seagrave Interchange T-57</t>
  </si>
  <si>
    <t>Elec Tran-Line OH-TX-115KV-Mustang-Denver City #1</t>
  </si>
  <si>
    <t>Elec Tran-Line OH-TX-115KV-Mustang-Denver City #2</t>
  </si>
  <si>
    <t>Elec Tran-Line OH-TX-115KV-Mustang-Denver City #3</t>
  </si>
  <si>
    <t>Elec Tran-Line OH-TX-115KV-Mustang-Seagrave #3</t>
  </si>
  <si>
    <t>Elec Tran-Line OH-TX-115KV-Newhart-Lamton (W-53)</t>
  </si>
  <si>
    <t>Elec Tran-Line OH-TX-115KV-Sulphur Springs-Seagraves Int</t>
  </si>
  <si>
    <t>Elec Tran-Line OH-TX-115KV-Sulphur Springs-Terry Co Int</t>
  </si>
  <si>
    <t>Elec Tran-Line OH-TX-230KV-Deaf Smith Sub-Bushland Intg (K-11)</t>
  </si>
  <si>
    <t>Elec Tran-Line OH-TX-230KV-Grassland Int-Borden Int</t>
  </si>
  <si>
    <t>Elec Tran-Line OH-TX-230KV-Happy Whiteface Wind Sub-Potter Co Sub (K-80)</t>
  </si>
  <si>
    <t>Elec Tran-Line OH-TX-230KV-Harrington Sta-East Sta</t>
  </si>
  <si>
    <t>Elec Tran-Line OH-TX-230KV-Jones Sta-Grassland Int</t>
  </si>
  <si>
    <t>Elec Tran-Line OH-TX-230KV-Nichols Sta-Hutchinson Co Int</t>
  </si>
  <si>
    <t>Elec Tran-Line OH-TX-230KV-Tolk Sta-Plant X Sta</t>
  </si>
  <si>
    <t>Elec Tran-Line OH-TX-230KV-Wheeler Co Int-OK St Line (K-74)</t>
  </si>
  <si>
    <t>Elec Tran-Line OH-TX-230KV-Yoakum Co Int-Amoco Sw Sta (K-33)</t>
  </si>
  <si>
    <t>Elec Tran-Line OH-TX-230KV-Yoakum Co Int-Denver City Sta</t>
  </si>
  <si>
    <t>Elec Tran-Line OH-TX-230KV-Yoakum Co Int-TX St Line (K-20)</t>
  </si>
  <si>
    <t>Elec Tran-Line OH-TX-345KV-Tolk Sta-NM St Line</t>
  </si>
  <si>
    <t>Elec Tran-Line OH-TX-345KV-Tuco Intg-Oklahoma State Line (J-11)</t>
  </si>
  <si>
    <t>Elec Tran-Line OH-TX-345KV-Tuco Int-Oklaunion</t>
  </si>
  <si>
    <t>BOPCO TAP Structure 81</t>
  </si>
  <si>
    <t>Total SPS radial plant - all jurisdictions (OK, TX and NM)</t>
  </si>
  <si>
    <t>OK=Oklahoma</t>
  </si>
  <si>
    <t>v52</t>
  </si>
  <si>
    <t>Hillside Tap (Structure 69A)</t>
  </si>
  <si>
    <t>Hillside Substation</t>
  </si>
  <si>
    <t>Carlsbad Interchange</t>
  </si>
  <si>
    <t>Loving S./Crlsbd Water tap (Structure 103)</t>
  </si>
  <si>
    <t>Potash Junction</t>
  </si>
  <si>
    <t>Mississippi Chem #2 Tap (Structure 17)</t>
  </si>
  <si>
    <t>Mississippi Chem #2 Substation</t>
  </si>
  <si>
    <t>IMC #2 Tap (Structure 55)</t>
  </si>
  <si>
    <t>IMC #2 Substation</t>
  </si>
  <si>
    <t>United Salt Flying Tap (Structures 60-61 &amp; 60A)</t>
  </si>
  <si>
    <t>United Salt Substation</t>
  </si>
  <si>
    <t>IMC #3/Strata/Duval/Borehole Tap (Structure 98)</t>
  </si>
  <si>
    <t>Duval #3/IMC #4/Borehole Tap (Structure 122A)</t>
  </si>
  <si>
    <t>Borehole Substation</t>
  </si>
  <si>
    <t>IMC #4 Substation</t>
  </si>
  <si>
    <t>Duval #3 Substation</t>
  </si>
  <si>
    <t>Portales Interchange</t>
  </si>
  <si>
    <t>Portales #1</t>
  </si>
  <si>
    <t>Portales #2</t>
  </si>
  <si>
    <t xml:space="preserve">Market Street </t>
  </si>
  <si>
    <t>Market Street</t>
  </si>
  <si>
    <t>Portales EFDC</t>
  </si>
  <si>
    <t>Oxy Permian Tap (Structure 63)</t>
  </si>
  <si>
    <t>Oxy Permian Substation</t>
  </si>
  <si>
    <t>West Bender Flying Tap</t>
  </si>
  <si>
    <t>West Bender Substation</t>
  </si>
  <si>
    <t>North Hobbs Substation</t>
  </si>
  <si>
    <t>Denver City East Tap Structure 171</t>
  </si>
  <si>
    <t>Middleton Tap Structure 49</t>
  </si>
  <si>
    <t>Mallet Tap Structure 24</t>
  </si>
  <si>
    <t>Texaco Tap Structure 44</t>
  </si>
  <si>
    <t>Happy Interchange</t>
  </si>
  <si>
    <t>Kingsmill Substation</t>
  </si>
  <si>
    <t>Phillips #2 Substation</t>
  </si>
  <si>
    <t>LPL</t>
  </si>
  <si>
    <t>Perryton Interchange</t>
  </si>
  <si>
    <t>t13</t>
  </si>
  <si>
    <t>flying tap structures 128 &amp; 130 Hobbs South</t>
  </si>
  <si>
    <t>Hobbs South Substation</t>
  </si>
  <si>
    <t>flying tap structures 232 &amp; 121 East Sanger</t>
  </si>
  <si>
    <t>East Sanger Substation</t>
  </si>
  <si>
    <t>t97</t>
  </si>
  <si>
    <t>Millen Substation</t>
  </si>
  <si>
    <t>Northeast Hobbs Substation</t>
  </si>
  <si>
    <t>Bennett Tap Structure 50A</t>
  </si>
  <si>
    <t>Bennett Substation</t>
  </si>
  <si>
    <t>ODC Tap Structure 50</t>
  </si>
  <si>
    <t>ODC Substation</t>
  </si>
  <si>
    <t>Arco Willard &amp; OXY Membrane Substations</t>
  </si>
  <si>
    <t xml:space="preserve">Arco Willard Tap Structure 51A </t>
  </si>
  <si>
    <t>Allred Tap Structure 8</t>
  </si>
  <si>
    <t>Allred Substation</t>
  </si>
  <si>
    <t>Shell C3 Tap Structure 59</t>
  </si>
  <si>
    <t>Shell C3 Substation</t>
  </si>
  <si>
    <t>Cortez/Apache Roberts Tap Structure 9</t>
  </si>
  <si>
    <t>Cortez Substation</t>
  </si>
  <si>
    <t>Apache Roberts Substation</t>
  </si>
  <si>
    <t>w05</t>
  </si>
  <si>
    <t>Sherman Tap Structure 304</t>
  </si>
  <si>
    <t>Sherman County Substation</t>
  </si>
  <si>
    <t>t73</t>
  </si>
  <si>
    <t>Farmers Substation</t>
  </si>
  <si>
    <t>Crouse Hind's Tap Structure</t>
  </si>
  <si>
    <t>Crouse Hinds Substation</t>
  </si>
  <si>
    <t>ETRAN-OH-TX-115KV-AMARILLO SOUTH INTG-SOUTH GEORGIA SUB (T-73)</t>
  </si>
  <si>
    <t>Farmer's Tap Structure 16</t>
  </si>
  <si>
    <t>w29</t>
  </si>
  <si>
    <t>Spearman City Tap Structure 82</t>
  </si>
  <si>
    <t>Spearman City Substation</t>
  </si>
  <si>
    <t>Texas Farms Tap Structure 248</t>
  </si>
  <si>
    <t>Texas Farms Substation</t>
  </si>
  <si>
    <t>ETRAN-OH-TX-115KV-NICHOLS STA-PANTEX SOUTH SUB (V-02)</t>
  </si>
  <si>
    <t>w11</t>
  </si>
  <si>
    <t>San Andres Tap Structure 157</t>
  </si>
  <si>
    <t>San Andres Substation</t>
  </si>
  <si>
    <t>w58</t>
  </si>
  <si>
    <t>FEC Tucumcari Tap Structure 639A</t>
  </si>
  <si>
    <t>FEC Tucumcari Substation</t>
  </si>
  <si>
    <t>w27</t>
  </si>
  <si>
    <t>Ward Flying Tap Structures 70 &amp; 71</t>
  </si>
  <si>
    <t>Ward Substation</t>
  </si>
  <si>
    <t>Lea Road Flying Tap Structures 210A &amp; 1</t>
  </si>
  <si>
    <t>Lea Road Substation</t>
  </si>
  <si>
    <t>Jal Flying Tap Structures 1, 370 &amp; 1</t>
  </si>
  <si>
    <t>Jal Substation</t>
  </si>
  <si>
    <t>Teague Flying Tap Structures 84 &amp; 85</t>
  </si>
  <si>
    <t>Switch 4626</t>
  </si>
  <si>
    <t>Samson Substation</t>
  </si>
  <si>
    <t>Samson Flying Tap Structure 338</t>
  </si>
  <si>
    <t>Brasher Tap Structure 2</t>
  </si>
  <si>
    <t>Brasher Substation</t>
  </si>
  <si>
    <t>v26</t>
  </si>
  <si>
    <t>Tweedy Tap Structure 447</t>
  </si>
  <si>
    <t>Tweedy Substation</t>
  </si>
  <si>
    <t>Northeast Hobbs Flying Tap Structures 36 &amp; 37</t>
  </si>
  <si>
    <t>Millen Taps Structures 139 &amp; 1</t>
  </si>
  <si>
    <t>Maddox Substation</t>
  </si>
  <si>
    <t>Enron Substation</t>
  </si>
  <si>
    <t>Maljamar #2</t>
  </si>
  <si>
    <t xml:space="preserve">Maljamar </t>
  </si>
  <si>
    <t>FEC Cheese Tap Structure 77</t>
  </si>
  <si>
    <t>FEC Cheese Substation</t>
  </si>
  <si>
    <t>Norris Tap Structure 3</t>
  </si>
  <si>
    <t>Norris Substation</t>
  </si>
  <si>
    <t>Rita Blanca REC Sneed Tap Strcuture 180</t>
  </si>
  <si>
    <t>RIta Blanca Sneed Substation</t>
  </si>
  <si>
    <t>Herring Tap Structure 118</t>
  </si>
  <si>
    <t>Herring Substation</t>
  </si>
  <si>
    <t>Amoco-Cryogenics Substation</t>
  </si>
  <si>
    <t>Amoco-Cryogenics Tap Structure 10</t>
  </si>
  <si>
    <t>Lyntegar REC Levelland Tap Structure 28A</t>
  </si>
  <si>
    <t>Lyntegar REC Levelland Substation</t>
  </si>
  <si>
    <t>Lyntegar REC Clauene Tap Structure 116</t>
  </si>
  <si>
    <t>t67</t>
  </si>
  <si>
    <t>Tulia City Tap Structure 90</t>
  </si>
  <si>
    <t>City of Tulia Substation</t>
  </si>
  <si>
    <t>Tulia</t>
  </si>
  <si>
    <t>w40</t>
  </si>
  <si>
    <t>Panda Tap Structure 482</t>
  </si>
  <si>
    <t>Panda Substation</t>
  </si>
  <si>
    <t>Dawn Substation</t>
  </si>
  <si>
    <t>Deaf Smith REC #6 Tap Structure 76</t>
  </si>
  <si>
    <t>Deaf Smith REC #6 Substation</t>
  </si>
  <si>
    <t>Dawn Flying Tap</t>
  </si>
  <si>
    <t>v4</t>
  </si>
  <si>
    <t>Manhattan Tap(s) Structures 27 &amp; 28</t>
  </si>
  <si>
    <t>Manhattan Substation</t>
  </si>
  <si>
    <t>v3</t>
  </si>
  <si>
    <t>Whitaker Tap(s) Structures 27 &amp; 28</t>
  </si>
  <si>
    <t>Whitaker Substation</t>
  </si>
  <si>
    <t>v64</t>
  </si>
  <si>
    <t>Rita Blanca Exum Tap Structure 222A</t>
  </si>
  <si>
    <t>Rita Blanca REC Exum Substation</t>
  </si>
  <si>
    <t>Hilmar Cheese Tap Structure 412</t>
  </si>
  <si>
    <t>Hilmar Cheese Substation</t>
  </si>
  <si>
    <t>w24</t>
  </si>
  <si>
    <t>Rita Blanca REC Spurlock Tap Structure 108</t>
  </si>
  <si>
    <t>Rita Blanca REC Spurlock Substation</t>
  </si>
  <si>
    <t>t59</t>
  </si>
  <si>
    <t>Deaf Smith REC #24 Tap Structure 332</t>
  </si>
  <si>
    <t>Deaf Smith REC Substation #24</t>
  </si>
  <si>
    <t>Parmer County Flying Tap</t>
  </si>
  <si>
    <t>Parmer County Substation</t>
  </si>
  <si>
    <t xml:space="preserve">Deaf Smith REC #20 Tap Structure(s) 5H47 &amp; 5H48 </t>
  </si>
  <si>
    <t>Deaf Smith REC #20 Substation</t>
  </si>
  <si>
    <t>t49</t>
  </si>
  <si>
    <t>Ryton/Quench Tap Structure 102A</t>
  </si>
  <si>
    <t>Ryton/Quench Substation</t>
  </si>
  <si>
    <t>FEC Clovis #2 Tap (Structure 7A)</t>
  </si>
  <si>
    <t>FEC Clovis #2 Substation</t>
  </si>
  <si>
    <t>FEC Holland Tap (Structure 57A)</t>
  </si>
  <si>
    <t>FEC Holland Substation</t>
  </si>
  <si>
    <t>t43</t>
  </si>
  <si>
    <t>CVEC Dayton Tap Structure 104</t>
  </si>
  <si>
    <t>CVEC Dayton Substation</t>
  </si>
  <si>
    <t>CVEC Irish Hills Tap Structure 152</t>
  </si>
  <si>
    <t>CVEC Irish Hills Substation</t>
  </si>
  <si>
    <t>CVEC Lake Wood Tap Structure 61</t>
  </si>
  <si>
    <t>Structure # 61A - ownership change</t>
  </si>
  <si>
    <t>t42</t>
  </si>
  <si>
    <t>Monument Flying Tap Structures 29 &amp; 30</t>
  </si>
  <si>
    <t>Monument Substation</t>
  </si>
  <si>
    <t>w26</t>
  </si>
  <si>
    <t>Byrd Tap Structure 126</t>
  </si>
  <si>
    <t>Byrd Substation</t>
  </si>
  <si>
    <t>Cooper Ranch Substation</t>
  </si>
  <si>
    <t>Cooper Ranch Tap Structure 169A</t>
  </si>
  <si>
    <t>Elec Tran-Sub-TX Gray County Sub-Tran-TX</t>
  </si>
  <si>
    <t>Gray County Substation</t>
  </si>
  <si>
    <t>5/2014 New Line</t>
  </si>
  <si>
    <t>3/2014 Set to Invalid</t>
  </si>
  <si>
    <t>6/2014 Set to Invalid</t>
  </si>
  <si>
    <t>Total In Service Prior to October 1, 2005</t>
  </si>
  <si>
    <t>Total In Service October 1, 2005 and Later</t>
  </si>
  <si>
    <t>In-Service Date</t>
  </si>
  <si>
    <t>Gross Plant 12/31/2010</t>
  </si>
  <si>
    <t>Net Plant 12/31/2010</t>
  </si>
  <si>
    <t>Comments</t>
  </si>
  <si>
    <t>Direct Assignments (Set status to "yes")</t>
  </si>
  <si>
    <t>NAVAJR2</t>
  </si>
  <si>
    <t>ARTTOW2</t>
  </si>
  <si>
    <t>New asset location. No class change. NM7</t>
  </si>
  <si>
    <t>Eagle Crk</t>
  </si>
  <si>
    <t>Added tap detail. New line NM11</t>
  </si>
  <si>
    <t>New: Added tap detail</t>
  </si>
  <si>
    <t>COTTONWOOD TAP</t>
  </si>
  <si>
    <t>TAP STATION 1.5</t>
  </si>
  <si>
    <t>TMC TAP</t>
  </si>
  <si>
    <t>NM5-6 Added tap detail. Revised total mileage. No classification change.</t>
  </si>
  <si>
    <t>TAP STATION 1.6</t>
  </si>
  <si>
    <t>NCLOVIS</t>
  </si>
  <si>
    <t>New: NM2 Added N. Clovis 115kV radial costs</t>
  </si>
  <si>
    <t>v20</t>
  </si>
  <si>
    <t>EAGLE CREEK</t>
  </si>
  <si>
    <t>NAVAJO 2&amp;3</t>
  </si>
  <si>
    <t>NM7 New radial line assigned to SPS retail sb yes</t>
  </si>
  <si>
    <t>TENNECO TAP</t>
  </si>
  <si>
    <t>Classiifciation change due to configuration change. Added new asset location.</t>
  </si>
  <si>
    <t xml:space="preserve">August 2011 went from invalid to yes </t>
  </si>
  <si>
    <t xml:space="preserve">New class change. NO2827 now open resulting in yes. </t>
  </si>
  <si>
    <t>August 2010 went from invalid to yes</t>
  </si>
  <si>
    <t>New class change. NO2827 now open resulting in yes. TXN4,15,21</t>
  </si>
  <si>
    <t>DENVRC2</t>
  </si>
  <si>
    <t>LE_KCM2</t>
  </si>
  <si>
    <t>Lea County</t>
  </si>
  <si>
    <t xml:space="preserve">Classiifciation change due to configuration change.  Mid America - AmFrac 69kV to 115kV Conversion </t>
  </si>
  <si>
    <t>June 2009 went from invalid to yes</t>
  </si>
  <si>
    <t>LE_TIE</t>
  </si>
  <si>
    <t>June 2009 went from trans to radial but invalid because ERF load gone May 2012</t>
  </si>
  <si>
    <t>NO 7795</t>
  </si>
  <si>
    <t>Configuration change.  No class Change.  Legacy 115kV conversion</t>
  </si>
  <si>
    <t>NM 8 New radial line assigned to SPS retail ISD 3/12</t>
  </si>
  <si>
    <t>NM 11 New radial line assigned to SPS retail ISD 9/12</t>
  </si>
  <si>
    <t>AMFRAC/MAPCO</t>
  </si>
  <si>
    <t>TXS 16 New radial line assigned to SPS retail ISD 9/12</t>
  </si>
  <si>
    <t>June 2013 Change - Reflected in 2013 True Up</t>
  </si>
  <si>
    <t>December 2013 Change - Reflected in 2013 True Up</t>
  </si>
  <si>
    <t>v74</t>
  </si>
  <si>
    <t>TUC-FEC</t>
  </si>
  <si>
    <t>LOPEZ</t>
  </si>
  <si>
    <t>New Retail Assignment (line reconfigured after Howard Sub was built)  - Reflected in 2013 True Up</t>
  </si>
  <si>
    <t>Revisions</t>
  </si>
  <si>
    <t>Mileage change NM7</t>
  </si>
  <si>
    <t xml:space="preserve">Elec Tran-Line OH-NM-115KV-Chaves Co Int-Urton Sub </t>
  </si>
  <si>
    <t>CHAVES</t>
  </si>
  <si>
    <t>Corrected tap mileage NM5</t>
  </si>
  <si>
    <t>WCLOVI2</t>
  </si>
  <si>
    <t>Corrected tap mileage NM2</t>
  </si>
  <si>
    <t>ECLOVI2</t>
  </si>
  <si>
    <t>NCLOVI2</t>
  </si>
  <si>
    <t>BUCKEYT</t>
  </si>
  <si>
    <t>BUCKEYE3</t>
  </si>
  <si>
    <t>Corrected mileage NM10</t>
  </si>
  <si>
    <t>NAVAJO-MALAGA TAP</t>
  </si>
  <si>
    <t>NAVAJO-MALAGA</t>
  </si>
  <si>
    <t>Added detail mileage NM8</t>
  </si>
  <si>
    <t>SOUTH LOVING SUB</t>
  </si>
  <si>
    <t>No class change. Revised Mileage NM4</t>
  </si>
  <si>
    <t>No class change. Revised busname description NM4</t>
  </si>
  <si>
    <t>z01</t>
  </si>
  <si>
    <t>POTJCT2</t>
  </si>
  <si>
    <t>DUVAL12</t>
  </si>
  <si>
    <t>No class change. Corrected circuit id.</t>
  </si>
  <si>
    <t>No class change. Revised mileage and description.NM11</t>
  </si>
  <si>
    <t>No class change. Revised description.NM11</t>
  </si>
  <si>
    <t>Mileage change</t>
  </si>
  <si>
    <t>Revised busname</t>
  </si>
  <si>
    <t>ECLOVIS</t>
  </si>
  <si>
    <t>NM2 Added tap mileage detail</t>
  </si>
  <si>
    <t>NM2 N. Clovis converted to 115kV. Keep 69kV asset location until CAA ocnverts</t>
  </si>
  <si>
    <t>t34</t>
  </si>
  <si>
    <t>WCLOVIS</t>
  </si>
  <si>
    <t>CANONAFB</t>
  </si>
  <si>
    <t>New asset location. No class change. NM2</t>
  </si>
  <si>
    <t>New asset location. No class change. TS11,14</t>
  </si>
  <si>
    <t>New asset location. No class change. TXS5,8</t>
  </si>
  <si>
    <t>EASTPL2</t>
  </si>
  <si>
    <t>VNBRN22</t>
  </si>
  <si>
    <t xml:space="preserve">New asset location. No class change. </t>
  </si>
  <si>
    <t>Configuration change. No class change. TXS16</t>
  </si>
  <si>
    <t>MCCULL</t>
  </si>
  <si>
    <t>New asset locaiton. Noclass change TXN15</t>
  </si>
  <si>
    <t>Added new asset location. One class chang to invalid due to a NO move TXS6,9</t>
  </si>
  <si>
    <t>Added new asset location. No class change TXS6,9</t>
  </si>
  <si>
    <t>No classificaion change. New asset location for Z51. TXN1,10</t>
  </si>
  <si>
    <t>Added new asset location. No class change.</t>
  </si>
  <si>
    <t>t93</t>
  </si>
  <si>
    <t>HUTCHINSON CTY</t>
  </si>
  <si>
    <t>PALOT</t>
  </si>
  <si>
    <t>PALO</t>
  </si>
  <si>
    <t>Line was rebuiult in 2012 with a revised total mileage.</t>
  </si>
  <si>
    <t>t92</t>
  </si>
  <si>
    <t>M-AMR&amp;A2</t>
  </si>
  <si>
    <t>No class change.  Revised busname and circuit id.  Mid America-AmFrac 69 to 115kV conversion</t>
  </si>
  <si>
    <t>2011 NO Changes (Set to Invalid)</t>
  </si>
  <si>
    <t>NO 3702 closed and 3701 changed to NO in January 2011</t>
  </si>
  <si>
    <t>2011 NO Changes (Included in the Direct Assignment Section)</t>
  </si>
  <si>
    <t>BUFFALO2</t>
  </si>
  <si>
    <t>New class change. NO2827 now open resulting in yes. TXN15</t>
  </si>
  <si>
    <t>IVORY  2</t>
  </si>
  <si>
    <t>BATTNS2</t>
  </si>
  <si>
    <t>New asset location. No class change. TXS11</t>
  </si>
  <si>
    <t>LUBS2</t>
  </si>
  <si>
    <t>New asset location. No class change. TXS12</t>
  </si>
  <si>
    <t>New asset location. No class change. TXS9</t>
  </si>
  <si>
    <t>Elec Tran-Line OH-TX-115KV-Clutter Tap (Y-64)</t>
  </si>
  <si>
    <t>CLUTTER2</t>
  </si>
  <si>
    <t>New asset location. No class change.</t>
  </si>
  <si>
    <t>Deletions</t>
  </si>
  <si>
    <t>Elec Tran-Line OH-NM- 69KV-Urton Sub Tap</t>
  </si>
  <si>
    <t>YARNELLT</t>
  </si>
  <si>
    <t>YARNELL</t>
  </si>
  <si>
    <t>Yarnell sub was removed from service 6/30/2011</t>
  </si>
  <si>
    <t>MIDAT2</t>
  </si>
  <si>
    <t>Delete. Wrecked out June 2009 as part of Mid America - AmFrac 69KV to 115kV conversion</t>
  </si>
  <si>
    <t>y66</t>
  </si>
  <si>
    <t>NAMSW2</t>
  </si>
  <si>
    <t>CHN/CFS2</t>
  </si>
  <si>
    <t>Delete. Removed 9/6/2011</t>
  </si>
  <si>
    <t>CLIFFSD2</t>
  </si>
  <si>
    <t>TASCOSA2</t>
  </si>
  <si>
    <t>CHANING2</t>
  </si>
  <si>
    <t>Delete. Removed 9/2012</t>
  </si>
  <si>
    <t>Delete Sold Effective 7/1/2014</t>
  </si>
  <si>
    <t>Delete.  Wind Farm Began Commercial Op June 2014</t>
  </si>
  <si>
    <t>May 2014 Change - new line - Reflected in 2014 True Up</t>
  </si>
  <si>
    <t>March 2014 Change - Set to Invalid- Reflected in 2014 True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</si>
</sst>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_(* #,##0_);_(* \(#,##0\);_(* &quot;-&quot;??_);_(@_)"/>
  </numFmts>
  <fonts count="41" x14ac:knownFonts="1">
    <font>
      <sz val="12"/>
      <name val="Arial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9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FF"/>
      <name val="Arial"/>
      <family val="2"/>
    </font>
    <font>
      <sz val="8"/>
      <color rgb="FF00000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gradientFill degree="45">
        <stop position="0">
          <color rgb="FFFFFF00"/>
        </stop>
        <stop position="1">
          <color theme="4"/>
        </stop>
      </gradient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6699FF"/>
        <bgColor rgb="FF000000"/>
      </patternFill>
    </fill>
    <fill>
      <patternFill patternType="solid">
        <fgColor rgb="FF6699FF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ck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auto="1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ck">
        <color indexed="64"/>
      </top>
      <bottom style="thick">
        <color auto="1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ck">
        <color auto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9" fillId="7" borderId="0" applyNumberFormat="0" applyBorder="0" applyAlignment="0" applyProtection="0"/>
    <xf numFmtId="0" fontId="20" fillId="24" borderId="7" applyNumberFormat="0" applyAlignment="0" applyProtection="0"/>
    <xf numFmtId="0" fontId="21" fillId="25" borderId="8" applyNumberFormat="0" applyAlignment="0" applyProtection="0"/>
    <xf numFmtId="44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7" applyNumberFormat="0" applyAlignment="0" applyProtection="0"/>
    <xf numFmtId="0" fontId="28" fillId="0" borderId="12" applyNumberFormat="0" applyFill="0" applyAlignment="0" applyProtection="0"/>
    <xf numFmtId="0" fontId="29" fillId="26" borderId="0" applyNumberFormat="0" applyBorder="0" applyAlignment="0" applyProtection="0"/>
    <xf numFmtId="0" fontId="10" fillId="0" borderId="0"/>
    <xf numFmtId="0" fontId="3" fillId="27" borderId="1" applyNumberFormat="0" applyFont="0" applyAlignment="0" applyProtection="0"/>
    <xf numFmtId="0" fontId="30" fillId="24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0" fillId="27" borderId="1" applyNumberFormat="0" applyFont="0" applyAlignment="0" applyProtection="0"/>
    <xf numFmtId="0" fontId="34" fillId="0" borderId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27" borderId="1" applyNumberFormat="0" applyFont="0" applyAlignment="0" applyProtection="0"/>
    <xf numFmtId="0" fontId="36" fillId="0" borderId="0"/>
    <xf numFmtId="0" fontId="1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5">
    <xf numFmtId="0" fontId="0" fillId="0" borderId="0" xfId="0"/>
    <xf numFmtId="0" fontId="4" fillId="2" borderId="2" xfId="5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164" fontId="4" fillId="2" borderId="2" xfId="5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7" fontId="5" fillId="0" borderId="0" xfId="1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/>
    <xf numFmtId="7" fontId="7" fillId="0" borderId="0" xfId="1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0" fontId="7" fillId="0" borderId="0" xfId="0" applyFont="1" applyAlignment="1">
      <alignment horizontal="left"/>
    </xf>
    <xf numFmtId="37" fontId="7" fillId="0" borderId="0" xfId="7" applyNumberFormat="1" applyFont="1" applyBorder="1"/>
    <xf numFmtId="10" fontId="7" fillId="0" borderId="0" xfId="1" applyNumberFormat="1" applyFont="1"/>
    <xf numFmtId="0" fontId="5" fillId="0" borderId="3" xfId="0" applyFont="1" applyBorder="1"/>
    <xf numFmtId="0" fontId="4" fillId="0" borderId="0" xfId="0" applyFont="1"/>
    <xf numFmtId="7" fontId="4" fillId="0" borderId="0" xfId="0" applyNumberFormat="1" applyFont="1"/>
    <xf numFmtId="0" fontId="7" fillId="0" borderId="0" xfId="0" applyFont="1" applyBorder="1"/>
    <xf numFmtId="7" fontId="5" fillId="0" borderId="0" xfId="1" applyNumberFormat="1" applyFont="1" applyAlignment="1">
      <alignment horizontal="center"/>
    </xf>
    <xf numFmtId="7" fontId="7" fillId="0" borderId="0" xfId="1" applyNumberFormat="1" applyFont="1" applyAlignment="1">
      <alignment horizontal="center"/>
    </xf>
    <xf numFmtId="10" fontId="7" fillId="0" borderId="0" xfId="1" applyNumberFormat="1" applyFont="1" applyAlignment="1">
      <alignment horizontal="center"/>
    </xf>
    <xf numFmtId="0" fontId="9" fillId="2" borderId="2" xfId="5" applyFont="1" applyFill="1" applyBorder="1" applyAlignment="1">
      <alignment horizontal="center"/>
    </xf>
    <xf numFmtId="7" fontId="9" fillId="2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7" fontId="4" fillId="2" borderId="0" xfId="1" applyNumberFormat="1" applyFont="1" applyFill="1" applyAlignment="1">
      <alignment horizontal="left"/>
    </xf>
    <xf numFmtId="0" fontId="6" fillId="0" borderId="0" xfId="0" applyFont="1" applyFill="1"/>
    <xf numFmtId="7" fontId="5" fillId="0" borderId="0" xfId="1" applyNumberFormat="1" applyFont="1" applyFill="1"/>
    <xf numFmtId="7" fontId="5" fillId="0" borderId="0" xfId="1" applyNumberFormat="1" applyFont="1" applyFill="1" applyAlignment="1">
      <alignment horizontal="center"/>
    </xf>
    <xf numFmtId="0" fontId="5" fillId="0" borderId="0" xfId="0" applyFont="1" applyFill="1" applyBorder="1"/>
    <xf numFmtId="0" fontId="8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1" xfId="5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10" fontId="5" fillId="0" borderId="0" xfId="0" applyNumberFormat="1" applyFont="1" applyAlignment="1">
      <alignment horizontal="center"/>
    </xf>
    <xf numFmtId="0" fontId="5" fillId="0" borderId="1" xfId="5" applyFont="1" applyFill="1" applyBorder="1" applyAlignment="1">
      <alignment horizontal="right" wrapText="1"/>
    </xf>
    <xf numFmtId="0" fontId="5" fillId="0" borderId="0" xfId="5" applyFont="1" applyFill="1" applyBorder="1" applyAlignment="1">
      <alignment horizontal="center" wrapText="1"/>
    </xf>
    <xf numFmtId="0" fontId="5" fillId="0" borderId="0" xfId="8" applyFont="1" applyFill="1" applyBorder="1"/>
    <xf numFmtId="0" fontId="4" fillId="0" borderId="0" xfId="0" applyFont="1" applyAlignment="1"/>
    <xf numFmtId="0" fontId="5" fillId="0" borderId="0" xfId="5" applyFont="1" applyFill="1" applyBorder="1" applyAlignment="1">
      <alignment horizontal="right" wrapText="1"/>
    </xf>
    <xf numFmtId="7" fontId="7" fillId="0" borderId="0" xfId="1" applyNumberFormat="1" applyFont="1" applyFill="1"/>
    <xf numFmtId="0" fontId="4" fillId="0" borderId="0" xfId="0" applyFont="1" applyAlignment="1">
      <alignment horizontal="right"/>
    </xf>
    <xf numFmtId="7" fontId="4" fillId="0" borderId="0" xfId="0" applyNumberFormat="1" applyFont="1" applyAlignment="1">
      <alignment horizontal="right"/>
    </xf>
    <xf numFmtId="0" fontId="15" fillId="0" borderId="0" xfId="0" applyFont="1" applyFill="1"/>
    <xf numFmtId="0" fontId="4" fillId="0" borderId="0" xfId="0" applyFont="1" applyFill="1" applyAlignment="1">
      <alignment horizontal="right"/>
    </xf>
    <xf numFmtId="7" fontId="15" fillId="0" borderId="0" xfId="0" applyNumberFormat="1" applyFont="1" applyFill="1" applyAlignment="1">
      <alignment horizontal="right"/>
    </xf>
    <xf numFmtId="0" fontId="12" fillId="0" borderId="0" xfId="0" applyFont="1" applyFill="1"/>
    <xf numFmtId="0" fontId="13" fillId="0" borderId="0" xfId="0" applyFont="1"/>
    <xf numFmtId="167" fontId="13" fillId="0" borderId="0" xfId="1" applyNumberFormat="1" applyFont="1"/>
    <xf numFmtId="0" fontId="5" fillId="0" borderId="0" xfId="0" applyFont="1" applyBorder="1" applyAlignment="1">
      <alignment horizontal="center"/>
    </xf>
    <xf numFmtId="10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7" fontId="5" fillId="0" borderId="0" xfId="0" applyNumberFormat="1" applyFont="1" applyBorder="1"/>
    <xf numFmtId="7" fontId="6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44" fontId="13" fillId="0" borderId="0" xfId="2" applyFont="1"/>
    <xf numFmtId="44" fontId="13" fillId="0" borderId="5" xfId="2" applyFont="1" applyBorder="1"/>
    <xf numFmtId="0" fontId="13" fillId="0" borderId="0" xfId="0" applyFont="1" applyAlignment="1">
      <alignment horizontal="center"/>
    </xf>
    <xf numFmtId="0" fontId="4" fillId="4" borderId="0" xfId="0" applyFont="1" applyFill="1" applyBorder="1"/>
    <xf numFmtId="0" fontId="13" fillId="0" borderId="0" xfId="0" applyFont="1" applyFill="1"/>
    <xf numFmtId="167" fontId="13" fillId="0" borderId="5" xfId="1" applyNumberFormat="1" applyFont="1" applyBorder="1"/>
    <xf numFmtId="0" fontId="3" fillId="0" borderId="0" xfId="9"/>
    <xf numFmtId="0" fontId="3" fillId="0" borderId="4" xfId="9" applyBorder="1"/>
    <xf numFmtId="0" fontId="3" fillId="0" borderId="6" xfId="9" applyBorder="1"/>
    <xf numFmtId="0" fontId="5" fillId="0" borderId="2" xfId="5" applyFont="1" applyFill="1" applyBorder="1" applyAlignment="1">
      <alignment horizontal="right" wrapText="1"/>
    </xf>
    <xf numFmtId="166" fontId="8" fillId="0" borderId="0" xfId="0" applyNumberFormat="1" applyFont="1"/>
    <xf numFmtId="166" fontId="5" fillId="0" borderId="0" xfId="0" applyNumberFormat="1" applyFont="1"/>
    <xf numFmtId="166" fontId="4" fillId="0" borderId="0" xfId="0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left"/>
    </xf>
    <xf numFmtId="166" fontId="5" fillId="0" borderId="0" xfId="0" applyNumberFormat="1" applyFont="1" applyBorder="1"/>
    <xf numFmtId="166" fontId="8" fillId="0" borderId="0" xfId="0" applyNumberFormat="1" applyFont="1" applyBorder="1"/>
    <xf numFmtId="166" fontId="4" fillId="0" borderId="0" xfId="0" applyNumberFormat="1" applyFont="1" applyBorder="1"/>
    <xf numFmtId="166" fontId="6" fillId="0" borderId="0" xfId="0" applyNumberFormat="1" applyFont="1" applyBorder="1"/>
    <xf numFmtId="166" fontId="4" fillId="2" borderId="2" xfId="5" applyNumberFormat="1" applyFont="1" applyFill="1" applyBorder="1" applyAlignment="1">
      <alignment horizontal="center"/>
    </xf>
    <xf numFmtId="0" fontId="5" fillId="0" borderId="0" xfId="49" applyFont="1" applyFill="1"/>
    <xf numFmtId="0" fontId="5" fillId="0" borderId="15" xfId="5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center"/>
    </xf>
    <xf numFmtId="7" fontId="5" fillId="0" borderId="15" xfId="1" applyNumberFormat="1" applyFont="1" applyFill="1" applyBorder="1"/>
    <xf numFmtId="7" fontId="5" fillId="0" borderId="15" xfId="1" applyNumberFormat="1" applyFont="1" applyFill="1" applyBorder="1" applyAlignment="1">
      <alignment horizontal="center"/>
    </xf>
    <xf numFmtId="0" fontId="5" fillId="0" borderId="15" xfId="8" applyFont="1" applyFill="1" applyBorder="1"/>
    <xf numFmtId="0" fontId="5" fillId="0" borderId="15" xfId="5" applyFont="1" applyFill="1" applyBorder="1" applyAlignment="1">
      <alignment horizontal="left" wrapText="1"/>
    </xf>
    <xf numFmtId="0" fontId="5" fillId="4" borderId="15" xfId="0" applyFont="1" applyFill="1" applyBorder="1" applyAlignment="1">
      <alignment horizontal="center"/>
    </xf>
    <xf numFmtId="0" fontId="5" fillId="4" borderId="15" xfId="0" applyFont="1" applyFill="1" applyBorder="1"/>
    <xf numFmtId="7" fontId="5" fillId="4" borderId="15" xfId="1" applyNumberFormat="1" applyFont="1" applyFill="1" applyBorder="1"/>
    <xf numFmtId="7" fontId="5" fillId="4" borderId="15" xfId="1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5" applyFont="1" applyFill="1" applyBorder="1" applyAlignment="1">
      <alignment horizontal="left"/>
    </xf>
    <xf numFmtId="0" fontId="5" fillId="4" borderId="15" xfId="5" applyFont="1" applyFill="1" applyBorder="1" applyAlignment="1">
      <alignment horizontal="right" wrapText="1"/>
    </xf>
    <xf numFmtId="7" fontId="5" fillId="0" borderId="15" xfId="5" applyNumberFormat="1" applyFont="1" applyFill="1" applyBorder="1" applyAlignment="1">
      <alignment horizontal="right" wrapText="1"/>
    </xf>
    <xf numFmtId="7" fontId="5" fillId="0" borderId="15" xfId="5" applyNumberFormat="1" applyFont="1" applyFill="1" applyBorder="1" applyAlignment="1">
      <alignment horizontal="left" wrapText="1"/>
    </xf>
    <xf numFmtId="0" fontId="5" fillId="0" borderId="15" xfId="5" applyFont="1" applyFill="1" applyBorder="1" applyAlignment="1">
      <alignment horizontal="center" wrapText="1"/>
    </xf>
    <xf numFmtId="165" fontId="5" fillId="0" borderId="15" xfId="5" applyNumberFormat="1" applyFont="1" applyFill="1" applyBorder="1" applyAlignment="1">
      <alignment horizontal="center" wrapText="1"/>
    </xf>
    <xf numFmtId="2" fontId="5" fillId="0" borderId="15" xfId="5" applyNumberFormat="1" applyFont="1" applyFill="1" applyBorder="1" applyAlignment="1">
      <alignment horizontal="center" wrapText="1"/>
    </xf>
    <xf numFmtId="166" fontId="5" fillId="0" borderId="15" xfId="5" applyNumberFormat="1" applyFont="1" applyFill="1" applyBorder="1" applyAlignment="1">
      <alignment horizontal="right" wrapText="1"/>
    </xf>
    <xf numFmtId="0" fontId="5" fillId="0" borderId="15" xfId="0" applyFont="1" applyFill="1" applyBorder="1" applyAlignment="1"/>
    <xf numFmtId="0" fontId="5" fillId="0" borderId="17" xfId="5" applyFont="1" applyFill="1" applyBorder="1" applyAlignment="1">
      <alignment horizontal="center" wrapText="1"/>
    </xf>
    <xf numFmtId="0" fontId="5" fillId="0" borderId="20" xfId="5" applyFont="1" applyFill="1" applyBorder="1" applyAlignment="1">
      <alignment horizontal="center" wrapText="1"/>
    </xf>
    <xf numFmtId="164" fontId="5" fillId="0" borderId="15" xfId="5" applyNumberFormat="1" applyFont="1" applyFill="1" applyBorder="1" applyAlignment="1">
      <alignment horizontal="right" wrapText="1"/>
    </xf>
    <xf numFmtId="0" fontId="5" fillId="0" borderId="0" xfId="10" applyFont="1" applyFill="1" applyAlignment="1">
      <alignment horizontal="center"/>
    </xf>
    <xf numFmtId="0" fontId="5" fillId="0" borderId="15" xfId="10" applyFont="1" applyFill="1" applyBorder="1" applyAlignment="1"/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2" borderId="2" xfId="5" applyFont="1" applyFill="1" applyBorder="1" applyAlignment="1"/>
    <xf numFmtId="0" fontId="5" fillId="0" borderId="15" xfId="5" applyFont="1" applyFill="1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5" fillId="29" borderId="0" xfId="0" applyFont="1" applyFill="1" applyBorder="1"/>
    <xf numFmtId="7" fontId="5" fillId="3" borderId="15" xfId="5" applyNumberFormat="1" applyFont="1" applyFill="1" applyBorder="1" applyAlignment="1">
      <alignment horizontal="right" wrapText="1"/>
    </xf>
    <xf numFmtId="7" fontId="5" fillId="3" borderId="15" xfId="5" applyNumberFormat="1" applyFont="1" applyFill="1" applyBorder="1" applyAlignment="1">
      <alignment horizontal="left" wrapText="1"/>
    </xf>
    <xf numFmtId="0" fontId="5" fillId="3" borderId="15" xfId="5" applyFont="1" applyFill="1" applyBorder="1" applyAlignment="1">
      <alignment horizontal="center" wrapText="1"/>
    </xf>
    <xf numFmtId="0" fontId="5" fillId="3" borderId="15" xfId="5" applyFont="1" applyFill="1" applyBorder="1" applyAlignment="1"/>
    <xf numFmtId="165" fontId="5" fillId="3" borderId="15" xfId="5" applyNumberFormat="1" applyFont="1" applyFill="1" applyBorder="1" applyAlignment="1">
      <alignment horizontal="center" wrapText="1"/>
    </xf>
    <xf numFmtId="2" fontId="5" fillId="3" borderId="15" xfId="5" applyNumberFormat="1" applyFont="1" applyFill="1" applyBorder="1" applyAlignment="1">
      <alignment horizontal="center" wrapText="1"/>
    </xf>
    <xf numFmtId="0" fontId="5" fillId="3" borderId="15" xfId="5" applyFont="1" applyFill="1" applyBorder="1" applyAlignment="1">
      <alignment horizontal="right" wrapText="1"/>
    </xf>
    <xf numFmtId="166" fontId="5" fillId="3" borderId="15" xfId="5" applyNumberFormat="1" applyFont="1" applyFill="1" applyBorder="1" applyAlignment="1">
      <alignment horizontal="right" wrapText="1"/>
    </xf>
    <xf numFmtId="0" fontId="5" fillId="4" borderId="15" xfId="5" applyFont="1" applyFill="1" applyBorder="1" applyAlignment="1">
      <alignment horizontal="center" wrapText="1"/>
    </xf>
    <xf numFmtId="164" fontId="5" fillId="3" borderId="15" xfId="5" applyNumberFormat="1" applyFont="1" applyFill="1" applyBorder="1" applyAlignment="1">
      <alignment horizontal="right" wrapText="1"/>
    </xf>
    <xf numFmtId="0" fontId="5" fillId="3" borderId="17" xfId="5" applyFont="1" applyFill="1" applyBorder="1" applyAlignment="1">
      <alignment horizontal="center" wrapText="1"/>
    </xf>
    <xf numFmtId="0" fontId="5" fillId="3" borderId="1" xfId="5" applyFont="1" applyFill="1" applyBorder="1" applyAlignment="1">
      <alignment horizontal="right" wrapText="1"/>
    </xf>
    <xf numFmtId="7" fontId="5" fillId="4" borderId="15" xfId="5" applyNumberFormat="1" applyFont="1" applyFill="1" applyBorder="1" applyAlignment="1">
      <alignment horizontal="right" wrapText="1"/>
    </xf>
    <xf numFmtId="0" fontId="5" fillId="4" borderId="15" xfId="5" applyFont="1" applyFill="1" applyBorder="1" applyAlignment="1"/>
    <xf numFmtId="165" fontId="5" fillId="4" borderId="15" xfId="5" applyNumberFormat="1" applyFont="1" applyFill="1" applyBorder="1" applyAlignment="1">
      <alignment horizontal="center" wrapText="1"/>
    </xf>
    <xf numFmtId="2" fontId="5" fillId="4" borderId="15" xfId="5" applyNumberFormat="1" applyFont="1" applyFill="1" applyBorder="1" applyAlignment="1">
      <alignment horizontal="center" wrapText="1"/>
    </xf>
    <xf numFmtId="164" fontId="5" fillId="4" borderId="15" xfId="5" applyNumberFormat="1" applyFont="1" applyFill="1" applyBorder="1" applyAlignment="1">
      <alignment horizontal="right" wrapText="1"/>
    </xf>
    <xf numFmtId="0" fontId="5" fillId="4" borderId="17" xfId="5" applyFont="1" applyFill="1" applyBorder="1" applyAlignment="1">
      <alignment horizontal="center" wrapText="1"/>
    </xf>
    <xf numFmtId="0" fontId="5" fillId="4" borderId="1" xfId="5" applyFont="1" applyFill="1" applyBorder="1" applyAlignment="1">
      <alignment horizontal="right" wrapText="1"/>
    </xf>
    <xf numFmtId="166" fontId="5" fillId="0" borderId="15" xfId="5" applyNumberFormat="1" applyFont="1" applyFill="1" applyBorder="1" applyAlignment="1">
      <alignment wrapText="1"/>
    </xf>
    <xf numFmtId="166" fontId="5" fillId="0" borderId="15" xfId="0" applyNumberFormat="1" applyFont="1" applyFill="1" applyBorder="1"/>
    <xf numFmtId="0" fontId="5" fillId="0" borderId="15" xfId="5" applyFont="1" applyFill="1" applyBorder="1" applyAlignment="1">
      <alignment horizontal="left" vertical="top" wrapText="1"/>
    </xf>
    <xf numFmtId="0" fontId="5" fillId="0" borderId="15" xfId="5" applyFont="1" applyFill="1" applyBorder="1" applyAlignment="1">
      <alignment horizontal="right" vertical="top" wrapText="1"/>
    </xf>
    <xf numFmtId="0" fontId="5" fillId="0" borderId="15" xfId="5" applyFont="1" applyFill="1" applyBorder="1" applyAlignment="1">
      <alignment horizontal="left" vertical="top"/>
    </xf>
    <xf numFmtId="0" fontId="5" fillId="0" borderId="15" xfId="5" applyFont="1" applyFill="1" applyBorder="1" applyAlignment="1">
      <alignment vertical="top" wrapText="1"/>
    </xf>
    <xf numFmtId="7" fontId="5" fillId="0" borderId="15" xfId="5" applyNumberFormat="1" applyFont="1" applyFill="1" applyBorder="1" applyAlignment="1">
      <alignment horizontal="left" vertical="top" wrapText="1"/>
    </xf>
    <xf numFmtId="0" fontId="5" fillId="0" borderId="15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vertical="top"/>
    </xf>
    <xf numFmtId="165" fontId="5" fillId="0" borderId="15" xfId="5" applyNumberFormat="1" applyFont="1" applyFill="1" applyBorder="1" applyAlignment="1">
      <alignment horizontal="center" vertical="top" wrapText="1"/>
    </xf>
    <xf numFmtId="2" fontId="5" fillId="0" borderId="15" xfId="5" applyNumberFormat="1" applyFont="1" applyFill="1" applyBorder="1" applyAlignment="1">
      <alignment horizontal="center" vertical="top" wrapText="1"/>
    </xf>
    <xf numFmtId="164" fontId="5" fillId="0" borderId="15" xfId="5" applyNumberFormat="1" applyFont="1" applyFill="1" applyBorder="1" applyAlignment="1">
      <alignment horizontal="right" vertical="top" wrapText="1"/>
    </xf>
    <xf numFmtId="0" fontId="5" fillId="0" borderId="17" xfId="5" applyFont="1" applyFill="1" applyBorder="1" applyAlignment="1">
      <alignment horizontal="center" vertical="top" wrapText="1"/>
    </xf>
    <xf numFmtId="0" fontId="5" fillId="0" borderId="1" xfId="5" applyFont="1" applyFill="1" applyBorder="1" applyAlignment="1">
      <alignment horizontal="right" vertical="top" wrapText="1"/>
    </xf>
    <xf numFmtId="166" fontId="5" fillId="0" borderId="15" xfId="5" applyNumberFormat="1" applyFont="1" applyFill="1" applyBorder="1" applyAlignment="1">
      <alignment horizontal="right" vertical="top" wrapText="1"/>
    </xf>
    <xf numFmtId="166" fontId="5" fillId="0" borderId="1" xfId="5" applyNumberFormat="1" applyFont="1" applyFill="1" applyBorder="1" applyAlignment="1">
      <alignment horizontal="right" wrapText="1"/>
    </xf>
    <xf numFmtId="166" fontId="5" fillId="0" borderId="1" xfId="5" applyNumberFormat="1" applyFont="1" applyFill="1" applyBorder="1" applyAlignment="1">
      <alignment horizontal="right" vertical="top" wrapText="1"/>
    </xf>
    <xf numFmtId="166" fontId="5" fillId="3" borderId="1" xfId="5" applyNumberFormat="1" applyFont="1" applyFill="1" applyBorder="1" applyAlignment="1">
      <alignment horizontal="right" wrapText="1"/>
    </xf>
    <xf numFmtId="166" fontId="5" fillId="0" borderId="0" xfId="5" applyNumberFormat="1" applyFont="1" applyFill="1" applyBorder="1" applyAlignment="1">
      <alignment horizontal="right" wrapText="1"/>
    </xf>
    <xf numFmtId="7" fontId="5" fillId="28" borderId="15" xfId="5" applyNumberFormat="1" applyFont="1" applyFill="1" applyBorder="1" applyAlignment="1">
      <alignment horizontal="left" wrapText="1"/>
    </xf>
    <xf numFmtId="3" fontId="5" fillId="0" borderId="15" xfId="10" applyNumberFormat="1" applyFont="1" applyFill="1" applyBorder="1" applyAlignment="1">
      <alignment horizontal="center"/>
    </xf>
    <xf numFmtId="0" fontId="10" fillId="0" borderId="0" xfId="49"/>
    <xf numFmtId="0" fontId="10" fillId="0" borderId="0" xfId="49" applyAlignment="1">
      <alignment horizontal="left"/>
    </xf>
    <xf numFmtId="40" fontId="10" fillId="0" borderId="0" xfId="49" applyNumberFormat="1"/>
    <xf numFmtId="0" fontId="16" fillId="0" borderId="0" xfId="49" applyFont="1"/>
    <xf numFmtId="0" fontId="35" fillId="0" borderId="21" xfId="49" pivotButton="1" applyFont="1" applyBorder="1"/>
    <xf numFmtId="40" fontId="35" fillId="0" borderId="21" xfId="49" applyNumberFormat="1" applyFont="1" applyBorder="1" applyAlignment="1">
      <alignment horizontal="center" wrapText="1"/>
    </xf>
    <xf numFmtId="0" fontId="5" fillId="0" borderId="15" xfId="3" applyFont="1" applyFill="1" applyBorder="1"/>
    <xf numFmtId="0" fontId="5" fillId="4" borderId="15" xfId="8" applyFont="1" applyFill="1" applyBorder="1"/>
    <xf numFmtId="0" fontId="5" fillId="28" borderId="15" xfId="0" applyFont="1" applyFill="1" applyBorder="1"/>
    <xf numFmtId="7" fontId="5" fillId="28" borderId="15" xfId="1" applyNumberFormat="1" applyFont="1" applyFill="1" applyBorder="1"/>
    <xf numFmtId="0" fontId="5" fillId="5" borderId="0" xfId="8" applyFont="1" applyFill="1" applyBorder="1"/>
    <xf numFmtId="0" fontId="5" fillId="0" borderId="0" xfId="0" applyFont="1" applyFill="1"/>
    <xf numFmtId="7" fontId="5" fillId="0" borderId="0" xfId="58" applyNumberFormat="1" applyFont="1" applyFill="1"/>
    <xf numFmtId="0" fontId="5" fillId="0" borderId="0" xfId="64" applyFont="1" applyFill="1" applyAlignment="1">
      <alignment horizontal="center"/>
    </xf>
    <xf numFmtId="0" fontId="5" fillId="0" borderId="0" xfId="64" applyFont="1" applyFill="1"/>
    <xf numFmtId="0" fontId="5" fillId="0" borderId="0" xfId="63" applyFont="1" applyFill="1" applyBorder="1" applyAlignment="1">
      <alignment horizontal="right" wrapText="1"/>
    </xf>
    <xf numFmtId="164" fontId="5" fillId="0" borderId="0" xfId="63" applyNumberFormat="1" applyFont="1" applyFill="1" applyBorder="1" applyAlignment="1">
      <alignment horizontal="right" wrapText="1"/>
    </xf>
    <xf numFmtId="0" fontId="5" fillId="0" borderId="0" xfId="63" applyFont="1" applyFill="1" applyBorder="1" applyAlignment="1">
      <alignment horizontal="center" wrapText="1"/>
    </xf>
    <xf numFmtId="7" fontId="5" fillId="0" borderId="0" xfId="64" applyNumberFormat="1" applyFont="1" applyFill="1"/>
    <xf numFmtId="7" fontId="5" fillId="0" borderId="0" xfId="0" applyNumberFormat="1" applyFont="1" applyFill="1"/>
    <xf numFmtId="0" fontId="5" fillId="0" borderId="0" xfId="64" applyFont="1" applyFill="1" applyAlignment="1">
      <alignment horizontal="left"/>
    </xf>
    <xf numFmtId="165" fontId="5" fillId="0" borderId="0" xfId="64" applyNumberFormat="1" applyFont="1" applyFill="1"/>
    <xf numFmtId="2" fontId="5" fillId="0" borderId="0" xfId="64" applyNumberFormat="1" applyFont="1" applyFill="1"/>
    <xf numFmtId="0" fontId="5" fillId="0" borderId="0" xfId="64" applyFont="1" applyFill="1" applyAlignment="1"/>
    <xf numFmtId="0" fontId="5" fillId="0" borderId="0" xfId="64" applyFont="1" applyFill="1" applyAlignment="1">
      <alignment horizontal="right"/>
    </xf>
    <xf numFmtId="0" fontId="5" fillId="0" borderId="0" xfId="0" applyFont="1" applyFill="1" applyAlignment="1">
      <alignment horizontal="right"/>
    </xf>
    <xf numFmtId="7" fontId="5" fillId="0" borderId="0" xfId="64" applyNumberFormat="1" applyFont="1" applyFill="1" applyAlignment="1">
      <alignment horizontal="center"/>
    </xf>
    <xf numFmtId="7" fontId="5" fillId="0" borderId="15" xfId="49" applyNumberFormat="1" applyFont="1" applyFill="1" applyBorder="1" applyAlignment="1">
      <alignment horizontal="center"/>
    </xf>
    <xf numFmtId="7" fontId="5" fillId="0" borderId="22" xfId="1" applyNumberFormat="1" applyFont="1" applyFill="1" applyBorder="1"/>
    <xf numFmtId="7" fontId="5" fillId="0" borderId="22" xfId="1" applyNumberFormat="1" applyFont="1" applyFill="1" applyBorder="1" applyAlignment="1">
      <alignment horizontal="center"/>
    </xf>
    <xf numFmtId="0" fontId="5" fillId="0" borderId="22" xfId="5" applyFont="1" applyFill="1" applyBorder="1" applyAlignment="1">
      <alignment horizontal="right" wrapText="1"/>
    </xf>
    <xf numFmtId="0" fontId="5" fillId="0" borderId="22" xfId="5" applyFont="1" applyFill="1" applyBorder="1" applyAlignment="1">
      <alignment horizontal="left"/>
    </xf>
    <xf numFmtId="7" fontId="5" fillId="0" borderId="22" xfId="5" applyNumberFormat="1" applyFont="1" applyFill="1" applyBorder="1" applyAlignment="1">
      <alignment horizontal="right" wrapText="1"/>
    </xf>
    <xf numFmtId="0" fontId="5" fillId="0" borderId="22" xfId="5" applyFont="1" applyFill="1" applyBorder="1" applyAlignment="1">
      <alignment horizontal="center" wrapText="1"/>
    </xf>
    <xf numFmtId="0" fontId="5" fillId="0" borderId="22" xfId="5" applyFont="1" applyFill="1" applyBorder="1" applyAlignment="1"/>
    <xf numFmtId="165" fontId="5" fillId="0" borderId="22" xfId="5" applyNumberFormat="1" applyFont="1" applyFill="1" applyBorder="1" applyAlignment="1">
      <alignment horizontal="center" wrapText="1"/>
    </xf>
    <xf numFmtId="2" fontId="5" fillId="0" borderId="22" xfId="5" applyNumberFormat="1" applyFont="1" applyFill="1" applyBorder="1" applyAlignment="1">
      <alignment horizontal="center" wrapText="1"/>
    </xf>
    <xf numFmtId="164" fontId="5" fillId="0" borderId="22" xfId="5" applyNumberFormat="1" applyFont="1" applyFill="1" applyBorder="1" applyAlignment="1">
      <alignment horizontal="right" wrapText="1"/>
    </xf>
    <xf numFmtId="0" fontId="5" fillId="0" borderId="25" xfId="5" applyFont="1" applyFill="1" applyBorder="1" applyAlignment="1">
      <alignment horizontal="center" wrapText="1"/>
    </xf>
    <xf numFmtId="0" fontId="5" fillId="0" borderId="16" xfId="5" applyFont="1" applyFill="1" applyBorder="1" applyAlignment="1">
      <alignment horizontal="right" wrapText="1"/>
    </xf>
    <xf numFmtId="0" fontId="5" fillId="0" borderId="0" xfId="64" applyFont="1" applyFill="1" applyBorder="1"/>
    <xf numFmtId="0" fontId="5" fillId="0" borderId="28" xfId="0" applyFont="1" applyFill="1" applyBorder="1" applyAlignment="1">
      <alignment vertical="center"/>
    </xf>
    <xf numFmtId="0" fontId="5" fillId="0" borderId="29" xfId="49" applyFont="1" applyFill="1" applyBorder="1"/>
    <xf numFmtId="7" fontId="5" fillId="28" borderId="15" xfId="1" applyNumberFormat="1" applyFont="1" applyFill="1" applyBorder="1" applyAlignment="1">
      <alignment horizontal="center"/>
    </xf>
    <xf numFmtId="0" fontId="5" fillId="28" borderId="15" xfId="5" applyFont="1" applyFill="1" applyBorder="1" applyAlignment="1">
      <alignment horizontal="right" wrapText="1"/>
    </xf>
    <xf numFmtId="0" fontId="5" fillId="28" borderId="15" xfId="0" applyFont="1" applyFill="1" applyBorder="1" applyAlignment="1">
      <alignment horizontal="center"/>
    </xf>
    <xf numFmtId="0" fontId="5" fillId="28" borderId="15" xfId="8" applyFont="1" applyFill="1" applyBorder="1"/>
    <xf numFmtId="0" fontId="5" fillId="0" borderId="22" xfId="0" applyFont="1" applyFill="1" applyBorder="1" applyAlignment="1">
      <alignment horizontal="center"/>
    </xf>
    <xf numFmtId="7" fontId="5" fillId="0" borderId="22" xfId="5" applyNumberFormat="1" applyFont="1" applyFill="1" applyBorder="1" applyAlignment="1">
      <alignment horizontal="left" wrapText="1"/>
    </xf>
    <xf numFmtId="7" fontId="5" fillId="0" borderId="15" xfId="0" applyNumberFormat="1" applyFont="1" applyFill="1" applyBorder="1"/>
    <xf numFmtId="0" fontId="5" fillId="0" borderId="15" xfId="0" applyFont="1" applyFill="1" applyBorder="1" applyAlignment="1">
      <alignment horizontal="right"/>
    </xf>
    <xf numFmtId="0" fontId="5" fillId="28" borderId="22" xfId="0" applyFont="1" applyFill="1" applyBorder="1" applyAlignment="1">
      <alignment horizontal="center"/>
    </xf>
    <xf numFmtId="7" fontId="5" fillId="28" borderId="22" xfId="5" applyNumberFormat="1" applyFont="1" applyFill="1" applyBorder="1" applyAlignment="1">
      <alignment horizontal="right" wrapText="1"/>
    </xf>
    <xf numFmtId="7" fontId="5" fillId="28" borderId="22" xfId="5" applyNumberFormat="1" applyFont="1" applyFill="1" applyBorder="1" applyAlignment="1">
      <alignment horizontal="left" wrapText="1"/>
    </xf>
    <xf numFmtId="0" fontId="5" fillId="28" borderId="22" xfId="5" applyFont="1" applyFill="1" applyBorder="1" applyAlignment="1">
      <alignment horizontal="center" wrapText="1"/>
    </xf>
    <xf numFmtId="0" fontId="5" fillId="28" borderId="22" xfId="5" applyFont="1" applyFill="1" applyBorder="1" applyAlignment="1"/>
    <xf numFmtId="165" fontId="5" fillId="28" borderId="22" xfId="5" applyNumberFormat="1" applyFont="1" applyFill="1" applyBorder="1" applyAlignment="1">
      <alignment horizontal="center" wrapText="1"/>
    </xf>
    <xf numFmtId="2" fontId="5" fillId="28" borderId="22" xfId="5" applyNumberFormat="1" applyFont="1" applyFill="1" applyBorder="1" applyAlignment="1">
      <alignment horizontal="center" wrapText="1"/>
    </xf>
    <xf numFmtId="0" fontId="5" fillId="28" borderId="22" xfId="5" applyFont="1" applyFill="1" applyBorder="1" applyAlignment="1">
      <alignment horizontal="right" wrapText="1"/>
    </xf>
    <xf numFmtId="7" fontId="5" fillId="28" borderId="15" xfId="0" applyNumberFormat="1" applyFont="1" applyFill="1" applyBorder="1"/>
    <xf numFmtId="0" fontId="5" fillId="28" borderId="15" xfId="0" applyFont="1" applyFill="1" applyBorder="1" applyAlignment="1">
      <alignment horizontal="right"/>
    </xf>
    <xf numFmtId="0" fontId="5" fillId="28" borderId="15" xfId="10" applyFont="1" applyFill="1" applyBorder="1" applyAlignment="1"/>
    <xf numFmtId="164" fontId="5" fillId="28" borderId="22" xfId="5" applyNumberFormat="1" applyFont="1" applyFill="1" applyBorder="1" applyAlignment="1">
      <alignment horizontal="right" wrapText="1"/>
    </xf>
    <xf numFmtId="164" fontId="5" fillId="28" borderId="15" xfId="5" applyNumberFormat="1" applyFont="1" applyFill="1" applyBorder="1" applyAlignment="1">
      <alignment horizontal="right" wrapText="1"/>
    </xf>
    <xf numFmtId="0" fontId="5" fillId="28" borderId="23" xfId="5" applyFont="1" applyFill="1" applyBorder="1" applyAlignment="1">
      <alignment horizontal="center" wrapText="1"/>
    </xf>
    <xf numFmtId="0" fontId="5" fillId="28" borderId="24" xfId="5" applyFont="1" applyFill="1" applyBorder="1" applyAlignment="1">
      <alignment horizontal="right" wrapText="1"/>
    </xf>
    <xf numFmtId="166" fontId="5" fillId="28" borderId="0" xfId="5" applyNumberFormat="1" applyFont="1" applyFill="1" applyBorder="1" applyAlignment="1">
      <alignment horizontal="right" wrapText="1"/>
    </xf>
    <xf numFmtId="3" fontId="5" fillId="28" borderId="15" xfId="10" applyNumberFormat="1" applyFont="1" applyFill="1" applyBorder="1" applyAlignment="1">
      <alignment horizontal="center"/>
    </xf>
    <xf numFmtId="0" fontId="5" fillId="28" borderId="0" xfId="10" applyFont="1" applyFill="1" applyAlignment="1">
      <alignment horizontal="center"/>
    </xf>
    <xf numFmtId="0" fontId="5" fillId="28" borderId="2" xfId="5" applyFont="1" applyFill="1" applyBorder="1" applyAlignment="1">
      <alignment horizontal="right" wrapText="1"/>
    </xf>
    <xf numFmtId="0" fontId="5" fillId="28" borderId="15" xfId="4" applyFont="1" applyFill="1" applyBorder="1"/>
    <xf numFmtId="7" fontId="5" fillId="28" borderId="22" xfId="1" applyNumberFormat="1" applyFont="1" applyFill="1" applyBorder="1" applyAlignment="1">
      <alignment horizontal="center"/>
    </xf>
    <xf numFmtId="0" fontId="5" fillId="28" borderId="22" xfId="5" applyFont="1" applyFill="1" applyBorder="1" applyAlignment="1">
      <alignment horizontal="left" wrapText="1"/>
    </xf>
    <xf numFmtId="0" fontId="5" fillId="28" borderId="22" xfId="5" applyFont="1" applyFill="1" applyBorder="1" applyAlignment="1">
      <alignment horizontal="left"/>
    </xf>
    <xf numFmtId="166" fontId="5" fillId="28" borderId="22" xfId="5" applyNumberFormat="1" applyFont="1" applyFill="1" applyBorder="1" applyAlignment="1">
      <alignment horizontal="right" wrapText="1"/>
    </xf>
    <xf numFmtId="0" fontId="5" fillId="28" borderId="0" xfId="49" applyFont="1" applyFill="1" applyAlignment="1">
      <alignment horizontal="left"/>
    </xf>
    <xf numFmtId="7" fontId="5" fillId="28" borderId="15" xfId="5" applyNumberFormat="1" applyFont="1" applyFill="1" applyBorder="1" applyAlignment="1">
      <alignment horizontal="right" wrapText="1"/>
    </xf>
    <xf numFmtId="0" fontId="5" fillId="28" borderId="15" xfId="5" applyFont="1" applyFill="1" applyBorder="1" applyAlignment="1">
      <alignment horizontal="center" wrapText="1"/>
    </xf>
    <xf numFmtId="0" fontId="5" fillId="28" borderId="15" xfId="5" applyFont="1" applyFill="1" applyBorder="1" applyAlignment="1"/>
    <xf numFmtId="165" fontId="5" fillId="28" borderId="15" xfId="5" applyNumberFormat="1" applyFont="1" applyFill="1" applyBorder="1" applyAlignment="1">
      <alignment horizontal="center" wrapText="1"/>
    </xf>
    <xf numFmtId="2" fontId="5" fillId="28" borderId="15" xfId="5" applyNumberFormat="1" applyFont="1" applyFill="1" applyBorder="1" applyAlignment="1">
      <alignment horizontal="center" wrapText="1"/>
    </xf>
    <xf numFmtId="0" fontId="5" fillId="28" borderId="17" xfId="5" applyFont="1" applyFill="1" applyBorder="1" applyAlignment="1">
      <alignment horizontal="center" wrapText="1"/>
    </xf>
    <xf numFmtId="0" fontId="5" fillId="28" borderId="1" xfId="5" applyFont="1" applyFill="1" applyBorder="1" applyAlignment="1">
      <alignment horizontal="right" wrapText="1"/>
    </xf>
    <xf numFmtId="0" fontId="5" fillId="28" borderId="15" xfId="5" applyFont="1" applyFill="1" applyBorder="1" applyAlignment="1">
      <alignment horizontal="left" wrapText="1"/>
    </xf>
    <xf numFmtId="0" fontId="5" fillId="28" borderId="15" xfId="5" applyFont="1" applyFill="1" applyBorder="1" applyAlignment="1">
      <alignment horizontal="left"/>
    </xf>
    <xf numFmtId="166" fontId="5" fillId="28" borderId="15" xfId="5" applyNumberFormat="1" applyFont="1" applyFill="1" applyBorder="1" applyAlignment="1">
      <alignment horizontal="right" wrapText="1"/>
    </xf>
    <xf numFmtId="166" fontId="5" fillId="28" borderId="1" xfId="5" applyNumberFormat="1" applyFont="1" applyFill="1" applyBorder="1" applyAlignment="1">
      <alignment horizontal="right" wrapText="1"/>
    </xf>
    <xf numFmtId="0" fontId="5" fillId="28" borderId="15" xfId="49" applyFont="1" applyFill="1" applyBorder="1"/>
    <xf numFmtId="0" fontId="5" fillId="0" borderId="15" xfId="49" applyFont="1" applyFill="1" applyBorder="1"/>
    <xf numFmtId="0" fontId="5" fillId="0" borderId="15" xfId="49" applyFont="1" applyFill="1" applyBorder="1" applyAlignment="1">
      <alignment horizontal="center" vertical="center"/>
    </xf>
    <xf numFmtId="0" fontId="5" fillId="0" borderId="0" xfId="49" applyFont="1" applyFill="1" applyAlignment="1">
      <alignment horizontal="left"/>
    </xf>
    <xf numFmtId="166" fontId="5" fillId="0" borderId="0" xfId="0" applyNumberFormat="1" applyFont="1" applyFill="1"/>
    <xf numFmtId="0" fontId="5" fillId="0" borderId="15" xfId="49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top"/>
    </xf>
    <xf numFmtId="7" fontId="5" fillId="0" borderId="15" xfId="1" applyNumberFormat="1" applyFont="1" applyFill="1" applyBorder="1" applyAlignment="1">
      <alignment vertical="top"/>
    </xf>
    <xf numFmtId="7" fontId="5" fillId="0" borderId="15" xfId="1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/>
    </xf>
    <xf numFmtId="0" fontId="5" fillId="0" borderId="15" xfId="4" applyFont="1" applyFill="1" applyBorder="1"/>
    <xf numFmtId="0" fontId="5" fillId="0" borderId="15" xfId="49" applyFont="1" applyFill="1" applyBorder="1" applyAlignment="1">
      <alignment horizontal="center"/>
    </xf>
    <xf numFmtId="7" fontId="5" fillId="0" borderId="15" xfId="49" applyNumberFormat="1" applyFont="1" applyFill="1" applyBorder="1"/>
    <xf numFmtId="0" fontId="5" fillId="0" borderId="15" xfId="10" applyFont="1" applyFill="1" applyBorder="1" applyAlignment="1">
      <alignment horizontal="center"/>
    </xf>
    <xf numFmtId="0" fontId="5" fillId="0" borderId="19" xfId="10" applyFont="1" applyFill="1" applyBorder="1" applyAlignment="1"/>
    <xf numFmtId="3" fontId="5" fillId="0" borderId="19" xfId="10" applyNumberFormat="1" applyFont="1" applyFill="1" applyBorder="1" applyAlignment="1">
      <alignment horizontal="center"/>
    </xf>
    <xf numFmtId="0" fontId="5" fillId="0" borderId="26" xfId="10" applyFont="1" applyFill="1" applyBorder="1" applyAlignment="1">
      <alignment horizontal="center"/>
    </xf>
    <xf numFmtId="0" fontId="5" fillId="0" borderId="27" xfId="5" applyFont="1" applyFill="1" applyBorder="1" applyAlignment="1">
      <alignment horizontal="right" wrapText="1"/>
    </xf>
    <xf numFmtId="0" fontId="5" fillId="0" borderId="15" xfId="49" applyFont="1" applyFill="1" applyBorder="1" applyAlignment="1"/>
    <xf numFmtId="0" fontId="5" fillId="0" borderId="31" xfId="10" applyFont="1" applyFill="1" applyBorder="1" applyAlignment="1">
      <alignment horizontal="center"/>
    </xf>
    <xf numFmtId="0" fontId="5" fillId="0" borderId="32" xfId="5" applyFont="1" applyFill="1" applyBorder="1" applyAlignment="1">
      <alignment horizontal="right" wrapText="1"/>
    </xf>
    <xf numFmtId="0" fontId="5" fillId="0" borderId="15" xfId="6" applyFont="1" applyFill="1" applyBorder="1"/>
    <xf numFmtId="0" fontId="5" fillId="28" borderId="22" xfId="8" applyFont="1" applyFill="1" applyBorder="1"/>
    <xf numFmtId="7" fontId="5" fillId="28" borderId="22" xfId="1" applyNumberFormat="1" applyFont="1" applyFill="1" applyBorder="1"/>
    <xf numFmtId="166" fontId="5" fillId="0" borderId="15" xfId="49" applyNumberFormat="1" applyFont="1" applyFill="1" applyBorder="1" applyAlignment="1">
      <alignment horizontal="right"/>
    </xf>
    <xf numFmtId="7" fontId="5" fillId="0" borderId="15" xfId="11" applyNumberFormat="1" applyFont="1" applyFill="1" applyBorder="1" applyAlignment="1">
      <alignment horizontal="center"/>
    </xf>
    <xf numFmtId="7" fontId="5" fillId="0" borderId="15" xfId="10" applyNumberFormat="1" applyFont="1" applyFill="1" applyBorder="1"/>
    <xf numFmtId="0" fontId="5" fillId="0" borderId="15" xfId="10" applyFont="1" applyFill="1" applyBorder="1"/>
    <xf numFmtId="165" fontId="5" fillId="0" borderId="15" xfId="10" applyNumberFormat="1" applyFont="1" applyFill="1" applyBorder="1"/>
    <xf numFmtId="2" fontId="5" fillId="0" borderId="15" xfId="10" applyNumberFormat="1" applyFont="1" applyFill="1" applyBorder="1"/>
    <xf numFmtId="166" fontId="5" fillId="0" borderId="15" xfId="10" applyNumberFormat="1" applyFont="1" applyFill="1" applyBorder="1" applyAlignment="1"/>
    <xf numFmtId="166" fontId="5" fillId="0" borderId="15" xfId="0" applyNumberFormat="1" applyFont="1" applyFill="1" applyBorder="1" applyAlignment="1"/>
    <xf numFmtId="0" fontId="5" fillId="0" borderId="0" xfId="0" applyFont="1" applyFill="1" applyAlignment="1"/>
    <xf numFmtId="0" fontId="5" fillId="28" borderId="15" xfId="49" applyFont="1" applyFill="1" applyBorder="1" applyAlignment="1"/>
    <xf numFmtId="0" fontId="5" fillId="28" borderId="15" xfId="10" applyFont="1" applyFill="1" applyBorder="1"/>
    <xf numFmtId="0" fontId="5" fillId="28" borderId="15" xfId="10" applyFont="1" applyFill="1" applyBorder="1" applyAlignment="1">
      <alignment horizontal="center"/>
    </xf>
    <xf numFmtId="7" fontId="5" fillId="28" borderId="15" xfId="10" applyNumberFormat="1" applyFont="1" applyFill="1" applyBorder="1"/>
    <xf numFmtId="7" fontId="5" fillId="28" borderId="15" xfId="10" applyNumberFormat="1" applyFont="1" applyFill="1" applyBorder="1" applyAlignment="1">
      <alignment horizontal="center"/>
    </xf>
    <xf numFmtId="165" fontId="5" fillId="28" borderId="15" xfId="10" applyNumberFormat="1" applyFont="1" applyFill="1" applyBorder="1"/>
    <xf numFmtId="2" fontId="5" fillId="28" borderId="15" xfId="10" applyNumberFormat="1" applyFont="1" applyFill="1" applyBorder="1"/>
    <xf numFmtId="166" fontId="5" fillId="28" borderId="15" xfId="10" applyNumberFormat="1" applyFont="1" applyFill="1" applyBorder="1" applyAlignment="1"/>
    <xf numFmtId="0" fontId="5" fillId="28" borderId="15" xfId="49" applyFont="1" applyFill="1" applyBorder="1" applyAlignment="1">
      <alignment horizontal="right"/>
    </xf>
    <xf numFmtId="166" fontId="5" fillId="0" borderId="15" xfId="49" applyNumberFormat="1" applyFont="1" applyFill="1" applyBorder="1"/>
    <xf numFmtId="0" fontId="5" fillId="0" borderId="15" xfId="49" applyFont="1" applyFill="1" applyBorder="1" applyAlignment="1">
      <alignment vertical="center"/>
    </xf>
    <xf numFmtId="0" fontId="5" fillId="0" borderId="15" xfId="49" applyFont="1" applyFill="1" applyBorder="1" applyAlignment="1">
      <alignment horizontal="right" vertical="center"/>
    </xf>
    <xf numFmtId="7" fontId="5" fillId="0" borderId="0" xfId="10" applyNumberFormat="1" applyFont="1" applyFill="1"/>
    <xf numFmtId="165" fontId="5" fillId="0" borderId="0" xfId="10" applyNumberFormat="1" applyFont="1" applyFill="1"/>
    <xf numFmtId="2" fontId="5" fillId="0" borderId="0" xfId="10" applyNumberFormat="1" applyFont="1" applyFill="1"/>
    <xf numFmtId="0" fontId="5" fillId="0" borderId="19" xfId="49" applyFont="1" applyFill="1" applyBorder="1"/>
    <xf numFmtId="0" fontId="5" fillId="0" borderId="19" xfId="49" applyFont="1" applyFill="1" applyBorder="1" applyAlignment="1">
      <alignment horizontal="center"/>
    </xf>
    <xf numFmtId="7" fontId="5" fillId="0" borderId="19" xfId="10" applyNumberFormat="1" applyFont="1" applyFill="1" applyBorder="1"/>
    <xf numFmtId="7" fontId="5" fillId="0" borderId="19" xfId="49" applyNumberFormat="1" applyFont="1" applyFill="1" applyBorder="1" applyAlignment="1">
      <alignment horizontal="center"/>
    </xf>
    <xf numFmtId="0" fontId="5" fillId="0" borderId="19" xfId="0" applyFont="1" applyFill="1" applyBorder="1"/>
    <xf numFmtId="7" fontId="5" fillId="0" borderId="26" xfId="10" applyNumberFormat="1" applyFont="1" applyFill="1" applyBorder="1"/>
    <xf numFmtId="0" fontId="5" fillId="0" borderId="26" xfId="49" applyFont="1" applyFill="1" applyBorder="1"/>
    <xf numFmtId="7" fontId="5" fillId="0" borderId="19" xfId="0" applyNumberFormat="1" applyFont="1" applyFill="1" applyBorder="1"/>
    <xf numFmtId="7" fontId="5" fillId="0" borderId="19" xfId="5" applyNumberFormat="1" applyFont="1" applyFill="1" applyBorder="1" applyAlignment="1">
      <alignment horizontal="left" wrapText="1"/>
    </xf>
    <xf numFmtId="0" fontId="5" fillId="0" borderId="19" xfId="10" applyFont="1" applyFill="1" applyBorder="1" applyAlignment="1">
      <alignment horizontal="center"/>
    </xf>
    <xf numFmtId="165" fontId="5" fillId="0" borderId="26" xfId="10" applyNumberFormat="1" applyFont="1" applyFill="1" applyBorder="1"/>
    <xf numFmtId="2" fontId="5" fillId="0" borderId="26" xfId="10" applyNumberFormat="1" applyFont="1" applyFill="1" applyBorder="1"/>
    <xf numFmtId="0" fontId="5" fillId="0" borderId="19" xfId="49" applyFont="1" applyFill="1" applyBorder="1" applyAlignment="1">
      <alignment horizontal="right"/>
    </xf>
    <xf numFmtId="0" fontId="5" fillId="0" borderId="19" xfId="49" applyFont="1" applyFill="1" applyBorder="1" applyAlignment="1"/>
    <xf numFmtId="164" fontId="5" fillId="0" borderId="19" xfId="5" applyNumberFormat="1" applyFont="1" applyFill="1" applyBorder="1" applyAlignment="1">
      <alignment horizontal="right" wrapText="1"/>
    </xf>
    <xf numFmtId="0" fontId="5" fillId="0" borderId="26" xfId="5" applyFont="1" applyFill="1" applyBorder="1" applyAlignment="1">
      <alignment horizontal="right" wrapText="1"/>
    </xf>
    <xf numFmtId="0" fontId="5" fillId="0" borderId="22" xfId="49" applyFont="1" applyFill="1" applyBorder="1"/>
    <xf numFmtId="0" fontId="5" fillId="0" borderId="22" xfId="49" applyFont="1" applyFill="1" applyBorder="1" applyAlignment="1">
      <alignment horizontal="right"/>
    </xf>
    <xf numFmtId="166" fontId="5" fillId="4" borderId="1" xfId="5" applyNumberFormat="1" applyFont="1" applyFill="1" applyBorder="1" applyAlignment="1">
      <alignment horizontal="right" wrapText="1"/>
    </xf>
    <xf numFmtId="0" fontId="5" fillId="0" borderId="31" xfId="5" applyFont="1" applyFill="1" applyBorder="1" applyAlignment="1">
      <alignment horizontal="right" wrapText="1"/>
    </xf>
    <xf numFmtId="166" fontId="5" fillId="0" borderId="15" xfId="49" applyNumberFormat="1" applyFont="1" applyFill="1" applyBorder="1" applyAlignment="1"/>
    <xf numFmtId="166" fontId="5" fillId="28" borderId="15" xfId="49" applyNumberFormat="1" applyFont="1" applyFill="1" applyBorder="1" applyAlignment="1"/>
    <xf numFmtId="0" fontId="5" fillId="28" borderId="15" xfId="49" applyFont="1" applyFill="1" applyBorder="1" applyAlignment="1">
      <alignment horizontal="center"/>
    </xf>
    <xf numFmtId="7" fontId="5" fillId="28" borderId="15" xfId="49" applyNumberFormat="1" applyFont="1" applyFill="1" applyBorder="1" applyAlignment="1">
      <alignment horizontal="center"/>
    </xf>
    <xf numFmtId="166" fontId="5" fillId="4" borderId="15" xfId="5" applyNumberFormat="1" applyFont="1" applyFill="1" applyBorder="1" applyAlignment="1">
      <alignment horizontal="right" wrapText="1"/>
    </xf>
    <xf numFmtId="166" fontId="5" fillId="28" borderId="15" xfId="5" applyNumberFormat="1" applyFont="1" applyFill="1" applyBorder="1" applyAlignment="1">
      <alignment wrapText="1"/>
    </xf>
    <xf numFmtId="7" fontId="5" fillId="4" borderId="15" xfId="5" applyNumberFormat="1" applyFont="1" applyFill="1" applyBorder="1" applyAlignment="1">
      <alignment horizontal="left" wrapText="1"/>
    </xf>
    <xf numFmtId="0" fontId="5" fillId="4" borderId="0" xfId="5" applyFont="1" applyFill="1" applyBorder="1" applyAlignment="1">
      <alignment horizontal="right" wrapText="1"/>
    </xf>
    <xf numFmtId="0" fontId="5" fillId="28" borderId="0" xfId="5" applyFont="1" applyFill="1" applyBorder="1" applyAlignment="1">
      <alignment horizontal="right" wrapText="1"/>
    </xf>
    <xf numFmtId="166" fontId="5" fillId="4" borderId="0" xfId="5" applyNumberFormat="1" applyFont="1" applyFill="1" applyBorder="1" applyAlignment="1">
      <alignment horizontal="right" wrapText="1"/>
    </xf>
    <xf numFmtId="166" fontId="5" fillId="0" borderId="2" xfId="5" applyNumberFormat="1" applyFont="1" applyFill="1" applyBorder="1" applyAlignment="1">
      <alignment horizontal="right" wrapText="1"/>
    </xf>
    <xf numFmtId="0" fontId="5" fillId="28" borderId="22" xfId="49" applyFont="1" applyFill="1" applyBorder="1"/>
    <xf numFmtId="0" fontId="5" fillId="28" borderId="30" xfId="5" applyFont="1" applyFill="1" applyBorder="1" applyAlignment="1">
      <alignment horizontal="right" wrapText="1"/>
    </xf>
    <xf numFmtId="166" fontId="5" fillId="28" borderId="30" xfId="5" applyNumberFormat="1" applyFont="1" applyFill="1" applyBorder="1" applyAlignment="1">
      <alignment horizontal="right" wrapText="1"/>
    </xf>
    <xf numFmtId="166" fontId="5" fillId="28" borderId="30" xfId="49" applyNumberFormat="1" applyFont="1" applyFill="1" applyBorder="1" applyAlignment="1"/>
    <xf numFmtId="0" fontId="5" fillId="28" borderId="25" xfId="5" applyFont="1" applyFill="1" applyBorder="1" applyAlignment="1">
      <alignment horizontal="center" wrapText="1"/>
    </xf>
    <xf numFmtId="0" fontId="5" fillId="28" borderId="16" xfId="5" applyFont="1" applyFill="1" applyBorder="1" applyAlignment="1">
      <alignment horizontal="right" wrapText="1"/>
    </xf>
    <xf numFmtId="0" fontId="5" fillId="0" borderId="18" xfId="0" applyFont="1" applyBorder="1"/>
    <xf numFmtId="7" fontId="5" fillId="0" borderId="3" xfId="1" applyNumberFormat="1" applyFont="1" applyBorder="1"/>
    <xf numFmtId="7" fontId="5" fillId="0" borderId="3" xfId="1" applyNumberFormat="1" applyFont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Border="1" applyAlignment="1"/>
    <xf numFmtId="7" fontId="5" fillId="0" borderId="3" xfId="0" applyNumberFormat="1" applyFont="1" applyBorder="1" applyAlignment="1">
      <alignment horizontal="right"/>
    </xf>
    <xf numFmtId="7" fontId="5" fillId="0" borderId="3" xfId="0" applyNumberFormat="1" applyFont="1" applyBorder="1"/>
    <xf numFmtId="166" fontId="5" fillId="0" borderId="16" xfId="5" applyNumberFormat="1" applyFont="1" applyFill="1" applyBorder="1" applyAlignment="1">
      <alignment horizontal="right" wrapText="1"/>
    </xf>
    <xf numFmtId="164" fontId="5" fillId="0" borderId="3" xfId="0" applyNumberFormat="1" applyFont="1" applyBorder="1"/>
    <xf numFmtId="0" fontId="5" fillId="0" borderId="35" xfId="5" applyFont="1" applyFill="1" applyBorder="1" applyAlignment="1">
      <alignment horizontal="center" wrapText="1"/>
    </xf>
    <xf numFmtId="0" fontId="5" fillId="0" borderId="34" xfId="5" applyFont="1" applyFill="1" applyBorder="1" applyAlignment="1">
      <alignment horizontal="center" wrapText="1"/>
    </xf>
    <xf numFmtId="7" fontId="5" fillId="30" borderId="15" xfId="49" applyNumberFormat="1" applyFont="1" applyFill="1" applyBorder="1" applyAlignment="1">
      <alignment horizontal="center"/>
    </xf>
    <xf numFmtId="0" fontId="5" fillId="28" borderId="30" xfId="5" applyFont="1" applyFill="1" applyBorder="1" applyAlignment="1">
      <alignment horizontal="center" wrapText="1"/>
    </xf>
    <xf numFmtId="0" fontId="5" fillId="28" borderId="15" xfId="49" applyFont="1" applyFill="1" applyBorder="1"/>
    <xf numFmtId="0" fontId="5" fillId="28" borderId="15" xfId="5" applyFont="1" applyFill="1" applyBorder="1" applyAlignment="1">
      <alignment horizontal="right"/>
    </xf>
    <xf numFmtId="44" fontId="5" fillId="0" borderId="0" xfId="2" applyFont="1"/>
    <xf numFmtId="0" fontId="13" fillId="0" borderId="0" xfId="0" applyFont="1" applyFill="1" applyAlignment="1">
      <alignment horizontal="center"/>
    </xf>
    <xf numFmtId="44" fontId="13" fillId="0" borderId="0" xfId="2" applyFont="1" applyFill="1"/>
    <xf numFmtId="0" fontId="13" fillId="0" borderId="0" xfId="0" applyFont="1" applyAlignment="1">
      <alignment horizontal="right"/>
    </xf>
    <xf numFmtId="167" fontId="13" fillId="0" borderId="0" xfId="1" applyNumberFormat="1" applyFont="1" applyBorder="1"/>
    <xf numFmtId="0" fontId="5" fillId="31" borderId="15" xfId="5" applyFont="1" applyFill="1" applyBorder="1" applyAlignment="1">
      <alignment horizontal="right" wrapText="1"/>
    </xf>
    <xf numFmtId="0" fontId="5" fillId="31" borderId="15" xfId="0" applyFont="1" applyFill="1" applyBorder="1" applyAlignment="1">
      <alignment horizontal="center"/>
    </xf>
    <xf numFmtId="0" fontId="5" fillId="31" borderId="15" xfId="0" applyFont="1" applyFill="1" applyBorder="1"/>
    <xf numFmtId="7" fontId="5" fillId="31" borderId="15" xfId="1" applyNumberFormat="1" applyFont="1" applyFill="1" applyBorder="1"/>
    <xf numFmtId="7" fontId="5" fillId="31" borderId="15" xfId="1" applyNumberFormat="1" applyFont="1" applyFill="1" applyBorder="1" applyAlignment="1">
      <alignment horizontal="center"/>
    </xf>
    <xf numFmtId="0" fontId="5" fillId="31" borderId="15" xfId="49" applyFont="1" applyFill="1" applyBorder="1"/>
    <xf numFmtId="7" fontId="5" fillId="31" borderId="15" xfId="5" applyNumberFormat="1" applyFont="1" applyFill="1" applyBorder="1" applyAlignment="1">
      <alignment horizontal="right" wrapText="1"/>
    </xf>
    <xf numFmtId="7" fontId="5" fillId="31" borderId="15" xfId="5" applyNumberFormat="1" applyFont="1" applyFill="1" applyBorder="1" applyAlignment="1">
      <alignment horizontal="left" wrapText="1"/>
    </xf>
    <xf numFmtId="0" fontId="5" fillId="31" borderId="15" xfId="5" applyFont="1" applyFill="1" applyBorder="1" applyAlignment="1">
      <alignment horizontal="center" wrapText="1"/>
    </xf>
    <xf numFmtId="0" fontId="5" fillId="31" borderId="15" xfId="5" applyFont="1" applyFill="1" applyBorder="1" applyAlignment="1"/>
    <xf numFmtId="165" fontId="5" fillId="31" borderId="15" xfId="5" applyNumberFormat="1" applyFont="1" applyFill="1" applyBorder="1" applyAlignment="1">
      <alignment horizontal="center" wrapText="1"/>
    </xf>
    <xf numFmtId="2" fontId="5" fillId="31" borderId="15" xfId="5" applyNumberFormat="1" applyFont="1" applyFill="1" applyBorder="1" applyAlignment="1">
      <alignment horizontal="center" wrapText="1"/>
    </xf>
    <xf numFmtId="166" fontId="5" fillId="31" borderId="15" xfId="5" applyNumberFormat="1" applyFont="1" applyFill="1" applyBorder="1" applyAlignment="1">
      <alignment horizontal="right" wrapText="1"/>
    </xf>
    <xf numFmtId="164" fontId="5" fillId="31" borderId="15" xfId="5" applyNumberFormat="1" applyFont="1" applyFill="1" applyBorder="1" applyAlignment="1">
      <alignment horizontal="right" wrapText="1"/>
    </xf>
    <xf numFmtId="0" fontId="5" fillId="31" borderId="17" xfId="5" applyFont="1" applyFill="1" applyBorder="1" applyAlignment="1">
      <alignment horizontal="center" wrapText="1"/>
    </xf>
    <xf numFmtId="0" fontId="5" fillId="31" borderId="1" xfId="5" applyFont="1" applyFill="1" applyBorder="1" applyAlignment="1">
      <alignment horizontal="right" wrapText="1"/>
    </xf>
    <xf numFmtId="166" fontId="5" fillId="31" borderId="1" xfId="5" applyNumberFormat="1" applyFont="1" applyFill="1" applyBorder="1" applyAlignment="1">
      <alignment horizontal="right" wrapText="1"/>
    </xf>
    <xf numFmtId="0" fontId="5" fillId="31" borderId="15" xfId="49" applyFont="1" applyFill="1" applyBorder="1" applyAlignment="1"/>
    <xf numFmtId="0" fontId="5" fillId="31" borderId="0" xfId="5" applyFont="1" applyFill="1" applyBorder="1" applyAlignment="1">
      <alignment horizontal="right" wrapText="1"/>
    </xf>
    <xf numFmtId="0" fontId="5" fillId="0" borderId="0" xfId="0" applyFont="1" applyFill="1" applyAlignment="1">
      <alignment vertical="top"/>
    </xf>
    <xf numFmtId="0" fontId="5" fillId="0" borderId="0" xfId="5" applyFont="1" applyFill="1" applyBorder="1" applyAlignment="1"/>
    <xf numFmtId="0" fontId="13" fillId="0" borderId="0" xfId="0" applyFont="1" applyFill="1" applyBorder="1"/>
    <xf numFmtId="0" fontId="5" fillId="0" borderId="0" xfId="64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10" applyFont="1" applyFill="1" applyBorder="1" applyAlignment="1"/>
    <xf numFmtId="0" fontId="5" fillId="0" borderId="0" xfId="49" applyFont="1" applyFill="1" applyBorder="1" applyAlignment="1"/>
    <xf numFmtId="167" fontId="5" fillId="0" borderId="0" xfId="1" applyNumberFormat="1" applyFont="1"/>
    <xf numFmtId="167" fontId="13" fillId="0" borderId="0" xfId="1" applyNumberFormat="1" applyFont="1" applyFill="1"/>
    <xf numFmtId="167" fontId="0" fillId="0" borderId="0" xfId="1" applyNumberFormat="1" applyFont="1"/>
    <xf numFmtId="0" fontId="5" fillId="0" borderId="0" xfId="5" applyFont="1" applyFill="1" applyBorder="1" applyAlignment="1">
      <alignment vertical="top"/>
    </xf>
    <xf numFmtId="44" fontId="13" fillId="0" borderId="0" xfId="2" applyFont="1" applyBorder="1"/>
    <xf numFmtId="0" fontId="5" fillId="0" borderId="36" xfId="0" applyFont="1" applyFill="1" applyBorder="1" applyAlignment="1">
      <alignment horizontal="left"/>
    </xf>
    <xf numFmtId="0" fontId="5" fillId="0" borderId="36" xfId="0" applyFont="1" applyFill="1" applyBorder="1"/>
    <xf numFmtId="0" fontId="5" fillId="0" borderId="36" xfId="0" applyFont="1" applyFill="1" applyBorder="1" applyAlignment="1">
      <alignment horizontal="center"/>
    </xf>
    <xf numFmtId="43" fontId="5" fillId="0" borderId="36" xfId="1" applyFont="1" applyFill="1" applyBorder="1"/>
    <xf numFmtId="0" fontId="5" fillId="0" borderId="36" xfId="0" applyFont="1" applyFill="1" applyBorder="1" applyAlignment="1"/>
    <xf numFmtId="14" fontId="5" fillId="0" borderId="36" xfId="0" applyNumberFormat="1" applyFont="1" applyFill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center" wrapText="1"/>
    </xf>
    <xf numFmtId="2" fontId="5" fillId="0" borderId="0" xfId="5" applyNumberFormat="1" applyFont="1" applyFill="1" applyBorder="1" applyAlignment="1">
      <alignment horizontal="center" wrapText="1"/>
    </xf>
    <xf numFmtId="164" fontId="5" fillId="0" borderId="0" xfId="5" applyNumberFormat="1" applyFont="1" applyFill="1" applyBorder="1" applyAlignment="1">
      <alignment horizontal="right" wrapText="1"/>
    </xf>
    <xf numFmtId="17" fontId="5" fillId="0" borderId="36" xfId="0" applyNumberFormat="1" applyFont="1" applyFill="1" applyBorder="1" applyAlignment="1">
      <alignment horizontal="left"/>
    </xf>
    <xf numFmtId="0" fontId="5" fillId="0" borderId="36" xfId="5" applyFont="1" applyFill="1" applyBorder="1" applyAlignment="1">
      <alignment horizontal="right" wrapText="1"/>
    </xf>
    <xf numFmtId="0" fontId="5" fillId="0" borderId="36" xfId="8" applyFont="1" applyFill="1" applyBorder="1"/>
    <xf numFmtId="7" fontId="5" fillId="0" borderId="36" xfId="1" applyNumberFormat="1" applyFont="1" applyFill="1" applyBorder="1" applyAlignment="1"/>
    <xf numFmtId="0" fontId="5" fillId="0" borderId="36" xfId="5" applyFont="1" applyFill="1" applyBorder="1" applyAlignment="1">
      <alignment horizontal="left" wrapText="1"/>
    </xf>
    <xf numFmtId="0" fontId="5" fillId="0" borderId="36" xfId="5" applyFont="1" applyFill="1" applyBorder="1" applyAlignment="1">
      <alignment horizontal="left"/>
    </xf>
    <xf numFmtId="7" fontId="5" fillId="0" borderId="36" xfId="5" applyNumberFormat="1" applyFont="1" applyFill="1" applyBorder="1" applyAlignment="1">
      <alignment horizontal="right" wrapText="1"/>
    </xf>
    <xf numFmtId="7" fontId="5" fillId="0" borderId="36" xfId="5" applyNumberFormat="1" applyFont="1" applyFill="1" applyBorder="1" applyAlignment="1">
      <alignment horizontal="left" wrapText="1"/>
    </xf>
    <xf numFmtId="0" fontId="5" fillId="0" borderId="36" xfId="5" applyFont="1" applyFill="1" applyBorder="1" applyAlignment="1">
      <alignment horizontal="center" wrapText="1"/>
    </xf>
    <xf numFmtId="165" fontId="5" fillId="0" borderId="36" xfId="5" applyNumberFormat="1" applyFont="1" applyFill="1" applyBorder="1" applyAlignment="1">
      <alignment horizontal="center" wrapText="1"/>
    </xf>
    <xf numFmtId="2" fontId="5" fillId="0" borderId="36" xfId="5" applyNumberFormat="1" applyFont="1" applyFill="1" applyBorder="1" applyAlignment="1">
      <alignment horizontal="center" wrapText="1"/>
    </xf>
    <xf numFmtId="164" fontId="5" fillId="0" borderId="36" xfId="5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left" wrapText="1"/>
    </xf>
    <xf numFmtId="0" fontId="37" fillId="32" borderId="36" xfId="5" applyFont="1" applyFill="1" applyBorder="1" applyAlignment="1">
      <alignment horizontal="center"/>
    </xf>
    <xf numFmtId="43" fontId="37" fillId="32" borderId="36" xfId="1" applyFont="1" applyFill="1" applyBorder="1" applyAlignment="1">
      <alignment horizontal="left"/>
    </xf>
    <xf numFmtId="7" fontId="38" fillId="32" borderId="36" xfId="1" applyNumberFormat="1" applyFont="1" applyFill="1" applyBorder="1" applyAlignment="1"/>
    <xf numFmtId="0" fontId="37" fillId="32" borderId="36" xfId="5" applyFont="1" applyFill="1" applyBorder="1" applyAlignment="1">
      <alignment horizontal="right"/>
    </xf>
    <xf numFmtId="0" fontId="37" fillId="32" borderId="36" xfId="5" applyFont="1" applyFill="1" applyBorder="1" applyAlignment="1">
      <alignment horizontal="left"/>
    </xf>
    <xf numFmtId="0" fontId="38" fillId="32" borderId="36" xfId="5" applyFont="1" applyFill="1" applyBorder="1" applyAlignment="1">
      <alignment horizontal="center"/>
    </xf>
    <xf numFmtId="164" fontId="37" fillId="32" borderId="36" xfId="5" applyNumberFormat="1" applyFont="1" applyFill="1" applyBorder="1" applyAlignment="1">
      <alignment horizontal="center"/>
    </xf>
    <xf numFmtId="0" fontId="5" fillId="32" borderId="36" xfId="0" applyFont="1" applyFill="1" applyBorder="1"/>
    <xf numFmtId="0" fontId="5" fillId="33" borderId="36" xfId="0" applyFont="1" applyFill="1" applyBorder="1" applyAlignment="1">
      <alignment horizontal="left"/>
    </xf>
    <xf numFmtId="0" fontId="5" fillId="33" borderId="36" xfId="0" applyFont="1" applyFill="1" applyBorder="1"/>
    <xf numFmtId="0" fontId="5" fillId="33" borderId="36" xfId="0" applyFont="1" applyFill="1" applyBorder="1" applyAlignment="1">
      <alignment horizontal="center"/>
    </xf>
    <xf numFmtId="43" fontId="5" fillId="33" borderId="36" xfId="1" applyFont="1" applyFill="1" applyBorder="1"/>
    <xf numFmtId="0" fontId="5" fillId="33" borderId="36" xfId="0" applyFont="1" applyFill="1" applyBorder="1" applyAlignment="1"/>
    <xf numFmtId="17" fontId="5" fillId="33" borderId="36" xfId="0" applyNumberFormat="1" applyFont="1" applyFill="1" applyBorder="1" applyAlignment="1">
      <alignment horizontal="left"/>
    </xf>
    <xf numFmtId="0" fontId="37" fillId="33" borderId="36" xfId="5" applyFont="1" applyFill="1" applyBorder="1" applyAlignment="1">
      <alignment horizontal="right" wrapText="1"/>
    </xf>
    <xf numFmtId="0" fontId="5" fillId="33" borderId="36" xfId="8" applyFont="1" applyFill="1" applyBorder="1"/>
    <xf numFmtId="7" fontId="5" fillId="33" borderId="36" xfId="1" applyNumberFormat="1" applyFont="1" applyFill="1" applyBorder="1" applyAlignment="1"/>
    <xf numFmtId="0" fontId="37" fillId="33" borderId="36" xfId="5" applyFont="1" applyFill="1" applyBorder="1" applyAlignment="1">
      <alignment horizontal="left" wrapText="1"/>
    </xf>
    <xf numFmtId="0" fontId="37" fillId="33" borderId="36" xfId="5" applyFont="1" applyFill="1" applyBorder="1" applyAlignment="1">
      <alignment horizontal="left"/>
    </xf>
    <xf numFmtId="7" fontId="37" fillId="33" borderId="36" xfId="5" applyNumberFormat="1" applyFont="1" applyFill="1" applyBorder="1" applyAlignment="1">
      <alignment horizontal="right" wrapText="1"/>
    </xf>
    <xf numFmtId="7" fontId="37" fillId="33" borderId="36" xfId="5" applyNumberFormat="1" applyFont="1" applyFill="1" applyBorder="1" applyAlignment="1">
      <alignment horizontal="left" wrapText="1"/>
    </xf>
    <xf numFmtId="0" fontId="37" fillId="33" borderId="36" xfId="5" applyFont="1" applyFill="1" applyBorder="1" applyAlignment="1">
      <alignment horizontal="center" wrapText="1"/>
    </xf>
    <xf numFmtId="165" fontId="37" fillId="33" borderId="36" xfId="5" applyNumberFormat="1" applyFont="1" applyFill="1" applyBorder="1" applyAlignment="1">
      <alignment horizontal="center" wrapText="1"/>
    </xf>
    <xf numFmtId="2" fontId="37" fillId="33" borderId="36" xfId="5" applyNumberFormat="1" applyFont="1" applyFill="1" applyBorder="1" applyAlignment="1">
      <alignment horizontal="center" wrapText="1"/>
    </xf>
    <xf numFmtId="164" fontId="37" fillId="33" borderId="36" xfId="5" applyNumberFormat="1" applyFont="1" applyFill="1" applyBorder="1" applyAlignment="1">
      <alignment horizontal="right" wrapText="1"/>
    </xf>
    <xf numFmtId="43" fontId="5" fillId="0" borderId="0" xfId="1" applyFont="1" applyFill="1" applyBorder="1"/>
    <xf numFmtId="7" fontId="5" fillId="0" borderId="0" xfId="1" applyNumberFormat="1" applyFont="1" applyFill="1" applyBorder="1" applyAlignment="1"/>
    <xf numFmtId="164" fontId="5" fillId="0" borderId="36" xfId="0" applyNumberFormat="1" applyFont="1" applyFill="1" applyBorder="1"/>
    <xf numFmtId="0" fontId="37" fillId="0" borderId="15" xfId="5" applyFont="1" applyFill="1" applyBorder="1" applyAlignment="1">
      <alignment horizontal="right" wrapText="1"/>
    </xf>
    <xf numFmtId="0" fontId="3" fillId="0" borderId="37" xfId="8" applyFont="1" applyFill="1" applyBorder="1"/>
    <xf numFmtId="7" fontId="5" fillId="0" borderId="0" xfId="1" applyNumberFormat="1" applyFont="1" applyFill="1" applyBorder="1" applyAlignment="1">
      <alignment horizontal="left"/>
    </xf>
    <xf numFmtId="0" fontId="37" fillId="0" borderId="15" xfId="5" applyFont="1" applyFill="1" applyBorder="1" applyAlignment="1">
      <alignment horizontal="left" wrapText="1"/>
    </xf>
    <xf numFmtId="0" fontId="37" fillId="0" borderId="15" xfId="5" applyFont="1" applyFill="1" applyBorder="1" applyAlignment="1">
      <alignment horizontal="left"/>
    </xf>
    <xf numFmtId="7" fontId="37" fillId="0" borderId="15" xfId="5" applyNumberFormat="1" applyFont="1" applyFill="1" applyBorder="1" applyAlignment="1">
      <alignment horizontal="right" wrapText="1"/>
    </xf>
    <xf numFmtId="7" fontId="37" fillId="0" borderId="15" xfId="5" applyNumberFormat="1" applyFont="1" applyFill="1" applyBorder="1" applyAlignment="1">
      <alignment horizontal="left" wrapText="1"/>
    </xf>
    <xf numFmtId="0" fontId="37" fillId="0" borderId="15" xfId="5" applyFont="1" applyFill="1" applyBorder="1" applyAlignment="1">
      <alignment horizontal="center" wrapText="1"/>
    </xf>
    <xf numFmtId="0" fontId="37" fillId="0" borderId="0" xfId="5" applyFont="1" applyFill="1" applyBorder="1" applyAlignment="1">
      <alignment horizontal="left"/>
    </xf>
    <xf numFmtId="0" fontId="37" fillId="0" borderId="0" xfId="5" applyFont="1" applyFill="1" applyBorder="1" applyAlignment="1">
      <alignment horizontal="center" wrapText="1"/>
    </xf>
    <xf numFmtId="165" fontId="37" fillId="0" borderId="0" xfId="5" applyNumberFormat="1" applyFont="1" applyFill="1" applyBorder="1" applyAlignment="1">
      <alignment horizontal="center" wrapText="1"/>
    </xf>
    <xf numFmtId="2" fontId="37" fillId="0" borderId="0" xfId="5" applyNumberFormat="1" applyFont="1" applyFill="1" applyBorder="1" applyAlignment="1">
      <alignment horizontal="center" wrapText="1"/>
    </xf>
    <xf numFmtId="164" fontId="37" fillId="0" borderId="0" xfId="5" applyNumberFormat="1" applyFont="1" applyFill="1" applyBorder="1" applyAlignment="1">
      <alignment horizontal="right" wrapText="1"/>
    </xf>
    <xf numFmtId="0" fontId="39" fillId="0" borderId="15" xfId="5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/>
    <xf numFmtId="43" fontId="39" fillId="0" borderId="0" xfId="1" applyFont="1" applyFill="1" applyBorder="1"/>
    <xf numFmtId="7" fontId="39" fillId="0" borderId="0" xfId="1" applyNumberFormat="1" applyFont="1" applyFill="1" applyBorder="1" applyAlignment="1"/>
    <xf numFmtId="0" fontId="39" fillId="0" borderId="15" xfId="5" applyFont="1" applyFill="1" applyBorder="1" applyAlignment="1">
      <alignment horizontal="left" wrapText="1"/>
    </xf>
    <xf numFmtId="0" fontId="39" fillId="0" borderId="15" xfId="5" applyFont="1" applyFill="1" applyBorder="1" applyAlignment="1">
      <alignment horizontal="left"/>
    </xf>
    <xf numFmtId="7" fontId="39" fillId="0" borderId="15" xfId="5" applyNumberFormat="1" applyFont="1" applyFill="1" applyBorder="1" applyAlignment="1">
      <alignment horizontal="right" wrapText="1"/>
    </xf>
    <xf numFmtId="7" fontId="39" fillId="0" borderId="15" xfId="5" applyNumberFormat="1" applyFont="1" applyFill="1" applyBorder="1" applyAlignment="1">
      <alignment horizontal="left" wrapText="1"/>
    </xf>
    <xf numFmtId="0" fontId="39" fillId="0" borderId="15" xfId="5" applyFont="1" applyFill="1" applyBorder="1" applyAlignment="1">
      <alignment horizontal="center" wrapText="1"/>
    </xf>
    <xf numFmtId="0" fontId="39" fillId="0" borderId="0" xfId="5" applyFont="1" applyFill="1" applyBorder="1" applyAlignment="1">
      <alignment horizontal="left"/>
    </xf>
    <xf numFmtId="0" fontId="39" fillId="0" borderId="0" xfId="5" applyFont="1" applyFill="1" applyBorder="1" applyAlignment="1">
      <alignment horizontal="center" wrapText="1"/>
    </xf>
    <xf numFmtId="165" fontId="39" fillId="0" borderId="0" xfId="5" applyNumberFormat="1" applyFont="1" applyFill="1" applyBorder="1" applyAlignment="1">
      <alignment horizontal="center" wrapText="1"/>
    </xf>
    <xf numFmtId="2" fontId="39" fillId="0" borderId="0" xfId="5" applyNumberFormat="1" applyFont="1" applyFill="1" applyBorder="1" applyAlignment="1">
      <alignment horizontal="center" wrapText="1"/>
    </xf>
    <xf numFmtId="164" fontId="39" fillId="0" borderId="0" xfId="5" applyNumberFormat="1" applyFont="1" applyFill="1" applyBorder="1" applyAlignment="1">
      <alignment horizontal="right" wrapText="1"/>
    </xf>
    <xf numFmtId="0" fontId="5" fillId="34" borderId="36" xfId="0" applyFont="1" applyFill="1" applyBorder="1"/>
    <xf numFmtId="0" fontId="37" fillId="0" borderId="0" xfId="5" applyFont="1" applyFill="1" applyBorder="1" applyAlignment="1">
      <alignment horizontal="right" wrapText="1"/>
    </xf>
    <xf numFmtId="14" fontId="5" fillId="35" borderId="36" xfId="0" applyNumberFormat="1" applyFont="1" applyFill="1" applyBorder="1" applyAlignment="1">
      <alignment horizontal="left"/>
    </xf>
    <xf numFmtId="0" fontId="5" fillId="35" borderId="15" xfId="5" applyFont="1" applyFill="1" applyBorder="1" applyAlignment="1">
      <alignment horizontal="right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/>
    <xf numFmtId="43" fontId="5" fillId="35" borderId="0" xfId="1" applyFont="1" applyFill="1" applyBorder="1"/>
    <xf numFmtId="7" fontId="5" fillId="35" borderId="0" xfId="1" applyNumberFormat="1" applyFont="1" applyFill="1" applyBorder="1" applyAlignment="1">
      <alignment horizontal="left"/>
    </xf>
    <xf numFmtId="0" fontId="5" fillId="35" borderId="15" xfId="5" applyFont="1" applyFill="1" applyBorder="1" applyAlignment="1">
      <alignment horizontal="left" wrapText="1"/>
    </xf>
    <xf numFmtId="0" fontId="5" fillId="35" borderId="15" xfId="5" applyFont="1" applyFill="1" applyBorder="1" applyAlignment="1">
      <alignment horizontal="left"/>
    </xf>
    <xf numFmtId="7" fontId="5" fillId="35" borderId="15" xfId="5" applyNumberFormat="1" applyFont="1" applyFill="1" applyBorder="1" applyAlignment="1">
      <alignment horizontal="right" wrapText="1"/>
    </xf>
    <xf numFmtId="7" fontId="5" fillId="35" borderId="15" xfId="5" applyNumberFormat="1" applyFont="1" applyFill="1" applyBorder="1" applyAlignment="1">
      <alignment horizontal="left" wrapText="1"/>
    </xf>
    <xf numFmtId="0" fontId="5" fillId="35" borderId="15" xfId="5" applyFont="1" applyFill="1" applyBorder="1" applyAlignment="1">
      <alignment horizontal="center" wrapText="1"/>
    </xf>
    <xf numFmtId="0" fontId="5" fillId="35" borderId="0" xfId="5" applyFont="1" applyFill="1" applyBorder="1" applyAlignment="1">
      <alignment horizontal="left"/>
    </xf>
    <xf numFmtId="0" fontId="5" fillId="35" borderId="0" xfId="5" applyFont="1" applyFill="1" applyBorder="1" applyAlignment="1">
      <alignment horizontal="center" wrapText="1"/>
    </xf>
    <xf numFmtId="165" fontId="5" fillId="35" borderId="0" xfId="5" applyNumberFormat="1" applyFont="1" applyFill="1" applyBorder="1" applyAlignment="1">
      <alignment horizontal="center" wrapText="1"/>
    </xf>
    <xf numFmtId="2" fontId="5" fillId="35" borderId="0" xfId="5" applyNumberFormat="1" applyFont="1" applyFill="1" applyBorder="1" applyAlignment="1">
      <alignment horizontal="center" wrapText="1"/>
    </xf>
    <xf numFmtId="164" fontId="5" fillId="35" borderId="0" xfId="5" applyNumberFormat="1" applyFont="1" applyFill="1" applyBorder="1" applyAlignment="1">
      <alignment horizontal="right" wrapText="1"/>
    </xf>
    <xf numFmtId="0" fontId="5" fillId="35" borderId="36" xfId="0" applyFont="1" applyFill="1" applyBorder="1"/>
    <xf numFmtId="0" fontId="5" fillId="35" borderId="0" xfId="8" applyFont="1" applyFill="1" applyBorder="1"/>
    <xf numFmtId="0" fontId="5" fillId="36" borderId="36" xfId="0" applyFont="1" applyFill="1" applyBorder="1" applyAlignment="1">
      <alignment horizontal="left"/>
    </xf>
    <xf numFmtId="0" fontId="5" fillId="36" borderId="15" xfId="5" applyFont="1" applyFill="1" applyBorder="1" applyAlignment="1">
      <alignment horizontal="right" wrapText="1"/>
    </xf>
    <xf numFmtId="0" fontId="5" fillId="36" borderId="15" xfId="0" applyFont="1" applyFill="1" applyBorder="1" applyAlignment="1">
      <alignment horizontal="center"/>
    </xf>
    <xf numFmtId="0" fontId="5" fillId="36" borderId="15" xfId="49" applyFont="1" applyFill="1" applyBorder="1"/>
    <xf numFmtId="7" fontId="5" fillId="36" borderId="15" xfId="1" applyNumberFormat="1" applyFont="1" applyFill="1" applyBorder="1"/>
    <xf numFmtId="7" fontId="5" fillId="36" borderId="15" xfId="49" applyNumberFormat="1" applyFont="1" applyFill="1" applyBorder="1" applyAlignment="1">
      <alignment horizontal="center"/>
    </xf>
    <xf numFmtId="0" fontId="5" fillId="36" borderId="15" xfId="5" applyFont="1" applyFill="1" applyBorder="1" applyAlignment="1">
      <alignment horizontal="left" wrapText="1"/>
    </xf>
    <xf numFmtId="0" fontId="5" fillId="36" borderId="15" xfId="5" applyFont="1" applyFill="1" applyBorder="1" applyAlignment="1">
      <alignment horizontal="left"/>
    </xf>
    <xf numFmtId="7" fontId="5" fillId="36" borderId="15" xfId="5" applyNumberFormat="1" applyFont="1" applyFill="1" applyBorder="1" applyAlignment="1">
      <alignment horizontal="right" wrapText="1"/>
    </xf>
    <xf numFmtId="7" fontId="5" fillId="36" borderId="15" xfId="5" applyNumberFormat="1" applyFont="1" applyFill="1" applyBorder="1" applyAlignment="1">
      <alignment horizontal="left" wrapText="1"/>
    </xf>
    <xf numFmtId="0" fontId="5" fillId="36" borderId="15" xfId="5" applyFont="1" applyFill="1" applyBorder="1" applyAlignment="1">
      <alignment horizontal="center" wrapText="1"/>
    </xf>
    <xf numFmtId="0" fontId="5" fillId="36" borderId="15" xfId="5" applyFont="1" applyFill="1" applyBorder="1" applyAlignment="1"/>
    <xf numFmtId="166" fontId="5" fillId="36" borderId="15" xfId="5" applyNumberFormat="1" applyFont="1" applyFill="1" applyBorder="1" applyAlignment="1">
      <alignment wrapText="1"/>
    </xf>
    <xf numFmtId="0" fontId="5" fillId="36" borderId="15" xfId="49" applyFont="1" applyFill="1" applyBorder="1" applyAlignment="1"/>
    <xf numFmtId="164" fontId="5" fillId="36" borderId="15" xfId="5" applyNumberFormat="1" applyFont="1" applyFill="1" applyBorder="1" applyAlignment="1">
      <alignment horizontal="right" wrapText="1"/>
    </xf>
    <xf numFmtId="0" fontId="5" fillId="36" borderId="17" xfId="5" applyFont="1" applyFill="1" applyBorder="1" applyAlignment="1">
      <alignment horizontal="center" wrapText="1"/>
    </xf>
    <xf numFmtId="0" fontId="5" fillId="36" borderId="1" xfId="5" applyFont="1" applyFill="1" applyBorder="1" applyAlignment="1">
      <alignment horizontal="right" wrapText="1"/>
    </xf>
    <xf numFmtId="166" fontId="5" fillId="36" borderId="1" xfId="5" applyNumberFormat="1" applyFont="1" applyFill="1" applyBorder="1" applyAlignment="1">
      <alignment horizontal="right" wrapText="1"/>
    </xf>
    <xf numFmtId="0" fontId="5" fillId="36" borderId="36" xfId="0" applyFont="1" applyFill="1" applyBorder="1"/>
    <xf numFmtId="0" fontId="5" fillId="36" borderId="15" xfId="8" applyFont="1" applyFill="1" applyBorder="1"/>
    <xf numFmtId="166" fontId="5" fillId="36" borderId="15" xfId="5" applyNumberFormat="1" applyFont="1" applyFill="1" applyBorder="1" applyAlignment="1">
      <alignment horizontal="right" wrapText="1"/>
    </xf>
    <xf numFmtId="17" fontId="5" fillId="35" borderId="36" xfId="0" applyNumberFormat="1" applyFont="1" applyFill="1" applyBorder="1" applyAlignment="1">
      <alignment horizontal="left"/>
    </xf>
    <xf numFmtId="0" fontId="37" fillId="35" borderId="36" xfId="5" applyFont="1" applyFill="1" applyBorder="1" applyAlignment="1">
      <alignment horizontal="right" wrapText="1"/>
    </xf>
    <xf numFmtId="0" fontId="5" fillId="35" borderId="36" xfId="0" applyFont="1" applyFill="1" applyBorder="1" applyAlignment="1">
      <alignment horizontal="center"/>
    </xf>
    <xf numFmtId="0" fontId="5" fillId="35" borderId="36" xfId="8" applyFont="1" applyFill="1" applyBorder="1"/>
    <xf numFmtId="43" fontId="5" fillId="35" borderId="36" xfId="1" applyFont="1" applyFill="1" applyBorder="1"/>
    <xf numFmtId="7" fontId="5" fillId="35" borderId="36" xfId="1" applyNumberFormat="1" applyFont="1" applyFill="1" applyBorder="1" applyAlignment="1"/>
    <xf numFmtId="0" fontId="37" fillId="35" borderId="36" xfId="5" applyFont="1" applyFill="1" applyBorder="1" applyAlignment="1">
      <alignment horizontal="left" wrapText="1"/>
    </xf>
    <xf numFmtId="0" fontId="37" fillId="35" borderId="36" xfId="5" applyFont="1" applyFill="1" applyBorder="1" applyAlignment="1">
      <alignment horizontal="left"/>
    </xf>
    <xf numFmtId="7" fontId="37" fillId="35" borderId="36" xfId="5" applyNumberFormat="1" applyFont="1" applyFill="1" applyBorder="1" applyAlignment="1">
      <alignment horizontal="right" wrapText="1"/>
    </xf>
    <xf numFmtId="7" fontId="37" fillId="35" borderId="36" xfId="5" applyNumberFormat="1" applyFont="1" applyFill="1" applyBorder="1" applyAlignment="1">
      <alignment horizontal="left" wrapText="1"/>
    </xf>
    <xf numFmtId="0" fontId="37" fillId="35" borderId="36" xfId="5" applyFont="1" applyFill="1" applyBorder="1" applyAlignment="1">
      <alignment horizontal="center" wrapText="1"/>
    </xf>
    <xf numFmtId="165" fontId="37" fillId="35" borderId="36" xfId="5" applyNumberFormat="1" applyFont="1" applyFill="1" applyBorder="1" applyAlignment="1">
      <alignment horizontal="center" wrapText="1"/>
    </xf>
    <xf numFmtId="2" fontId="37" fillId="35" borderId="36" xfId="5" applyNumberFormat="1" applyFont="1" applyFill="1" applyBorder="1" applyAlignment="1">
      <alignment horizontal="center" wrapText="1"/>
    </xf>
    <xf numFmtId="164" fontId="37" fillId="35" borderId="36" xfId="5" applyNumberFormat="1" applyFont="1" applyFill="1" applyBorder="1" applyAlignment="1">
      <alignment horizontal="right" wrapText="1"/>
    </xf>
    <xf numFmtId="0" fontId="5" fillId="0" borderId="33" xfId="0" applyFont="1" applyFill="1" applyBorder="1" applyAlignment="1">
      <alignment horizontal="center"/>
    </xf>
  </cellXfs>
  <cellStyles count="69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2" xfId="58"/>
    <cellStyle name="Comma 3" xfId="67"/>
    <cellStyle name="Currency" xfId="2" builtinId="4"/>
    <cellStyle name="Currency 2" xfId="39"/>
    <cellStyle name="Currency 2 2" xfId="61"/>
    <cellStyle name="Currency 3" xfId="55"/>
    <cellStyle name="Currency 4" xfId="59"/>
    <cellStyle name="Currency 5" xfId="68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3" xfId="11"/>
    <cellStyle name="Normal 3 2" xfId="60"/>
    <cellStyle name="Normal 4" xfId="57"/>
    <cellStyle name="Normal 5" xfId="66"/>
    <cellStyle name="Normal 6" xfId="65"/>
    <cellStyle name="Normal_Revised WP SPS Radial Plant v3" xfId="3"/>
    <cellStyle name="Normal_Sheet1" xfId="4"/>
    <cellStyle name="Normal_Sheet2" xfId="5"/>
    <cellStyle name="Normal_Sheet2 2" xfId="63"/>
    <cellStyle name="Normal_SPS Transm Lines 12-31-06" xfId="6"/>
    <cellStyle name="Normal_SPS0412" xfId="7"/>
    <cellStyle name="Normal_Transmission Cost 12-31-07" xfId="8"/>
    <cellStyle name="Normal_Transmission Cost 12-31-2013" xfId="9"/>
    <cellStyle name="Normal_WP SPS Radial Plant v3" xfId="10"/>
    <cellStyle name="Normal_WP SPS Radial Plant v3 2" xfId="64"/>
    <cellStyle name="Note 2" xfId="50"/>
    <cellStyle name="Note 2 2" xfId="62"/>
    <cellStyle name="Note 3" xfId="56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  <colors>
    <mruColors>
      <color rgb="FF6699FF"/>
      <color rgb="FF0000FF"/>
      <color rgb="FF99CCFF"/>
      <color rgb="FFFF99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NFCPAT01\Home\Documents%20and%20Settings\lllb04\Local%20Settings\Temporary%20Internet%20Files\OLK103\RTWG%20Transmission%20Radials_bdl_042606_pla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radial summary"/>
      <sheetName val="Radial List Summary -All"/>
      <sheetName val="Radial List - working"/>
      <sheetName val="Radial List - model"/>
      <sheetName val="2005 plant totals"/>
      <sheetName val="SPS Trans Line Cost 9-2005"/>
      <sheetName val="SPS Circuit #"/>
      <sheetName val="SPS radial plant"/>
      <sheetName val="SPS Sorted"/>
      <sheetName val="Sheet1"/>
      <sheetName val="CKT # Descri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J01</v>
          </cell>
          <cell r="B2" t="str">
            <v xml:space="preserve">Elec Tran-Line OH-TX-345KV-Tuco Int-Oklaunion  </v>
          </cell>
        </row>
        <row r="3">
          <cell r="A3" t="str">
            <v>J02</v>
          </cell>
          <cell r="B3" t="str">
            <v>#N/A</v>
          </cell>
        </row>
        <row r="4">
          <cell r="A4" t="str">
            <v>J03</v>
          </cell>
          <cell r="B4" t="str">
            <v>#N/A</v>
          </cell>
        </row>
        <row r="5">
          <cell r="A5" t="str">
            <v>J04</v>
          </cell>
          <cell r="B5" t="str">
            <v>#N/A</v>
          </cell>
        </row>
        <row r="6">
          <cell r="A6" t="str">
            <v>K01</v>
          </cell>
          <cell r="B6" t="str">
            <v>Elec Tran-Line OH-TX-230KV-Tuco Int-Nichols Sta</v>
          </cell>
        </row>
        <row r="7">
          <cell r="A7" t="str">
            <v>K02</v>
          </cell>
          <cell r="B7" t="str">
            <v>Elec Tran-Line OH-TX-230KV-Sundown Corner-Lubbock South Int</v>
          </cell>
        </row>
        <row r="8">
          <cell r="A8" t="str">
            <v>K03</v>
          </cell>
          <cell r="B8" t="str">
            <v>Elec Tran-Line OH-TX-230KV-Sundown Int-NM St Line</v>
          </cell>
        </row>
        <row r="9">
          <cell r="A9" t="str">
            <v>K06</v>
          </cell>
          <cell r="B9" t="str">
            <v xml:space="preserve">Elec Tran-Line OH-TX-230KV-Nichols Sta-Hutchinson Co Int </v>
          </cell>
        </row>
        <row r="10">
          <cell r="A10" t="str">
            <v>K07</v>
          </cell>
          <cell r="B10" t="str">
            <v>Elec Tran-Line OH-TX-230KV-Jones Sta-Tuco Int</v>
          </cell>
        </row>
        <row r="11">
          <cell r="A11" t="str">
            <v>K08</v>
          </cell>
          <cell r="B11" t="str">
            <v>#N/A</v>
          </cell>
        </row>
        <row r="12">
          <cell r="A12" t="str">
            <v>K10</v>
          </cell>
          <cell r="B12" t="str">
            <v>Elec Tran-Line OH-TX-230KV-Sundown Corner-Lubbock South Int</v>
          </cell>
        </row>
        <row r="13">
          <cell r="A13" t="str">
            <v>K11</v>
          </cell>
          <cell r="B13" t="str">
            <v>Elec Tran-Line OH-TX-230KV-Plant X Sta-Harrington Sta</v>
          </cell>
        </row>
        <row r="14">
          <cell r="A14" t="str">
            <v>K13</v>
          </cell>
          <cell r="B14" t="str">
            <v>Elec Tran-Line OH-TX-230KV-Tuco Int-Nichols Sta</v>
          </cell>
        </row>
        <row r="15">
          <cell r="A15" t="str">
            <v>K14</v>
          </cell>
          <cell r="B15" t="str">
            <v>#N/A</v>
          </cell>
        </row>
        <row r="16">
          <cell r="A16" t="str">
            <v>K15</v>
          </cell>
          <cell r="B16" t="str">
            <v>Elec Tran-Line OH-TX-230KV-Jones Sta-Lubbock East Int</v>
          </cell>
        </row>
        <row r="17">
          <cell r="A17" t="str">
            <v>K16</v>
          </cell>
          <cell r="B17" t="str">
            <v>Elec Tran-Line OH-TX-230KV-Nichols Sta-Harrington Sta #1</v>
          </cell>
        </row>
        <row r="18">
          <cell r="A18" t="str">
            <v>K17</v>
          </cell>
          <cell r="B18" t="str">
            <v>Elec Tran-Line OH-TX-230KV-Nichols Sta-Harrington Sta #2</v>
          </cell>
        </row>
        <row r="19">
          <cell r="A19" t="str">
            <v>K18</v>
          </cell>
          <cell r="B19" t="str">
            <v>Elec Tran-Line OH-TX-230KV-Tolk Sta-NM St Line #1</v>
          </cell>
        </row>
        <row r="20">
          <cell r="A20" t="str">
            <v>K19</v>
          </cell>
          <cell r="B20" t="str">
            <v>Elec Tran-Line OH-TX-230KV-Harrington Sta-Randall Co Int</v>
          </cell>
        </row>
        <row r="21">
          <cell r="A21" t="str">
            <v>K20</v>
          </cell>
          <cell r="B21" t="str">
            <v>Elec Tran-Line OH-NM-230KV-Cunningham Sta-TX St Line</v>
          </cell>
        </row>
        <row r="22">
          <cell r="A22" t="str">
            <v>K21</v>
          </cell>
          <cell r="B22" t="str">
            <v>Elec Tran-Line OH-TX-230KV-Plant X Sta-Harrington Sta</v>
          </cell>
        </row>
        <row r="23">
          <cell r="A23" t="str">
            <v>K23</v>
          </cell>
          <cell r="B23" t="str">
            <v>Elec Tran-Line OH-NM-230KV-Cunningham Sta-Eddy Co Int</v>
          </cell>
        </row>
        <row r="24">
          <cell r="A24" t="str">
            <v>K24</v>
          </cell>
          <cell r="B24" t="str">
            <v>Elec Tran-Line OH-TX-230KV-Tuco Int-Carlisle Int</v>
          </cell>
        </row>
        <row r="25">
          <cell r="A25" t="str">
            <v>K25</v>
          </cell>
          <cell r="B25" t="str">
            <v>Elec Tran-Line OH-TX-230KV-Tolk Sta-Yoakum Co Int</v>
          </cell>
        </row>
        <row r="26">
          <cell r="A26" t="str">
            <v>K26</v>
          </cell>
          <cell r="B26" t="str">
            <v>#N/A</v>
          </cell>
        </row>
        <row r="27">
          <cell r="A27" t="str">
            <v>K27</v>
          </cell>
          <cell r="B27" t="str">
            <v>Elec Tran-Line OH-TX-230KV-Plant X Sta-Tolk Sta</v>
          </cell>
        </row>
        <row r="28">
          <cell r="A28" t="str">
            <v>K30</v>
          </cell>
          <cell r="B28" t="str">
            <v>Elec Tran-Line OH-NM-230KV-TX St Line-Roosevelt Co Int #2</v>
          </cell>
        </row>
        <row r="29">
          <cell r="A29" t="str">
            <v>K31</v>
          </cell>
          <cell r="B29" t="str">
            <v>Elec Tran-Line OH-TX-230KV-Potter Co Sw Sta-Moore Co Sta</v>
          </cell>
        </row>
        <row r="30">
          <cell r="A30" t="str">
            <v>K32</v>
          </cell>
          <cell r="B30" t="str">
            <v>Elec Tran-Line OH-TX-230KV-Harrington Sta-Plant X Sta</v>
          </cell>
        </row>
        <row r="31">
          <cell r="A31" t="str">
            <v>K33</v>
          </cell>
          <cell r="B31" t="str">
            <v xml:space="preserve">Elec Tran-Line OH-TX-230KV-Yoakum Co Int-Denver City Sta </v>
          </cell>
        </row>
        <row r="32">
          <cell r="A32" t="str">
            <v>K34</v>
          </cell>
          <cell r="B32" t="str">
            <v xml:space="preserve">Elec Tran-Line OH-TX-230KV-Yoakum Co Int-Denver City Sta </v>
          </cell>
        </row>
        <row r="33">
          <cell r="A33" t="str">
            <v>K35</v>
          </cell>
          <cell r="B33" t="str">
            <v>Elec Tran-Line OH-NM-230KV-Cunningham Sta-TX St Line</v>
          </cell>
        </row>
        <row r="34">
          <cell r="A34" t="str">
            <v>K37</v>
          </cell>
          <cell r="B34" t="str">
            <v>Elec Tran-Line OH-TX-230KV-Tolk Sta-Lamb Co Int</v>
          </cell>
        </row>
        <row r="35">
          <cell r="A35" t="str">
            <v>K38</v>
          </cell>
          <cell r="B35" t="str">
            <v>Elec Tran-Line OH-NM-230KV-Chaves Co Int-Eddy Co Int</v>
          </cell>
        </row>
        <row r="36">
          <cell r="A36" t="str">
            <v>K39</v>
          </cell>
          <cell r="B36" t="str">
            <v>#N/A</v>
          </cell>
        </row>
        <row r="37">
          <cell r="A37" t="str">
            <v>K40</v>
          </cell>
          <cell r="B37" t="str">
            <v xml:space="preserve">Elec Tran-Line OH-TX-230KV-Yoakum Co Int-Amoco </v>
          </cell>
        </row>
        <row r="38">
          <cell r="A38" t="str">
            <v>K41</v>
          </cell>
          <cell r="B38" t="str">
            <v xml:space="preserve">Elec Tran-Line OH-TX-230KV-Harrington Sta-East Sta </v>
          </cell>
        </row>
        <row r="39">
          <cell r="A39" t="str">
            <v>K42</v>
          </cell>
          <cell r="B39" t="str">
            <v>Elec Tran-Line OH-TX-230KV-Tolk Sta-Tuco Int</v>
          </cell>
        </row>
        <row r="40">
          <cell r="A40" t="str">
            <v>K43</v>
          </cell>
          <cell r="B40" t="str">
            <v>Elec Tran-Line OH-TX-230KV-Harrington Sta-Pringle Int</v>
          </cell>
        </row>
        <row r="41">
          <cell r="A41" t="str">
            <v>K44</v>
          </cell>
          <cell r="B41" t="str">
            <v xml:space="preserve">Elec Tran-Line OH-TX-230KV-Harrington Sta-East Sta </v>
          </cell>
        </row>
        <row r="42">
          <cell r="A42" t="str">
            <v>K45</v>
          </cell>
          <cell r="B42" t="str">
            <v xml:space="preserve">Elec Tran-Line OH-TX-230KV-Tolk Sta-Plant X Sta  </v>
          </cell>
        </row>
        <row r="43">
          <cell r="A43" t="str">
            <v>K46</v>
          </cell>
          <cell r="B43" t="str">
            <v>#N/A</v>
          </cell>
        </row>
        <row r="44">
          <cell r="A44" t="str">
            <v>K47</v>
          </cell>
          <cell r="B44" t="str">
            <v xml:space="preserve">Elec Tran-Line OH-TX-230KV-Jones Sta-Grassland Int   </v>
          </cell>
        </row>
        <row r="45">
          <cell r="A45" t="str">
            <v>K48</v>
          </cell>
          <cell r="B45" t="str">
            <v xml:space="preserve">Elec Tran-Line OH-TX-230KV-Grassland Int-Borden Int </v>
          </cell>
        </row>
        <row r="46">
          <cell r="A46" t="str">
            <v>K49</v>
          </cell>
          <cell r="B46" t="str">
            <v>#N/A</v>
          </cell>
        </row>
        <row r="47">
          <cell r="A47" t="str">
            <v>K50</v>
          </cell>
          <cell r="B47" t="str">
            <v>Elec Tran-Line OH-NM-230KV-Roosevelt Co Int-Chaves Co Int</v>
          </cell>
        </row>
        <row r="48">
          <cell r="A48" t="str">
            <v>K51</v>
          </cell>
          <cell r="B48" t="str">
            <v>Elec Tran-Line OH-NM-230KV-Roosevelt Co Int-Chaves Co Int</v>
          </cell>
        </row>
        <row r="49">
          <cell r="A49" t="str">
            <v>K52</v>
          </cell>
          <cell r="B49" t="str">
            <v>Elec Tran-Line OH-NM-115KV-Carlsbad Sta-Cunningham Sta #1</v>
          </cell>
        </row>
        <row r="50">
          <cell r="A50" t="str">
            <v>K53</v>
          </cell>
          <cell r="B50" t="str">
            <v>Elec Tran-Line OH-TX-115KV-Nichols Sta-WTU</v>
          </cell>
        </row>
        <row r="51">
          <cell r="A51" t="str">
            <v>K54</v>
          </cell>
          <cell r="B51" t="str">
            <v>Elec Tran-Line OH-TX-230KV-Nichols Sta-OK St Line</v>
          </cell>
        </row>
        <row r="52">
          <cell r="A52" t="str">
            <v>K55</v>
          </cell>
          <cell r="B52" t="str">
            <v>#N/A</v>
          </cell>
        </row>
        <row r="53">
          <cell r="A53" t="str">
            <v>K56</v>
          </cell>
          <cell r="B53" t="str">
            <v xml:space="preserve">Elec Tran-Line OH-TX-230KV-Yoakum Co Int-Denver City Sta </v>
          </cell>
        </row>
        <row r="54">
          <cell r="A54" t="str">
            <v>K57</v>
          </cell>
          <cell r="B54" t="str">
            <v>#N/A</v>
          </cell>
        </row>
        <row r="55">
          <cell r="A55" t="str">
            <v>K58</v>
          </cell>
          <cell r="B55" t="str">
            <v>Elec Tran-Line OH-TX-230KV-Plant X Sta-Harrington Sta</v>
          </cell>
        </row>
        <row r="56">
          <cell r="A56" t="str">
            <v>K59</v>
          </cell>
          <cell r="B56" t="str">
            <v>Elec Tran-Line OH-TX-230KV-Plant X Sta-Harrington Sta</v>
          </cell>
        </row>
        <row r="57">
          <cell r="A57" t="str">
            <v>T01</v>
          </cell>
          <cell r="B57" t="str">
            <v>Elec Tran-Line OH-OK-115KV-Texas Co Int-Beaver Co Int</v>
          </cell>
        </row>
        <row r="58">
          <cell r="A58" t="str">
            <v>T02</v>
          </cell>
          <cell r="B58" t="str">
            <v>Elec Tran-Line OH-OK-115KV-Texas Co Int-Beaver Co Int</v>
          </cell>
        </row>
        <row r="59">
          <cell r="A59" t="str">
            <v>T03</v>
          </cell>
          <cell r="B59" t="str">
            <v xml:space="preserve">Elec Tran-Line OH-TX-115KV-East Sta West-NM St Line </v>
          </cell>
        </row>
        <row r="60">
          <cell r="A60" t="str">
            <v>T04</v>
          </cell>
          <cell r="B60" t="str">
            <v>Elec Tran-Line OH-TX-115KV-Plant X Sta-Hereford Int</v>
          </cell>
        </row>
        <row r="61">
          <cell r="A61" t="str">
            <v>T05</v>
          </cell>
          <cell r="B61" t="str">
            <v>Elec Tran-Line OH-NM-115KV-Carlsbad Sta-Fiesta Sub</v>
          </cell>
        </row>
        <row r="62">
          <cell r="A62" t="str">
            <v>T06</v>
          </cell>
          <cell r="B62" t="str">
            <v>Elec Tran-Line OH-TX-115KV-Riverview Sta-OK St Line</v>
          </cell>
        </row>
        <row r="63">
          <cell r="A63" t="str">
            <v>T07</v>
          </cell>
          <cell r="B63" t="str">
            <v>Elec Tran-Line OH-TX-115KV-Riverview Sta-OK St Line</v>
          </cell>
        </row>
        <row r="64">
          <cell r="A64" t="str">
            <v>T08</v>
          </cell>
          <cell r="B64" t="str">
            <v>Elec Tran-Line OH-TX-115KV-Hutchinson Co Int-Spearman Int</v>
          </cell>
        </row>
        <row r="65">
          <cell r="A65" t="str">
            <v>T11</v>
          </cell>
          <cell r="B65" t="str">
            <v>Elec Tran-Line OH-TX-115KV-Osage Int-Coulter Int</v>
          </cell>
        </row>
        <row r="66">
          <cell r="A66" t="str">
            <v>T13</v>
          </cell>
          <cell r="B66" t="str">
            <v>Elec Tran-Line OH-NM-115KV-Maddox Sta-Hobbs Loop</v>
          </cell>
        </row>
        <row r="67">
          <cell r="A67" t="str">
            <v>T14</v>
          </cell>
          <cell r="B67" t="str">
            <v>Elec Tran-Line OH-NM-115KV-Cunningham Sta-Taylor Sw Sta</v>
          </cell>
        </row>
        <row r="68">
          <cell r="A68" t="str">
            <v>T15</v>
          </cell>
          <cell r="B68" t="str">
            <v>Elec Tran-Line OH-NM-115KV-Cunningham Sta-Taylor Sw Sta</v>
          </cell>
        </row>
        <row r="69">
          <cell r="A69" t="str">
            <v>T16</v>
          </cell>
          <cell r="B69" t="str">
            <v>Elec Tran-Line OH-TX-115KV-Denver City Sta-NM St Line #1</v>
          </cell>
        </row>
        <row r="70">
          <cell r="A70" t="str">
            <v>T19</v>
          </cell>
          <cell r="B70" t="str">
            <v xml:space="preserve">Elec Tran-Line OH-TX-115KV-Sulfur Springs-Terry Co Int </v>
          </cell>
        </row>
        <row r="71">
          <cell r="A71" t="str">
            <v>T20</v>
          </cell>
          <cell r="B71" t="str">
            <v xml:space="preserve">Elec Tran-Line OH-TX-115KV-Sulfur Springs-Seagraves Int </v>
          </cell>
        </row>
        <row r="72">
          <cell r="A72" t="str">
            <v>T21</v>
          </cell>
          <cell r="B72" t="str">
            <v>Elec Tran-Line OH-TX-115KV-Grassland Int-Graham Int</v>
          </cell>
        </row>
        <row r="73">
          <cell r="A73" t="str">
            <v>T22</v>
          </cell>
          <cell r="B73" t="str">
            <v>Elec Tran-Line OH-TX-115KV-Lynn Co Int-Grassland Int</v>
          </cell>
        </row>
        <row r="74">
          <cell r="A74" t="str">
            <v>T23</v>
          </cell>
          <cell r="B74" t="str">
            <v>Elec Tran-Line OH-NM-115KV-Potash Jct Sub-PCA Sub</v>
          </cell>
        </row>
        <row r="75">
          <cell r="A75" t="str">
            <v>T24</v>
          </cell>
          <cell r="B75" t="str">
            <v>#N/A</v>
          </cell>
        </row>
        <row r="76">
          <cell r="A76" t="str">
            <v>T25</v>
          </cell>
          <cell r="B76" t="str">
            <v>Elec Tran-Line OH-TX-115KV-Nichols Sta-Dumas Int</v>
          </cell>
        </row>
        <row r="77">
          <cell r="A77" t="str">
            <v>T26</v>
          </cell>
          <cell r="B77" t="str">
            <v>Elec Tran-Line OH-NM-115KV-Chaves Co Int-Urton Sub</v>
          </cell>
        </row>
        <row r="78">
          <cell r="A78" t="str">
            <v>T27</v>
          </cell>
          <cell r="B78" t="str">
            <v>Elec Tran-Line OH-TX-115KV-Nichols Sta-Dumas Int</v>
          </cell>
        </row>
        <row r="79">
          <cell r="A79" t="str">
            <v>T28</v>
          </cell>
          <cell r="B79" t="str">
            <v>#N/A</v>
          </cell>
        </row>
        <row r="80">
          <cell r="A80" t="str">
            <v>T29</v>
          </cell>
          <cell r="B80" t="str">
            <v>#N/A</v>
          </cell>
        </row>
        <row r="81">
          <cell r="A81" t="str">
            <v>T30</v>
          </cell>
          <cell r="B81" t="str">
            <v>Elec Tran-Line OH-TX-115KV-Lamb Co Int-Terry Co Int</v>
          </cell>
        </row>
        <row r="82">
          <cell r="A82" t="str">
            <v>T31</v>
          </cell>
          <cell r="B82" t="str">
            <v>Elec Tran-Line OH-TX-115KV-Lamb Co Int-Terry Co Int</v>
          </cell>
        </row>
        <row r="83">
          <cell r="A83" t="str">
            <v>T32</v>
          </cell>
          <cell r="B83" t="str">
            <v>#N/A</v>
          </cell>
        </row>
        <row r="84">
          <cell r="A84" t="str">
            <v>T33</v>
          </cell>
          <cell r="B84" t="str">
            <v>#N/A</v>
          </cell>
        </row>
        <row r="85">
          <cell r="A85" t="str">
            <v>T34</v>
          </cell>
          <cell r="B85" t="str">
            <v>#N/A</v>
          </cell>
        </row>
        <row r="86">
          <cell r="A86" t="str">
            <v>T35</v>
          </cell>
          <cell r="B86" t="str">
            <v>#N/A</v>
          </cell>
        </row>
        <row r="87">
          <cell r="A87" t="str">
            <v>T36</v>
          </cell>
          <cell r="B87" t="str">
            <v>#N/A</v>
          </cell>
        </row>
        <row r="88">
          <cell r="A88" t="str">
            <v>T37</v>
          </cell>
          <cell r="B88" t="str">
            <v>#N/A</v>
          </cell>
        </row>
        <row r="89">
          <cell r="A89" t="str">
            <v>T38</v>
          </cell>
          <cell r="B89" t="str">
            <v>#N/A</v>
          </cell>
        </row>
        <row r="90">
          <cell r="A90" t="str">
            <v>T39</v>
          </cell>
          <cell r="B90" t="str">
            <v xml:space="preserve">Elec Tran-Line OH-NM-115KV-Jal Sub-Dollarhide Sub  </v>
          </cell>
        </row>
        <row r="91">
          <cell r="A91" t="str">
            <v>T40</v>
          </cell>
          <cell r="B91" t="str">
            <v xml:space="preserve">Elec Tran-Line OH-NM-115KV-Jal Sub-Dollarhide Sub  </v>
          </cell>
        </row>
        <row r="92">
          <cell r="A92" t="str">
            <v>T41</v>
          </cell>
          <cell r="B92" t="str">
            <v>Elec Tran-Line OH-NM- 69KV-Potash Jct Sub-Kermac</v>
          </cell>
        </row>
        <row r="93">
          <cell r="A93" t="str">
            <v>T42</v>
          </cell>
          <cell r="B93" t="str">
            <v>Elec Tran-Line OH-NM-115KV-Cochran Sw Sta-Monument Sub</v>
          </cell>
        </row>
        <row r="94">
          <cell r="A94" t="str">
            <v>T43</v>
          </cell>
          <cell r="B94" t="str">
            <v>Elec Tran-Line OH-NM- 69KV-Artesia Int-Carlsbad Sta</v>
          </cell>
        </row>
        <row r="95">
          <cell r="A95" t="str">
            <v>T45</v>
          </cell>
          <cell r="B95" t="str">
            <v>Elec Tran-Line OH-TX- 69KV-Dallam Co Int-Rita Blanca REC</v>
          </cell>
        </row>
        <row r="96">
          <cell r="A96" t="str">
            <v>T46</v>
          </cell>
          <cell r="B96" t="str">
            <v>Elec Tran-Line OH-TX- 69KV-Dallam Co Int-Rita Blanca REC</v>
          </cell>
        </row>
        <row r="97">
          <cell r="A97" t="str">
            <v>T47</v>
          </cell>
          <cell r="B97" t="str">
            <v>Elec Tran-Line OH-TX- 69KV-Dallam Co Int-Rita Blanca REC</v>
          </cell>
        </row>
        <row r="98">
          <cell r="A98" t="str">
            <v>T48</v>
          </cell>
          <cell r="B98" t="str">
            <v>Elec Tran-Line OH-TX-115KV-Hutchinson Co Int-Spearman Int</v>
          </cell>
        </row>
        <row r="99">
          <cell r="A99" t="str">
            <v>T49</v>
          </cell>
          <cell r="B99" t="str">
            <v>Elec Tran-Line OH-TX-115KV-Hutchinson Co Int-Spearman Int</v>
          </cell>
        </row>
        <row r="100">
          <cell r="A100" t="str">
            <v>T50</v>
          </cell>
          <cell r="B100" t="str">
            <v>#N/A</v>
          </cell>
        </row>
        <row r="101">
          <cell r="A101" t="str">
            <v>T51</v>
          </cell>
          <cell r="B101" t="str">
            <v>#N/A</v>
          </cell>
        </row>
        <row r="102">
          <cell r="A102" t="str">
            <v>T52</v>
          </cell>
          <cell r="B102" t="str">
            <v>Elec Tran-Line OH-TX-115KV-Nichols Sta-WTU</v>
          </cell>
        </row>
        <row r="103">
          <cell r="A103" t="str">
            <v>T53</v>
          </cell>
          <cell r="B103" t="str">
            <v>Elec Tran-Line OH-TX-115KV-Nichols Sta-WTU</v>
          </cell>
        </row>
        <row r="104">
          <cell r="A104" t="str">
            <v>T54</v>
          </cell>
          <cell r="B104" t="str">
            <v>Elec Tran-Line OH-TX-115KV-Nichols Sta-WTU</v>
          </cell>
        </row>
        <row r="105">
          <cell r="A105" t="str">
            <v>T55</v>
          </cell>
          <cell r="B105" t="str">
            <v>#N/A</v>
          </cell>
        </row>
        <row r="106">
          <cell r="A106" t="str">
            <v>T56</v>
          </cell>
          <cell r="B106" t="str">
            <v>#N/A</v>
          </cell>
        </row>
        <row r="107">
          <cell r="A107" t="str">
            <v>T57</v>
          </cell>
          <cell r="B107" t="str">
            <v>#N/A</v>
          </cell>
        </row>
        <row r="108">
          <cell r="A108" t="str">
            <v>T58</v>
          </cell>
          <cell r="B108" t="str">
            <v>#N/A</v>
          </cell>
        </row>
        <row r="109">
          <cell r="A109" t="str">
            <v>T59</v>
          </cell>
          <cell r="B109" t="str">
            <v>#N/A</v>
          </cell>
        </row>
        <row r="110">
          <cell r="A110" t="str">
            <v>T60</v>
          </cell>
          <cell r="B110" t="str">
            <v>#N/A</v>
          </cell>
        </row>
        <row r="111">
          <cell r="A111" t="str">
            <v>T61</v>
          </cell>
          <cell r="B111" t="str">
            <v>#N/A</v>
          </cell>
        </row>
        <row r="112">
          <cell r="A112" t="str">
            <v>T62</v>
          </cell>
          <cell r="B112" t="str">
            <v>#N/A</v>
          </cell>
        </row>
        <row r="113">
          <cell r="A113" t="str">
            <v>T63</v>
          </cell>
          <cell r="B113" t="str">
            <v>#N/A</v>
          </cell>
        </row>
        <row r="114">
          <cell r="A114" t="str">
            <v>T64</v>
          </cell>
          <cell r="B114" t="str">
            <v>#N/A</v>
          </cell>
        </row>
        <row r="115">
          <cell r="A115" t="str">
            <v>V01</v>
          </cell>
          <cell r="B115" t="str">
            <v>Elec Tran-Line OH-TX-115KV-Riverview Sta-Moore Co Sta</v>
          </cell>
        </row>
        <row r="116">
          <cell r="A116" t="str">
            <v>V02</v>
          </cell>
          <cell r="B116" t="str">
            <v>#N/A</v>
          </cell>
        </row>
        <row r="117">
          <cell r="A117" t="str">
            <v>V03</v>
          </cell>
          <cell r="B117" t="str">
            <v xml:space="preserve">Elec Tran-Line OH-TX-115KV-East Sta-Nichols Sta  </v>
          </cell>
        </row>
        <row r="118">
          <cell r="A118" t="str">
            <v>V04</v>
          </cell>
          <cell r="B118" t="str">
            <v>Elec Tran-Line OH-TX-115KV-Randall Co Int-East Sta</v>
          </cell>
        </row>
        <row r="119">
          <cell r="A119" t="str">
            <v>V05</v>
          </cell>
          <cell r="B119" t="str">
            <v xml:space="preserve">Elec Tran-Line OH-TX-115KV-East Sta West-NM St Line </v>
          </cell>
        </row>
        <row r="120">
          <cell r="A120" t="str">
            <v>V07</v>
          </cell>
          <cell r="B120" t="str">
            <v>Elec Tran-Line OH-TX-115KV-Hale Co Int-Cox Sub</v>
          </cell>
        </row>
        <row r="121">
          <cell r="A121" t="str">
            <v>V08</v>
          </cell>
          <cell r="B121" t="str">
            <v>Elec Tran-Line OH-TX-115KV-Tuco Int-Randall Co Int</v>
          </cell>
        </row>
        <row r="122">
          <cell r="A122" t="str">
            <v>V09</v>
          </cell>
          <cell r="B122" t="str">
            <v>Elec Tran-Line OH-TX-115KV-Plant X Sta-Hale Co Int South Ckt</v>
          </cell>
        </row>
        <row r="123">
          <cell r="A123" t="str">
            <v>V11</v>
          </cell>
          <cell r="B123" t="str">
            <v>Elec Tran-Line OH-TX-115KV-Denver City Sta-Tuco Int</v>
          </cell>
        </row>
        <row r="124">
          <cell r="A124" t="str">
            <v>V12</v>
          </cell>
          <cell r="B124" t="str">
            <v>Elec Tran-Line OH-TX-115KV-Plant X Sta-Bailey Co Int</v>
          </cell>
        </row>
        <row r="125">
          <cell r="A125" t="str">
            <v>V13</v>
          </cell>
          <cell r="B125" t="str">
            <v>Elec Tran-Line OH-TX-115KV-Plant X Sta-Lamb Co Int</v>
          </cell>
        </row>
        <row r="126">
          <cell r="A126" t="str">
            <v>V14</v>
          </cell>
          <cell r="B126" t="str">
            <v>Elec Tran-Line OH-TX-115KV-Tuco Int-Lubbock East Int</v>
          </cell>
        </row>
        <row r="127">
          <cell r="A127" t="str">
            <v>V15</v>
          </cell>
          <cell r="B127" t="str">
            <v>Elec Tran-Line OH-TX-115KV-Denver City Sta-Tuco Int</v>
          </cell>
        </row>
        <row r="128">
          <cell r="A128" t="str">
            <v>V16</v>
          </cell>
          <cell r="B128" t="str">
            <v>Elec Tran-Line OH-TX-115KV-Denver City Sta-Tuco Int</v>
          </cell>
        </row>
        <row r="129">
          <cell r="A129" t="str">
            <v>V18</v>
          </cell>
          <cell r="B129" t="str">
            <v>Elec Tran-Line OH-NM-115KV-Carlsbad Sta-Cunningham Sta #1</v>
          </cell>
        </row>
        <row r="130">
          <cell r="A130" t="str">
            <v>V20</v>
          </cell>
          <cell r="B130" t="str">
            <v>Elec Tran-Line OH-NM-115KV-Eddy Co Int-Artesia Int</v>
          </cell>
        </row>
        <row r="131">
          <cell r="A131" t="str">
            <v>V21</v>
          </cell>
          <cell r="B131" t="str">
            <v>Elec Tran-Line OH-NM-115KV-Carlsbad Sta-Cunningham Sta #2</v>
          </cell>
        </row>
        <row r="132">
          <cell r="A132" t="str">
            <v>V24</v>
          </cell>
          <cell r="B132" t="str">
            <v>Elec Tran-Line OH-TX-115KV-Denver City Sta-Tuco Int</v>
          </cell>
        </row>
        <row r="133">
          <cell r="A133" t="str">
            <v>V26</v>
          </cell>
          <cell r="B133" t="str">
            <v>Elec Tran-Line OH-NM-115KV-Carlsbad Sta-Roswell Int</v>
          </cell>
        </row>
        <row r="134">
          <cell r="A134" t="str">
            <v>V28</v>
          </cell>
          <cell r="B134" t="str">
            <v>Elec Tran-Line OH-TX-115KV-Nichols Sta-Coulter Int</v>
          </cell>
        </row>
        <row r="135">
          <cell r="A135" t="str">
            <v>V29</v>
          </cell>
          <cell r="B135" t="str">
            <v>Elec Tran-Line OH-TX-115KV-Nichols Sta-Kingsmill Sub</v>
          </cell>
        </row>
        <row r="136">
          <cell r="A136" t="str">
            <v>V30</v>
          </cell>
          <cell r="B136" t="str">
            <v xml:space="preserve">Elec Tran-Line OH-TX-115KV-Moore Co Sta-OK St Line  </v>
          </cell>
        </row>
        <row r="137">
          <cell r="A137" t="str">
            <v>V31</v>
          </cell>
          <cell r="B137" t="str">
            <v>Elec Tran-Line OH-TX-115KV-Hutchinson Co Int-Riverview Sta</v>
          </cell>
        </row>
        <row r="138">
          <cell r="A138" t="str">
            <v>V32</v>
          </cell>
          <cell r="B138" t="str">
            <v>Elec Tran-Line OH-OK-115KV-Texas Co Int-KS St Line</v>
          </cell>
        </row>
        <row r="139">
          <cell r="A139" t="str">
            <v>V33</v>
          </cell>
          <cell r="B139" t="str">
            <v>Elec Tran-Line OH-TX-115KV-Lubbock South Int-Lynn Co Int</v>
          </cell>
        </row>
        <row r="140">
          <cell r="A140" t="str">
            <v>V34</v>
          </cell>
          <cell r="B140" t="str">
            <v>Elec Tran-Line OH-TX-115KV-Lubbock East Int-Lubbock South Int</v>
          </cell>
        </row>
        <row r="141">
          <cell r="A141" t="str">
            <v>V35</v>
          </cell>
          <cell r="B141" t="str">
            <v>Elec Tran-Line OH-TX-115KV-Hutchinson Co Int-Gray Co Int</v>
          </cell>
        </row>
        <row r="142">
          <cell r="A142" t="str">
            <v>V36</v>
          </cell>
          <cell r="B142" t="str">
            <v>Elec Tran-Line OH-TX-115KV-Denver City Sta-Cochran Co Int</v>
          </cell>
        </row>
        <row r="143">
          <cell r="A143" t="str">
            <v>V37</v>
          </cell>
          <cell r="B143" t="str">
            <v>Elec Tran-Line OH-TX-115KV-Plant X Sta-Hereford Int</v>
          </cell>
        </row>
        <row r="144">
          <cell r="A144" t="str">
            <v>V38</v>
          </cell>
          <cell r="B144" t="str">
            <v>Elec Tran-Line OH-TX-115KV-Nichols Sta-CRMWA #1</v>
          </cell>
        </row>
        <row r="145">
          <cell r="A145" t="str">
            <v>V40</v>
          </cell>
          <cell r="B145" t="str">
            <v>Elec Tran-Line OH-TX-115KV-Denver City Sta-Tuco Int</v>
          </cell>
        </row>
        <row r="146">
          <cell r="A146" t="str">
            <v>V41</v>
          </cell>
          <cell r="B146" t="str">
            <v>Elec Tran-Line OH-TX-115KV-Tuco Int-Crosby Co Int</v>
          </cell>
        </row>
        <row r="147">
          <cell r="A147" t="str">
            <v>V43</v>
          </cell>
          <cell r="B147" t="str">
            <v xml:space="preserve">Elec Tran-Line OH-TX-115KV-East Sta West-NM St Line </v>
          </cell>
        </row>
        <row r="148">
          <cell r="A148" t="str">
            <v>V44</v>
          </cell>
          <cell r="B148" t="str">
            <v xml:space="preserve">Elec Tran-Line OH-TX-115KV-East Sta West-NM St Line </v>
          </cell>
        </row>
        <row r="149">
          <cell r="A149" t="str">
            <v>V45</v>
          </cell>
          <cell r="B149" t="str">
            <v>Elec Tran-Line OH-TX-115KV-Nichols Sta-Dumas Int</v>
          </cell>
        </row>
        <row r="150">
          <cell r="A150" t="str">
            <v>V46</v>
          </cell>
          <cell r="B150" t="str">
            <v>Elec Tran-Line OH-TX-115KV-Allen Sub-Wheelock Sub</v>
          </cell>
        </row>
        <row r="151">
          <cell r="A151" t="str">
            <v>V49</v>
          </cell>
          <cell r="B151" t="str">
            <v>Elec Tran-Line OH-TX-115KV-Denver City Sta-Cochran Co Int</v>
          </cell>
        </row>
        <row r="152">
          <cell r="A152" t="str">
            <v>V50</v>
          </cell>
          <cell r="B152" t="str">
            <v>Elec Tran-Line OH-TX-115KV-Northwest Int-Bush Sub</v>
          </cell>
        </row>
        <row r="153">
          <cell r="A153" t="str">
            <v>V51</v>
          </cell>
          <cell r="B153" t="str">
            <v xml:space="preserve">Elec Tran-Line OH-TX-115KV-East Sta West-NM St Line </v>
          </cell>
        </row>
        <row r="154">
          <cell r="A154" t="str">
            <v>V52</v>
          </cell>
          <cell r="B154" t="str">
            <v>Elec Tran-Line OH-TX-115KV-Bushland Int-Coulter Int</v>
          </cell>
        </row>
        <row r="155">
          <cell r="A155" t="str">
            <v>V53</v>
          </cell>
          <cell r="B155" t="str">
            <v>Elec Tran-Line OH-TX-115KV-Denver City Sta-NM St Line #1</v>
          </cell>
        </row>
        <row r="156">
          <cell r="A156" t="str">
            <v>V54</v>
          </cell>
          <cell r="B156" t="str">
            <v>Elec Tran-Line OH-TX-115KV-Denver City Sta-NM St Line #2</v>
          </cell>
        </row>
        <row r="157">
          <cell r="A157" t="str">
            <v>V55</v>
          </cell>
          <cell r="B157" t="str">
            <v>Elec Tran-Line OH-TX-115KV-Lamb Co Int-Terry Co Int</v>
          </cell>
        </row>
        <row r="158">
          <cell r="A158" t="str">
            <v>V56</v>
          </cell>
          <cell r="B158" t="str">
            <v>Elec Tran-Line OH-TX-115KV-Sundown Int-Cochran Co Int</v>
          </cell>
        </row>
        <row r="159">
          <cell r="A159" t="str">
            <v>V57</v>
          </cell>
          <cell r="B159" t="str">
            <v>Elec Tran-Line OH-TX-115KV-Carlisle Int-Lubbock South Int</v>
          </cell>
        </row>
        <row r="160">
          <cell r="A160" t="str">
            <v>V59</v>
          </cell>
          <cell r="B160" t="str">
            <v>#N/A</v>
          </cell>
        </row>
        <row r="161">
          <cell r="A161" t="str">
            <v>V60</v>
          </cell>
          <cell r="B161" t="str">
            <v>Elec Tran-Line OH-TX-115KV-Nichols Sta-Hutchinson Co Int</v>
          </cell>
        </row>
        <row r="162">
          <cell r="A162" t="str">
            <v>V61</v>
          </cell>
          <cell r="B162" t="str">
            <v>Elec Tran-Line OH-NM-115KV-Carlsbad Sta-Cunningham Sta #2</v>
          </cell>
        </row>
        <row r="163">
          <cell r="A163" t="str">
            <v>V62</v>
          </cell>
          <cell r="B163" t="str">
            <v>Elec Tran-Line OH-TX-115KV-Denver City Sta-Tuco Int</v>
          </cell>
        </row>
        <row r="164">
          <cell r="A164" t="str">
            <v>V63</v>
          </cell>
          <cell r="B164" t="str">
            <v>Elec Tran-Line OH-TX-115KV-Allen Sub-Wheelock Sub</v>
          </cell>
        </row>
        <row r="165">
          <cell r="A165" t="str">
            <v>V64</v>
          </cell>
          <cell r="B165" t="str">
            <v>Elec Tran-Line OH-TX-115KV-Moore Co Sta-Dallam Co Int</v>
          </cell>
        </row>
        <row r="166">
          <cell r="A166" t="str">
            <v>V65</v>
          </cell>
          <cell r="B166" t="str">
            <v>Elec Tran-Line OH-TX-115KV-Tuco Int-Randall Co Int</v>
          </cell>
        </row>
        <row r="167">
          <cell r="A167" t="str">
            <v>V66</v>
          </cell>
          <cell r="B167" t="str">
            <v>Elec Tran-Line OH-TX-115KV-Yoakum Co Int-Seagraves Int</v>
          </cell>
        </row>
        <row r="168">
          <cell r="A168" t="str">
            <v>V67</v>
          </cell>
          <cell r="B168" t="str">
            <v>Elec Tran-Line OH-TX-115KV-Randall Co Int-Osage Int</v>
          </cell>
        </row>
        <row r="169">
          <cell r="A169" t="str">
            <v>V68</v>
          </cell>
          <cell r="B169" t="str">
            <v>Elec Tran-Line OH-TX-115KV-Riverview Sta-OK St Line</v>
          </cell>
        </row>
        <row r="170">
          <cell r="A170" t="str">
            <v>V70</v>
          </cell>
          <cell r="B170" t="str">
            <v>Elec Tran-Line OH-TX-115KV-Osage Int-South Georgia Int</v>
          </cell>
        </row>
        <row r="171">
          <cell r="A171" t="str">
            <v>V71</v>
          </cell>
          <cell r="B171" t="str">
            <v>#N/A</v>
          </cell>
        </row>
        <row r="172">
          <cell r="A172" t="str">
            <v>V72</v>
          </cell>
          <cell r="B172" t="str">
            <v>Elec Tran-Line OH-TX-115KV-Tuco Int-Randall Co Int</v>
          </cell>
        </row>
        <row r="173">
          <cell r="A173" t="str">
            <v>V74</v>
          </cell>
          <cell r="B173" t="str">
            <v>Elec Tran-Line OH-NM-115KV-Curry Co Int-Tucumcari</v>
          </cell>
        </row>
        <row r="174">
          <cell r="A174" t="str">
            <v>V75</v>
          </cell>
          <cell r="B174" t="str">
            <v>#N/A</v>
          </cell>
        </row>
        <row r="175">
          <cell r="A175" t="str">
            <v>V76</v>
          </cell>
          <cell r="B175" t="str">
            <v>Elec Tran-Line OH-TX-115KV-Swisher Co Int-Kress Int</v>
          </cell>
        </row>
        <row r="176">
          <cell r="A176" t="str">
            <v>V77</v>
          </cell>
          <cell r="B176" t="str">
            <v>Elec Tran-Line OH-NM-115KV-Chaves Co Int-Roswell Int</v>
          </cell>
        </row>
        <row r="177">
          <cell r="A177" t="str">
            <v>V78</v>
          </cell>
          <cell r="B177" t="str">
            <v>Elec Tran-Line OH-NM-115KV-Curry Co Int-Roosevelt Co Int #2</v>
          </cell>
        </row>
        <row r="178">
          <cell r="A178" t="str">
            <v>V79</v>
          </cell>
          <cell r="B178" t="str">
            <v>Elec Tran-Line OH-TX-115KV-Hutchinson Co Int-Riverview Sta</v>
          </cell>
        </row>
        <row r="179">
          <cell r="A179" t="str">
            <v>V80</v>
          </cell>
          <cell r="B179" t="str">
            <v>Elec Tran-Line OH-TX-115KV-Denver City Sta-Waits Sub</v>
          </cell>
        </row>
        <row r="180">
          <cell r="A180" t="str">
            <v>V81</v>
          </cell>
          <cell r="B180" t="str">
            <v>#N/A</v>
          </cell>
        </row>
        <row r="181">
          <cell r="A181" t="str">
            <v>V82</v>
          </cell>
          <cell r="B181" t="str">
            <v>#N/A</v>
          </cell>
        </row>
        <row r="182">
          <cell r="A182" t="str">
            <v>V83</v>
          </cell>
          <cell r="B182" t="str">
            <v>Elec Tran-Line OH-NM-115KV-Maddox Sta-Maljamar Sub</v>
          </cell>
        </row>
        <row r="183">
          <cell r="A183" t="str">
            <v>V84</v>
          </cell>
          <cell r="B183" t="str">
            <v>Elec Tran-Line OH-NM-115KV-Maddox Sta-Maljamar Sub</v>
          </cell>
        </row>
        <row r="184">
          <cell r="A184" t="str">
            <v>V90</v>
          </cell>
          <cell r="B184" t="str">
            <v>Elec Tran-Line OH-NM-115KV-Cunningham Sta-Maddox Sta</v>
          </cell>
        </row>
        <row r="185">
          <cell r="A185" t="str">
            <v>V92</v>
          </cell>
          <cell r="B185" t="str">
            <v>#N/A</v>
          </cell>
        </row>
        <row r="186">
          <cell r="A186" t="str">
            <v>V93</v>
          </cell>
          <cell r="B186" t="str">
            <v>Elec Tran-Line OH-TX-115KV-Nichols Sta-Hutchinson Co Int</v>
          </cell>
        </row>
        <row r="187">
          <cell r="A187" t="str">
            <v>V94</v>
          </cell>
          <cell r="B187" t="str">
            <v>Elec Tran-Line OH-TX-115KV-Nichols Sta-Hutchinson Co Int</v>
          </cell>
        </row>
        <row r="188">
          <cell r="A188" t="str">
            <v>V95</v>
          </cell>
          <cell r="B188" t="str">
            <v>Elec Tran-Line OH-TX-115KV-Denver City Sta-Cochran Co Int</v>
          </cell>
        </row>
        <row r="189">
          <cell r="A189" t="str">
            <v>V96</v>
          </cell>
          <cell r="B189" t="str">
            <v xml:space="preserve">Elec Tran-Line OH-NM-115KV-Maddox Sta-Lea Co REC </v>
          </cell>
        </row>
        <row r="190">
          <cell r="A190" t="str">
            <v>V98</v>
          </cell>
          <cell r="B190" t="str">
            <v>Elec Tran-Line OH-NM- 69KV-Duval-IMC #4 Bore Hole</v>
          </cell>
        </row>
        <row r="191">
          <cell r="A191" t="str">
            <v>V99</v>
          </cell>
          <cell r="B191" t="str">
            <v>Elec Tran-Line OH-TX-115KV-Denver City Sta-Cochran Co Int</v>
          </cell>
        </row>
        <row r="192">
          <cell r="A192" t="str">
            <v>Y50</v>
          </cell>
          <cell r="B192" t="str">
            <v>Elec Tran-Line OH-TX- 69KV-Lubbock Loop</v>
          </cell>
        </row>
        <row r="193">
          <cell r="A193" t="str">
            <v>Y51</v>
          </cell>
          <cell r="B193" t="str">
            <v>Elec Tran-Line OH-OK- 69KV-Thompson Int-Keyes Sub</v>
          </cell>
        </row>
        <row r="194">
          <cell r="A194" t="str">
            <v>Y52</v>
          </cell>
          <cell r="B194" t="str">
            <v>#N/A</v>
          </cell>
        </row>
        <row r="195">
          <cell r="A195" t="str">
            <v>Y53</v>
          </cell>
          <cell r="B195" t="str">
            <v xml:space="preserve">Elec Tran-Line OH-OK- 69KV-Texas Co Int-Thompson Int W Ckt </v>
          </cell>
        </row>
        <row r="196">
          <cell r="A196" t="str">
            <v>Y56</v>
          </cell>
          <cell r="B196" t="str">
            <v>Elec Tran-Line OH-TX- 69KV-Borger Loop</v>
          </cell>
        </row>
        <row r="197">
          <cell r="A197" t="str">
            <v>Y57</v>
          </cell>
          <cell r="B197" t="str">
            <v>Elec Tran-Line OH-TX- 69KV-Borger Loop</v>
          </cell>
        </row>
        <row r="198">
          <cell r="A198" t="str">
            <v>Y58</v>
          </cell>
          <cell r="B198" t="str">
            <v>Elec Tran-Line OH-TX- 69KV-Hutchinson Co Int-OK St Line</v>
          </cell>
        </row>
        <row r="199">
          <cell r="A199" t="str">
            <v>Y59</v>
          </cell>
          <cell r="B199" t="str">
            <v xml:space="preserve">Elec Tran-Line OH-TX- 69KV-Riverview Sta-Kingsmill Sub </v>
          </cell>
        </row>
        <row r="200">
          <cell r="A200" t="str">
            <v>Y60</v>
          </cell>
          <cell r="B200" t="str">
            <v>Elec Tran-Line OH-TX- 69KV-Hutchinson Co Int-OK St Line</v>
          </cell>
        </row>
        <row r="201">
          <cell r="A201" t="str">
            <v>Y61</v>
          </cell>
          <cell r="B201" t="str">
            <v>Elec Tran-Line OH-TX- 69KV-Borger Loop</v>
          </cell>
        </row>
        <row r="202">
          <cell r="A202" t="str">
            <v>Y62</v>
          </cell>
          <cell r="B202" t="str">
            <v>Elec Tran-Line OH-TX- 69KV-Hutchinson Co Int-OK St Line</v>
          </cell>
        </row>
        <row r="203">
          <cell r="A203" t="str">
            <v>Y63</v>
          </cell>
          <cell r="B203" t="str">
            <v>#N/A</v>
          </cell>
        </row>
        <row r="204">
          <cell r="A204" t="str">
            <v>Y64</v>
          </cell>
          <cell r="B204" t="str">
            <v>Elec Tran-Line OH-TX- 69KV-Lubbock Loop</v>
          </cell>
        </row>
        <row r="205">
          <cell r="A205" t="str">
            <v>Y65</v>
          </cell>
          <cell r="B205" t="str">
            <v>Elec Tran-Line OH-TX- 69KV-Industrial Sub-Huber Co-Gen Plt</v>
          </cell>
        </row>
        <row r="206">
          <cell r="A206" t="str">
            <v>Y66</v>
          </cell>
          <cell r="B206" t="str">
            <v>Elec Tran-Line OH-TX- 69KV-N Amarillo Sw Sta-Channing Sub</v>
          </cell>
        </row>
        <row r="207">
          <cell r="A207" t="str">
            <v>Y67</v>
          </cell>
          <cell r="B207" t="str">
            <v xml:space="preserve">Elec Tran-Line OH-TX- 69KV-Castro Co REC Sub Tap </v>
          </cell>
        </row>
        <row r="208">
          <cell r="A208" t="str">
            <v>Y69</v>
          </cell>
          <cell r="B208" t="str">
            <v>Elec Tran-Line OH-TX- 69KV-Amarillo Loop</v>
          </cell>
        </row>
        <row r="209">
          <cell r="A209" t="str">
            <v>Y70</v>
          </cell>
          <cell r="B209" t="str">
            <v>Elec Tran-Line OH-TX- 69KV-Amarillo Loop</v>
          </cell>
        </row>
        <row r="210">
          <cell r="A210" t="str">
            <v>Y72</v>
          </cell>
          <cell r="B210" t="str">
            <v>Elec Tran-Line OH-TX- 69KV-Amarillo Loop</v>
          </cell>
        </row>
        <row r="211">
          <cell r="A211" t="str">
            <v>Y74</v>
          </cell>
          <cell r="B211" t="str">
            <v>Elec Tran-Line OH-TX- 69KV-Tuco Int-Hereford Int</v>
          </cell>
        </row>
        <row r="212">
          <cell r="A212" t="str">
            <v>Y75</v>
          </cell>
          <cell r="B212" t="str">
            <v>Elec Tran-Line OH-TX- 69KV-Plainview Sub-Kress Int</v>
          </cell>
        </row>
        <row r="213">
          <cell r="A213" t="str">
            <v>Y76</v>
          </cell>
          <cell r="B213" t="str">
            <v>Elec Tran-Line OH-TX- 69KV-Tuco Int-Plainview</v>
          </cell>
        </row>
        <row r="214">
          <cell r="A214" t="str">
            <v>Y77</v>
          </cell>
          <cell r="B214" t="str">
            <v>Elec Tran-Line OH-TX- 69KV-Tuco Int-Plainview</v>
          </cell>
        </row>
        <row r="215">
          <cell r="A215" t="str">
            <v>Y78</v>
          </cell>
          <cell r="B215" t="str">
            <v xml:space="preserve">Elec Tran-Line OH-TX- 69KV-Tuco Int-NM St Line </v>
          </cell>
        </row>
        <row r="216">
          <cell r="A216" t="str">
            <v>Y79</v>
          </cell>
          <cell r="B216" t="str">
            <v xml:space="preserve">Elec Tran-Line OH-TX- 69KV-Tuco Int-NM St Line </v>
          </cell>
        </row>
        <row r="217">
          <cell r="A217" t="str">
            <v>Y80</v>
          </cell>
          <cell r="B217" t="str">
            <v xml:space="preserve">Elec Tran-Line OH-TX- 69KV-Tuco Int-NM St Line </v>
          </cell>
        </row>
        <row r="218">
          <cell r="A218" t="str">
            <v>Y81</v>
          </cell>
          <cell r="B218" t="str">
            <v>Elec Tran-Line OH-NM- 69KV-Roosevelt Co Int-Portales Sw Sta</v>
          </cell>
        </row>
        <row r="219">
          <cell r="A219" t="str">
            <v>Y83</v>
          </cell>
          <cell r="B219" t="str">
            <v>Elec Tran-Line OH-NM- 69KV-Clovis Loop</v>
          </cell>
        </row>
        <row r="220">
          <cell r="A220" t="str">
            <v>Y84</v>
          </cell>
          <cell r="B220" t="str">
            <v>Elec Tran-Line OH-TX- 69KV-Tuco Int-Stanton Sub</v>
          </cell>
        </row>
        <row r="221">
          <cell r="A221" t="str">
            <v>Y85</v>
          </cell>
          <cell r="B221" t="str">
            <v>Elec Tran-Line OH-TX- 69KV-Lubbock Loop</v>
          </cell>
        </row>
        <row r="222">
          <cell r="A222" t="str">
            <v>Y86</v>
          </cell>
          <cell r="B222" t="str">
            <v>Elec Tran-Line OH-TX- 69KV-Gaines Co Int-Doss Sub</v>
          </cell>
        </row>
        <row r="223">
          <cell r="A223" t="str">
            <v>Y89</v>
          </cell>
          <cell r="B223" t="str">
            <v>Elec Tran-Line OH-TX- 69KV-Denver City Sta-Lamb Co Int</v>
          </cell>
        </row>
        <row r="224">
          <cell r="A224" t="str">
            <v>Y90</v>
          </cell>
          <cell r="B224" t="str">
            <v>#N/A</v>
          </cell>
        </row>
        <row r="225">
          <cell r="A225" t="str">
            <v>Y91</v>
          </cell>
          <cell r="B225" t="str">
            <v>Elec Tran-Line OH-TX- 69KV-Happy Int-Shamrock Pumping Sta</v>
          </cell>
        </row>
        <row r="226">
          <cell r="A226" t="str">
            <v>Y92</v>
          </cell>
          <cell r="B226" t="str">
            <v>Elec Tran-Line OH-TX- 69KV-East Sta-Van Buren Sub</v>
          </cell>
        </row>
        <row r="227">
          <cell r="A227" t="str">
            <v>Y93</v>
          </cell>
          <cell r="B227" t="str">
            <v>Elec Tran-Line OH-TX- 69KV-East Sta-Van Buren Sub</v>
          </cell>
        </row>
        <row r="228">
          <cell r="A228" t="str">
            <v>Y95</v>
          </cell>
          <cell r="B228" t="str">
            <v>Elec Tran-Line OH-TX- 69KV-Denver City Sta-Lamb Co Int</v>
          </cell>
        </row>
        <row r="229">
          <cell r="A229" t="str">
            <v>Y96</v>
          </cell>
          <cell r="B229" t="str">
            <v>Elec Tran-Line OH-TX- 69KV-Tuco Int-Plainview</v>
          </cell>
        </row>
        <row r="230">
          <cell r="A230" t="str">
            <v>Y97</v>
          </cell>
          <cell r="B230" t="str">
            <v>Elec Tran-Line OH-NM- 69KV-Clovis Loop</v>
          </cell>
        </row>
        <row r="231">
          <cell r="A231" t="str">
            <v>Y98</v>
          </cell>
          <cell r="B231" t="str">
            <v>Elec Tran-Line OH-TX- 69KV-Denver City Sta-Doss Sub</v>
          </cell>
        </row>
        <row r="232">
          <cell r="A232" t="str">
            <v>Y99</v>
          </cell>
          <cell r="B232" t="str">
            <v>Elec Tran-Line OH-TX- 69KV-Denver City Sta Loop</v>
          </cell>
        </row>
        <row r="233">
          <cell r="A233" t="str">
            <v>Z01</v>
          </cell>
          <cell r="B233" t="str">
            <v>Elec Tran-Line OH-NM- 69KV-Potash Jct Sub-Duval #1 &amp; Duval #4</v>
          </cell>
        </row>
        <row r="234">
          <cell r="A234" t="str">
            <v>Z02</v>
          </cell>
          <cell r="B234" t="str">
            <v>Elec Tran-Line OH-NM- 69KV-Potash Jct Sub-Duval #2</v>
          </cell>
        </row>
        <row r="235">
          <cell r="A235" t="str">
            <v>Z03</v>
          </cell>
          <cell r="B235" t="str">
            <v>Elec Tran-Line OH-NM- 69KV-Potash Jct Sub-Duval #2</v>
          </cell>
        </row>
        <row r="236">
          <cell r="A236" t="str">
            <v>Z04</v>
          </cell>
          <cell r="B236" t="str">
            <v>Elec Tran-Line OH-TX- 69KV-Kingsmill Sub-Celanese Sta</v>
          </cell>
        </row>
        <row r="237">
          <cell r="A237" t="str">
            <v>Z05</v>
          </cell>
          <cell r="B237" t="str">
            <v>Elec Tran-Line OH-NM- 69KV-Carlsbad Sta-White Sub</v>
          </cell>
        </row>
        <row r="238">
          <cell r="A238" t="str">
            <v>Z07</v>
          </cell>
          <cell r="B238" t="str">
            <v>#N/A</v>
          </cell>
        </row>
        <row r="239">
          <cell r="A239" t="str">
            <v>Z08</v>
          </cell>
          <cell r="B239" t="str">
            <v>Elec Tran-Line OH-NM-115KV-Chaves Co Int-Urton Sub</v>
          </cell>
        </row>
        <row r="240">
          <cell r="A240" t="str">
            <v>Z09</v>
          </cell>
          <cell r="B240" t="str">
            <v>Elec Tran-Line OH-NM- 69KV-Roswell Int-Chaves Co Int</v>
          </cell>
        </row>
        <row r="241">
          <cell r="A241" t="str">
            <v>Z12</v>
          </cell>
          <cell r="B241" t="str">
            <v>Elec Tran-Line OH-NM- 69KV-Artesia Int-Artesia City Sub</v>
          </cell>
        </row>
        <row r="242">
          <cell r="A242" t="str">
            <v>Z15</v>
          </cell>
          <cell r="B242" t="str">
            <v>Elec Tran-Line OH-TX- 69KV-Carlisle Int-South Plains REC 4</v>
          </cell>
        </row>
        <row r="243">
          <cell r="A243" t="str">
            <v>Z17</v>
          </cell>
          <cell r="B243" t="str">
            <v>Elec Tran-Line OH-TX- 69KV-Hutchinson Co Int-OK St Line</v>
          </cell>
        </row>
        <row r="244">
          <cell r="A244" t="str">
            <v>Z18</v>
          </cell>
          <cell r="B244" t="str">
            <v>Elec Tran-Line OH-TX- 69KV-Tuco Int-Hereford Int</v>
          </cell>
        </row>
        <row r="245">
          <cell r="A245" t="str">
            <v>Z20</v>
          </cell>
          <cell r="B245" t="str">
            <v>Elec Tran-Line OH-TX- 69KV-Cochran Co Int-Sundown REC</v>
          </cell>
        </row>
        <row r="246">
          <cell r="A246" t="str">
            <v>Z21</v>
          </cell>
          <cell r="B246" t="str">
            <v>#N/A</v>
          </cell>
        </row>
        <row r="247">
          <cell r="A247" t="str">
            <v>Z22</v>
          </cell>
          <cell r="B247" t="str">
            <v>Elec Tran-Line OH-NM- 69KV-Potash Jct Sub-Kermac</v>
          </cell>
        </row>
        <row r="248">
          <cell r="A248" t="str">
            <v>Z23</v>
          </cell>
          <cell r="B248" t="str">
            <v xml:space="preserve">Elec Tran-Line UG-TX- 69KV-South Georgia Int-Lawrence Park Sub </v>
          </cell>
        </row>
        <row r="249">
          <cell r="A249" t="str">
            <v>Z24</v>
          </cell>
          <cell r="B249" t="str">
            <v>Elec Tran-Line OH-NM- 69KV-Roosevelt Co Int-Portales City Sub</v>
          </cell>
        </row>
        <row r="250">
          <cell r="A250" t="str">
            <v>Z25</v>
          </cell>
          <cell r="B250" t="str">
            <v>Elec Tran-Line OH-TX- 69KV-Denver City Sta-Lamb Co Int</v>
          </cell>
        </row>
        <row r="251">
          <cell r="A251" t="str">
            <v>Z26</v>
          </cell>
          <cell r="B251" t="str">
            <v>Elec Tran-Line OH-TX- 69KV-Finley Sub-South Of Whiteface</v>
          </cell>
        </row>
        <row r="252">
          <cell r="A252" t="str">
            <v>Z27</v>
          </cell>
          <cell r="B252" t="str">
            <v>Elec Tran-Line OH-OK- 69KV-Texas Co Int-Thompson Int E Ckt</v>
          </cell>
        </row>
        <row r="253">
          <cell r="A253" t="str">
            <v>Z31</v>
          </cell>
          <cell r="B253" t="str">
            <v>#N/A</v>
          </cell>
        </row>
        <row r="254">
          <cell r="A254" t="str">
            <v>Z33</v>
          </cell>
          <cell r="B254" t="str">
            <v>Elec Tran-Line OH-TX- 69KV-Amarillo Loop</v>
          </cell>
        </row>
        <row r="255">
          <cell r="A255" t="str">
            <v>Z34</v>
          </cell>
          <cell r="B255" t="str">
            <v>Elec Tran-Line OH-TX- 69KV-Amarillo Loop</v>
          </cell>
        </row>
        <row r="256">
          <cell r="A256" t="str">
            <v>Z36</v>
          </cell>
          <cell r="B256" t="str">
            <v>Elec Tran-Line OH-TX- 69KV-Tuco Int-Plainview</v>
          </cell>
        </row>
        <row r="257">
          <cell r="A257" t="str">
            <v>Z38</v>
          </cell>
          <cell r="B257" t="str">
            <v>#N/A</v>
          </cell>
        </row>
        <row r="258">
          <cell r="A258" t="str">
            <v>Z39</v>
          </cell>
          <cell r="B258" t="str">
            <v>Elec Tran-Line OH-TX- 69KV-Crosby Co Int-Pleasant Hill Tap</v>
          </cell>
        </row>
        <row r="259">
          <cell r="A259" t="str">
            <v>Z40</v>
          </cell>
          <cell r="B259" t="str">
            <v>Elec Tran-Line UG-TX- 69KV-Lawrence Park Sub-Soncy Sub</v>
          </cell>
        </row>
        <row r="260">
          <cell r="A260" t="str">
            <v>Z41</v>
          </cell>
          <cell r="B260" t="str">
            <v>Elec Tran-Line OH-TX- 69KV-Stanton Sub-Hendrick Sub</v>
          </cell>
        </row>
        <row r="261">
          <cell r="A261" t="str">
            <v>Z44</v>
          </cell>
          <cell r="B261" t="str">
            <v>Elec Tran-Line OH-NM- 69KV-Portales Sw Sta-Portales South Sub</v>
          </cell>
        </row>
        <row r="262">
          <cell r="A262" t="str">
            <v>Z45</v>
          </cell>
          <cell r="B262" t="str">
            <v>Elec Tran-Line OH-TX- 69KV-Dallam Co Int-Rita Blanca REC</v>
          </cell>
        </row>
        <row r="263">
          <cell r="A263" t="str">
            <v>Z46</v>
          </cell>
          <cell r="B263" t="str">
            <v>Elec Tran-Line OH-TX- 69KV-Denver City Sta-Lamb Co Int</v>
          </cell>
        </row>
        <row r="264">
          <cell r="A264" t="str">
            <v>Z47</v>
          </cell>
          <cell r="B264" t="str">
            <v>Elec Tran-Line OH-TX- 69KV-Hutchinson Co Int-OK St Line</v>
          </cell>
        </row>
        <row r="265">
          <cell r="A265" t="str">
            <v>Z48</v>
          </cell>
          <cell r="B265" t="str">
            <v>#N/A</v>
          </cell>
        </row>
        <row r="266">
          <cell r="A266" t="str">
            <v>Z49</v>
          </cell>
          <cell r="B266" t="str">
            <v>Elec Tran-Line OH-TX- 69KV-Industrial Sub-Huber Co-Gen Plt</v>
          </cell>
        </row>
        <row r="267">
          <cell r="A267" t="str">
            <v>Z50</v>
          </cell>
          <cell r="B267" t="str">
            <v>Elec Tran-Line OH-NM- 69KV-Curry Co Int-TX St Line</v>
          </cell>
        </row>
        <row r="268">
          <cell r="A268" t="str">
            <v>Z51</v>
          </cell>
          <cell r="B268" t="str">
            <v>Elec Tran-Line OH-TX- 69KV-Tuco Int-Hereford Int</v>
          </cell>
        </row>
        <row r="269">
          <cell r="A269" t="str">
            <v>Z52</v>
          </cell>
          <cell r="B269" t="str">
            <v>Elec Tran-Line OH-TX- 69KV-Denver City Sta-Lamb Co Int</v>
          </cell>
        </row>
        <row r="270">
          <cell r="A270" t="str">
            <v>Z53</v>
          </cell>
          <cell r="B270" t="str">
            <v>Elec Tran-Line OH-TX- 69KV-Brownfield Sub-Garza Co</v>
          </cell>
        </row>
        <row r="271">
          <cell r="A271" t="str">
            <v>Z54</v>
          </cell>
          <cell r="B271" t="str">
            <v>Elec Tran-Line OH-TX- 69KV-Kingsmill Sub-Celanese Sta</v>
          </cell>
        </row>
        <row r="272">
          <cell r="A272" t="str">
            <v>Z55</v>
          </cell>
          <cell r="B272" t="str">
            <v>Elec Tran-Line OH-TX- 69KV-Kingsmill Sub-Celanese Sta</v>
          </cell>
        </row>
        <row r="273">
          <cell r="A273" t="str">
            <v>Z56</v>
          </cell>
          <cell r="B273" t="str">
            <v>Elec Tran-Line OH-NM- 69KV-Artesia Int-Carlsbad Sta</v>
          </cell>
        </row>
        <row r="274">
          <cell r="A274" t="str">
            <v>Z57</v>
          </cell>
          <cell r="B274" t="str">
            <v>Elec Tran-Line OH-NM- 69KV-Artesia Int-Carlsbad Sta</v>
          </cell>
        </row>
        <row r="275">
          <cell r="A275" t="str">
            <v>Z60</v>
          </cell>
          <cell r="B275" t="str">
            <v>Elec Tran-Line OH-TX- 69KV-Lubbock East Int-Garza Post</v>
          </cell>
        </row>
        <row r="276">
          <cell r="A276" t="str">
            <v>Z61</v>
          </cell>
          <cell r="B276" t="str">
            <v>Elec Tran-Line OH-TX- 69KV-Brownfield Sub-Garza Co</v>
          </cell>
        </row>
        <row r="277">
          <cell r="A277" t="str">
            <v>Z62</v>
          </cell>
          <cell r="B277" t="str">
            <v>Elec Tran-Line OH-TX- 69KV-Tuco Int-Hereford Int</v>
          </cell>
        </row>
        <row r="278">
          <cell r="A278" t="str">
            <v>Z63</v>
          </cell>
          <cell r="B278" t="str">
            <v>#N/A</v>
          </cell>
        </row>
        <row r="279">
          <cell r="A279" t="str">
            <v>Z64</v>
          </cell>
          <cell r="B279" t="str">
            <v>#N/A</v>
          </cell>
        </row>
        <row r="280">
          <cell r="A280" t="str">
            <v>Z65</v>
          </cell>
          <cell r="B280" t="str">
            <v>Elec Tran-Line OH-TX- 69KV-Graham-Justiceburg</v>
          </cell>
        </row>
        <row r="281">
          <cell r="A281" t="str">
            <v>Z66</v>
          </cell>
          <cell r="B281" t="str">
            <v>Elec Tran-Line OH-TX- 69KV-Moore Co Sta-Dalhart Sub</v>
          </cell>
        </row>
        <row r="282">
          <cell r="A282" t="str">
            <v>Z67</v>
          </cell>
          <cell r="B282" t="str">
            <v>#N/A</v>
          </cell>
        </row>
        <row r="283">
          <cell r="A283" t="str">
            <v>Z68</v>
          </cell>
          <cell r="B283" t="str">
            <v>#N/A</v>
          </cell>
        </row>
        <row r="284">
          <cell r="A284" t="str">
            <v>Z69</v>
          </cell>
          <cell r="B284" t="str">
            <v>Elec Tran-Line OH-TX- 69KV-Hutchinson Co Int-OK St Line</v>
          </cell>
        </row>
        <row r="285">
          <cell r="A285" t="str">
            <v>Z70</v>
          </cell>
          <cell r="B285" t="str">
            <v>Elec Tran-Line OH-TX- 69KV-Hutchinson Co Int-OK St Line</v>
          </cell>
        </row>
        <row r="286">
          <cell r="A286" t="str">
            <v>Z71</v>
          </cell>
          <cell r="B286" t="str">
            <v>Elec Tran-Line OH-TX- 69KV-Hereford Loop</v>
          </cell>
        </row>
        <row r="287">
          <cell r="A287" t="str">
            <v>Z72</v>
          </cell>
          <cell r="B287" t="str">
            <v>Elec Tran-Line OH-TX- 69KV-Hereford Loop</v>
          </cell>
        </row>
        <row r="288">
          <cell r="A288" t="str">
            <v>Z73</v>
          </cell>
          <cell r="B288" t="str">
            <v>Elec Tran-Line OH-TX- 69KV-Hereford Loop</v>
          </cell>
        </row>
        <row r="289">
          <cell r="A289" t="str">
            <v>???</v>
          </cell>
          <cell r="B289" t="str">
            <v>Elec Tran-Line OH-TX-230KV-Nichols Sta-OK St Line</v>
          </cell>
        </row>
        <row r="290">
          <cell r="A290" t="str">
            <v>???</v>
          </cell>
          <cell r="B290" t="str">
            <v>Elec Tran-Line OH-NM-115KV-Cunningham Sta-Taylor Sw Sta</v>
          </cell>
        </row>
        <row r="291">
          <cell r="A291" t="str">
            <v>???</v>
          </cell>
          <cell r="B291" t="str">
            <v>Elec Tran-Line OH-NM-115KV-Taylor Sw Sta-Tx St Line</v>
          </cell>
        </row>
        <row r="292">
          <cell r="A292" t="str">
            <v>???</v>
          </cell>
          <cell r="B292" t="str">
            <v>Elec Tran-Line OH-OK- 69KV-Texas Co Int-Thompson Int E Ckt</v>
          </cell>
        </row>
        <row r="293">
          <cell r="A293" t="str">
            <v>???</v>
          </cell>
          <cell r="B293" t="str">
            <v>Elec Tran-Line OH-TX-115KV-Plant X Sta-Hale Co Int South Ckt</v>
          </cell>
        </row>
        <row r="294">
          <cell r="A294" t="str">
            <v>???</v>
          </cell>
          <cell r="B294" t="str">
            <v>Elec Tran-Line OH-NM-115KV-Maddox Sta-Buckeye Sub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tabSelected="1" zoomScaleNormal="100" workbookViewId="0">
      <selection activeCell="E249" sqref="E249"/>
    </sheetView>
  </sheetViews>
  <sheetFormatPr defaultColWidth="4.109375" defaultRowHeight="12" x14ac:dyDescent="0.2"/>
  <cols>
    <col min="1" max="1" width="3.77734375" style="50" customWidth="1"/>
    <col min="2" max="2" width="45.44140625" style="50" customWidth="1"/>
    <col min="3" max="3" width="16.33203125" style="63" customWidth="1"/>
    <col min="4" max="4" width="13.88671875" style="63" customWidth="1"/>
    <col min="5" max="5" width="11.88671875" style="51" customWidth="1"/>
    <col min="6" max="6" width="11.6640625" style="51" customWidth="1"/>
    <col min="7" max="7" width="11.77734375" style="51" customWidth="1"/>
    <col min="8" max="8" width="11.33203125" style="51" customWidth="1"/>
    <col min="9" max="9" width="8.21875" style="369" customWidth="1"/>
    <col min="10" max="17" width="19" style="50" customWidth="1"/>
    <col min="18" max="16384" width="4.109375" style="50"/>
  </cols>
  <sheetData>
    <row r="1" spans="1:10" x14ac:dyDescent="0.2">
      <c r="A1" s="50" t="s">
        <v>218</v>
      </c>
      <c r="B1" s="50" t="s">
        <v>219</v>
      </c>
      <c r="C1" s="343" t="s">
        <v>1250</v>
      </c>
      <c r="D1" s="343" t="s">
        <v>1251</v>
      </c>
      <c r="E1" s="51" t="s">
        <v>558</v>
      </c>
      <c r="F1" s="51" t="s">
        <v>559</v>
      </c>
      <c r="G1" s="51" t="s">
        <v>560</v>
      </c>
      <c r="H1" s="51" t="s">
        <v>561</v>
      </c>
      <c r="I1" s="369" t="s">
        <v>642</v>
      </c>
      <c r="J1" s="4" t="s">
        <v>655</v>
      </c>
    </row>
    <row r="2" spans="1:10" x14ac:dyDescent="0.2">
      <c r="A2" s="50" t="s">
        <v>444</v>
      </c>
      <c r="B2" s="50" t="s">
        <v>784</v>
      </c>
      <c r="C2" s="51">
        <v>1559421.15</v>
      </c>
      <c r="D2" s="51">
        <v>884183.34000000008</v>
      </c>
      <c r="E2" s="51">
        <v>1559421.15</v>
      </c>
      <c r="F2" s="51">
        <v>884183.34000000008</v>
      </c>
      <c r="G2" s="51">
        <v>0</v>
      </c>
      <c r="H2" s="51">
        <v>0</v>
      </c>
      <c r="I2" s="368" t="s">
        <v>647</v>
      </c>
      <c r="J2" s="4"/>
    </row>
    <row r="3" spans="1:10" x14ac:dyDescent="0.2">
      <c r="A3" s="50" t="s">
        <v>275</v>
      </c>
      <c r="B3" s="67" t="s">
        <v>333</v>
      </c>
      <c r="C3" s="51">
        <v>608166.43535373546</v>
      </c>
      <c r="D3" s="51">
        <v>352119.67125472554</v>
      </c>
      <c r="E3" s="51">
        <v>608166.43535373546</v>
      </c>
      <c r="F3" s="51">
        <v>352119.67125472554</v>
      </c>
      <c r="G3" s="51">
        <v>0</v>
      </c>
      <c r="H3" s="51">
        <v>0</v>
      </c>
      <c r="I3" s="368" t="s">
        <v>643</v>
      </c>
      <c r="J3" s="4"/>
    </row>
    <row r="4" spans="1:10" x14ac:dyDescent="0.2">
      <c r="A4" s="50" t="s">
        <v>1465</v>
      </c>
      <c r="B4" s="50" t="s">
        <v>623</v>
      </c>
      <c r="C4" s="51">
        <v>17945.771380265269</v>
      </c>
      <c r="D4" s="51">
        <v>13935.325518146044</v>
      </c>
      <c r="E4" s="51">
        <v>17945.771380265269</v>
      </c>
      <c r="F4" s="51">
        <v>13935.325518146044</v>
      </c>
      <c r="G4" s="51">
        <v>0</v>
      </c>
      <c r="H4" s="51">
        <v>0</v>
      </c>
      <c r="I4" s="368" t="s">
        <v>643</v>
      </c>
      <c r="J4" s="4"/>
    </row>
    <row r="5" spans="1:10" x14ac:dyDescent="0.2">
      <c r="A5" s="50" t="s">
        <v>403</v>
      </c>
      <c r="B5" s="50" t="s">
        <v>757</v>
      </c>
      <c r="C5" s="51">
        <v>149986.28</v>
      </c>
      <c r="D5" s="51">
        <v>62065.820000000007</v>
      </c>
      <c r="E5" s="51">
        <v>149986.28</v>
      </c>
      <c r="F5" s="51">
        <v>62065.820000000007</v>
      </c>
      <c r="G5" s="51">
        <v>0</v>
      </c>
      <c r="H5" s="51">
        <v>0</v>
      </c>
      <c r="I5" s="368" t="s">
        <v>644</v>
      </c>
      <c r="J5" s="4"/>
    </row>
    <row r="6" spans="1:10" x14ac:dyDescent="0.2">
      <c r="A6" s="50" t="s">
        <v>450</v>
      </c>
      <c r="B6" s="50" t="s">
        <v>390</v>
      </c>
      <c r="C6" s="51">
        <v>23659.198286770461</v>
      </c>
      <c r="D6" s="51">
        <v>23067.966812397812</v>
      </c>
      <c r="E6" s="51">
        <v>23659.198286770461</v>
      </c>
      <c r="F6" s="51">
        <v>23067.966812397812</v>
      </c>
      <c r="G6" s="51">
        <v>0</v>
      </c>
      <c r="H6" s="51">
        <v>0</v>
      </c>
      <c r="I6" s="368" t="s">
        <v>644</v>
      </c>
      <c r="J6" s="4"/>
    </row>
    <row r="7" spans="1:10" x14ac:dyDescent="0.2">
      <c r="A7" s="50" t="s">
        <v>450</v>
      </c>
      <c r="B7" s="50" t="s">
        <v>390</v>
      </c>
      <c r="C7" s="51">
        <v>14898.666887040594</v>
      </c>
      <c r="D7" s="51">
        <v>14526.356689414943</v>
      </c>
      <c r="E7" s="51">
        <v>14898.666887040594</v>
      </c>
      <c r="F7" s="51">
        <v>14526.356689414943</v>
      </c>
      <c r="G7" s="51">
        <v>0</v>
      </c>
      <c r="H7" s="51">
        <v>0</v>
      </c>
      <c r="I7" s="368" t="s">
        <v>644</v>
      </c>
      <c r="J7" s="4"/>
    </row>
    <row r="8" spans="1:10" x14ac:dyDescent="0.2">
      <c r="A8" s="50" t="s">
        <v>450</v>
      </c>
      <c r="B8" s="50" t="s">
        <v>390</v>
      </c>
      <c r="C8" s="51">
        <v>109.50664249662331</v>
      </c>
      <c r="D8" s="51">
        <v>106.77012653728583</v>
      </c>
      <c r="E8" s="51">
        <v>109.50664249662331</v>
      </c>
      <c r="F8" s="51">
        <v>106.77012653728583</v>
      </c>
      <c r="G8" s="51">
        <v>0</v>
      </c>
      <c r="H8" s="51">
        <v>0</v>
      </c>
      <c r="I8" s="368" t="s">
        <v>644</v>
      </c>
      <c r="J8" s="4"/>
    </row>
    <row r="9" spans="1:10" x14ac:dyDescent="0.2">
      <c r="A9" s="50" t="s">
        <v>450</v>
      </c>
      <c r="B9" s="50" t="s">
        <v>390</v>
      </c>
      <c r="C9" s="51">
        <v>100</v>
      </c>
      <c r="D9" s="51">
        <v>151.72596928982725</v>
      </c>
      <c r="E9" s="51">
        <v>100</v>
      </c>
      <c r="F9" s="51">
        <v>151.72596928982725</v>
      </c>
      <c r="G9" s="51">
        <v>0</v>
      </c>
      <c r="H9" s="51">
        <v>0</v>
      </c>
      <c r="I9" s="368" t="s">
        <v>644</v>
      </c>
      <c r="J9" s="4"/>
    </row>
    <row r="10" spans="1:10" x14ac:dyDescent="0.2">
      <c r="A10" s="50" t="s">
        <v>28</v>
      </c>
      <c r="B10" s="50" t="s">
        <v>1102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368" t="s">
        <v>644</v>
      </c>
      <c r="J10" s="4"/>
    </row>
    <row r="11" spans="1:10" x14ac:dyDescent="0.2">
      <c r="A11" s="50" t="s">
        <v>708</v>
      </c>
      <c r="B11" s="50" t="s">
        <v>167</v>
      </c>
      <c r="C11" s="51">
        <v>191055.4330724469</v>
      </c>
      <c r="D11" s="51">
        <v>163607.04047192316</v>
      </c>
      <c r="E11" s="51">
        <v>191055.4330724469</v>
      </c>
      <c r="F11" s="51">
        <v>163607.04047192316</v>
      </c>
      <c r="G11" s="51">
        <v>0</v>
      </c>
      <c r="H11" s="51">
        <v>0</v>
      </c>
      <c r="I11" s="368" t="s">
        <v>644</v>
      </c>
      <c r="J11" s="4"/>
    </row>
    <row r="12" spans="1:10" x14ac:dyDescent="0.2">
      <c r="A12" s="50" t="s">
        <v>708</v>
      </c>
      <c r="B12" s="50" t="s">
        <v>167</v>
      </c>
      <c r="C12" s="51">
        <v>42936.158495781201</v>
      </c>
      <c r="D12" s="51">
        <v>36767.642289787596</v>
      </c>
      <c r="E12" s="51">
        <v>42936.158495781201</v>
      </c>
      <c r="F12" s="51">
        <v>36767.642289787596</v>
      </c>
      <c r="G12" s="51">
        <v>0</v>
      </c>
      <c r="H12" s="51">
        <v>0</v>
      </c>
      <c r="I12" s="368" t="s">
        <v>644</v>
      </c>
      <c r="J12" s="4"/>
    </row>
    <row r="13" spans="1:10" x14ac:dyDescent="0.2">
      <c r="A13" s="50" t="s">
        <v>708</v>
      </c>
      <c r="B13" s="50" t="s">
        <v>167</v>
      </c>
      <c r="C13" s="51">
        <v>489346.54004655225</v>
      </c>
      <c r="D13" s="51">
        <v>419043.50949199882</v>
      </c>
      <c r="E13" s="51">
        <v>489346.54004655225</v>
      </c>
      <c r="F13" s="51">
        <v>419043.50949199882</v>
      </c>
      <c r="G13" s="51">
        <v>0</v>
      </c>
      <c r="H13" s="51">
        <v>0</v>
      </c>
      <c r="I13" s="368" t="s">
        <v>644</v>
      </c>
      <c r="J13" s="4"/>
    </row>
    <row r="14" spans="1:10" x14ac:dyDescent="0.2">
      <c r="A14" s="50" t="s">
        <v>712</v>
      </c>
      <c r="B14" s="50" t="s">
        <v>755</v>
      </c>
      <c r="C14" s="51">
        <v>281851.10690195125</v>
      </c>
      <c r="D14" s="51">
        <v>248066.50482170735</v>
      </c>
      <c r="E14" s="51">
        <v>281851.10690195125</v>
      </c>
      <c r="F14" s="51">
        <v>248066.50482170735</v>
      </c>
      <c r="G14" s="51">
        <v>0</v>
      </c>
      <c r="H14" s="51">
        <v>0</v>
      </c>
      <c r="I14" s="368" t="s">
        <v>644</v>
      </c>
      <c r="J14" s="4"/>
    </row>
    <row r="15" spans="1:10" x14ac:dyDescent="0.2">
      <c r="A15" s="50" t="s">
        <v>712</v>
      </c>
      <c r="B15" s="50" t="s">
        <v>755</v>
      </c>
      <c r="C15" s="51">
        <v>871.99048682926832</v>
      </c>
      <c r="D15" s="51">
        <v>767.46774097560967</v>
      </c>
      <c r="E15" s="51">
        <v>871.99048682926832</v>
      </c>
      <c r="F15" s="51">
        <v>767.46774097560967</v>
      </c>
      <c r="G15" s="51">
        <v>0</v>
      </c>
      <c r="H15" s="51">
        <v>0</v>
      </c>
      <c r="I15" s="368" t="s">
        <v>644</v>
      </c>
      <c r="J15" s="4"/>
    </row>
    <row r="16" spans="1:10" x14ac:dyDescent="0.2">
      <c r="A16" s="50" t="s">
        <v>712</v>
      </c>
      <c r="B16" s="50" t="s">
        <v>755</v>
      </c>
      <c r="C16" s="51">
        <v>238965.02932243902</v>
      </c>
      <c r="D16" s="51">
        <v>210321.04592463415</v>
      </c>
      <c r="E16" s="51">
        <v>238965.02932243902</v>
      </c>
      <c r="F16" s="51">
        <v>210321.04592463415</v>
      </c>
      <c r="G16" s="51">
        <v>0</v>
      </c>
      <c r="H16" s="51">
        <v>0</v>
      </c>
      <c r="I16" s="368" t="s">
        <v>644</v>
      </c>
      <c r="J16" s="4"/>
    </row>
    <row r="17" spans="1:10" x14ac:dyDescent="0.2">
      <c r="A17" s="50" t="s">
        <v>752</v>
      </c>
      <c r="B17" s="50" t="s">
        <v>236</v>
      </c>
      <c r="C17" s="375">
        <v>599.24865248226956</v>
      </c>
      <c r="D17" s="375">
        <v>579.97104609929079</v>
      </c>
      <c r="E17" s="375">
        <v>599.24865248226956</v>
      </c>
      <c r="F17" s="375">
        <v>579.97104609929079</v>
      </c>
      <c r="G17" s="51">
        <v>0</v>
      </c>
      <c r="H17" s="51">
        <v>0</v>
      </c>
      <c r="I17" s="368" t="s">
        <v>644</v>
      </c>
      <c r="J17" s="4"/>
    </row>
    <row r="18" spans="1:10" x14ac:dyDescent="0.2">
      <c r="A18" s="50" t="s">
        <v>1451</v>
      </c>
      <c r="B18" s="50" t="s">
        <v>372</v>
      </c>
      <c r="C18" s="51">
        <v>461.87617711470023</v>
      </c>
      <c r="D18" s="51">
        <v>443.41408431426225</v>
      </c>
      <c r="E18" s="51">
        <v>461.87617711470023</v>
      </c>
      <c r="F18" s="51">
        <v>443.41408431426225</v>
      </c>
      <c r="G18" s="51">
        <v>0</v>
      </c>
      <c r="H18" s="51">
        <v>0</v>
      </c>
      <c r="I18" s="368" t="s">
        <v>644</v>
      </c>
      <c r="J18" s="4"/>
    </row>
    <row r="19" spans="1:10" x14ac:dyDescent="0.2">
      <c r="A19" s="50" t="s">
        <v>680</v>
      </c>
      <c r="B19" s="67" t="s">
        <v>3</v>
      </c>
      <c r="C19" s="51">
        <v>18302.973833471417</v>
      </c>
      <c r="D19" s="51">
        <v>16897.443577464786</v>
      </c>
      <c r="E19" s="51">
        <v>18302.973833471417</v>
      </c>
      <c r="F19" s="375">
        <v>16897.443577464786</v>
      </c>
      <c r="G19" s="51">
        <v>0</v>
      </c>
      <c r="H19" s="51">
        <v>0</v>
      </c>
      <c r="I19" s="368" t="s">
        <v>768</v>
      </c>
      <c r="J19" s="4"/>
    </row>
    <row r="20" spans="1:10" x14ac:dyDescent="0.2">
      <c r="A20" s="50" t="s">
        <v>680</v>
      </c>
      <c r="B20" s="50" t="s">
        <v>3</v>
      </c>
      <c r="C20" s="51">
        <v>1529.6433463131732</v>
      </c>
      <c r="D20" s="51">
        <v>1412.1782816901407</v>
      </c>
      <c r="E20" s="51">
        <v>1529.6433463131732</v>
      </c>
      <c r="F20" s="375">
        <v>1412.1782816901407</v>
      </c>
      <c r="G20" s="51">
        <v>0</v>
      </c>
      <c r="H20" s="51">
        <v>0</v>
      </c>
      <c r="I20" s="372" t="s">
        <v>768</v>
      </c>
      <c r="J20" s="4"/>
    </row>
    <row r="21" spans="1:10" x14ac:dyDescent="0.2">
      <c r="A21" s="67" t="s">
        <v>1388</v>
      </c>
      <c r="B21" s="67" t="s">
        <v>257</v>
      </c>
      <c r="C21" s="375">
        <v>688.59576170717264</v>
      </c>
      <c r="D21" s="375">
        <v>664.19333135743921</v>
      </c>
      <c r="E21" s="375">
        <v>688.59576170717264</v>
      </c>
      <c r="F21" s="375">
        <v>664.19333135743921</v>
      </c>
      <c r="G21" s="375">
        <v>0</v>
      </c>
      <c r="H21" s="375">
        <v>0</v>
      </c>
      <c r="I21" s="372" t="s">
        <v>768</v>
      </c>
      <c r="J21" s="4"/>
    </row>
    <row r="22" spans="1:10" x14ac:dyDescent="0.2">
      <c r="A22" s="50" t="s">
        <v>453</v>
      </c>
      <c r="B22" s="50" t="s">
        <v>164</v>
      </c>
      <c r="C22" s="51">
        <v>373948.63987819338</v>
      </c>
      <c r="D22" s="51">
        <v>361530.16224068514</v>
      </c>
      <c r="E22" s="51">
        <v>373948.63987819338</v>
      </c>
      <c r="F22" s="51">
        <v>361530.16224068514</v>
      </c>
      <c r="G22" s="51">
        <v>0</v>
      </c>
      <c r="H22" s="51">
        <v>0</v>
      </c>
      <c r="I22" s="368" t="s">
        <v>651</v>
      </c>
      <c r="J22" s="4"/>
    </row>
    <row r="23" spans="1:10" x14ac:dyDescent="0.2">
      <c r="A23" s="50" t="s">
        <v>343</v>
      </c>
      <c r="B23" s="50" t="s">
        <v>129</v>
      </c>
      <c r="C23" s="51">
        <v>524.96775609756105</v>
      </c>
      <c r="D23" s="51">
        <v>391.40979268292682</v>
      </c>
      <c r="E23" s="51">
        <v>524.96775609756105</v>
      </c>
      <c r="F23" s="51">
        <v>391.40979268292682</v>
      </c>
      <c r="G23" s="51">
        <v>0</v>
      </c>
      <c r="H23" s="51">
        <v>0</v>
      </c>
      <c r="I23" s="368" t="s">
        <v>649</v>
      </c>
      <c r="J23" s="4"/>
    </row>
    <row r="24" spans="1:10" x14ac:dyDescent="0.2">
      <c r="A24" s="50" t="s">
        <v>1193</v>
      </c>
      <c r="B24" s="50" t="s">
        <v>245</v>
      </c>
      <c r="C24" s="51">
        <v>657.61855903723892</v>
      </c>
      <c r="D24" s="51">
        <v>645.43436648501358</v>
      </c>
      <c r="E24" s="51">
        <v>657.61855903723892</v>
      </c>
      <c r="F24" s="51">
        <v>645.43436648501358</v>
      </c>
      <c r="G24" s="51">
        <v>0</v>
      </c>
      <c r="H24" s="51">
        <v>0</v>
      </c>
      <c r="I24" s="368" t="s">
        <v>649</v>
      </c>
      <c r="J24" s="4"/>
    </row>
    <row r="25" spans="1:10" x14ac:dyDescent="0.2">
      <c r="A25" s="50" t="s">
        <v>482</v>
      </c>
      <c r="B25" s="50" t="s">
        <v>163</v>
      </c>
      <c r="C25" s="51">
        <v>14225.903056473526</v>
      </c>
      <c r="D25" s="51">
        <v>13344.484459131965</v>
      </c>
      <c r="E25" s="51">
        <v>14225.903056473526</v>
      </c>
      <c r="F25" s="51">
        <v>13344.484459131965</v>
      </c>
      <c r="G25" s="51">
        <v>0</v>
      </c>
      <c r="H25" s="51">
        <v>0</v>
      </c>
      <c r="I25" s="368" t="s">
        <v>1347</v>
      </c>
      <c r="J25" s="4"/>
    </row>
    <row r="26" spans="1:10" x14ac:dyDescent="0.2">
      <c r="A26" s="50" t="s">
        <v>482</v>
      </c>
      <c r="B26" s="50" t="s">
        <v>163</v>
      </c>
      <c r="C26" s="51">
        <v>115.55336417713151</v>
      </c>
      <c r="D26" s="51">
        <v>108.3938268341044</v>
      </c>
      <c r="E26" s="51">
        <v>115.55336417713151</v>
      </c>
      <c r="F26" s="51">
        <v>108.3938268341044</v>
      </c>
      <c r="G26" s="51">
        <v>0</v>
      </c>
      <c r="H26" s="51">
        <v>0</v>
      </c>
      <c r="I26" s="368" t="s">
        <v>1347</v>
      </c>
      <c r="J26" s="4"/>
    </row>
    <row r="27" spans="1:10" x14ac:dyDescent="0.2">
      <c r="A27" s="50" t="s">
        <v>482</v>
      </c>
      <c r="B27" s="50" t="s">
        <v>163</v>
      </c>
      <c r="C27" s="51">
        <v>64568.652049643817</v>
      </c>
      <c r="D27" s="51">
        <v>60568.061683190113</v>
      </c>
      <c r="E27" s="51">
        <v>64568.652049643817</v>
      </c>
      <c r="F27" s="51">
        <v>60568.061683190113</v>
      </c>
      <c r="G27" s="51">
        <v>0</v>
      </c>
      <c r="H27" s="51">
        <v>0</v>
      </c>
      <c r="I27" s="368" t="s">
        <v>1347</v>
      </c>
      <c r="J27" s="4"/>
    </row>
    <row r="28" spans="1:10" x14ac:dyDescent="0.2">
      <c r="A28" s="50" t="s">
        <v>482</v>
      </c>
      <c r="B28" s="50" t="s">
        <v>163</v>
      </c>
      <c r="C28" s="51">
        <v>96037.68489388263</v>
      </c>
      <c r="D28" s="51">
        <v>90087.313857677887</v>
      </c>
      <c r="E28" s="51">
        <v>96037.68489388263</v>
      </c>
      <c r="F28" s="51">
        <v>90087.313857677887</v>
      </c>
      <c r="G28" s="51">
        <v>0</v>
      </c>
      <c r="H28" s="51">
        <v>0</v>
      </c>
      <c r="I28" s="368" t="s">
        <v>1347</v>
      </c>
      <c r="J28" s="4"/>
    </row>
    <row r="29" spans="1:10" x14ac:dyDescent="0.2">
      <c r="A29" s="50" t="s">
        <v>483</v>
      </c>
      <c r="B29" s="50" t="s">
        <v>169</v>
      </c>
      <c r="C29" s="51">
        <v>2100.1536361550816</v>
      </c>
      <c r="D29" s="51">
        <v>2032.5932553337923</v>
      </c>
      <c r="E29" s="51">
        <v>2100.1536361550816</v>
      </c>
      <c r="F29" s="51">
        <v>2032.5932553337923</v>
      </c>
      <c r="G29" s="51">
        <v>0</v>
      </c>
      <c r="H29" s="51">
        <v>0</v>
      </c>
      <c r="I29" s="368" t="s">
        <v>1347</v>
      </c>
      <c r="J29" s="4"/>
    </row>
    <row r="30" spans="1:10" x14ac:dyDescent="0.2">
      <c r="A30" s="50" t="s">
        <v>483</v>
      </c>
      <c r="B30" s="50" t="s">
        <v>169</v>
      </c>
      <c r="C30" s="51">
        <v>2873.5681486579497</v>
      </c>
      <c r="D30" s="51">
        <v>2781.1275980729529</v>
      </c>
      <c r="E30" s="51">
        <v>2873.5681486579497</v>
      </c>
      <c r="F30" s="51">
        <v>2781.1275980729529</v>
      </c>
      <c r="G30" s="51">
        <v>0</v>
      </c>
      <c r="H30" s="51">
        <v>0</v>
      </c>
      <c r="I30" s="368" t="s">
        <v>1347</v>
      </c>
      <c r="J30" s="4"/>
    </row>
    <row r="31" spans="1:10" x14ac:dyDescent="0.2">
      <c r="A31" s="50" t="s">
        <v>118</v>
      </c>
      <c r="B31" s="50" t="s">
        <v>7</v>
      </c>
      <c r="C31" s="51">
        <v>145319.23320155541</v>
      </c>
      <c r="D31" s="51">
        <v>134103.31392093326</v>
      </c>
      <c r="E31" s="51">
        <v>145319.23320155541</v>
      </c>
      <c r="F31" s="51">
        <v>134103.31392093326</v>
      </c>
      <c r="G31" s="51">
        <v>0</v>
      </c>
      <c r="H31" s="51">
        <v>0</v>
      </c>
      <c r="I31" s="368" t="s">
        <v>1347</v>
      </c>
      <c r="J31" s="4"/>
    </row>
    <row r="32" spans="1:10" x14ac:dyDescent="0.2">
      <c r="A32" s="50" t="s">
        <v>355</v>
      </c>
      <c r="B32" s="50" t="s">
        <v>676</v>
      </c>
      <c r="C32" s="51">
        <v>532427.41686458339</v>
      </c>
      <c r="D32" s="51">
        <v>442931.76981249999</v>
      </c>
      <c r="E32" s="51">
        <v>532427.41686458339</v>
      </c>
      <c r="F32" s="51">
        <v>442931.76981249999</v>
      </c>
      <c r="G32" s="51">
        <v>0</v>
      </c>
      <c r="H32" s="51">
        <v>0</v>
      </c>
      <c r="I32" s="368" t="s">
        <v>646</v>
      </c>
      <c r="J32" s="4"/>
    </row>
    <row r="33" spans="1:10" x14ac:dyDescent="0.2">
      <c r="A33" s="50" t="s">
        <v>355</v>
      </c>
      <c r="B33" s="50" t="s">
        <v>676</v>
      </c>
      <c r="C33" s="51">
        <v>957885.99410648143</v>
      </c>
      <c r="D33" s="51">
        <v>796875.0766944444</v>
      </c>
      <c r="E33" s="51">
        <v>957885.99410648143</v>
      </c>
      <c r="F33" s="51">
        <v>796875.0766944444</v>
      </c>
      <c r="G33" s="51">
        <v>0</v>
      </c>
      <c r="H33" s="51">
        <v>0</v>
      </c>
      <c r="I33" s="368" t="s">
        <v>646</v>
      </c>
      <c r="J33" s="4"/>
    </row>
    <row r="34" spans="1:10" x14ac:dyDescent="0.2">
      <c r="A34" s="50" t="s">
        <v>405</v>
      </c>
      <c r="B34" s="50" t="s">
        <v>766</v>
      </c>
      <c r="C34" s="51">
        <v>367663.78</v>
      </c>
      <c r="D34" s="51">
        <v>262285.28999999998</v>
      </c>
      <c r="E34" s="51">
        <v>367663.78</v>
      </c>
      <c r="F34" s="51">
        <v>262285.28999999998</v>
      </c>
      <c r="G34" s="51">
        <v>0</v>
      </c>
      <c r="H34" s="51">
        <v>0</v>
      </c>
      <c r="I34" s="368" t="s">
        <v>646</v>
      </c>
      <c r="J34" s="4"/>
    </row>
    <row r="35" spans="1:10" x14ac:dyDescent="0.2">
      <c r="A35" s="50" t="s">
        <v>545</v>
      </c>
      <c r="B35" s="50" t="s">
        <v>130</v>
      </c>
      <c r="C35" s="51">
        <v>880.7710100662905</v>
      </c>
      <c r="D35" s="51">
        <v>746.98656960471396</v>
      </c>
      <c r="E35" s="51">
        <v>880.7710100662905</v>
      </c>
      <c r="F35" s="51">
        <v>746.98656960471396</v>
      </c>
      <c r="G35" s="51">
        <v>0</v>
      </c>
      <c r="H35" s="51">
        <v>0</v>
      </c>
      <c r="I35" s="368" t="s">
        <v>646</v>
      </c>
      <c r="J35" s="4"/>
    </row>
    <row r="36" spans="1:10" x14ac:dyDescent="0.2">
      <c r="A36" s="50" t="s">
        <v>545</v>
      </c>
      <c r="B36" s="50" t="s">
        <v>130</v>
      </c>
      <c r="C36" s="51">
        <v>2124.2124360422295</v>
      </c>
      <c r="D36" s="51">
        <v>1801.5558443407808</v>
      </c>
      <c r="E36" s="51">
        <v>2124.2124360422295</v>
      </c>
      <c r="F36" s="51">
        <v>1801.5558443407808</v>
      </c>
      <c r="G36" s="51">
        <v>0</v>
      </c>
      <c r="H36" s="51">
        <v>0</v>
      </c>
      <c r="I36" s="368" t="s">
        <v>646</v>
      </c>
      <c r="J36" s="4"/>
    </row>
    <row r="37" spans="1:10" x14ac:dyDescent="0.2">
      <c r="A37" s="50" t="s">
        <v>543</v>
      </c>
      <c r="B37" s="50" t="s">
        <v>97</v>
      </c>
      <c r="C37" s="51">
        <v>1120.5146244057053</v>
      </c>
      <c r="D37" s="51">
        <v>709.9321458003169</v>
      </c>
      <c r="E37" s="51">
        <v>1120.5146244057053</v>
      </c>
      <c r="F37" s="375">
        <v>709.9321458003169</v>
      </c>
      <c r="G37" s="51">
        <v>0</v>
      </c>
      <c r="H37" s="51">
        <v>0</v>
      </c>
      <c r="I37" s="368" t="s">
        <v>769</v>
      </c>
      <c r="J37" s="4"/>
    </row>
    <row r="38" spans="1:10" x14ac:dyDescent="0.2">
      <c r="A38" s="50" t="s">
        <v>519</v>
      </c>
      <c r="B38" s="50" t="s">
        <v>837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368" t="s">
        <v>769</v>
      </c>
      <c r="J38" s="4"/>
    </row>
    <row r="39" spans="1:10" x14ac:dyDescent="0.2">
      <c r="A39" s="50" t="s">
        <v>620</v>
      </c>
      <c r="B39" s="50" t="s">
        <v>772</v>
      </c>
      <c r="C39" s="51">
        <v>77406.37999999999</v>
      </c>
      <c r="D39" s="51">
        <v>52674.81</v>
      </c>
      <c r="E39" s="51">
        <v>77406.37999999999</v>
      </c>
      <c r="F39" s="51">
        <v>52674.81</v>
      </c>
      <c r="G39" s="51">
        <v>0</v>
      </c>
      <c r="H39" s="51">
        <v>0</v>
      </c>
      <c r="I39" s="368" t="s">
        <v>648</v>
      </c>
      <c r="J39" s="67" t="s">
        <v>1484</v>
      </c>
    </row>
    <row r="40" spans="1:10" x14ac:dyDescent="0.2">
      <c r="A40" s="50" t="s">
        <v>445</v>
      </c>
      <c r="B40" s="50" t="s">
        <v>796</v>
      </c>
      <c r="C40" s="51">
        <v>29101.893012024833</v>
      </c>
      <c r="D40" s="51">
        <v>26863.801217998454</v>
      </c>
      <c r="E40" s="51">
        <v>29101.893012024833</v>
      </c>
      <c r="F40" s="51">
        <v>26863.801217998454</v>
      </c>
      <c r="G40" s="51">
        <v>0</v>
      </c>
      <c r="H40" s="51">
        <v>0</v>
      </c>
      <c r="I40" s="368" t="s">
        <v>648</v>
      </c>
      <c r="J40" s="4"/>
    </row>
    <row r="41" spans="1:10" x14ac:dyDescent="0.2">
      <c r="A41" s="50" t="s">
        <v>621</v>
      </c>
      <c r="B41" s="50" t="s">
        <v>903</v>
      </c>
      <c r="C41" s="51">
        <v>7048.4159900990117</v>
      </c>
      <c r="D41" s="51">
        <v>5117.9929867986812</v>
      </c>
      <c r="E41" s="51">
        <v>7048.4159900990117</v>
      </c>
      <c r="F41" s="51">
        <v>5117.9929867986812</v>
      </c>
      <c r="G41" s="51">
        <v>0</v>
      </c>
      <c r="H41" s="51">
        <v>0</v>
      </c>
      <c r="I41" s="368" t="s">
        <v>648</v>
      </c>
      <c r="J41" s="4"/>
    </row>
    <row r="42" spans="1:10" x14ac:dyDescent="0.2">
      <c r="A42" s="50" t="s">
        <v>513</v>
      </c>
      <c r="B42" s="50" t="s">
        <v>662</v>
      </c>
      <c r="C42" s="347">
        <v>1224.3730565045992</v>
      </c>
      <c r="D42" s="347">
        <v>890.99594743758212</v>
      </c>
      <c r="E42" s="347">
        <v>1224.3730565045992</v>
      </c>
      <c r="F42" s="347">
        <v>890.99594743758212</v>
      </c>
      <c r="G42" s="347">
        <v>0</v>
      </c>
      <c r="H42" s="347">
        <v>0</v>
      </c>
      <c r="I42" s="368" t="s">
        <v>515</v>
      </c>
      <c r="J42" s="4"/>
    </row>
    <row r="43" spans="1:10" x14ac:dyDescent="0.2">
      <c r="A43" s="50" t="s">
        <v>33</v>
      </c>
      <c r="B43" s="50" t="s">
        <v>150</v>
      </c>
      <c r="C43" s="51">
        <v>97536.737625681402</v>
      </c>
      <c r="D43" s="51">
        <v>90335.881847365221</v>
      </c>
      <c r="E43" s="51">
        <v>0</v>
      </c>
      <c r="F43" s="51">
        <v>0</v>
      </c>
      <c r="G43" s="51">
        <v>97536.737625681402</v>
      </c>
      <c r="H43" s="51">
        <v>90335.881847365221</v>
      </c>
      <c r="I43" s="368" t="s">
        <v>270</v>
      </c>
    </row>
    <row r="44" spans="1:10" x14ac:dyDescent="0.2">
      <c r="A44" s="50" t="s">
        <v>33</v>
      </c>
      <c r="B44" s="50" t="s">
        <v>150</v>
      </c>
      <c r="C44" s="51">
        <v>1266.7108782556029</v>
      </c>
      <c r="D44" s="51">
        <v>1173.193270745003</v>
      </c>
      <c r="E44" s="51">
        <v>0</v>
      </c>
      <c r="F44" s="51">
        <v>0</v>
      </c>
      <c r="G44" s="51">
        <v>1266.7108782556029</v>
      </c>
      <c r="H44" s="51">
        <v>1173.193270745003</v>
      </c>
      <c r="I44" s="368" t="s">
        <v>270</v>
      </c>
    </row>
    <row r="45" spans="1:10" x14ac:dyDescent="0.2">
      <c r="A45" s="50" t="s">
        <v>33</v>
      </c>
      <c r="B45" s="50" t="s">
        <v>150</v>
      </c>
      <c r="C45" s="51">
        <v>24216.531496062995</v>
      </c>
      <c r="D45" s="51">
        <v>22428.694881889762</v>
      </c>
      <c r="E45" s="51">
        <v>0</v>
      </c>
      <c r="F45" s="51">
        <v>0</v>
      </c>
      <c r="G45" s="51">
        <v>24216.531496062995</v>
      </c>
      <c r="H45" s="51">
        <v>22428.694881889762</v>
      </c>
      <c r="I45" s="368" t="s">
        <v>270</v>
      </c>
    </row>
    <row r="46" spans="1:10" x14ac:dyDescent="0.2">
      <c r="A46" s="50" t="s">
        <v>285</v>
      </c>
      <c r="B46" s="50" t="s">
        <v>286</v>
      </c>
      <c r="C46" s="51">
        <v>260279.87132161783</v>
      </c>
      <c r="D46" s="51">
        <v>200726.2001975668</v>
      </c>
      <c r="E46" s="51">
        <v>0</v>
      </c>
      <c r="F46" s="51">
        <v>0</v>
      </c>
      <c r="G46" s="51">
        <v>260279.87132161783</v>
      </c>
      <c r="H46" s="51">
        <v>200726.2001975668</v>
      </c>
      <c r="I46" s="368" t="s">
        <v>270</v>
      </c>
    </row>
    <row r="47" spans="1:10" x14ac:dyDescent="0.2">
      <c r="A47" s="50" t="s">
        <v>285</v>
      </c>
      <c r="B47" s="50" t="s">
        <v>286</v>
      </c>
      <c r="C47" s="51">
        <v>80803.718967713401</v>
      </c>
      <c r="D47" s="51">
        <v>62315.31999714049</v>
      </c>
      <c r="E47" s="51">
        <v>0</v>
      </c>
      <c r="F47" s="51">
        <v>0</v>
      </c>
      <c r="G47" s="51">
        <v>80803.718967713401</v>
      </c>
      <c r="H47" s="51">
        <v>62315.31999714049</v>
      </c>
      <c r="I47" s="368" t="s">
        <v>270</v>
      </c>
    </row>
    <row r="48" spans="1:10" x14ac:dyDescent="0.2">
      <c r="A48" s="50" t="s">
        <v>285</v>
      </c>
      <c r="B48" s="50" t="s">
        <v>311</v>
      </c>
      <c r="C48" s="51">
        <v>18431.433230217321</v>
      </c>
      <c r="D48" s="51">
        <v>6572.637805448685</v>
      </c>
      <c r="E48" s="51">
        <v>0</v>
      </c>
      <c r="F48" s="51">
        <v>0</v>
      </c>
      <c r="G48" s="51">
        <v>18431.433230217321</v>
      </c>
      <c r="H48" s="51">
        <v>6572.637805448685</v>
      </c>
      <c r="I48" s="368" t="s">
        <v>270</v>
      </c>
    </row>
    <row r="49" spans="1:9" x14ac:dyDescent="0.2">
      <c r="A49" s="50" t="s">
        <v>285</v>
      </c>
      <c r="B49" s="50" t="s">
        <v>286</v>
      </c>
      <c r="C49" s="51">
        <v>614915.83722184657</v>
      </c>
      <c r="D49" s="51">
        <v>474219.22724992206</v>
      </c>
      <c r="E49" s="51">
        <v>0</v>
      </c>
      <c r="F49" s="51">
        <v>0</v>
      </c>
      <c r="G49" s="51">
        <v>614915.83722184657</v>
      </c>
      <c r="H49" s="51">
        <v>474219.22724992206</v>
      </c>
      <c r="I49" s="368" t="s">
        <v>270</v>
      </c>
    </row>
    <row r="50" spans="1:9" x14ac:dyDescent="0.2">
      <c r="A50" s="50" t="s">
        <v>285</v>
      </c>
      <c r="B50" s="50" t="s">
        <v>311</v>
      </c>
      <c r="C50" s="51">
        <v>9753.4350538109593</v>
      </c>
      <c r="D50" s="51">
        <v>3478.0689687532495</v>
      </c>
      <c r="E50" s="51">
        <v>0</v>
      </c>
      <c r="F50" s="51">
        <v>0</v>
      </c>
      <c r="G50" s="51">
        <v>9753.4350538109593</v>
      </c>
      <c r="H50" s="51">
        <v>3478.0689687532495</v>
      </c>
      <c r="I50" s="368" t="s">
        <v>270</v>
      </c>
    </row>
    <row r="51" spans="1:9" x14ac:dyDescent="0.2">
      <c r="A51" s="50" t="s">
        <v>285</v>
      </c>
      <c r="B51" s="50" t="s">
        <v>311</v>
      </c>
      <c r="C51" s="51">
        <v>9202.7595442965576</v>
      </c>
      <c r="D51" s="51">
        <v>3281.6984192055734</v>
      </c>
      <c r="E51" s="51">
        <v>0</v>
      </c>
      <c r="F51" s="51">
        <v>0</v>
      </c>
      <c r="G51" s="51">
        <v>9202.7595442965576</v>
      </c>
      <c r="H51" s="51">
        <v>3281.6984192055734</v>
      </c>
      <c r="I51" s="368" t="s">
        <v>270</v>
      </c>
    </row>
    <row r="52" spans="1:9" x14ac:dyDescent="0.2">
      <c r="A52" s="50" t="s">
        <v>285</v>
      </c>
      <c r="B52" s="50" t="s">
        <v>287</v>
      </c>
      <c r="C52" s="51">
        <v>15115.487711344495</v>
      </c>
      <c r="D52" s="51">
        <v>5777.9058479775395</v>
      </c>
      <c r="E52" s="51">
        <v>0</v>
      </c>
      <c r="F52" s="51">
        <v>0</v>
      </c>
      <c r="G52" s="51">
        <v>15115.487711344495</v>
      </c>
      <c r="H52" s="51">
        <v>5777.9058479775395</v>
      </c>
      <c r="I52" s="368" t="s">
        <v>270</v>
      </c>
    </row>
    <row r="53" spans="1:9" x14ac:dyDescent="0.2">
      <c r="A53" s="50" t="s">
        <v>616</v>
      </c>
      <c r="B53" s="50" t="s">
        <v>382</v>
      </c>
      <c r="C53" s="51">
        <v>3377.8716426596825</v>
      </c>
      <c r="D53" s="51">
        <v>2083.7110112032592</v>
      </c>
      <c r="E53" s="51">
        <v>0</v>
      </c>
      <c r="F53" s="51">
        <v>0</v>
      </c>
      <c r="G53" s="51">
        <v>3377.8716426596825</v>
      </c>
      <c r="H53" s="51">
        <v>2083.7110112032592</v>
      </c>
      <c r="I53" s="368" t="s">
        <v>270</v>
      </c>
    </row>
    <row r="54" spans="1:9" x14ac:dyDescent="0.2">
      <c r="A54" s="50" t="s">
        <v>288</v>
      </c>
      <c r="B54" s="50" t="s">
        <v>580</v>
      </c>
      <c r="C54" s="51">
        <v>296941.55716071435</v>
      </c>
      <c r="D54" s="51">
        <v>216181.6584464286</v>
      </c>
      <c r="E54" s="51">
        <v>0</v>
      </c>
      <c r="F54" s="51">
        <v>0</v>
      </c>
      <c r="G54" s="51">
        <v>296941.55716071435</v>
      </c>
      <c r="H54" s="51">
        <v>216181.6584464286</v>
      </c>
      <c r="I54" s="368" t="s">
        <v>270</v>
      </c>
    </row>
    <row r="55" spans="1:9" x14ac:dyDescent="0.2">
      <c r="A55" s="50" t="s">
        <v>295</v>
      </c>
      <c r="B55" s="50" t="s">
        <v>582</v>
      </c>
      <c r="C55" s="51">
        <v>113551.59</v>
      </c>
      <c r="D55" s="51">
        <v>65332.830000000009</v>
      </c>
      <c r="E55" s="51">
        <v>0</v>
      </c>
      <c r="F55" s="51">
        <v>0</v>
      </c>
      <c r="G55" s="51">
        <v>113551.59</v>
      </c>
      <c r="H55" s="51">
        <v>65332.830000000009</v>
      </c>
      <c r="I55" s="368" t="s">
        <v>270</v>
      </c>
    </row>
    <row r="56" spans="1:9" x14ac:dyDescent="0.2">
      <c r="A56" s="50" t="s">
        <v>305</v>
      </c>
      <c r="B56" s="50" t="s">
        <v>306</v>
      </c>
      <c r="C56" s="51">
        <v>24925.209293047243</v>
      </c>
      <c r="D56" s="51">
        <v>19246.075210431565</v>
      </c>
      <c r="E56" s="51">
        <v>0</v>
      </c>
      <c r="F56" s="51">
        <v>0</v>
      </c>
      <c r="G56" s="51">
        <v>24925.209293047243</v>
      </c>
      <c r="H56" s="51">
        <v>19246.075210431565</v>
      </c>
      <c r="I56" s="368" t="s">
        <v>270</v>
      </c>
    </row>
    <row r="57" spans="1:9" x14ac:dyDescent="0.2">
      <c r="A57" s="50" t="s">
        <v>305</v>
      </c>
      <c r="B57" s="50" t="s">
        <v>330</v>
      </c>
      <c r="C57" s="51">
        <v>777.97096287646571</v>
      </c>
      <c r="D57" s="51">
        <v>218.1926531406607</v>
      </c>
      <c r="E57" s="51">
        <v>0</v>
      </c>
      <c r="F57" s="51">
        <v>0</v>
      </c>
      <c r="G57" s="51">
        <v>777.97096287646571</v>
      </c>
      <c r="H57" s="51">
        <v>218.1926531406607</v>
      </c>
      <c r="I57" s="368" t="s">
        <v>270</v>
      </c>
    </row>
    <row r="58" spans="1:9" x14ac:dyDescent="0.2">
      <c r="A58" s="50" t="s">
        <v>305</v>
      </c>
      <c r="B58" s="50" t="s">
        <v>306</v>
      </c>
      <c r="C58" s="51">
        <v>35846.048416289595</v>
      </c>
      <c r="D58" s="51">
        <v>27678.633936651579</v>
      </c>
      <c r="E58" s="51">
        <v>0</v>
      </c>
      <c r="F58" s="51">
        <v>0</v>
      </c>
      <c r="G58" s="51">
        <v>35846.048416289595</v>
      </c>
      <c r="H58" s="51">
        <v>27678.633936651579</v>
      </c>
      <c r="I58" s="372" t="s">
        <v>270</v>
      </c>
    </row>
    <row r="59" spans="1:9" x14ac:dyDescent="0.2">
      <c r="A59" s="50" t="s">
        <v>305</v>
      </c>
      <c r="B59" s="50" t="s">
        <v>309</v>
      </c>
      <c r="C59" s="51">
        <v>5205.2006743541087</v>
      </c>
      <c r="D59" s="51">
        <v>1849.7474174086508</v>
      </c>
      <c r="E59" s="51">
        <v>0</v>
      </c>
      <c r="F59" s="51">
        <v>0</v>
      </c>
      <c r="G59" s="51">
        <v>5205.2006743541087</v>
      </c>
      <c r="H59" s="51">
        <v>1849.7474174086508</v>
      </c>
      <c r="I59" s="372" t="s">
        <v>270</v>
      </c>
    </row>
    <row r="60" spans="1:9" x14ac:dyDescent="0.2">
      <c r="A60" s="50" t="s">
        <v>305</v>
      </c>
      <c r="B60" s="50" t="s">
        <v>306</v>
      </c>
      <c r="C60" s="51">
        <v>21636.109510047194</v>
      </c>
      <c r="D60" s="51">
        <v>16706.386935240596</v>
      </c>
      <c r="E60" s="51">
        <v>0</v>
      </c>
      <c r="F60" s="51">
        <v>0</v>
      </c>
      <c r="G60" s="51">
        <v>21636.109510047194</v>
      </c>
      <c r="H60" s="51">
        <v>16706.386935240596</v>
      </c>
      <c r="I60" s="368" t="s">
        <v>270</v>
      </c>
    </row>
    <row r="61" spans="1:9" x14ac:dyDescent="0.2">
      <c r="A61" s="50" t="s">
        <v>305</v>
      </c>
      <c r="B61" s="50" t="s">
        <v>306</v>
      </c>
      <c r="C61" s="51">
        <v>3597.452887656304</v>
      </c>
      <c r="D61" s="51">
        <v>3597.452887656304</v>
      </c>
      <c r="E61" s="51">
        <v>0</v>
      </c>
      <c r="F61" s="51">
        <v>0</v>
      </c>
      <c r="G61" s="51">
        <v>3597.452887656304</v>
      </c>
      <c r="H61" s="51">
        <v>3597.452887656304</v>
      </c>
      <c r="I61" s="370" t="s">
        <v>270</v>
      </c>
    </row>
    <row r="62" spans="1:9" x14ac:dyDescent="0.2">
      <c r="A62" s="50" t="s">
        <v>305</v>
      </c>
      <c r="B62" s="50" t="s">
        <v>306</v>
      </c>
      <c r="C62" s="51">
        <v>52676.988712110149</v>
      </c>
      <c r="D62" s="51">
        <v>40674.695032355368</v>
      </c>
      <c r="E62" s="51">
        <v>0</v>
      </c>
      <c r="F62" s="51">
        <v>0</v>
      </c>
      <c r="G62" s="51">
        <v>52676.988712110149</v>
      </c>
      <c r="H62" s="51">
        <v>40674.695032355368</v>
      </c>
      <c r="I62" s="370" t="s">
        <v>270</v>
      </c>
    </row>
    <row r="63" spans="1:9" x14ac:dyDescent="0.2">
      <c r="A63" s="50" t="s">
        <v>305</v>
      </c>
      <c r="B63" s="50" t="s">
        <v>306</v>
      </c>
      <c r="C63" s="51">
        <v>11177.800043789228</v>
      </c>
      <c r="D63" s="51">
        <v>8630.9718727193103</v>
      </c>
      <c r="E63" s="51">
        <v>0</v>
      </c>
      <c r="F63" s="51">
        <v>0</v>
      </c>
      <c r="G63" s="51">
        <v>11177.800043789228</v>
      </c>
      <c r="H63" s="51">
        <v>8630.9718727193103</v>
      </c>
      <c r="I63" s="371" t="s">
        <v>270</v>
      </c>
    </row>
    <row r="64" spans="1:9" x14ac:dyDescent="0.2">
      <c r="A64" s="50" t="s">
        <v>305</v>
      </c>
      <c r="B64" s="50" t="s">
        <v>306</v>
      </c>
      <c r="C64" s="51">
        <v>359.74528876563033</v>
      </c>
      <c r="D64" s="51">
        <v>277.77840509901228</v>
      </c>
      <c r="E64" s="51">
        <v>0</v>
      </c>
      <c r="F64" s="51">
        <v>0</v>
      </c>
      <c r="G64" s="51">
        <v>359.74528876563033</v>
      </c>
      <c r="H64" s="51">
        <v>277.77840509901228</v>
      </c>
      <c r="I64" s="368" t="s">
        <v>270</v>
      </c>
    </row>
    <row r="65" spans="1:9" x14ac:dyDescent="0.2">
      <c r="A65" s="50" t="s">
        <v>305</v>
      </c>
      <c r="B65" s="50" t="s">
        <v>308</v>
      </c>
      <c r="C65" s="51">
        <v>18563.782710553205</v>
      </c>
      <c r="D65" s="51">
        <v>12392.461706320244</v>
      </c>
      <c r="E65" s="51">
        <v>0</v>
      </c>
      <c r="F65" s="51">
        <v>0</v>
      </c>
      <c r="G65" s="51">
        <v>18563.782710553205</v>
      </c>
      <c r="H65" s="51">
        <v>12392.461706320244</v>
      </c>
      <c r="I65" s="368" t="s">
        <v>270</v>
      </c>
    </row>
    <row r="66" spans="1:9" x14ac:dyDescent="0.2">
      <c r="A66" s="50" t="s">
        <v>305</v>
      </c>
      <c r="B66" s="50" t="s">
        <v>308</v>
      </c>
      <c r="C66" s="51">
        <v>53567.134189656012</v>
      </c>
      <c r="D66" s="51">
        <v>35759.342237142992</v>
      </c>
      <c r="E66" s="51">
        <v>0</v>
      </c>
      <c r="F66" s="51">
        <v>0</v>
      </c>
      <c r="G66" s="51">
        <v>53567.134189656012</v>
      </c>
      <c r="H66" s="51">
        <v>35759.342237142992</v>
      </c>
      <c r="I66" s="371" t="s">
        <v>270</v>
      </c>
    </row>
    <row r="67" spans="1:9" x14ac:dyDescent="0.2">
      <c r="A67" s="50" t="s">
        <v>305</v>
      </c>
      <c r="B67" s="50" t="s">
        <v>308</v>
      </c>
      <c r="C67" s="51">
        <v>52662.034336106648</v>
      </c>
      <c r="D67" s="51">
        <v>35155.132661411953</v>
      </c>
      <c r="E67" s="51">
        <v>0</v>
      </c>
      <c r="F67" s="51">
        <v>0</v>
      </c>
      <c r="G67" s="51">
        <v>52662.034336106648</v>
      </c>
      <c r="H67" s="51">
        <v>35155.132661411953</v>
      </c>
      <c r="I67" s="371" t="s">
        <v>270</v>
      </c>
    </row>
    <row r="68" spans="1:9" x14ac:dyDescent="0.2">
      <c r="A68" s="50" t="s">
        <v>331</v>
      </c>
      <c r="B68" s="50" t="s">
        <v>590</v>
      </c>
      <c r="C68" s="51">
        <v>109971.65579658607</v>
      </c>
      <c r="D68" s="51">
        <v>68798.221834992888</v>
      </c>
      <c r="E68" s="51">
        <v>0</v>
      </c>
      <c r="F68" s="51">
        <v>0</v>
      </c>
      <c r="G68" s="51">
        <v>109971.65579658607</v>
      </c>
      <c r="H68" s="51">
        <v>68798.221834992888</v>
      </c>
      <c r="I68" s="368" t="s">
        <v>270</v>
      </c>
    </row>
    <row r="69" spans="1:9" x14ac:dyDescent="0.2">
      <c r="A69" s="50" t="s">
        <v>331</v>
      </c>
      <c r="B69" s="50" t="s">
        <v>590</v>
      </c>
      <c r="C69" s="51">
        <v>490.72581792318641</v>
      </c>
      <c r="D69" s="51">
        <v>306.99786628734</v>
      </c>
      <c r="E69" s="51">
        <v>0</v>
      </c>
      <c r="F69" s="51">
        <v>0</v>
      </c>
      <c r="G69" s="51">
        <v>490.72581792318641</v>
      </c>
      <c r="H69" s="51">
        <v>306.99786628734</v>
      </c>
      <c r="I69" s="368" t="s">
        <v>270</v>
      </c>
    </row>
    <row r="70" spans="1:9" x14ac:dyDescent="0.2">
      <c r="A70" s="50" t="s">
        <v>331</v>
      </c>
      <c r="B70" s="50" t="s">
        <v>590</v>
      </c>
      <c r="C70" s="51">
        <v>117626.97855618777</v>
      </c>
      <c r="D70" s="51">
        <v>73587.388549075389</v>
      </c>
      <c r="E70" s="51">
        <v>0</v>
      </c>
      <c r="F70" s="51">
        <v>0</v>
      </c>
      <c r="G70" s="51">
        <v>117626.97855618777</v>
      </c>
      <c r="H70" s="51">
        <v>73587.388549075389</v>
      </c>
      <c r="I70" s="368" t="s">
        <v>270</v>
      </c>
    </row>
    <row r="71" spans="1:9" x14ac:dyDescent="0.2">
      <c r="A71" s="50" t="s">
        <v>331</v>
      </c>
      <c r="B71" s="50" t="s">
        <v>601</v>
      </c>
      <c r="C71" s="51">
        <v>4491.3529046941676</v>
      </c>
      <c r="D71" s="51">
        <v>2571.4987069701278</v>
      </c>
      <c r="E71" s="51">
        <v>0</v>
      </c>
      <c r="F71" s="51">
        <v>0</v>
      </c>
      <c r="G71" s="51">
        <v>4491.3529046941676</v>
      </c>
      <c r="H71" s="51">
        <v>2571.4987069701278</v>
      </c>
      <c r="I71" s="368" t="s">
        <v>270</v>
      </c>
    </row>
    <row r="72" spans="1:9" x14ac:dyDescent="0.2">
      <c r="A72" s="50" t="s">
        <v>334</v>
      </c>
      <c r="B72" s="50" t="s">
        <v>337</v>
      </c>
      <c r="C72" s="51">
        <v>8836.0619702622917</v>
      </c>
      <c r="D72" s="51">
        <v>5907.3991602160713</v>
      </c>
      <c r="E72" s="51">
        <v>0</v>
      </c>
      <c r="F72" s="51">
        <v>0</v>
      </c>
      <c r="G72" s="51">
        <v>8836.0619702622917</v>
      </c>
      <c r="H72" s="51">
        <v>5907.3991602160713</v>
      </c>
      <c r="I72" s="368" t="s">
        <v>270</v>
      </c>
    </row>
    <row r="73" spans="1:9" x14ac:dyDescent="0.2">
      <c r="A73" s="50" t="s">
        <v>334</v>
      </c>
      <c r="B73" s="50" t="s">
        <v>337</v>
      </c>
      <c r="C73" s="51">
        <v>30788.153427632675</v>
      </c>
      <c r="D73" s="51">
        <v>20583.593948877875</v>
      </c>
      <c r="E73" s="51">
        <v>0</v>
      </c>
      <c r="F73" s="51">
        <v>0</v>
      </c>
      <c r="G73" s="51">
        <v>30788.153427632675</v>
      </c>
      <c r="H73" s="51">
        <v>20583.593948877875</v>
      </c>
      <c r="I73" s="368" t="s">
        <v>270</v>
      </c>
    </row>
    <row r="74" spans="1:9" x14ac:dyDescent="0.2">
      <c r="A74" s="50" t="s">
        <v>334</v>
      </c>
      <c r="B74" s="50" t="s">
        <v>337</v>
      </c>
      <c r="C74" s="51">
        <v>17488.039316144117</v>
      </c>
      <c r="D74" s="51">
        <v>11691.727504594308</v>
      </c>
      <c r="E74" s="51">
        <v>0</v>
      </c>
      <c r="F74" s="51">
        <v>0</v>
      </c>
      <c r="G74" s="51">
        <v>17488.039316144117</v>
      </c>
      <c r="H74" s="51">
        <v>11691.727504594308</v>
      </c>
      <c r="I74" s="368" t="s">
        <v>270</v>
      </c>
    </row>
    <row r="75" spans="1:9" x14ac:dyDescent="0.2">
      <c r="A75" s="50" t="s">
        <v>334</v>
      </c>
      <c r="B75" s="50" t="s">
        <v>592</v>
      </c>
      <c r="C75" s="51">
        <v>28094.428226318421</v>
      </c>
      <c r="D75" s="51">
        <v>20083.828313192622</v>
      </c>
      <c r="E75" s="51">
        <v>0</v>
      </c>
      <c r="F75" s="51">
        <v>0</v>
      </c>
      <c r="G75" s="51">
        <v>28094.428226318421</v>
      </c>
      <c r="H75" s="51">
        <v>20083.828313192622</v>
      </c>
      <c r="I75" s="368" t="s">
        <v>270</v>
      </c>
    </row>
    <row r="76" spans="1:9" x14ac:dyDescent="0.2">
      <c r="A76" s="50" t="s">
        <v>334</v>
      </c>
      <c r="B76" s="50" t="s">
        <v>592</v>
      </c>
      <c r="C76" s="51">
        <v>266911.10133095726</v>
      </c>
      <c r="D76" s="51">
        <v>190806.40085760425</v>
      </c>
      <c r="E76" s="51">
        <v>0</v>
      </c>
      <c r="F76" s="51">
        <v>0</v>
      </c>
      <c r="G76" s="51">
        <v>266911.10133095726</v>
      </c>
      <c r="H76" s="51">
        <v>190806.40085760425</v>
      </c>
      <c r="I76" s="368" t="s">
        <v>270</v>
      </c>
    </row>
    <row r="77" spans="1:9" x14ac:dyDescent="0.2">
      <c r="A77" s="50" t="s">
        <v>334</v>
      </c>
      <c r="B77" s="50" t="s">
        <v>587</v>
      </c>
      <c r="C77" s="51">
        <v>17911.688633958904</v>
      </c>
      <c r="D77" s="51">
        <v>8787.315787715097</v>
      </c>
      <c r="E77" s="51">
        <v>0</v>
      </c>
      <c r="F77" s="51">
        <v>0</v>
      </c>
      <c r="G77" s="51">
        <v>17911.688633958904</v>
      </c>
      <c r="H77" s="51">
        <v>8787.315787715097</v>
      </c>
      <c r="I77" s="368" t="s">
        <v>270</v>
      </c>
    </row>
    <row r="78" spans="1:9" x14ac:dyDescent="0.2">
      <c r="A78" s="50" t="s">
        <v>338</v>
      </c>
      <c r="B78" s="50" t="s">
        <v>579</v>
      </c>
      <c r="C78" s="51">
        <v>95507.451003473558</v>
      </c>
      <c r="D78" s="51">
        <v>90393.061424160551</v>
      </c>
      <c r="E78" s="51">
        <v>0</v>
      </c>
      <c r="F78" s="51">
        <v>0</v>
      </c>
      <c r="G78" s="51">
        <v>95507.451003473558</v>
      </c>
      <c r="H78" s="51">
        <v>90393.061424160551</v>
      </c>
      <c r="I78" s="368" t="s">
        <v>270</v>
      </c>
    </row>
    <row r="79" spans="1:9" x14ac:dyDescent="0.2">
      <c r="A79" s="50" t="s">
        <v>338</v>
      </c>
      <c r="B79" s="50" t="s">
        <v>584</v>
      </c>
      <c r="C79" s="51">
        <v>38469.554241605554</v>
      </c>
      <c r="D79" s="51">
        <v>13670.742601312233</v>
      </c>
      <c r="E79" s="51">
        <v>0</v>
      </c>
      <c r="F79" s="51">
        <v>0</v>
      </c>
      <c r="G79" s="51">
        <v>38469.554241605554</v>
      </c>
      <c r="H79" s="51">
        <v>13670.742601312233</v>
      </c>
      <c r="I79" s="368" t="s">
        <v>270</v>
      </c>
    </row>
    <row r="80" spans="1:9" x14ac:dyDescent="0.2">
      <c r="A80" s="50" t="s">
        <v>338</v>
      </c>
      <c r="B80" s="50" t="s">
        <v>589</v>
      </c>
      <c r="C80" s="51">
        <v>13511.086507140097</v>
      </c>
      <c r="D80" s="51">
        <v>9330.0468081821673</v>
      </c>
      <c r="E80" s="51">
        <v>0</v>
      </c>
      <c r="F80" s="51">
        <v>0</v>
      </c>
      <c r="G80" s="51">
        <v>13511.086507140097</v>
      </c>
      <c r="H80" s="51">
        <v>9330.0468081821673</v>
      </c>
      <c r="I80" s="368" t="s">
        <v>270</v>
      </c>
    </row>
    <row r="81" spans="1:9" x14ac:dyDescent="0.2">
      <c r="A81" s="50" t="s">
        <v>338</v>
      </c>
      <c r="B81" s="50" t="s">
        <v>578</v>
      </c>
      <c r="C81" s="51">
        <v>4503.1072558857577</v>
      </c>
      <c r="D81" s="51">
        <v>1255.3109610189117</v>
      </c>
      <c r="E81" s="51">
        <v>0</v>
      </c>
      <c r="F81" s="51">
        <v>0</v>
      </c>
      <c r="G81" s="51">
        <v>4503.1072558857577</v>
      </c>
      <c r="H81" s="51">
        <v>1255.3109610189117</v>
      </c>
      <c r="I81" s="368" t="s">
        <v>270</v>
      </c>
    </row>
    <row r="82" spans="1:9" x14ac:dyDescent="0.2">
      <c r="A82" s="50" t="s">
        <v>341</v>
      </c>
      <c r="B82" s="50" t="s">
        <v>596</v>
      </c>
      <c r="C82" s="51">
        <v>18181.183597862011</v>
      </c>
      <c r="D82" s="51">
        <v>13136.070733200049</v>
      </c>
      <c r="E82" s="51">
        <v>0</v>
      </c>
      <c r="F82" s="51">
        <v>0</v>
      </c>
      <c r="G82" s="51">
        <v>18181.183597862011</v>
      </c>
      <c r="H82" s="51">
        <v>13136.070733200049</v>
      </c>
      <c r="I82" s="368" t="s">
        <v>270</v>
      </c>
    </row>
    <row r="83" spans="1:9" x14ac:dyDescent="0.2">
      <c r="A83" s="50" t="s">
        <v>341</v>
      </c>
      <c r="B83" s="50" t="s">
        <v>598</v>
      </c>
      <c r="C83" s="51">
        <v>3682.9496429882902</v>
      </c>
      <c r="D83" s="51">
        <v>1698.9983108245951</v>
      </c>
      <c r="E83" s="51">
        <v>0</v>
      </c>
      <c r="F83" s="51">
        <v>0</v>
      </c>
      <c r="G83" s="51">
        <v>3682.9496429882902</v>
      </c>
      <c r="H83" s="51">
        <v>1698.9983108245951</v>
      </c>
      <c r="I83" s="368" t="s">
        <v>270</v>
      </c>
    </row>
    <row r="84" spans="1:9" x14ac:dyDescent="0.2">
      <c r="A84" s="50" t="s">
        <v>341</v>
      </c>
      <c r="B84" s="50" t="s">
        <v>598</v>
      </c>
      <c r="C84" s="51">
        <v>4819.3334473050718</v>
      </c>
      <c r="D84" s="51">
        <v>2223.2287106777103</v>
      </c>
      <c r="E84" s="51">
        <v>0</v>
      </c>
      <c r="F84" s="51">
        <v>0</v>
      </c>
      <c r="G84" s="51">
        <v>4819.3334473050718</v>
      </c>
      <c r="H84" s="51">
        <v>2223.2287106777103</v>
      </c>
      <c r="I84" s="368" t="s">
        <v>270</v>
      </c>
    </row>
    <row r="85" spans="1:9" x14ac:dyDescent="0.2">
      <c r="A85" s="50" t="s">
        <v>341</v>
      </c>
      <c r="B85" s="50" t="s">
        <v>598</v>
      </c>
      <c r="C85" s="51">
        <v>1012.8111518217797</v>
      </c>
      <c r="D85" s="51">
        <v>467.22453547676366</v>
      </c>
      <c r="E85" s="51">
        <v>0</v>
      </c>
      <c r="F85" s="51">
        <v>0</v>
      </c>
      <c r="G85" s="51">
        <v>1012.8111518217797</v>
      </c>
      <c r="H85" s="51">
        <v>467.22453547676366</v>
      </c>
      <c r="I85" s="368" t="s">
        <v>270</v>
      </c>
    </row>
    <row r="86" spans="1:9" x14ac:dyDescent="0.2">
      <c r="A86" s="50" t="s">
        <v>341</v>
      </c>
      <c r="B86" s="50" t="s">
        <v>599</v>
      </c>
      <c r="C86" s="51">
        <v>9.0312313843894074</v>
      </c>
      <c r="D86" s="51">
        <v>1.8919804969603</v>
      </c>
      <c r="E86" s="51">
        <v>0</v>
      </c>
      <c r="F86" s="51">
        <v>0</v>
      </c>
      <c r="G86" s="51">
        <v>9.0312313843894074</v>
      </c>
      <c r="H86" s="51">
        <v>1.8919804969603</v>
      </c>
      <c r="I86" s="368" t="s">
        <v>270</v>
      </c>
    </row>
    <row r="87" spans="1:9" x14ac:dyDescent="0.2">
      <c r="A87" s="50" t="s">
        <v>341</v>
      </c>
      <c r="B87" s="50" t="s">
        <v>598</v>
      </c>
      <c r="C87" s="51">
        <v>210.80040719735607</v>
      </c>
      <c r="D87" s="51">
        <v>97.245298053776168</v>
      </c>
      <c r="E87" s="51">
        <v>0</v>
      </c>
      <c r="F87" s="51">
        <v>0</v>
      </c>
      <c r="G87" s="51">
        <v>210.80040719735607</v>
      </c>
      <c r="H87" s="51">
        <v>97.245298053776168</v>
      </c>
      <c r="I87" s="368" t="s">
        <v>270</v>
      </c>
    </row>
    <row r="88" spans="1:9" x14ac:dyDescent="0.2">
      <c r="A88" s="50" t="s">
        <v>341</v>
      </c>
      <c r="B88" s="50" t="s">
        <v>598</v>
      </c>
      <c r="C88" s="51">
        <v>1613.7134619935532</v>
      </c>
      <c r="D88" s="51">
        <v>744.42952303235552</v>
      </c>
      <c r="E88" s="51">
        <v>0</v>
      </c>
      <c r="F88" s="51">
        <v>0</v>
      </c>
      <c r="G88" s="51">
        <v>1613.7134619935532</v>
      </c>
      <c r="H88" s="51">
        <v>744.42952303235552</v>
      </c>
      <c r="I88" s="368" t="s">
        <v>270</v>
      </c>
    </row>
    <row r="89" spans="1:9" x14ac:dyDescent="0.2">
      <c r="A89" s="50" t="s">
        <v>341</v>
      </c>
      <c r="B89" s="50" t="s">
        <v>598</v>
      </c>
      <c r="C89" s="51">
        <v>33.921904606471095</v>
      </c>
      <c r="D89" s="51">
        <v>15.648668652331798</v>
      </c>
      <c r="E89" s="51">
        <v>0</v>
      </c>
      <c r="F89" s="51">
        <v>0</v>
      </c>
      <c r="G89" s="51">
        <v>33.921904606471095</v>
      </c>
      <c r="H89" s="51">
        <v>15.648668652331798</v>
      </c>
      <c r="I89" s="368" t="s">
        <v>270</v>
      </c>
    </row>
    <row r="90" spans="1:9" x14ac:dyDescent="0.2">
      <c r="A90" s="50" t="s">
        <v>341</v>
      </c>
      <c r="B90" s="50" t="s">
        <v>599</v>
      </c>
      <c r="C90" s="51">
        <v>251.06823248602552</v>
      </c>
      <c r="D90" s="51">
        <v>52.597057815496342</v>
      </c>
      <c r="E90" s="51">
        <v>0</v>
      </c>
      <c r="F90" s="51">
        <v>0</v>
      </c>
      <c r="G90" s="51">
        <v>251.06823248602552</v>
      </c>
      <c r="H90" s="51">
        <v>52.597057815496342</v>
      </c>
      <c r="I90" s="368" t="s">
        <v>270</v>
      </c>
    </row>
    <row r="91" spans="1:9" x14ac:dyDescent="0.2">
      <c r="A91" s="50" t="s">
        <v>342</v>
      </c>
      <c r="B91" s="50" t="s">
        <v>344</v>
      </c>
      <c r="C91" s="51">
        <v>272613.42</v>
      </c>
      <c r="D91" s="51">
        <v>131998.09</v>
      </c>
      <c r="E91" s="51">
        <v>0</v>
      </c>
      <c r="F91" s="51">
        <v>0</v>
      </c>
      <c r="G91" s="51">
        <v>272613.42</v>
      </c>
      <c r="H91" s="51">
        <v>131998.09</v>
      </c>
      <c r="I91" s="368" t="s">
        <v>270</v>
      </c>
    </row>
    <row r="92" spans="1:9" x14ac:dyDescent="0.2">
      <c r="A92" s="50" t="s">
        <v>1404</v>
      </c>
      <c r="B92" s="50" t="s">
        <v>606</v>
      </c>
      <c r="C92" s="51">
        <v>2254.1762045368141</v>
      </c>
      <c r="D92" s="51">
        <v>1899.220127993917</v>
      </c>
      <c r="E92" s="51">
        <v>0</v>
      </c>
      <c r="F92" s="51">
        <v>0</v>
      </c>
      <c r="G92" s="51">
        <v>2254.1762045368141</v>
      </c>
      <c r="H92" s="51">
        <v>1899.220127993917</v>
      </c>
      <c r="I92" s="368" t="s">
        <v>270</v>
      </c>
    </row>
    <row r="93" spans="1:9" x14ac:dyDescent="0.2">
      <c r="A93" s="50" t="s">
        <v>962</v>
      </c>
      <c r="B93" s="50" t="s">
        <v>348</v>
      </c>
      <c r="C93" s="51">
        <v>628.44885192255254</v>
      </c>
      <c r="D93" s="51">
        <v>392.26550313607851</v>
      </c>
      <c r="E93" s="51">
        <v>0</v>
      </c>
      <c r="F93" s="51">
        <v>0</v>
      </c>
      <c r="G93" s="51">
        <v>628.44885192255254</v>
      </c>
      <c r="H93" s="51">
        <v>392.26550313607851</v>
      </c>
      <c r="I93" s="368" t="s">
        <v>270</v>
      </c>
    </row>
    <row r="94" spans="1:9" x14ac:dyDescent="0.2">
      <c r="A94" s="50" t="s">
        <v>347</v>
      </c>
      <c r="B94" s="50" t="s">
        <v>603</v>
      </c>
      <c r="C94" s="51">
        <v>250836.71999999997</v>
      </c>
      <c r="D94" s="51">
        <v>199026.99</v>
      </c>
      <c r="E94" s="51">
        <v>0</v>
      </c>
      <c r="F94" s="51">
        <v>0</v>
      </c>
      <c r="G94" s="51">
        <v>250836.71999999997</v>
      </c>
      <c r="H94" s="51">
        <v>199026.99</v>
      </c>
      <c r="I94" s="368" t="s">
        <v>270</v>
      </c>
    </row>
    <row r="95" spans="1:9" x14ac:dyDescent="0.2">
      <c r="A95" s="50" t="s">
        <v>1349</v>
      </c>
      <c r="B95" s="50" t="s">
        <v>628</v>
      </c>
      <c r="C95" s="51">
        <v>2578.8117880109398</v>
      </c>
      <c r="D95" s="51">
        <v>2435.6958533520587</v>
      </c>
      <c r="E95" s="51">
        <v>0</v>
      </c>
      <c r="F95" s="51">
        <v>0</v>
      </c>
      <c r="G95" s="51">
        <v>2578.8117880109398</v>
      </c>
      <c r="H95" s="51">
        <v>2435.6958533520587</v>
      </c>
      <c r="I95" s="368" t="s">
        <v>270</v>
      </c>
    </row>
    <row r="96" spans="1:9" x14ac:dyDescent="0.2">
      <c r="A96" s="50" t="s">
        <v>1349</v>
      </c>
      <c r="B96" s="50" t="s">
        <v>628</v>
      </c>
      <c r="C96" s="51">
        <v>5372.5245583561245</v>
      </c>
      <c r="D96" s="51">
        <v>5074.3663611501224</v>
      </c>
      <c r="E96" s="51">
        <v>0</v>
      </c>
      <c r="F96" s="51">
        <v>0</v>
      </c>
      <c r="G96" s="51">
        <v>5372.5245583561245</v>
      </c>
      <c r="H96" s="51">
        <v>5074.3663611501224</v>
      </c>
      <c r="I96" s="368" t="s">
        <v>270</v>
      </c>
    </row>
    <row r="97" spans="1:9" x14ac:dyDescent="0.2">
      <c r="A97" s="50" t="s">
        <v>349</v>
      </c>
      <c r="B97" s="50" t="s">
        <v>628</v>
      </c>
      <c r="C97" s="51">
        <v>5000.4343316953309</v>
      </c>
      <c r="D97" s="51">
        <v>4722.9259705159702</v>
      </c>
      <c r="E97" s="51">
        <v>0</v>
      </c>
      <c r="F97" s="51">
        <v>0</v>
      </c>
      <c r="G97" s="51">
        <v>5000.4343316953309</v>
      </c>
      <c r="H97" s="51">
        <v>4722.9259705159702</v>
      </c>
      <c r="I97" s="368" t="s">
        <v>270</v>
      </c>
    </row>
    <row r="98" spans="1:9" x14ac:dyDescent="0.2">
      <c r="A98" s="50" t="s">
        <v>349</v>
      </c>
      <c r="B98" s="50" t="s">
        <v>628</v>
      </c>
      <c r="C98" s="51">
        <v>3035.9779871007372</v>
      </c>
      <c r="D98" s="51">
        <v>2867.4907678132681</v>
      </c>
      <c r="E98" s="51">
        <v>0</v>
      </c>
      <c r="F98" s="51">
        <v>0</v>
      </c>
      <c r="G98" s="51">
        <v>3035.9779871007372</v>
      </c>
      <c r="H98" s="51">
        <v>2867.4907678132681</v>
      </c>
      <c r="I98" s="368" t="s">
        <v>270</v>
      </c>
    </row>
    <row r="99" spans="1:9" x14ac:dyDescent="0.2">
      <c r="A99" s="50" t="s">
        <v>349</v>
      </c>
      <c r="B99" s="50" t="s">
        <v>624</v>
      </c>
      <c r="C99" s="51">
        <v>111104.74347051597</v>
      </c>
      <c r="D99" s="51">
        <v>59043.453980343984</v>
      </c>
      <c r="E99" s="51">
        <v>0</v>
      </c>
      <c r="F99" s="51">
        <v>0</v>
      </c>
      <c r="G99" s="51">
        <v>111104.74347051597</v>
      </c>
      <c r="H99" s="51">
        <v>59043.453980343984</v>
      </c>
      <c r="I99" s="368" t="s">
        <v>270</v>
      </c>
    </row>
    <row r="100" spans="1:9" x14ac:dyDescent="0.2">
      <c r="A100" s="50" t="s">
        <v>1472</v>
      </c>
      <c r="B100" s="50" t="s">
        <v>607</v>
      </c>
      <c r="C100" s="51">
        <v>6755.864324917673</v>
      </c>
      <c r="D100" s="51">
        <v>6193.4482985729965</v>
      </c>
      <c r="E100" s="51">
        <v>0</v>
      </c>
      <c r="F100" s="51">
        <v>0</v>
      </c>
      <c r="G100" s="51">
        <v>6755.864324917673</v>
      </c>
      <c r="H100" s="51">
        <v>6193.4482985729965</v>
      </c>
      <c r="I100" s="368" t="s">
        <v>270</v>
      </c>
    </row>
    <row r="101" spans="1:9" x14ac:dyDescent="0.2">
      <c r="A101" s="50" t="s">
        <v>1354</v>
      </c>
      <c r="B101" s="50" t="s">
        <v>491</v>
      </c>
      <c r="C101" s="51">
        <v>344.2327817993795</v>
      </c>
      <c r="D101" s="51">
        <v>319.197316442606</v>
      </c>
      <c r="E101" s="51">
        <v>0</v>
      </c>
      <c r="F101" s="51">
        <v>0</v>
      </c>
      <c r="G101" s="51">
        <v>344.2327817993795</v>
      </c>
      <c r="H101" s="51">
        <v>319.197316442606</v>
      </c>
      <c r="I101" s="368" t="s">
        <v>270</v>
      </c>
    </row>
    <row r="102" spans="1:9" x14ac:dyDescent="0.2">
      <c r="A102" s="50" t="s">
        <v>1354</v>
      </c>
      <c r="B102" s="50" t="s">
        <v>491</v>
      </c>
      <c r="C102" s="51">
        <v>596.67015511892441</v>
      </c>
      <c r="D102" s="51">
        <v>553.275348500517</v>
      </c>
      <c r="E102" s="51">
        <v>0</v>
      </c>
      <c r="F102" s="51">
        <v>0</v>
      </c>
      <c r="G102" s="51">
        <v>596.67015511892441</v>
      </c>
      <c r="H102" s="51">
        <v>553.275348500517</v>
      </c>
      <c r="I102" s="368" t="s">
        <v>270</v>
      </c>
    </row>
    <row r="103" spans="1:9" x14ac:dyDescent="0.2">
      <c r="A103" s="50" t="s">
        <v>963</v>
      </c>
      <c r="B103" s="50" t="s">
        <v>153</v>
      </c>
      <c r="C103" s="51">
        <v>228875.92437415879</v>
      </c>
      <c r="D103" s="51">
        <v>211804.10846567969</v>
      </c>
      <c r="E103" s="51">
        <v>0</v>
      </c>
      <c r="F103" s="51">
        <v>0</v>
      </c>
      <c r="G103" s="51">
        <v>228875.92437415879</v>
      </c>
      <c r="H103" s="51">
        <v>211804.10846567969</v>
      </c>
      <c r="I103" s="368" t="s">
        <v>270</v>
      </c>
    </row>
    <row r="104" spans="1:9" x14ac:dyDescent="0.2">
      <c r="A104" s="50" t="s">
        <v>963</v>
      </c>
      <c r="B104" s="50" t="s">
        <v>153</v>
      </c>
      <c r="C104" s="51">
        <v>61394.72527590848</v>
      </c>
      <c r="D104" s="51">
        <v>56815.303257065956</v>
      </c>
      <c r="E104" s="51">
        <v>0</v>
      </c>
      <c r="F104" s="51">
        <v>0</v>
      </c>
      <c r="G104" s="51">
        <v>61394.72527590848</v>
      </c>
      <c r="H104" s="51">
        <v>56815.303257065956</v>
      </c>
      <c r="I104" s="368" t="s">
        <v>270</v>
      </c>
    </row>
    <row r="105" spans="1:9" x14ac:dyDescent="0.2">
      <c r="A105" s="50" t="s">
        <v>963</v>
      </c>
      <c r="B105" s="50" t="s">
        <v>153</v>
      </c>
      <c r="C105" s="51">
        <v>45143.1803499327</v>
      </c>
      <c r="D105" s="51">
        <v>41775.958277254373</v>
      </c>
      <c r="E105" s="51">
        <v>0</v>
      </c>
      <c r="F105" s="51">
        <v>0</v>
      </c>
      <c r="G105" s="51">
        <v>45143.1803499327</v>
      </c>
      <c r="H105" s="51">
        <v>41775.958277254373</v>
      </c>
      <c r="I105" s="368" t="s">
        <v>270</v>
      </c>
    </row>
    <row r="106" spans="1:9" x14ac:dyDescent="0.2">
      <c r="A106" s="50" t="s">
        <v>1475</v>
      </c>
      <c r="B106" s="50" t="s">
        <v>490</v>
      </c>
      <c r="C106" s="51">
        <v>19677.618050205245</v>
      </c>
      <c r="D106" s="51">
        <v>19094.57212346069</v>
      </c>
      <c r="E106" s="51">
        <v>0</v>
      </c>
      <c r="F106" s="51">
        <v>0</v>
      </c>
      <c r="G106" s="51">
        <v>19677.618050205245</v>
      </c>
      <c r="H106" s="51">
        <v>19094.57212346069</v>
      </c>
      <c r="I106" s="368" t="s">
        <v>270</v>
      </c>
    </row>
    <row r="107" spans="1:9" x14ac:dyDescent="0.2">
      <c r="A107" s="50" t="s">
        <v>1475</v>
      </c>
      <c r="B107" s="50" t="s">
        <v>490</v>
      </c>
      <c r="C107" s="51">
        <v>229.69982159772658</v>
      </c>
      <c r="D107" s="51">
        <v>222.89383801705085</v>
      </c>
      <c r="E107" s="51">
        <v>0</v>
      </c>
      <c r="F107" s="51">
        <v>0</v>
      </c>
      <c r="G107" s="51">
        <v>229.69982159772658</v>
      </c>
      <c r="H107" s="51">
        <v>222.89383801705085</v>
      </c>
      <c r="I107" s="368" t="s">
        <v>270</v>
      </c>
    </row>
    <row r="108" spans="1:9" x14ac:dyDescent="0.2">
      <c r="A108" s="50" t="s">
        <v>967</v>
      </c>
      <c r="B108" s="50" t="s">
        <v>318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373" t="s">
        <v>270</v>
      </c>
    </row>
    <row r="109" spans="1:9" x14ac:dyDescent="0.2">
      <c r="A109" s="50" t="s">
        <v>967</v>
      </c>
      <c r="B109" s="50" t="s">
        <v>318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373" t="s">
        <v>270</v>
      </c>
    </row>
    <row r="110" spans="1:9" x14ac:dyDescent="0.2">
      <c r="A110" s="50" t="s">
        <v>968</v>
      </c>
      <c r="B110" s="50" t="s">
        <v>314</v>
      </c>
      <c r="C110" s="51">
        <v>3955.6763830369359</v>
      </c>
      <c r="D110" s="51">
        <v>3752.407843502051</v>
      </c>
      <c r="E110" s="51">
        <v>0</v>
      </c>
      <c r="F110" s="51">
        <v>0</v>
      </c>
      <c r="G110" s="51">
        <v>3955.6763830369359</v>
      </c>
      <c r="H110" s="51">
        <v>3752.407843502051</v>
      </c>
      <c r="I110" s="373" t="s">
        <v>270</v>
      </c>
    </row>
    <row r="111" spans="1:9" x14ac:dyDescent="0.2">
      <c r="A111" s="50" t="s">
        <v>968</v>
      </c>
      <c r="B111" s="50" t="s">
        <v>314</v>
      </c>
      <c r="C111" s="51">
        <v>208.19349384404927</v>
      </c>
      <c r="D111" s="51">
        <v>197.4951496580027</v>
      </c>
      <c r="E111" s="51">
        <v>0</v>
      </c>
      <c r="F111" s="51">
        <v>0</v>
      </c>
      <c r="G111" s="51">
        <v>208.19349384404927</v>
      </c>
      <c r="H111" s="51">
        <v>197.4951496580027</v>
      </c>
      <c r="I111" s="373" t="s">
        <v>270</v>
      </c>
    </row>
    <row r="112" spans="1:9" x14ac:dyDescent="0.2">
      <c r="A112" s="50" t="s">
        <v>968</v>
      </c>
      <c r="B112" s="50" t="s">
        <v>314</v>
      </c>
      <c r="C112" s="51">
        <v>435.31366894664848</v>
      </c>
      <c r="D112" s="51">
        <v>412.94440383036931</v>
      </c>
      <c r="E112" s="51">
        <v>0</v>
      </c>
      <c r="F112" s="51">
        <v>0</v>
      </c>
      <c r="G112" s="51">
        <v>435.31366894664848</v>
      </c>
      <c r="H112" s="51">
        <v>412.94440383036931</v>
      </c>
      <c r="I112" s="373" t="s">
        <v>270</v>
      </c>
    </row>
    <row r="113" spans="1:9" x14ac:dyDescent="0.2">
      <c r="A113" s="50" t="s">
        <v>968</v>
      </c>
      <c r="B113" s="50" t="s">
        <v>314</v>
      </c>
      <c r="C113" s="51">
        <v>68817.413056087564</v>
      </c>
      <c r="D113" s="51">
        <v>65281.124014227084</v>
      </c>
      <c r="E113" s="51">
        <v>0</v>
      </c>
      <c r="F113" s="51">
        <v>0</v>
      </c>
      <c r="G113" s="51">
        <v>68817.413056087564</v>
      </c>
      <c r="H113" s="51">
        <v>65281.124014227084</v>
      </c>
      <c r="I113" s="373" t="s">
        <v>270</v>
      </c>
    </row>
    <row r="114" spans="1:9" x14ac:dyDescent="0.2">
      <c r="A114" s="50" t="s">
        <v>350</v>
      </c>
      <c r="B114" s="50" t="s">
        <v>630</v>
      </c>
      <c r="C114" s="51">
        <v>712801.3351398895</v>
      </c>
      <c r="D114" s="51">
        <v>656617.57857262518</v>
      </c>
      <c r="E114" s="51">
        <v>0</v>
      </c>
      <c r="F114" s="51">
        <v>0</v>
      </c>
      <c r="G114" s="51">
        <v>712801.3351398895</v>
      </c>
      <c r="H114" s="51">
        <v>656617.57857262518</v>
      </c>
      <c r="I114" s="368" t="s">
        <v>270</v>
      </c>
    </row>
    <row r="115" spans="1:9" x14ac:dyDescent="0.2">
      <c r="A115" s="50" t="s">
        <v>350</v>
      </c>
      <c r="B115" s="50" t="s">
        <v>630</v>
      </c>
      <c r="C115" s="51">
        <v>860755.27176188095</v>
      </c>
      <c r="D115" s="51">
        <v>792909.62912827381</v>
      </c>
      <c r="E115" s="51">
        <v>0</v>
      </c>
      <c r="F115" s="51">
        <v>0</v>
      </c>
      <c r="G115" s="51">
        <v>860755.27176188095</v>
      </c>
      <c r="H115" s="51">
        <v>792909.62912827381</v>
      </c>
      <c r="I115" s="368" t="s">
        <v>270</v>
      </c>
    </row>
    <row r="116" spans="1:9" x14ac:dyDescent="0.2">
      <c r="A116" s="50" t="s">
        <v>350</v>
      </c>
      <c r="B116" s="50" t="s">
        <v>630</v>
      </c>
      <c r="C116" s="51">
        <v>7672.0300259674996</v>
      </c>
      <c r="D116" s="51">
        <v>7067.312489529234</v>
      </c>
      <c r="E116" s="51">
        <v>0</v>
      </c>
      <c r="F116" s="51">
        <v>0</v>
      </c>
      <c r="G116" s="51">
        <v>7672.0300259674996</v>
      </c>
      <c r="H116" s="51">
        <v>7067.312489529234</v>
      </c>
      <c r="I116" s="368" t="s">
        <v>270</v>
      </c>
    </row>
    <row r="117" spans="1:9" x14ac:dyDescent="0.2">
      <c r="A117" s="50" t="s">
        <v>350</v>
      </c>
      <c r="B117" s="50" t="s">
        <v>630</v>
      </c>
      <c r="C117" s="51">
        <v>84020.353072262253</v>
      </c>
      <c r="D117" s="51">
        <v>77397.779809571657</v>
      </c>
      <c r="E117" s="51">
        <v>0</v>
      </c>
      <c r="F117" s="51">
        <v>0</v>
      </c>
      <c r="G117" s="51">
        <v>84020.353072262253</v>
      </c>
      <c r="H117" s="51">
        <v>77397.779809571657</v>
      </c>
      <c r="I117" s="368" t="s">
        <v>270</v>
      </c>
    </row>
    <row r="118" spans="1:9" x14ac:dyDescent="0.2">
      <c r="A118" s="50" t="s">
        <v>351</v>
      </c>
      <c r="B118" s="50" t="s">
        <v>631</v>
      </c>
      <c r="C118" s="51">
        <v>784584.55596061819</v>
      </c>
      <c r="D118" s="51">
        <v>569200.39377371978</v>
      </c>
      <c r="E118" s="51">
        <v>0</v>
      </c>
      <c r="F118" s="51">
        <v>0</v>
      </c>
      <c r="G118" s="51">
        <v>784584.55596061819</v>
      </c>
      <c r="H118" s="51">
        <v>569200.39377371978</v>
      </c>
      <c r="I118" s="368" t="s">
        <v>270</v>
      </c>
    </row>
    <row r="119" spans="1:9" x14ac:dyDescent="0.2">
      <c r="A119" s="50" t="s">
        <v>351</v>
      </c>
      <c r="B119" s="50" t="s">
        <v>631</v>
      </c>
      <c r="C119" s="51">
        <v>1372844.7122776522</v>
      </c>
      <c r="D119" s="51">
        <v>995971.36456740531</v>
      </c>
      <c r="E119" s="51">
        <v>0</v>
      </c>
      <c r="F119" s="51">
        <v>0</v>
      </c>
      <c r="G119" s="51">
        <v>1372844.7122776522</v>
      </c>
      <c r="H119" s="51">
        <v>995971.36456740531</v>
      </c>
      <c r="I119" s="368" t="s">
        <v>270</v>
      </c>
    </row>
    <row r="120" spans="1:9" x14ac:dyDescent="0.2">
      <c r="A120" s="50" t="s">
        <v>351</v>
      </c>
      <c r="B120" s="50" t="s">
        <v>631</v>
      </c>
      <c r="C120" s="51">
        <v>3208.6917617292775</v>
      </c>
      <c r="D120" s="51">
        <v>2327.8416588746486</v>
      </c>
      <c r="E120" s="51">
        <v>0</v>
      </c>
      <c r="F120" s="51">
        <v>0</v>
      </c>
      <c r="G120" s="51">
        <v>3208.6917617292775</v>
      </c>
      <c r="H120" s="51">
        <v>2327.8416588746486</v>
      </c>
      <c r="I120" s="368" t="s">
        <v>270</v>
      </c>
    </row>
    <row r="121" spans="1:9" x14ac:dyDescent="0.2">
      <c r="A121" s="50" t="s">
        <v>982</v>
      </c>
      <c r="B121" s="50" t="s">
        <v>157</v>
      </c>
      <c r="C121" s="51">
        <v>35651.820953764531</v>
      </c>
      <c r="D121" s="51">
        <v>33327.555444037396</v>
      </c>
      <c r="E121" s="51">
        <v>0</v>
      </c>
      <c r="F121" s="51">
        <v>0</v>
      </c>
      <c r="G121" s="51">
        <v>35651.820953764531</v>
      </c>
      <c r="H121" s="51">
        <v>33327.555444037396</v>
      </c>
      <c r="I121" s="368" t="s">
        <v>270</v>
      </c>
    </row>
    <row r="122" spans="1:9" x14ac:dyDescent="0.2">
      <c r="A122" s="50" t="s">
        <v>982</v>
      </c>
      <c r="B122" s="50" t="s">
        <v>157</v>
      </c>
      <c r="C122" s="51">
        <v>1165.617596008085</v>
      </c>
      <c r="D122" s="51">
        <v>1089.6269536382013</v>
      </c>
      <c r="E122" s="51">
        <v>0</v>
      </c>
      <c r="F122" s="51">
        <v>0</v>
      </c>
      <c r="G122" s="51">
        <v>1165.617596008085</v>
      </c>
      <c r="H122" s="51">
        <v>1089.6269536382013</v>
      </c>
      <c r="I122" s="368" t="s">
        <v>270</v>
      </c>
    </row>
    <row r="123" spans="1:9" x14ac:dyDescent="0.2">
      <c r="A123" s="50" t="s">
        <v>407</v>
      </c>
      <c r="B123" s="50" t="s">
        <v>633</v>
      </c>
      <c r="C123" s="51">
        <v>5369329.9299999997</v>
      </c>
      <c r="D123" s="51">
        <v>3328529.7499999995</v>
      </c>
      <c r="E123" s="51">
        <v>0</v>
      </c>
      <c r="F123" s="51">
        <v>0</v>
      </c>
      <c r="G123" s="51">
        <v>5369329.9299999997</v>
      </c>
      <c r="H123" s="51">
        <v>3328529.7499999995</v>
      </c>
      <c r="I123" s="368" t="s">
        <v>270</v>
      </c>
    </row>
    <row r="124" spans="1:9" x14ac:dyDescent="0.2">
      <c r="A124" s="50" t="s">
        <v>770</v>
      </c>
      <c r="B124" s="50" t="s">
        <v>636</v>
      </c>
      <c r="C124" s="51">
        <v>122557.86922870352</v>
      </c>
      <c r="D124" s="51">
        <v>76188.594442786809</v>
      </c>
      <c r="E124" s="51">
        <v>0</v>
      </c>
      <c r="F124" s="51">
        <v>0</v>
      </c>
      <c r="G124" s="51">
        <v>122557.86922870352</v>
      </c>
      <c r="H124" s="51">
        <v>76188.594442786809</v>
      </c>
      <c r="I124" s="368" t="s">
        <v>270</v>
      </c>
    </row>
    <row r="125" spans="1:9" x14ac:dyDescent="0.2">
      <c r="A125" s="50" t="s">
        <v>770</v>
      </c>
      <c r="B125" s="50" t="s">
        <v>636</v>
      </c>
      <c r="C125" s="51">
        <v>135503.27101297927</v>
      </c>
      <c r="D125" s="51">
        <v>84236.155751156213</v>
      </c>
      <c r="E125" s="51">
        <v>0</v>
      </c>
      <c r="F125" s="51">
        <v>0</v>
      </c>
      <c r="G125" s="51">
        <v>135503.27101297927</v>
      </c>
      <c r="H125" s="51">
        <v>84236.155751156213</v>
      </c>
      <c r="I125" s="368" t="s">
        <v>270</v>
      </c>
    </row>
    <row r="126" spans="1:9" x14ac:dyDescent="0.2">
      <c r="A126" s="50" t="s">
        <v>1391</v>
      </c>
      <c r="B126" s="50" t="s">
        <v>492</v>
      </c>
      <c r="C126" s="51">
        <v>1057.1307821901323</v>
      </c>
      <c r="D126" s="51">
        <v>1038.7315095601016</v>
      </c>
      <c r="E126" s="51">
        <v>0</v>
      </c>
      <c r="F126" s="51">
        <v>0</v>
      </c>
      <c r="G126" s="51">
        <v>1057.1307821901323</v>
      </c>
      <c r="H126" s="51">
        <v>1038.7315095601016</v>
      </c>
      <c r="I126" s="368" t="s">
        <v>270</v>
      </c>
    </row>
    <row r="127" spans="1:9" x14ac:dyDescent="0.2">
      <c r="A127" s="50" t="s">
        <v>1391</v>
      </c>
      <c r="B127" s="50" t="s">
        <v>492</v>
      </c>
      <c r="C127" s="51">
        <v>1519.6254993983152</v>
      </c>
      <c r="D127" s="51">
        <v>1493.1765449926459</v>
      </c>
      <c r="E127" s="51">
        <v>0</v>
      </c>
      <c r="F127" s="51">
        <v>0</v>
      </c>
      <c r="G127" s="51">
        <v>1519.6254993983152</v>
      </c>
      <c r="H127" s="51">
        <v>1493.1765449926459</v>
      </c>
      <c r="I127" s="368" t="s">
        <v>270</v>
      </c>
    </row>
    <row r="128" spans="1:9" x14ac:dyDescent="0.2">
      <c r="A128" s="50" t="s">
        <v>989</v>
      </c>
      <c r="B128" s="50" t="s">
        <v>380</v>
      </c>
      <c r="C128" s="51">
        <v>11.329426425772747</v>
      </c>
      <c r="D128" s="51">
        <v>10.731241837178928</v>
      </c>
      <c r="E128" s="51">
        <v>0</v>
      </c>
      <c r="F128" s="51">
        <v>0</v>
      </c>
      <c r="G128" s="51">
        <v>11.329426425772747</v>
      </c>
      <c r="H128" s="51">
        <v>10.731241837178928</v>
      </c>
      <c r="I128" s="368" t="s">
        <v>270</v>
      </c>
    </row>
    <row r="129" spans="1:9" x14ac:dyDescent="0.2">
      <c r="A129" s="50" t="s">
        <v>989</v>
      </c>
      <c r="B129" s="50" t="s">
        <v>380</v>
      </c>
      <c r="C129" s="51">
        <v>5.6647132128863733</v>
      </c>
      <c r="D129" s="51">
        <v>5.3656209185894639</v>
      </c>
      <c r="E129" s="51">
        <v>0</v>
      </c>
      <c r="F129" s="51">
        <v>0</v>
      </c>
      <c r="G129" s="51">
        <v>5.6647132128863733</v>
      </c>
      <c r="H129" s="51">
        <v>5.3656209185894639</v>
      </c>
      <c r="I129" s="368" t="s">
        <v>270</v>
      </c>
    </row>
    <row r="130" spans="1:9" x14ac:dyDescent="0.2">
      <c r="A130" s="50" t="s">
        <v>990</v>
      </c>
      <c r="B130" s="50" t="s">
        <v>376</v>
      </c>
      <c r="C130" s="51">
        <v>258.20672632657892</v>
      </c>
      <c r="D130" s="51">
        <v>244.70609083024524</v>
      </c>
      <c r="E130" s="51">
        <v>0</v>
      </c>
      <c r="F130" s="51">
        <v>0</v>
      </c>
      <c r="G130" s="51">
        <v>258.20672632657892</v>
      </c>
      <c r="H130" s="51">
        <v>244.70609083024524</v>
      </c>
      <c r="I130" s="368" t="s">
        <v>270</v>
      </c>
    </row>
    <row r="131" spans="1:9" x14ac:dyDescent="0.2">
      <c r="A131" s="50" t="s">
        <v>1248</v>
      </c>
      <c r="B131" s="50" t="s">
        <v>237</v>
      </c>
      <c r="C131" s="51">
        <v>333963.26999999996</v>
      </c>
      <c r="D131" s="51">
        <v>292133.23</v>
      </c>
      <c r="E131" s="51">
        <v>0</v>
      </c>
      <c r="F131" s="51">
        <v>0</v>
      </c>
      <c r="G131" s="51">
        <v>333963.26999999996</v>
      </c>
      <c r="H131" s="51">
        <v>292133.23</v>
      </c>
      <c r="I131" s="372" t="s">
        <v>270</v>
      </c>
    </row>
    <row r="132" spans="1:9" x14ac:dyDescent="0.2">
      <c r="A132" s="50" t="s">
        <v>1240</v>
      </c>
      <c r="B132" s="50" t="s">
        <v>247</v>
      </c>
      <c r="C132" s="51">
        <v>7890689.2000000002</v>
      </c>
      <c r="D132" s="51">
        <v>7638755.1399999997</v>
      </c>
      <c r="E132" s="51">
        <v>0</v>
      </c>
      <c r="F132" s="51">
        <v>0</v>
      </c>
      <c r="G132" s="51">
        <v>7890689.2000000002</v>
      </c>
      <c r="H132" s="51">
        <v>7638755.1399999997</v>
      </c>
      <c r="I132" s="372" t="s">
        <v>270</v>
      </c>
    </row>
    <row r="133" spans="1:9" x14ac:dyDescent="0.2">
      <c r="A133" s="50" t="s">
        <v>1242</v>
      </c>
      <c r="B133" s="50" t="s">
        <v>230</v>
      </c>
      <c r="C133" s="51">
        <v>6680122.9499999993</v>
      </c>
      <c r="D133" s="51">
        <v>6596251.4200000009</v>
      </c>
      <c r="E133" s="51">
        <v>0</v>
      </c>
      <c r="F133" s="51">
        <v>0</v>
      </c>
      <c r="G133" s="51">
        <v>6680122.9499999993</v>
      </c>
      <c r="H133" s="51">
        <v>6596251.4200000009</v>
      </c>
      <c r="I133" s="372" t="s">
        <v>270</v>
      </c>
    </row>
    <row r="134" spans="1:9" x14ac:dyDescent="0.2">
      <c r="A134" s="50" t="s">
        <v>1235</v>
      </c>
      <c r="B134" s="50" t="s">
        <v>844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372" t="s">
        <v>270</v>
      </c>
    </row>
    <row r="135" spans="1:9" x14ac:dyDescent="0.2">
      <c r="A135" s="50" t="s">
        <v>108</v>
      </c>
      <c r="B135" s="50" t="s">
        <v>997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368" t="s">
        <v>270</v>
      </c>
    </row>
    <row r="136" spans="1:9" x14ac:dyDescent="0.2">
      <c r="A136" s="50" t="s">
        <v>352</v>
      </c>
      <c r="B136" s="50" t="s">
        <v>260</v>
      </c>
      <c r="C136" s="51">
        <v>62887.104489393183</v>
      </c>
      <c r="D136" s="51">
        <v>61057.813912185491</v>
      </c>
      <c r="E136" s="51">
        <v>0</v>
      </c>
      <c r="F136" s="51">
        <v>0</v>
      </c>
      <c r="G136" s="51">
        <v>62887.104489393183</v>
      </c>
      <c r="H136" s="51">
        <v>61057.813912185491</v>
      </c>
      <c r="I136" s="368" t="s">
        <v>270</v>
      </c>
    </row>
    <row r="137" spans="1:9" x14ac:dyDescent="0.2">
      <c r="A137" s="50" t="s">
        <v>353</v>
      </c>
      <c r="B137" s="50" t="s">
        <v>386</v>
      </c>
      <c r="C137" s="51">
        <v>112460.99292676663</v>
      </c>
      <c r="D137" s="51">
        <v>106582.30520516637</v>
      </c>
      <c r="E137" s="51">
        <v>0</v>
      </c>
      <c r="F137" s="51">
        <v>0</v>
      </c>
      <c r="G137" s="51">
        <v>112460.99292676663</v>
      </c>
      <c r="H137" s="51">
        <v>106582.30520516637</v>
      </c>
      <c r="I137" s="368" t="s">
        <v>270</v>
      </c>
    </row>
    <row r="138" spans="1:9" x14ac:dyDescent="0.2">
      <c r="A138" s="50" t="s">
        <v>353</v>
      </c>
      <c r="B138" s="50" t="s">
        <v>386</v>
      </c>
      <c r="C138" s="51">
        <v>76970.333473705847</v>
      </c>
      <c r="D138" s="51">
        <v>72946.853487058339</v>
      </c>
      <c r="E138" s="51">
        <v>0</v>
      </c>
      <c r="F138" s="51">
        <v>0</v>
      </c>
      <c r="G138" s="51">
        <v>76970.333473705847</v>
      </c>
      <c r="H138" s="51">
        <v>72946.853487058339</v>
      </c>
      <c r="I138" s="368" t="s">
        <v>270</v>
      </c>
    </row>
    <row r="139" spans="1:9" x14ac:dyDescent="0.2">
      <c r="A139" s="50" t="s">
        <v>353</v>
      </c>
      <c r="B139" s="50" t="s">
        <v>386</v>
      </c>
      <c r="C139" s="51">
        <v>10395.921996199673</v>
      </c>
      <c r="D139" s="51">
        <v>9852.4946494967135</v>
      </c>
      <c r="E139" s="51">
        <v>0</v>
      </c>
      <c r="F139" s="51">
        <v>0</v>
      </c>
      <c r="G139" s="51">
        <v>10395.921996199673</v>
      </c>
      <c r="H139" s="51">
        <v>9852.4946494967135</v>
      </c>
      <c r="I139" s="368" t="s">
        <v>270</v>
      </c>
    </row>
    <row r="140" spans="1:9" x14ac:dyDescent="0.2">
      <c r="A140" s="50" t="s">
        <v>411</v>
      </c>
      <c r="B140" s="50" t="s">
        <v>408</v>
      </c>
      <c r="C140" s="51">
        <v>52194.134368654755</v>
      </c>
      <c r="D140" s="51">
        <v>39043.187629694097</v>
      </c>
      <c r="E140" s="51">
        <v>0</v>
      </c>
      <c r="F140" s="51">
        <v>0</v>
      </c>
      <c r="G140" s="51">
        <v>52194.134368654755</v>
      </c>
      <c r="H140" s="51">
        <v>39043.187629694097</v>
      </c>
      <c r="I140" s="368" t="s">
        <v>270</v>
      </c>
    </row>
    <row r="141" spans="1:9" x14ac:dyDescent="0.2">
      <c r="A141" s="50" t="s">
        <v>411</v>
      </c>
      <c r="B141" s="50" t="s">
        <v>408</v>
      </c>
      <c r="C141" s="51">
        <v>313.16480621192852</v>
      </c>
      <c r="D141" s="51">
        <v>234.25912577816459</v>
      </c>
      <c r="E141" s="51">
        <v>0</v>
      </c>
      <c r="F141" s="51">
        <v>0</v>
      </c>
      <c r="G141" s="51">
        <v>313.16480621192852</v>
      </c>
      <c r="H141" s="51">
        <v>234.25912577816459</v>
      </c>
      <c r="I141" s="368" t="s">
        <v>270</v>
      </c>
    </row>
    <row r="142" spans="1:9" x14ac:dyDescent="0.2">
      <c r="A142" s="50" t="s">
        <v>411</v>
      </c>
      <c r="B142" s="50" t="s">
        <v>408</v>
      </c>
      <c r="C142" s="51">
        <v>67904.56881361983</v>
      </c>
      <c r="D142" s="51">
        <v>50795.187106232013</v>
      </c>
      <c r="E142" s="51">
        <v>0</v>
      </c>
      <c r="F142" s="51">
        <v>0</v>
      </c>
      <c r="G142" s="51">
        <v>67904.56881361983</v>
      </c>
      <c r="H142" s="51">
        <v>50795.187106232013</v>
      </c>
      <c r="I142" s="368" t="s">
        <v>270</v>
      </c>
    </row>
    <row r="143" spans="1:9" x14ac:dyDescent="0.2">
      <c r="A143" s="50" t="s">
        <v>411</v>
      </c>
      <c r="B143" s="50" t="s">
        <v>408</v>
      </c>
      <c r="C143" s="51">
        <v>270339.5189624473</v>
      </c>
      <c r="D143" s="51">
        <v>202224.19032800055</v>
      </c>
      <c r="E143" s="51">
        <v>0</v>
      </c>
      <c r="F143" s="51">
        <v>0</v>
      </c>
      <c r="G143" s="51">
        <v>270339.5189624473</v>
      </c>
      <c r="H143" s="51">
        <v>202224.19032800055</v>
      </c>
      <c r="I143" s="368" t="s">
        <v>270</v>
      </c>
    </row>
    <row r="144" spans="1:9" x14ac:dyDescent="0.2">
      <c r="A144" s="50" t="s">
        <v>411</v>
      </c>
      <c r="B144" s="50" t="s">
        <v>408</v>
      </c>
      <c r="C144" s="51">
        <v>62737.349511123008</v>
      </c>
      <c r="D144" s="51">
        <v>46929.911530892306</v>
      </c>
      <c r="E144" s="51">
        <v>0</v>
      </c>
      <c r="F144" s="51">
        <v>0</v>
      </c>
      <c r="G144" s="51">
        <v>62737.349511123008</v>
      </c>
      <c r="H144" s="51">
        <v>46929.911530892306</v>
      </c>
      <c r="I144" s="368" t="s">
        <v>270</v>
      </c>
    </row>
    <row r="145" spans="1:9" x14ac:dyDescent="0.2">
      <c r="A145" s="50" t="s">
        <v>412</v>
      </c>
      <c r="B145" s="50" t="s">
        <v>775</v>
      </c>
      <c r="C145" s="51">
        <v>43015.800699522384</v>
      </c>
      <c r="D145" s="51">
        <v>32769.064589374029</v>
      </c>
      <c r="E145" s="51">
        <v>0</v>
      </c>
      <c r="F145" s="51">
        <v>0</v>
      </c>
      <c r="G145" s="51">
        <v>43015.800699522384</v>
      </c>
      <c r="H145" s="51">
        <v>32769.064589374029</v>
      </c>
      <c r="I145" s="368" t="s">
        <v>270</v>
      </c>
    </row>
    <row r="146" spans="1:9" x14ac:dyDescent="0.2">
      <c r="A146" s="50" t="s">
        <v>428</v>
      </c>
      <c r="B146" s="50" t="s">
        <v>797</v>
      </c>
      <c r="C146" s="51">
        <v>82994.415763901154</v>
      </c>
      <c r="D146" s="51">
        <v>77788.569538834941</v>
      </c>
      <c r="E146" s="51">
        <v>0</v>
      </c>
      <c r="F146" s="51">
        <v>0</v>
      </c>
      <c r="G146" s="51">
        <v>82994.415763901154</v>
      </c>
      <c r="H146" s="51">
        <v>77788.569538834941</v>
      </c>
      <c r="I146" s="368" t="s">
        <v>270</v>
      </c>
    </row>
    <row r="147" spans="1:9" x14ac:dyDescent="0.2">
      <c r="A147" s="50" t="s">
        <v>428</v>
      </c>
      <c r="B147" s="50" t="s">
        <v>797</v>
      </c>
      <c r="C147" s="51">
        <v>141190.62378640778</v>
      </c>
      <c r="D147" s="51">
        <v>132334.40533980582</v>
      </c>
      <c r="E147" s="51">
        <v>0</v>
      </c>
      <c r="F147" s="51">
        <v>0</v>
      </c>
      <c r="G147" s="51">
        <v>141190.62378640778</v>
      </c>
      <c r="H147" s="51">
        <v>132334.40533980582</v>
      </c>
      <c r="I147" s="368" t="s">
        <v>270</v>
      </c>
    </row>
    <row r="148" spans="1:9" x14ac:dyDescent="0.2">
      <c r="A148" s="50" t="s">
        <v>428</v>
      </c>
      <c r="B148" s="50" t="s">
        <v>797</v>
      </c>
      <c r="C148" s="51">
        <v>821.47272021182698</v>
      </c>
      <c r="D148" s="51">
        <v>769.94563106796102</v>
      </c>
      <c r="E148" s="51">
        <v>0</v>
      </c>
      <c r="F148" s="51">
        <v>0</v>
      </c>
      <c r="G148" s="51">
        <v>821.47272021182698</v>
      </c>
      <c r="H148" s="51">
        <v>769.94563106796102</v>
      </c>
      <c r="I148" s="368" t="s">
        <v>270</v>
      </c>
    </row>
    <row r="149" spans="1:9" x14ac:dyDescent="0.2">
      <c r="A149" s="50" t="s">
        <v>428</v>
      </c>
      <c r="B149" s="50" t="s">
        <v>797</v>
      </c>
      <c r="C149" s="51">
        <v>67258.078967343346</v>
      </c>
      <c r="D149" s="51">
        <v>63039.298543689307</v>
      </c>
      <c r="E149" s="51">
        <v>0</v>
      </c>
      <c r="F149" s="51">
        <v>0</v>
      </c>
      <c r="G149" s="51">
        <v>67258.078967343346</v>
      </c>
      <c r="H149" s="51">
        <v>63039.298543689307</v>
      </c>
      <c r="I149" s="368" t="s">
        <v>270</v>
      </c>
    </row>
    <row r="150" spans="1:9" x14ac:dyDescent="0.2">
      <c r="A150" s="50" t="s">
        <v>428</v>
      </c>
      <c r="B150" s="50" t="s">
        <v>797</v>
      </c>
      <c r="C150" s="51">
        <v>179.69715754633717</v>
      </c>
      <c r="D150" s="51">
        <v>168.42560679611648</v>
      </c>
      <c r="E150" s="51">
        <v>0</v>
      </c>
      <c r="F150" s="51">
        <v>0</v>
      </c>
      <c r="G150" s="51">
        <v>179.69715754633717</v>
      </c>
      <c r="H150" s="51">
        <v>168.42560679611648</v>
      </c>
      <c r="I150" s="368" t="s">
        <v>270</v>
      </c>
    </row>
    <row r="151" spans="1:9" x14ac:dyDescent="0.2">
      <c r="A151" s="50" t="s">
        <v>428</v>
      </c>
      <c r="B151" s="50" t="s">
        <v>797</v>
      </c>
      <c r="C151" s="51">
        <v>62123.874466019413</v>
      </c>
      <c r="D151" s="51">
        <v>58227.138349514542</v>
      </c>
      <c r="E151" s="51">
        <v>0</v>
      </c>
      <c r="F151" s="51">
        <v>0</v>
      </c>
      <c r="G151" s="51">
        <v>62123.874466019413</v>
      </c>
      <c r="H151" s="51">
        <v>58227.138349514542</v>
      </c>
      <c r="I151" s="368" t="s">
        <v>270</v>
      </c>
    </row>
    <row r="152" spans="1:9" x14ac:dyDescent="0.2">
      <c r="A152" s="50" t="s">
        <v>428</v>
      </c>
      <c r="B152" s="50" t="s">
        <v>797</v>
      </c>
      <c r="C152" s="51">
        <v>1155.1960127978816</v>
      </c>
      <c r="D152" s="51">
        <v>1082.7360436893202</v>
      </c>
      <c r="E152" s="51">
        <v>0</v>
      </c>
      <c r="F152" s="51">
        <v>0</v>
      </c>
      <c r="G152" s="51">
        <v>1155.1960127978816</v>
      </c>
      <c r="H152" s="51">
        <v>1082.7360436893202</v>
      </c>
      <c r="I152" s="368" t="s">
        <v>270</v>
      </c>
    </row>
    <row r="153" spans="1:9" x14ac:dyDescent="0.2">
      <c r="A153" s="50" t="s">
        <v>428</v>
      </c>
      <c r="B153" s="50" t="s">
        <v>797</v>
      </c>
      <c r="C153" s="51">
        <v>165321.38494263019</v>
      </c>
      <c r="D153" s="51">
        <v>154951.55825242717</v>
      </c>
      <c r="E153" s="51">
        <v>0</v>
      </c>
      <c r="F153" s="51">
        <v>0</v>
      </c>
      <c r="G153" s="51">
        <v>165321.38494263019</v>
      </c>
      <c r="H153" s="51">
        <v>154951.55825242717</v>
      </c>
      <c r="I153" s="368" t="s">
        <v>270</v>
      </c>
    </row>
    <row r="154" spans="1:9" x14ac:dyDescent="0.2">
      <c r="A154" s="50" t="s">
        <v>428</v>
      </c>
      <c r="B154" s="50" t="s">
        <v>797</v>
      </c>
      <c r="C154" s="51">
        <v>693.11760767872909</v>
      </c>
      <c r="D154" s="51">
        <v>649.64162621359208</v>
      </c>
      <c r="E154" s="51">
        <v>0</v>
      </c>
      <c r="F154" s="51">
        <v>0</v>
      </c>
      <c r="G154" s="51">
        <v>693.11760767872909</v>
      </c>
      <c r="H154" s="51">
        <v>649.64162621359208</v>
      </c>
      <c r="I154" s="368" t="s">
        <v>270</v>
      </c>
    </row>
    <row r="155" spans="1:9" x14ac:dyDescent="0.2">
      <c r="A155" s="50" t="s">
        <v>439</v>
      </c>
      <c r="B155" s="50" t="s">
        <v>778</v>
      </c>
      <c r="C155" s="51">
        <v>112011.75</v>
      </c>
      <c r="D155" s="51">
        <v>41339.19</v>
      </c>
      <c r="E155" s="51">
        <v>0</v>
      </c>
      <c r="F155" s="51">
        <v>0</v>
      </c>
      <c r="G155" s="51">
        <v>112011.75</v>
      </c>
      <c r="H155" s="51">
        <v>41339.19</v>
      </c>
      <c r="I155" s="368" t="s">
        <v>270</v>
      </c>
    </row>
    <row r="156" spans="1:9" x14ac:dyDescent="0.2">
      <c r="A156" s="50" t="s">
        <v>440</v>
      </c>
      <c r="B156" s="50" t="s">
        <v>165</v>
      </c>
      <c r="C156" s="51">
        <v>12503.35</v>
      </c>
      <c r="D156" s="51">
        <v>11564.82</v>
      </c>
      <c r="E156" s="51">
        <v>0</v>
      </c>
      <c r="F156" s="51">
        <v>0</v>
      </c>
      <c r="G156" s="51">
        <v>12503.35</v>
      </c>
      <c r="H156" s="51">
        <v>11564.82</v>
      </c>
      <c r="I156" s="368" t="s">
        <v>270</v>
      </c>
    </row>
    <row r="157" spans="1:9" x14ac:dyDescent="0.2">
      <c r="A157" s="50" t="s">
        <v>139</v>
      </c>
      <c r="B157" s="50" t="s">
        <v>166</v>
      </c>
      <c r="C157" s="51">
        <v>134211.51642035553</v>
      </c>
      <c r="D157" s="51">
        <v>126832.49512373649</v>
      </c>
      <c r="E157" s="51">
        <v>0</v>
      </c>
      <c r="F157" s="51">
        <v>0</v>
      </c>
      <c r="G157" s="51">
        <v>134211.51642035553</v>
      </c>
      <c r="H157" s="51">
        <v>126832.49512373649</v>
      </c>
      <c r="I157" s="368" t="s">
        <v>270</v>
      </c>
    </row>
    <row r="158" spans="1:9" x14ac:dyDescent="0.2">
      <c r="A158" s="50" t="s">
        <v>449</v>
      </c>
      <c r="B158" s="50" t="s">
        <v>788</v>
      </c>
      <c r="C158" s="51">
        <v>15889.370559728182</v>
      </c>
      <c r="D158" s="51">
        <v>10991.718449570815</v>
      </c>
      <c r="E158" s="51">
        <v>0</v>
      </c>
      <c r="F158" s="51">
        <v>0</v>
      </c>
      <c r="G158" s="51">
        <v>15889.370559728182</v>
      </c>
      <c r="H158" s="51">
        <v>10991.718449570815</v>
      </c>
      <c r="I158" s="368" t="s">
        <v>270</v>
      </c>
    </row>
    <row r="159" spans="1:9" x14ac:dyDescent="0.2">
      <c r="A159" s="50" t="s">
        <v>449</v>
      </c>
      <c r="B159" s="50" t="s">
        <v>788</v>
      </c>
      <c r="C159" s="51">
        <v>108433.58211194565</v>
      </c>
      <c r="D159" s="51">
        <v>75010.611689914163</v>
      </c>
      <c r="E159" s="51">
        <v>0</v>
      </c>
      <c r="F159" s="51">
        <v>0</v>
      </c>
      <c r="G159" s="51">
        <v>108433.58211194565</v>
      </c>
      <c r="H159" s="51">
        <v>75010.611689914163</v>
      </c>
      <c r="I159" s="368" t="s">
        <v>270</v>
      </c>
    </row>
    <row r="160" spans="1:9" x14ac:dyDescent="0.2">
      <c r="A160" s="50" t="s">
        <v>449</v>
      </c>
      <c r="B160" s="50" t="s">
        <v>788</v>
      </c>
      <c r="C160" s="51">
        <v>49534.681369814025</v>
      </c>
      <c r="D160" s="51">
        <v>34266.383873390558</v>
      </c>
      <c r="E160" s="51">
        <v>0</v>
      </c>
      <c r="F160" s="51">
        <v>0</v>
      </c>
      <c r="G160" s="51">
        <v>49534.681369814025</v>
      </c>
      <c r="H160" s="51">
        <v>34266.383873390558</v>
      </c>
      <c r="I160" s="368" t="s">
        <v>270</v>
      </c>
    </row>
    <row r="161" spans="1:9" x14ac:dyDescent="0.2">
      <c r="A161" s="50" t="s">
        <v>450</v>
      </c>
      <c r="B161" s="50" t="s">
        <v>390</v>
      </c>
      <c r="C161" s="51">
        <v>28068.281524134505</v>
      </c>
      <c r="D161" s="51">
        <v>27366.869275609584</v>
      </c>
      <c r="E161" s="51">
        <v>0</v>
      </c>
      <c r="F161" s="51">
        <v>0</v>
      </c>
      <c r="G161" s="51">
        <v>28068.281524134505</v>
      </c>
      <c r="H161" s="51">
        <v>27366.869275609584</v>
      </c>
      <c r="I161" s="368" t="s">
        <v>270</v>
      </c>
    </row>
    <row r="162" spans="1:9" x14ac:dyDescent="0.2">
      <c r="A162" s="50" t="s">
        <v>462</v>
      </c>
      <c r="B162" s="50" t="s">
        <v>805</v>
      </c>
      <c r="C162" s="51">
        <v>52105.099377742001</v>
      </c>
      <c r="D162" s="51">
        <v>20995.119732340507</v>
      </c>
      <c r="E162" s="51">
        <v>0</v>
      </c>
      <c r="F162" s="51">
        <v>0</v>
      </c>
      <c r="G162" s="51">
        <v>52105.099377742001</v>
      </c>
      <c r="H162" s="51">
        <v>20995.119732340507</v>
      </c>
      <c r="I162" s="368" t="s">
        <v>270</v>
      </c>
    </row>
    <row r="163" spans="1:9" x14ac:dyDescent="0.2">
      <c r="A163" s="50" t="s">
        <v>681</v>
      </c>
      <c r="B163" s="50" t="s">
        <v>317</v>
      </c>
      <c r="C163" s="51">
        <v>3891760.8141354881</v>
      </c>
      <c r="D163" s="51">
        <v>3228395.5521657062</v>
      </c>
      <c r="E163" s="51">
        <v>0</v>
      </c>
      <c r="F163" s="51">
        <v>0</v>
      </c>
      <c r="G163" s="51">
        <v>3891760.8141354881</v>
      </c>
      <c r="H163" s="51">
        <v>3228395.5521657062</v>
      </c>
      <c r="I163" s="368" t="s">
        <v>270</v>
      </c>
    </row>
    <row r="164" spans="1:9" x14ac:dyDescent="0.2">
      <c r="A164" s="50" t="s">
        <v>681</v>
      </c>
      <c r="B164" s="50" t="s">
        <v>317</v>
      </c>
      <c r="C164" s="51">
        <v>3525497.2396409325</v>
      </c>
      <c r="D164" s="51">
        <v>2924562.9809234766</v>
      </c>
      <c r="E164" s="51">
        <v>0</v>
      </c>
      <c r="F164" s="51">
        <v>0</v>
      </c>
      <c r="G164" s="51">
        <v>3525497.2396409325</v>
      </c>
      <c r="H164" s="51">
        <v>2924562.9809234766</v>
      </c>
      <c r="I164" s="368" t="s">
        <v>270</v>
      </c>
    </row>
    <row r="165" spans="1:9" x14ac:dyDescent="0.2">
      <c r="A165" s="50" t="s">
        <v>681</v>
      </c>
      <c r="B165" s="50" t="s">
        <v>317</v>
      </c>
      <c r="C165" s="51">
        <v>26081.556223578613</v>
      </c>
      <c r="D165" s="51">
        <v>21635.856910817227</v>
      </c>
      <c r="E165" s="51">
        <v>0</v>
      </c>
      <c r="F165" s="51">
        <v>0</v>
      </c>
      <c r="G165" s="51">
        <v>26081.556223578613</v>
      </c>
      <c r="H165" s="51">
        <v>21635.856910817227</v>
      </c>
      <c r="I165" s="368" t="s">
        <v>270</v>
      </c>
    </row>
    <row r="166" spans="1:9" x14ac:dyDescent="0.2">
      <c r="A166" s="50" t="s">
        <v>452</v>
      </c>
      <c r="B166" s="50" t="s">
        <v>792</v>
      </c>
      <c r="C166" s="51">
        <v>833433.26996567508</v>
      </c>
      <c r="D166" s="51">
        <v>585143.50369565224</v>
      </c>
      <c r="E166" s="51">
        <v>0</v>
      </c>
      <c r="F166" s="51">
        <v>0</v>
      </c>
      <c r="G166" s="51">
        <v>833433.26996567508</v>
      </c>
      <c r="H166" s="51">
        <v>585143.50369565224</v>
      </c>
      <c r="I166" s="368" t="s">
        <v>270</v>
      </c>
    </row>
    <row r="167" spans="1:9" x14ac:dyDescent="0.2">
      <c r="A167" s="50" t="s">
        <v>452</v>
      </c>
      <c r="B167" s="50" t="s">
        <v>792</v>
      </c>
      <c r="C167" s="51">
        <v>187432.15699191939</v>
      </c>
      <c r="D167" s="51">
        <v>131593.86959918481</v>
      </c>
      <c r="E167" s="51">
        <v>0</v>
      </c>
      <c r="F167" s="51">
        <v>0</v>
      </c>
      <c r="G167" s="51">
        <v>187432.15699191939</v>
      </c>
      <c r="H167" s="51">
        <v>131593.86959918481</v>
      </c>
      <c r="I167" s="368" t="s">
        <v>270</v>
      </c>
    </row>
    <row r="168" spans="1:9" x14ac:dyDescent="0.2">
      <c r="A168" s="50" t="s">
        <v>452</v>
      </c>
      <c r="B168" s="50" t="s">
        <v>792</v>
      </c>
      <c r="C168" s="51">
        <v>515024.42495530611</v>
      </c>
      <c r="D168" s="51">
        <v>361592.4722078804</v>
      </c>
      <c r="E168" s="51">
        <v>0</v>
      </c>
      <c r="F168" s="51">
        <v>0</v>
      </c>
      <c r="G168" s="51">
        <v>515024.42495530611</v>
      </c>
      <c r="H168" s="51">
        <v>361592.4722078804</v>
      </c>
      <c r="I168" s="368" t="s">
        <v>270</v>
      </c>
    </row>
    <row r="169" spans="1:9" x14ac:dyDescent="0.2">
      <c r="A169" s="50" t="s">
        <v>1234</v>
      </c>
      <c r="B169" s="50" t="s">
        <v>918</v>
      </c>
      <c r="C169" s="51">
        <v>745429.67</v>
      </c>
      <c r="D169" s="51">
        <v>413439.37</v>
      </c>
      <c r="E169" s="51">
        <v>0</v>
      </c>
      <c r="F169" s="51">
        <v>0</v>
      </c>
      <c r="G169" s="51">
        <v>745429.67</v>
      </c>
      <c r="H169" s="51">
        <v>413439.37</v>
      </c>
      <c r="I169" s="372" t="s">
        <v>270</v>
      </c>
    </row>
    <row r="170" spans="1:9" x14ac:dyDescent="0.2">
      <c r="B170" s="50" t="s">
        <v>1480</v>
      </c>
      <c r="C170" s="51">
        <v>902656.91</v>
      </c>
      <c r="D170" s="51">
        <v>415836.28</v>
      </c>
      <c r="E170" s="51">
        <v>0</v>
      </c>
      <c r="F170" s="51">
        <v>0</v>
      </c>
      <c r="G170" s="51">
        <v>902656.91</v>
      </c>
      <c r="H170" s="51">
        <v>415836.28</v>
      </c>
      <c r="I170" s="371" t="s">
        <v>270</v>
      </c>
    </row>
    <row r="171" spans="1:9" x14ac:dyDescent="0.2">
      <c r="A171" s="50" t="s">
        <v>452</v>
      </c>
      <c r="B171" s="50" t="s">
        <v>792</v>
      </c>
      <c r="C171" s="51">
        <v>176141.06319722539</v>
      </c>
      <c r="D171" s="51">
        <v>123666.52805706521</v>
      </c>
      <c r="E171" s="51">
        <v>0</v>
      </c>
      <c r="F171" s="51">
        <v>0</v>
      </c>
      <c r="G171" s="51">
        <v>176141.06319722539</v>
      </c>
      <c r="H171" s="51">
        <v>123666.52805706521</v>
      </c>
      <c r="I171" s="368" t="s">
        <v>270</v>
      </c>
    </row>
    <row r="172" spans="1:9" x14ac:dyDescent="0.2">
      <c r="A172" s="50" t="s">
        <v>452</v>
      </c>
      <c r="B172" s="50" t="s">
        <v>792</v>
      </c>
      <c r="C172" s="51">
        <v>62929.029415760873</v>
      </c>
      <c r="D172" s="51">
        <v>44181.716861413042</v>
      </c>
      <c r="E172" s="51">
        <v>0</v>
      </c>
      <c r="F172" s="51">
        <v>0</v>
      </c>
      <c r="G172" s="51">
        <v>62929.029415760873</v>
      </c>
      <c r="H172" s="51">
        <v>44181.716861413042</v>
      </c>
      <c r="I172" s="368" t="s">
        <v>270</v>
      </c>
    </row>
    <row r="173" spans="1:9" x14ac:dyDescent="0.2">
      <c r="A173" s="50" t="s">
        <v>452</v>
      </c>
      <c r="B173" s="50" t="s">
        <v>792</v>
      </c>
      <c r="C173" s="51">
        <v>565608.52515553497</v>
      </c>
      <c r="D173" s="51">
        <v>397106.96231657616</v>
      </c>
      <c r="E173" s="51">
        <v>0</v>
      </c>
      <c r="F173" s="51">
        <v>0</v>
      </c>
      <c r="G173" s="51">
        <v>565608.52515553497</v>
      </c>
      <c r="H173" s="51">
        <v>397106.96231657616</v>
      </c>
      <c r="I173" s="368" t="s">
        <v>270</v>
      </c>
    </row>
    <row r="174" spans="1:9" x14ac:dyDescent="0.2">
      <c r="A174" s="50" t="s">
        <v>459</v>
      </c>
      <c r="B174" s="50" t="s">
        <v>393</v>
      </c>
      <c r="C174" s="51">
        <v>401498.74226102588</v>
      </c>
      <c r="D174" s="51">
        <v>380118.56339603267</v>
      </c>
      <c r="E174" s="51">
        <v>0</v>
      </c>
      <c r="F174" s="51">
        <v>0</v>
      </c>
      <c r="G174" s="51">
        <v>401498.74226102588</v>
      </c>
      <c r="H174" s="51">
        <v>380118.56339603267</v>
      </c>
      <c r="I174" s="368" t="s">
        <v>270</v>
      </c>
    </row>
    <row r="175" spans="1:9" x14ac:dyDescent="0.2">
      <c r="A175" s="50" t="s">
        <v>462</v>
      </c>
      <c r="B175" s="50" t="s">
        <v>805</v>
      </c>
      <c r="C175" s="51">
        <v>268941.20060213323</v>
      </c>
      <c r="D175" s="51">
        <v>108366.60470919701</v>
      </c>
      <c r="E175" s="51">
        <v>0</v>
      </c>
      <c r="F175" s="51">
        <v>0</v>
      </c>
      <c r="G175" s="51">
        <v>268941.20060213323</v>
      </c>
      <c r="H175" s="51">
        <v>108366.60470919701</v>
      </c>
      <c r="I175" s="368" t="s">
        <v>270</v>
      </c>
    </row>
    <row r="176" spans="1:9" x14ac:dyDescent="0.2">
      <c r="A176" s="50" t="s">
        <v>453</v>
      </c>
      <c r="B176" s="50" t="s">
        <v>164</v>
      </c>
      <c r="C176" s="51">
        <v>442162.51752697461</v>
      </c>
      <c r="D176" s="51">
        <v>427478.72207891074</v>
      </c>
      <c r="E176" s="51">
        <v>0</v>
      </c>
      <c r="F176" s="51">
        <v>0</v>
      </c>
      <c r="G176" s="51">
        <v>442162.51752697461</v>
      </c>
      <c r="H176" s="51">
        <v>427478.72207891074</v>
      </c>
      <c r="I176" s="368" t="s">
        <v>270</v>
      </c>
    </row>
    <row r="177" spans="1:10" x14ac:dyDescent="0.2">
      <c r="A177" s="50" t="s">
        <v>110</v>
      </c>
      <c r="B177" s="50" t="s">
        <v>170</v>
      </c>
      <c r="C177" s="51">
        <v>198357.35218537226</v>
      </c>
      <c r="D177" s="51">
        <v>193996.97624862727</v>
      </c>
      <c r="E177" s="51">
        <v>0</v>
      </c>
      <c r="F177" s="51">
        <v>0</v>
      </c>
      <c r="G177" s="51">
        <v>198357.35218537226</v>
      </c>
      <c r="H177" s="51">
        <v>193996.97624862727</v>
      </c>
      <c r="I177" s="368" t="s">
        <v>270</v>
      </c>
    </row>
    <row r="178" spans="1:10" x14ac:dyDescent="0.2">
      <c r="A178" s="50" t="s">
        <v>466</v>
      </c>
      <c r="B178" s="50" t="s">
        <v>863</v>
      </c>
      <c r="C178" s="51">
        <v>2450547.349278539</v>
      </c>
      <c r="D178" s="51">
        <v>1358184.1610545958</v>
      </c>
      <c r="E178" s="51">
        <v>0</v>
      </c>
      <c r="F178" s="51">
        <v>0</v>
      </c>
      <c r="G178" s="51">
        <v>2450547.349278539</v>
      </c>
      <c r="H178" s="51">
        <v>1358184.1610545958</v>
      </c>
      <c r="I178" s="368" t="s">
        <v>270</v>
      </c>
    </row>
    <row r="179" spans="1:10" x14ac:dyDescent="0.2">
      <c r="A179" s="50" t="s">
        <v>113</v>
      </c>
      <c r="B179" s="50" t="s">
        <v>1121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368" t="s">
        <v>270</v>
      </c>
    </row>
    <row r="180" spans="1:10" x14ac:dyDescent="0.2">
      <c r="A180" s="50" t="s">
        <v>1123</v>
      </c>
      <c r="B180" s="50" t="s">
        <v>674</v>
      </c>
      <c r="C180" s="51">
        <v>480781.08560553624</v>
      </c>
      <c r="D180" s="51">
        <v>275785.58802768163</v>
      </c>
      <c r="E180" s="51">
        <v>0</v>
      </c>
      <c r="F180" s="51">
        <v>0</v>
      </c>
      <c r="G180" s="51">
        <v>480781.08560553624</v>
      </c>
      <c r="H180" s="51">
        <v>275785.58802768163</v>
      </c>
      <c r="I180" s="368" t="s">
        <v>270</v>
      </c>
    </row>
    <row r="181" spans="1:10" x14ac:dyDescent="0.2">
      <c r="A181" s="50" t="s">
        <v>469</v>
      </c>
      <c r="B181" s="50" t="s">
        <v>472</v>
      </c>
      <c r="C181" s="51">
        <v>952.95850380388833</v>
      </c>
      <c r="D181" s="51">
        <v>553.42033812341492</v>
      </c>
      <c r="E181" s="51">
        <v>0</v>
      </c>
      <c r="F181" s="51">
        <v>0</v>
      </c>
      <c r="G181" s="51">
        <v>952.95850380388833</v>
      </c>
      <c r="H181" s="51">
        <v>553.42033812341492</v>
      </c>
      <c r="I181" s="368" t="s">
        <v>270</v>
      </c>
    </row>
    <row r="182" spans="1:10" x14ac:dyDescent="0.2">
      <c r="A182" s="50" t="s">
        <v>569</v>
      </c>
      <c r="B182" s="50" t="s">
        <v>472</v>
      </c>
      <c r="C182" s="51">
        <v>886.11149619611137</v>
      </c>
      <c r="D182" s="51">
        <v>514.59966187658495</v>
      </c>
      <c r="E182" s="51">
        <v>0</v>
      </c>
      <c r="F182" s="51">
        <v>0</v>
      </c>
      <c r="G182" s="51">
        <v>886.11149619611137</v>
      </c>
      <c r="H182" s="51">
        <v>514.59966187658495</v>
      </c>
      <c r="I182" s="368" t="s">
        <v>270</v>
      </c>
    </row>
    <row r="183" spans="1:10" x14ac:dyDescent="0.2">
      <c r="A183" s="50" t="s">
        <v>475</v>
      </c>
      <c r="B183" s="50" t="s">
        <v>803</v>
      </c>
      <c r="C183" s="51">
        <v>542203.93194428331</v>
      </c>
      <c r="D183" s="51">
        <v>386214.25105380983</v>
      </c>
      <c r="E183" s="51">
        <v>0</v>
      </c>
      <c r="F183" s="51">
        <v>0</v>
      </c>
      <c r="G183" s="51">
        <v>542203.93194428331</v>
      </c>
      <c r="H183" s="51">
        <v>386214.25105380983</v>
      </c>
      <c r="I183" s="368" t="s">
        <v>270</v>
      </c>
    </row>
    <row r="184" spans="1:10" x14ac:dyDescent="0.2">
      <c r="A184" s="50" t="s">
        <v>358</v>
      </c>
      <c r="B184" s="50" t="s">
        <v>394</v>
      </c>
      <c r="C184" s="51">
        <v>5917.3395235517055</v>
      </c>
      <c r="D184" s="51">
        <v>5846.2127774769906</v>
      </c>
      <c r="E184" s="51">
        <v>0</v>
      </c>
      <c r="F184" s="51">
        <v>0</v>
      </c>
      <c r="G184" s="51">
        <v>5917.3395235517055</v>
      </c>
      <c r="H184" s="51">
        <v>5846.2127774769906</v>
      </c>
      <c r="I184" s="368" t="s">
        <v>270</v>
      </c>
    </row>
    <row r="185" spans="1:10" x14ac:dyDescent="0.2">
      <c r="A185" s="50" t="s">
        <v>487</v>
      </c>
      <c r="B185" s="50" t="s">
        <v>819</v>
      </c>
      <c r="C185" s="51">
        <v>168974.15484019771</v>
      </c>
      <c r="D185" s="51">
        <v>111335.15455848434</v>
      </c>
      <c r="E185" s="51">
        <v>0</v>
      </c>
      <c r="F185" s="51">
        <v>0</v>
      </c>
      <c r="G185" s="51">
        <v>168974.15484019771</v>
      </c>
      <c r="H185" s="51">
        <v>111335.15455848434</v>
      </c>
      <c r="I185" s="371" t="s">
        <v>270</v>
      </c>
    </row>
    <row r="186" spans="1:10" x14ac:dyDescent="0.2">
      <c r="A186" s="50" t="s">
        <v>487</v>
      </c>
      <c r="B186" s="50" t="s">
        <v>819</v>
      </c>
      <c r="C186" s="51">
        <v>141451.65542009883</v>
      </c>
      <c r="D186" s="51">
        <v>93200.891779242156</v>
      </c>
      <c r="E186" s="51">
        <v>0</v>
      </c>
      <c r="F186" s="51">
        <v>0</v>
      </c>
      <c r="G186" s="51">
        <v>141451.65542009883</v>
      </c>
      <c r="H186" s="51">
        <v>93200.891779242156</v>
      </c>
      <c r="I186" s="368" t="s">
        <v>270</v>
      </c>
    </row>
    <row r="187" spans="1:10" x14ac:dyDescent="0.2">
      <c r="A187" s="50" t="s">
        <v>487</v>
      </c>
      <c r="B187" s="50" t="s">
        <v>819</v>
      </c>
      <c r="C187" s="51">
        <v>290.06973970345962</v>
      </c>
      <c r="D187" s="51">
        <v>191.1236622734761</v>
      </c>
      <c r="E187" s="51">
        <v>0</v>
      </c>
      <c r="F187" s="51">
        <v>0</v>
      </c>
      <c r="G187" s="51">
        <v>290.06973970345962</v>
      </c>
      <c r="H187" s="51">
        <v>191.1236622734761</v>
      </c>
      <c r="I187" s="368" t="s">
        <v>270</v>
      </c>
    </row>
    <row r="188" spans="1:10" x14ac:dyDescent="0.2">
      <c r="A188" s="50" t="s">
        <v>508</v>
      </c>
      <c r="B188" s="50" t="s">
        <v>862</v>
      </c>
      <c r="C188" s="51">
        <v>181770.40619230768</v>
      </c>
      <c r="D188" s="51">
        <v>130520.79741978961</v>
      </c>
      <c r="E188" s="51">
        <v>0</v>
      </c>
      <c r="F188" s="51">
        <v>0</v>
      </c>
      <c r="G188" s="51">
        <v>181770.40619230768</v>
      </c>
      <c r="H188" s="51">
        <v>130520.79741978961</v>
      </c>
      <c r="I188" s="368" t="s">
        <v>270</v>
      </c>
    </row>
    <row r="189" spans="1:10" x14ac:dyDescent="0.2">
      <c r="A189" s="50" t="s">
        <v>508</v>
      </c>
      <c r="B189" s="50" t="s">
        <v>862</v>
      </c>
      <c r="C189" s="51">
        <v>1142660.0882307691</v>
      </c>
      <c r="D189" s="51">
        <v>820490.57940631162</v>
      </c>
      <c r="E189" s="51">
        <v>0</v>
      </c>
      <c r="F189" s="51">
        <v>0</v>
      </c>
      <c r="G189" s="51">
        <v>1142660.0882307691</v>
      </c>
      <c r="H189" s="51">
        <v>820490.57940631162</v>
      </c>
      <c r="I189" s="368" t="s">
        <v>270</v>
      </c>
    </row>
    <row r="190" spans="1:10" x14ac:dyDescent="0.2">
      <c r="A190" s="50" t="s">
        <v>700</v>
      </c>
      <c r="B190" s="50" t="s">
        <v>871</v>
      </c>
      <c r="C190" s="51">
        <v>287900.40574350051</v>
      </c>
      <c r="D190" s="51">
        <v>248458.71669313614</v>
      </c>
      <c r="E190" s="51">
        <v>0</v>
      </c>
      <c r="F190" s="51">
        <v>0</v>
      </c>
      <c r="G190" s="51">
        <v>287900.40574350051</v>
      </c>
      <c r="H190" s="51">
        <v>248458.71669313614</v>
      </c>
      <c r="I190" s="368" t="s">
        <v>270</v>
      </c>
    </row>
    <row r="191" spans="1:10" x14ac:dyDescent="0.2">
      <c r="A191" s="50" t="s">
        <v>700</v>
      </c>
      <c r="B191" s="50" t="s">
        <v>871</v>
      </c>
      <c r="C191" s="51">
        <v>988434.76680626557</v>
      </c>
      <c r="D191" s="51">
        <v>853021.49214184715</v>
      </c>
      <c r="E191" s="51">
        <v>0</v>
      </c>
      <c r="F191" s="51">
        <v>0</v>
      </c>
      <c r="G191" s="51">
        <v>988434.76680626557</v>
      </c>
      <c r="H191" s="51">
        <v>853021.49214184715</v>
      </c>
      <c r="I191" s="368" t="s">
        <v>270</v>
      </c>
    </row>
    <row r="192" spans="1:10" x14ac:dyDescent="0.2">
      <c r="A192" s="50" t="s">
        <v>700</v>
      </c>
      <c r="B192" s="50" t="s">
        <v>871</v>
      </c>
      <c r="C192" s="51">
        <v>232929.13086043729</v>
      </c>
      <c r="D192" s="51">
        <v>201018.37920156645</v>
      </c>
      <c r="E192" s="51">
        <v>0</v>
      </c>
      <c r="F192" s="51">
        <v>0</v>
      </c>
      <c r="G192" s="51">
        <v>232929.13086043729</v>
      </c>
      <c r="H192" s="51">
        <v>201018.37920156645</v>
      </c>
      <c r="I192" s="368" t="s">
        <v>270</v>
      </c>
      <c r="J192" s="67" t="s">
        <v>1483</v>
      </c>
    </row>
    <row r="193" spans="1:10" x14ac:dyDescent="0.2">
      <c r="A193" s="50" t="s">
        <v>700</v>
      </c>
      <c r="B193" s="50" t="s">
        <v>871</v>
      </c>
      <c r="C193" s="51">
        <v>465858.26172087458</v>
      </c>
      <c r="D193" s="51">
        <v>402036.7584031329</v>
      </c>
      <c r="E193" s="51">
        <v>0</v>
      </c>
      <c r="F193" s="51">
        <v>0</v>
      </c>
      <c r="G193" s="51">
        <v>465858.26172087458</v>
      </c>
      <c r="H193" s="51">
        <v>402036.7584031329</v>
      </c>
      <c r="I193" s="368" t="s">
        <v>270</v>
      </c>
      <c r="J193" s="67" t="s">
        <v>1483</v>
      </c>
    </row>
    <row r="194" spans="1:10" x14ac:dyDescent="0.2">
      <c r="A194" s="50" t="s">
        <v>700</v>
      </c>
      <c r="B194" s="50" t="s">
        <v>878</v>
      </c>
      <c r="C194" s="51">
        <v>9960.1620798433578</v>
      </c>
      <c r="D194" s="51">
        <v>3574.3859458283482</v>
      </c>
      <c r="E194" s="51">
        <v>0</v>
      </c>
      <c r="F194" s="51">
        <v>0</v>
      </c>
      <c r="G194" s="51">
        <v>9960.1620798433578</v>
      </c>
      <c r="H194" s="51">
        <v>3574.3859458283482</v>
      </c>
      <c r="I194" s="368" t="s">
        <v>270</v>
      </c>
      <c r="J194" s="67" t="s">
        <v>1483</v>
      </c>
    </row>
    <row r="195" spans="1:10" x14ac:dyDescent="0.2">
      <c r="A195" s="50" t="s">
        <v>699</v>
      </c>
      <c r="B195" s="50" t="s">
        <v>787</v>
      </c>
      <c r="C195" s="51">
        <v>99807.2</v>
      </c>
      <c r="D195" s="51">
        <v>37558.86</v>
      </c>
      <c r="E195" s="51">
        <v>0</v>
      </c>
      <c r="F195" s="51">
        <v>0</v>
      </c>
      <c r="G195" s="51">
        <v>99807.2</v>
      </c>
      <c r="H195" s="51">
        <v>37558.86</v>
      </c>
      <c r="I195" s="368" t="s">
        <v>270</v>
      </c>
    </row>
    <row r="196" spans="1:10" x14ac:dyDescent="0.2">
      <c r="A196" s="50" t="s">
        <v>295</v>
      </c>
      <c r="B196" s="50" t="s">
        <v>399</v>
      </c>
      <c r="C196" s="51">
        <v>2090.4539486301373</v>
      </c>
      <c r="D196" s="51">
        <v>2005.9608075342467</v>
      </c>
      <c r="E196" s="51">
        <v>0</v>
      </c>
      <c r="F196" s="51">
        <v>0</v>
      </c>
      <c r="G196" s="51">
        <v>2090.4539486301373</v>
      </c>
      <c r="H196" s="51">
        <v>2005.9608075342467</v>
      </c>
      <c r="I196" s="368" t="s">
        <v>270</v>
      </c>
    </row>
    <row r="197" spans="1:10" x14ac:dyDescent="0.2">
      <c r="A197" s="50" t="s">
        <v>716</v>
      </c>
      <c r="B197" s="50" t="s">
        <v>795</v>
      </c>
      <c r="C197" s="51">
        <v>367658.94070758508</v>
      </c>
      <c r="D197" s="51">
        <v>327641.3816215492</v>
      </c>
      <c r="E197" s="51">
        <v>0</v>
      </c>
      <c r="F197" s="51">
        <v>0</v>
      </c>
      <c r="G197" s="51">
        <v>367658.94070758508</v>
      </c>
      <c r="H197" s="51">
        <v>327641.3816215492</v>
      </c>
      <c r="I197" s="368" t="s">
        <v>270</v>
      </c>
    </row>
    <row r="198" spans="1:10" x14ac:dyDescent="0.2">
      <c r="A198" s="50" t="s">
        <v>716</v>
      </c>
      <c r="B198" s="50" t="s">
        <v>795</v>
      </c>
      <c r="C198" s="51">
        <v>149781.83929241492</v>
      </c>
      <c r="D198" s="51">
        <v>133478.94837845082</v>
      </c>
      <c r="E198" s="51">
        <v>0</v>
      </c>
      <c r="F198" s="51">
        <v>0</v>
      </c>
      <c r="G198" s="51">
        <v>149781.83929241492</v>
      </c>
      <c r="H198" s="51">
        <v>133478.94837845082</v>
      </c>
      <c r="I198" s="368" t="s">
        <v>270</v>
      </c>
    </row>
    <row r="199" spans="1:10" x14ac:dyDescent="0.2">
      <c r="A199" s="50" t="s">
        <v>538</v>
      </c>
      <c r="B199" s="50" t="s">
        <v>883</v>
      </c>
      <c r="C199" s="51">
        <v>1226344.53</v>
      </c>
      <c r="D199" s="51">
        <v>747930.09000000008</v>
      </c>
      <c r="E199" s="51">
        <v>0</v>
      </c>
      <c r="F199" s="51">
        <v>0</v>
      </c>
      <c r="G199" s="51">
        <v>1226344.53</v>
      </c>
      <c r="H199" s="51">
        <v>747930.09000000008</v>
      </c>
      <c r="I199" s="368" t="s">
        <v>270</v>
      </c>
    </row>
    <row r="200" spans="1:10" x14ac:dyDescent="0.2">
      <c r="A200" s="50" t="s">
        <v>1167</v>
      </c>
      <c r="B200" s="50" t="s">
        <v>906</v>
      </c>
      <c r="C200" s="51">
        <v>972.28319181362929</v>
      </c>
      <c r="D200" s="51">
        <v>826.15976485956901</v>
      </c>
      <c r="E200" s="51">
        <v>0</v>
      </c>
      <c r="F200" s="51">
        <v>0</v>
      </c>
      <c r="G200" s="51">
        <v>972.28319181362929</v>
      </c>
      <c r="H200" s="51">
        <v>826.15976485956901</v>
      </c>
      <c r="I200" s="368" t="s">
        <v>270</v>
      </c>
    </row>
    <row r="201" spans="1:10" x14ac:dyDescent="0.2">
      <c r="A201" s="50" t="s">
        <v>539</v>
      </c>
      <c r="B201" s="50" t="s">
        <v>76</v>
      </c>
      <c r="C201" s="51">
        <v>257.50848331913227</v>
      </c>
      <c r="D201" s="51">
        <v>223.52270105525338</v>
      </c>
      <c r="E201" s="51">
        <v>0</v>
      </c>
      <c r="F201" s="51">
        <v>0</v>
      </c>
      <c r="G201" s="51">
        <v>257.50848331913227</v>
      </c>
      <c r="H201" s="51">
        <v>223.52270105525338</v>
      </c>
      <c r="I201" s="368" t="s">
        <v>270</v>
      </c>
    </row>
    <row r="202" spans="1:10" x14ac:dyDescent="0.2">
      <c r="A202" s="50" t="s">
        <v>539</v>
      </c>
      <c r="B202" s="50" t="s">
        <v>76</v>
      </c>
      <c r="C202" s="51">
        <v>30901.017998295869</v>
      </c>
      <c r="D202" s="51">
        <v>26822.724126630401</v>
      </c>
      <c r="E202" s="51">
        <v>0</v>
      </c>
      <c r="F202" s="51">
        <v>0</v>
      </c>
      <c r="G202" s="51">
        <v>30901.017998295869</v>
      </c>
      <c r="H202" s="51">
        <v>26822.724126630401</v>
      </c>
      <c r="I202" s="368" t="s">
        <v>270</v>
      </c>
    </row>
    <row r="203" spans="1:10" x14ac:dyDescent="0.2">
      <c r="A203" s="50" t="s">
        <v>539</v>
      </c>
      <c r="B203" s="50" t="s">
        <v>892</v>
      </c>
      <c r="C203" s="51">
        <v>9797.7028511502904</v>
      </c>
      <c r="D203" s="51">
        <v>8569.1524939372102</v>
      </c>
      <c r="E203" s="51">
        <v>0</v>
      </c>
      <c r="F203" s="51">
        <v>0</v>
      </c>
      <c r="G203" s="51">
        <v>9797.7028511502904</v>
      </c>
      <c r="H203" s="51">
        <v>8569.1524939372102</v>
      </c>
      <c r="I203" s="368" t="s">
        <v>270</v>
      </c>
    </row>
    <row r="204" spans="1:10" x14ac:dyDescent="0.2">
      <c r="A204" s="50" t="s">
        <v>540</v>
      </c>
      <c r="B204" s="50" t="s">
        <v>884</v>
      </c>
      <c r="C204" s="51">
        <v>3132.5375570776255</v>
      </c>
      <c r="D204" s="51">
        <v>840.65245433789937</v>
      </c>
      <c r="E204" s="51">
        <v>0</v>
      </c>
      <c r="F204" s="51">
        <v>0</v>
      </c>
      <c r="G204" s="51">
        <v>3132.5375570776255</v>
      </c>
      <c r="H204" s="51">
        <v>840.65245433789937</v>
      </c>
      <c r="I204" s="368" t="s">
        <v>270</v>
      </c>
    </row>
    <row r="205" spans="1:10" x14ac:dyDescent="0.2">
      <c r="A205" s="50" t="s">
        <v>540</v>
      </c>
      <c r="B205" s="50" t="s">
        <v>904</v>
      </c>
      <c r="C205" s="51">
        <v>37158.915525114156</v>
      </c>
      <c r="D205" s="51">
        <v>20433.254375951292</v>
      </c>
      <c r="E205" s="51">
        <v>0</v>
      </c>
      <c r="F205" s="51">
        <v>0</v>
      </c>
      <c r="G205" s="51">
        <v>37158.915525114156</v>
      </c>
      <c r="H205" s="51">
        <v>20433.254375951292</v>
      </c>
      <c r="I205" s="368" t="s">
        <v>270</v>
      </c>
    </row>
    <row r="206" spans="1:10" x14ac:dyDescent="0.2">
      <c r="A206" s="50" t="s">
        <v>540</v>
      </c>
      <c r="B206" s="50" t="s">
        <v>102</v>
      </c>
      <c r="C206" s="51">
        <v>16281.402367664467</v>
      </c>
      <c r="D206" s="51">
        <v>6343.8540503974282</v>
      </c>
      <c r="E206" s="51">
        <v>0</v>
      </c>
      <c r="F206" s="51">
        <v>0</v>
      </c>
      <c r="G206" s="51">
        <v>16281.402367664467</v>
      </c>
      <c r="H206" s="51">
        <v>6343.8540503974282</v>
      </c>
      <c r="I206" s="368" t="s">
        <v>270</v>
      </c>
    </row>
    <row r="207" spans="1:10" x14ac:dyDescent="0.2">
      <c r="A207" s="50" t="s">
        <v>540</v>
      </c>
      <c r="B207" s="50" t="s">
        <v>102</v>
      </c>
      <c r="C207" s="51">
        <v>223.21277439539995</v>
      </c>
      <c r="D207" s="51">
        <v>86.972192626416359</v>
      </c>
      <c r="E207" s="51">
        <v>0</v>
      </c>
      <c r="F207" s="51">
        <v>0</v>
      </c>
      <c r="G207" s="51">
        <v>223.21277439539995</v>
      </c>
      <c r="H207" s="51">
        <v>86.972192626416359</v>
      </c>
      <c r="I207" s="368" t="s">
        <v>270</v>
      </c>
    </row>
    <row r="208" spans="1:10" x14ac:dyDescent="0.2">
      <c r="A208" s="50" t="s">
        <v>541</v>
      </c>
      <c r="B208" s="50" t="s">
        <v>77</v>
      </c>
      <c r="C208" s="51">
        <v>68066.863657737253</v>
      </c>
      <c r="D208" s="51">
        <v>62623.84849672272</v>
      </c>
      <c r="E208" s="51">
        <v>0</v>
      </c>
      <c r="F208" s="51">
        <v>0</v>
      </c>
      <c r="G208" s="51">
        <v>68066.863657737253</v>
      </c>
      <c r="H208" s="51">
        <v>62623.84849672272</v>
      </c>
      <c r="I208" s="368" t="s">
        <v>270</v>
      </c>
    </row>
    <row r="209" spans="1:9" x14ac:dyDescent="0.2">
      <c r="A209" s="50" t="s">
        <v>115</v>
      </c>
      <c r="B209" s="50" t="s">
        <v>896</v>
      </c>
      <c r="C209" s="51">
        <v>56075.589910257659</v>
      </c>
      <c r="D209" s="51">
        <v>51885.382580333884</v>
      </c>
      <c r="E209" s="51">
        <v>0</v>
      </c>
      <c r="F209" s="51">
        <v>0</v>
      </c>
      <c r="G209" s="51">
        <v>56075.589910257659</v>
      </c>
      <c r="H209" s="51">
        <v>51885.382580333884</v>
      </c>
      <c r="I209" s="368" t="s">
        <v>270</v>
      </c>
    </row>
    <row r="210" spans="1:9" x14ac:dyDescent="0.2">
      <c r="A210" s="50" t="s">
        <v>511</v>
      </c>
      <c r="B210" s="50" t="s">
        <v>398</v>
      </c>
      <c r="C210" s="51">
        <v>94.613140133951561</v>
      </c>
      <c r="D210" s="51">
        <v>91.580744461617726</v>
      </c>
      <c r="E210" s="51">
        <v>0</v>
      </c>
      <c r="F210" s="51">
        <v>0</v>
      </c>
      <c r="G210" s="51">
        <v>94.613140133951561</v>
      </c>
      <c r="H210" s="51">
        <v>91.580744461617726</v>
      </c>
      <c r="I210" s="368" t="s">
        <v>270</v>
      </c>
    </row>
    <row r="211" spans="1:9" x14ac:dyDescent="0.2">
      <c r="A211" s="50" t="s">
        <v>542</v>
      </c>
      <c r="B211" s="50" t="s">
        <v>907</v>
      </c>
      <c r="C211" s="51">
        <v>165962.81</v>
      </c>
      <c r="D211" s="51">
        <v>73094.240000000005</v>
      </c>
      <c r="E211" s="51">
        <v>0</v>
      </c>
      <c r="F211" s="51">
        <v>0</v>
      </c>
      <c r="G211" s="51">
        <v>165962.81</v>
      </c>
      <c r="H211" s="51">
        <v>73094.240000000005</v>
      </c>
      <c r="I211" s="368" t="s">
        <v>270</v>
      </c>
    </row>
    <row r="212" spans="1:9" x14ac:dyDescent="0.2">
      <c r="A212" s="50" t="s">
        <v>543</v>
      </c>
      <c r="B212" s="50" t="s">
        <v>544</v>
      </c>
      <c r="C212" s="51">
        <v>197822.44</v>
      </c>
      <c r="D212" s="51">
        <v>143985.32</v>
      </c>
      <c r="E212" s="51">
        <v>0</v>
      </c>
      <c r="F212" s="51">
        <v>0</v>
      </c>
      <c r="G212" s="51">
        <v>197822.44</v>
      </c>
      <c r="H212" s="51">
        <v>143985.32</v>
      </c>
      <c r="I212" s="368" t="s">
        <v>270</v>
      </c>
    </row>
    <row r="213" spans="1:9" x14ac:dyDescent="0.2">
      <c r="A213" s="50" t="s">
        <v>545</v>
      </c>
      <c r="B213" s="50" t="s">
        <v>891</v>
      </c>
      <c r="C213" s="51">
        <v>225193.45000000004</v>
      </c>
      <c r="D213" s="51">
        <v>80010.11</v>
      </c>
      <c r="E213" s="51">
        <v>0</v>
      </c>
      <c r="F213" s="51">
        <v>0</v>
      </c>
      <c r="G213" s="51">
        <v>225193.45000000004</v>
      </c>
      <c r="H213" s="51">
        <v>80010.11</v>
      </c>
      <c r="I213" s="368" t="s">
        <v>270</v>
      </c>
    </row>
    <row r="214" spans="1:9" x14ac:dyDescent="0.2">
      <c r="A214" s="50" t="s">
        <v>114</v>
      </c>
      <c r="B214" s="50" t="s">
        <v>96</v>
      </c>
      <c r="C214" s="51">
        <v>407816.17720090295</v>
      </c>
      <c r="D214" s="51">
        <v>362797.80541760725</v>
      </c>
      <c r="E214" s="51">
        <v>0</v>
      </c>
      <c r="F214" s="51">
        <v>0</v>
      </c>
      <c r="G214" s="51">
        <v>407816.17720090295</v>
      </c>
      <c r="H214" s="51">
        <v>362797.80541760725</v>
      </c>
      <c r="I214" s="368" t="s">
        <v>270</v>
      </c>
    </row>
    <row r="215" spans="1:9" x14ac:dyDescent="0.2">
      <c r="A215" s="50" t="s">
        <v>1458</v>
      </c>
      <c r="B215" s="50" t="s">
        <v>321</v>
      </c>
      <c r="C215" s="51">
        <v>2222.3007308576352</v>
      </c>
      <c r="D215" s="51">
        <v>1952.6641789972709</v>
      </c>
      <c r="E215" s="51">
        <v>0</v>
      </c>
      <c r="F215" s="51">
        <v>0</v>
      </c>
      <c r="G215" s="51">
        <v>2222.3007308576352</v>
      </c>
      <c r="H215" s="51">
        <v>1952.6641789972709</v>
      </c>
      <c r="I215" s="368" t="s">
        <v>270</v>
      </c>
    </row>
    <row r="216" spans="1:9" x14ac:dyDescent="0.2">
      <c r="A216" s="50" t="s">
        <v>145</v>
      </c>
      <c r="B216" s="50" t="s">
        <v>366</v>
      </c>
      <c r="C216" s="51">
        <v>125514.79999999999</v>
      </c>
      <c r="D216" s="51">
        <v>108135.05999999998</v>
      </c>
      <c r="E216" s="51">
        <v>0</v>
      </c>
      <c r="F216" s="51">
        <v>0</v>
      </c>
      <c r="G216" s="51">
        <v>125514.79999999999</v>
      </c>
      <c r="H216" s="51">
        <v>108135.05999999998</v>
      </c>
      <c r="I216" s="368" t="s">
        <v>270</v>
      </c>
    </row>
    <row r="217" spans="1:9" x14ac:dyDescent="0.2">
      <c r="A217" s="50" t="s">
        <v>546</v>
      </c>
      <c r="B217" s="50" t="s">
        <v>72</v>
      </c>
      <c r="C217" s="51">
        <v>97842.687178864784</v>
      </c>
      <c r="D217" s="51">
        <v>72433.202699551373</v>
      </c>
      <c r="E217" s="51">
        <v>0</v>
      </c>
      <c r="F217" s="51">
        <v>0</v>
      </c>
      <c r="G217" s="51">
        <v>97842.687178864784</v>
      </c>
      <c r="H217" s="51">
        <v>72433.202699551373</v>
      </c>
      <c r="I217" s="368" t="s">
        <v>270</v>
      </c>
    </row>
    <row r="218" spans="1:9" x14ac:dyDescent="0.2">
      <c r="A218" s="50" t="s">
        <v>546</v>
      </c>
      <c r="B218" s="50" t="s">
        <v>72</v>
      </c>
      <c r="C218" s="51">
        <v>352.79815088532973</v>
      </c>
      <c r="D218" s="51">
        <v>261.17741358011313</v>
      </c>
      <c r="E218" s="51">
        <v>0</v>
      </c>
      <c r="F218" s="51">
        <v>0</v>
      </c>
      <c r="G218" s="51">
        <v>352.79815088532973</v>
      </c>
      <c r="H218" s="51">
        <v>261.17741358011313</v>
      </c>
      <c r="I218" s="368" t="s">
        <v>270</v>
      </c>
    </row>
    <row r="219" spans="1:9" x14ac:dyDescent="0.2">
      <c r="A219" s="50" t="s">
        <v>1373</v>
      </c>
      <c r="B219" s="50" t="s">
        <v>1377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368" t="s">
        <v>270</v>
      </c>
    </row>
    <row r="220" spans="1:9" x14ac:dyDescent="0.2">
      <c r="A220" s="50" t="s">
        <v>1373</v>
      </c>
      <c r="B220" s="50" t="s">
        <v>1377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368" t="s">
        <v>270</v>
      </c>
    </row>
    <row r="221" spans="1:9" x14ac:dyDescent="0.2">
      <c r="A221" s="50" t="s">
        <v>684</v>
      </c>
      <c r="B221" s="50" t="s">
        <v>328</v>
      </c>
      <c r="C221" s="51">
        <v>-6495.8200000000006</v>
      </c>
      <c r="D221" s="51">
        <v>-4816.8100000000004</v>
      </c>
      <c r="E221" s="51">
        <v>0</v>
      </c>
      <c r="F221" s="51">
        <v>0</v>
      </c>
      <c r="G221" s="51">
        <v>-6495.8200000000006</v>
      </c>
      <c r="H221" s="51">
        <v>-4816.8100000000004</v>
      </c>
      <c r="I221" s="368" t="s">
        <v>270</v>
      </c>
    </row>
    <row r="222" spans="1:9" x14ac:dyDescent="0.2">
      <c r="A222" s="50" t="s">
        <v>753</v>
      </c>
      <c r="B222" s="50" t="s">
        <v>893</v>
      </c>
      <c r="C222" s="51">
        <v>653028.99</v>
      </c>
      <c r="D222" s="51">
        <v>515847.26</v>
      </c>
      <c r="E222" s="51">
        <v>0</v>
      </c>
      <c r="F222" s="51">
        <v>0</v>
      </c>
      <c r="G222" s="51">
        <v>653028.99</v>
      </c>
      <c r="H222" s="51">
        <v>515847.26</v>
      </c>
      <c r="I222" s="368" t="s">
        <v>270</v>
      </c>
    </row>
    <row r="223" spans="1:9" x14ac:dyDescent="0.2">
      <c r="A223" s="50" t="s">
        <v>1191</v>
      </c>
      <c r="B223" s="50" t="s">
        <v>131</v>
      </c>
      <c r="C223" s="51">
        <v>1764.9028177833434</v>
      </c>
      <c r="D223" s="51">
        <v>1319.2801878522225</v>
      </c>
      <c r="E223" s="51">
        <v>0</v>
      </c>
      <c r="F223" s="51">
        <v>0</v>
      </c>
      <c r="G223" s="51">
        <v>1764.9028177833434</v>
      </c>
      <c r="H223" s="51">
        <v>1319.2801878522225</v>
      </c>
      <c r="I223" s="368" t="s">
        <v>270</v>
      </c>
    </row>
    <row r="224" spans="1:9" x14ac:dyDescent="0.2">
      <c r="A224" s="50" t="s">
        <v>514</v>
      </c>
      <c r="B224" s="50" t="s">
        <v>27</v>
      </c>
      <c r="C224" s="51">
        <v>41427.166517457474</v>
      </c>
      <c r="D224" s="51">
        <v>28622.965756490594</v>
      </c>
      <c r="E224" s="51">
        <v>0</v>
      </c>
      <c r="F224" s="51">
        <v>0</v>
      </c>
      <c r="G224" s="51">
        <v>41427.166517457474</v>
      </c>
      <c r="H224" s="51">
        <v>28622.965756490594</v>
      </c>
      <c r="I224" s="368" t="s">
        <v>270</v>
      </c>
    </row>
    <row r="225" spans="1:9" x14ac:dyDescent="0.2">
      <c r="A225" s="50" t="s">
        <v>1379</v>
      </c>
      <c r="B225" s="50" t="s">
        <v>239</v>
      </c>
      <c r="C225" s="51">
        <v>1504.9466751562863</v>
      </c>
      <c r="D225" s="51">
        <v>1466.346404260245</v>
      </c>
      <c r="E225" s="51">
        <v>0</v>
      </c>
      <c r="F225" s="51">
        <v>0</v>
      </c>
      <c r="G225" s="51">
        <v>1504.9466751562863</v>
      </c>
      <c r="H225" s="51">
        <v>1466.346404260245</v>
      </c>
      <c r="I225" s="368" t="s">
        <v>270</v>
      </c>
    </row>
    <row r="226" spans="1:9" x14ac:dyDescent="0.2">
      <c r="A226" s="50" t="s">
        <v>1379</v>
      </c>
      <c r="B226" s="50" t="s">
        <v>239</v>
      </c>
      <c r="C226" s="51">
        <v>581.45666994674696</v>
      </c>
      <c r="D226" s="51">
        <v>566.54292891873115</v>
      </c>
      <c r="E226" s="51">
        <v>0</v>
      </c>
      <c r="F226" s="51">
        <v>0</v>
      </c>
      <c r="G226" s="51">
        <v>581.45666994674696</v>
      </c>
      <c r="H226" s="51">
        <v>566.54292891873115</v>
      </c>
      <c r="I226" s="368" t="s">
        <v>270</v>
      </c>
    </row>
    <row r="227" spans="1:9" x14ac:dyDescent="0.2">
      <c r="A227" s="50" t="s">
        <v>1451</v>
      </c>
      <c r="B227" s="50" t="s">
        <v>372</v>
      </c>
      <c r="C227" s="51">
        <v>438.78236825896516</v>
      </c>
      <c r="D227" s="51">
        <v>421.24338009854915</v>
      </c>
      <c r="E227" s="51">
        <v>0</v>
      </c>
      <c r="F227" s="51">
        <v>0</v>
      </c>
      <c r="G227" s="51">
        <v>438.78236825896516</v>
      </c>
      <c r="H227" s="51">
        <v>421.24338009854915</v>
      </c>
      <c r="I227" s="368" t="s">
        <v>270</v>
      </c>
    </row>
    <row r="228" spans="1:9" x14ac:dyDescent="0.2">
      <c r="A228" s="50" t="s">
        <v>516</v>
      </c>
      <c r="B228" s="50" t="s">
        <v>74</v>
      </c>
      <c r="C228" s="51">
        <v>769.37394057052302</v>
      </c>
      <c r="D228" s="51">
        <v>585.5432995245643</v>
      </c>
      <c r="E228" s="51">
        <v>0</v>
      </c>
      <c r="F228" s="51">
        <v>0</v>
      </c>
      <c r="G228" s="51">
        <v>769.37394057052302</v>
      </c>
      <c r="H228" s="51">
        <v>585.5432995245643</v>
      </c>
      <c r="I228" s="368" t="s">
        <v>270</v>
      </c>
    </row>
    <row r="229" spans="1:9" x14ac:dyDescent="0.2">
      <c r="A229" s="50" t="s">
        <v>517</v>
      </c>
      <c r="B229" s="50" t="s">
        <v>74</v>
      </c>
      <c r="C229" s="51">
        <v>13681.372618229854</v>
      </c>
      <c r="D229" s="51">
        <v>10412.408898282698</v>
      </c>
      <c r="E229" s="51">
        <v>0</v>
      </c>
      <c r="F229" s="51">
        <v>0</v>
      </c>
      <c r="G229" s="51">
        <v>13681.372618229854</v>
      </c>
      <c r="H229" s="51">
        <v>10412.408898282698</v>
      </c>
      <c r="I229" s="368" t="s">
        <v>270</v>
      </c>
    </row>
    <row r="230" spans="1:9" x14ac:dyDescent="0.2">
      <c r="A230" s="50" t="s">
        <v>517</v>
      </c>
      <c r="B230" s="50" t="s">
        <v>74</v>
      </c>
      <c r="C230" s="51">
        <v>2198.7920279297978</v>
      </c>
      <c r="D230" s="51">
        <v>1673.422858652576</v>
      </c>
      <c r="E230" s="51">
        <v>0</v>
      </c>
      <c r="F230" s="51">
        <v>0</v>
      </c>
      <c r="G230" s="51">
        <v>2198.7920279297978</v>
      </c>
      <c r="H230" s="51">
        <v>1673.422858652576</v>
      </c>
      <c r="I230" s="368" t="s">
        <v>270</v>
      </c>
    </row>
    <row r="231" spans="1:9" x14ac:dyDescent="0.2">
      <c r="A231" s="50" t="s">
        <v>1207</v>
      </c>
      <c r="B231" s="50" t="s">
        <v>93</v>
      </c>
      <c r="C231" s="51">
        <v>3395.0402076937448</v>
      </c>
      <c r="D231" s="51">
        <v>3183.7403267572536</v>
      </c>
      <c r="E231" s="51">
        <v>0</v>
      </c>
      <c r="F231" s="51">
        <v>0</v>
      </c>
      <c r="G231" s="51">
        <v>3395.0402076937448</v>
      </c>
      <c r="H231" s="51">
        <v>3183.7403267572536</v>
      </c>
      <c r="I231" s="368" t="s">
        <v>270</v>
      </c>
    </row>
    <row r="232" spans="1:9" x14ac:dyDescent="0.2">
      <c r="A232" s="50" t="s">
        <v>512</v>
      </c>
      <c r="B232" s="50" t="s">
        <v>71</v>
      </c>
      <c r="C232" s="51">
        <v>7887.2499245960498</v>
      </c>
      <c r="D232" s="51">
        <v>5738.1721948533805</v>
      </c>
      <c r="E232" s="51">
        <v>0</v>
      </c>
      <c r="F232" s="51">
        <v>0</v>
      </c>
      <c r="G232" s="51">
        <v>7887.2499245960498</v>
      </c>
      <c r="H232" s="51">
        <v>5738.1721948533805</v>
      </c>
      <c r="I232" s="368" t="s">
        <v>270</v>
      </c>
    </row>
    <row r="233" spans="1:9" x14ac:dyDescent="0.2">
      <c r="A233" s="50" t="s">
        <v>512</v>
      </c>
      <c r="B233" s="50" t="s">
        <v>71</v>
      </c>
      <c r="C233" s="51">
        <v>3313.9705565529621</v>
      </c>
      <c r="D233" s="51">
        <v>2410.9967205266307</v>
      </c>
      <c r="E233" s="51">
        <v>0</v>
      </c>
      <c r="F233" s="51">
        <v>0</v>
      </c>
      <c r="G233" s="51">
        <v>3313.9705565529621</v>
      </c>
      <c r="H233" s="51">
        <v>2410.9967205266307</v>
      </c>
      <c r="I233" s="368" t="s">
        <v>270</v>
      </c>
    </row>
    <row r="234" spans="1:9" x14ac:dyDescent="0.2">
      <c r="A234" s="50" t="s">
        <v>512</v>
      </c>
      <c r="B234" s="50" t="s">
        <v>71</v>
      </c>
      <c r="C234" s="51">
        <v>430.81617235188503</v>
      </c>
      <c r="D234" s="51">
        <v>313.42957366846196</v>
      </c>
      <c r="E234" s="51">
        <v>0</v>
      </c>
      <c r="F234" s="51">
        <v>0</v>
      </c>
      <c r="G234" s="51">
        <v>430.81617235188503</v>
      </c>
      <c r="H234" s="51">
        <v>313.42957366846196</v>
      </c>
      <c r="I234" s="368" t="s">
        <v>270</v>
      </c>
    </row>
    <row r="235" spans="1:9" x14ac:dyDescent="0.2">
      <c r="A235" s="50" t="s">
        <v>512</v>
      </c>
      <c r="B235" s="50" t="s">
        <v>71</v>
      </c>
      <c r="C235" s="51">
        <v>3413.3896732495505</v>
      </c>
      <c r="D235" s="51">
        <v>2483.3266221424292</v>
      </c>
      <c r="E235" s="51">
        <v>0</v>
      </c>
      <c r="F235" s="51">
        <v>0</v>
      </c>
      <c r="G235" s="51">
        <v>3413.3896732495505</v>
      </c>
      <c r="H235" s="51">
        <v>2483.3266221424292</v>
      </c>
      <c r="I235" s="368" t="s">
        <v>270</v>
      </c>
    </row>
    <row r="236" spans="1:9" x14ac:dyDescent="0.2">
      <c r="A236" s="50" t="s">
        <v>512</v>
      </c>
      <c r="B236" s="50" t="s">
        <v>71</v>
      </c>
      <c r="C236" s="51">
        <v>68864.308165170558</v>
      </c>
      <c r="D236" s="51">
        <v>50100.511852543379</v>
      </c>
      <c r="E236" s="51">
        <v>0</v>
      </c>
      <c r="F236" s="51">
        <v>0</v>
      </c>
      <c r="G236" s="51">
        <v>68864.308165170558</v>
      </c>
      <c r="H236" s="51">
        <v>50100.511852543379</v>
      </c>
      <c r="I236" s="368" t="s">
        <v>270</v>
      </c>
    </row>
    <row r="237" spans="1:9" x14ac:dyDescent="0.2">
      <c r="A237" s="50" t="s">
        <v>512</v>
      </c>
      <c r="B237" s="50" t="s">
        <v>71</v>
      </c>
      <c r="C237" s="51">
        <v>331.39705565529624</v>
      </c>
      <c r="D237" s="51">
        <v>241.0996720526631</v>
      </c>
      <c r="E237" s="51">
        <v>0</v>
      </c>
      <c r="F237" s="51">
        <v>0</v>
      </c>
      <c r="G237" s="51">
        <v>331.39705565529624</v>
      </c>
      <c r="H237" s="51">
        <v>241.0996720526631</v>
      </c>
      <c r="I237" s="368" t="s">
        <v>270</v>
      </c>
    </row>
    <row r="238" spans="1:9" x14ac:dyDescent="0.2">
      <c r="A238" s="50" t="s">
        <v>547</v>
      </c>
      <c r="B238" s="50" t="s">
        <v>1384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368" t="s">
        <v>270</v>
      </c>
    </row>
    <row r="239" spans="1:9" x14ac:dyDescent="0.2">
      <c r="A239" s="50" t="s">
        <v>1385</v>
      </c>
      <c r="B239" s="50" t="s">
        <v>9</v>
      </c>
      <c r="C239" s="51">
        <v>83173.294098414262</v>
      </c>
      <c r="D239" s="51">
        <v>74976.295569723719</v>
      </c>
      <c r="E239" s="51">
        <v>0</v>
      </c>
      <c r="F239" s="51">
        <v>0</v>
      </c>
      <c r="G239" s="51">
        <v>83173.294098414262</v>
      </c>
      <c r="H239" s="51">
        <v>74976.295569723719</v>
      </c>
      <c r="I239" s="368" t="s">
        <v>270</v>
      </c>
    </row>
    <row r="240" spans="1:9" x14ac:dyDescent="0.2">
      <c r="A240" s="50" t="s">
        <v>549</v>
      </c>
      <c r="B240" s="50" t="s">
        <v>75</v>
      </c>
      <c r="C240" s="51">
        <v>198059.5</v>
      </c>
      <c r="D240" s="51">
        <v>119653.92</v>
      </c>
      <c r="E240" s="51">
        <v>0</v>
      </c>
      <c r="F240" s="51">
        <v>0</v>
      </c>
      <c r="G240" s="51">
        <v>198059.5</v>
      </c>
      <c r="H240" s="51">
        <v>119653.92</v>
      </c>
      <c r="I240" s="368" t="s">
        <v>270</v>
      </c>
    </row>
    <row r="241" spans="1:10" x14ac:dyDescent="0.2">
      <c r="A241" s="50" t="s">
        <v>550</v>
      </c>
      <c r="B241" s="50" t="s">
        <v>551</v>
      </c>
      <c r="C241" s="51">
        <v>1242633.2221496671</v>
      </c>
      <c r="D241" s="51">
        <v>832242.6159070133</v>
      </c>
      <c r="E241" s="51">
        <v>0</v>
      </c>
      <c r="F241" s="51">
        <v>0</v>
      </c>
      <c r="G241" s="51">
        <v>1242633.2221496671</v>
      </c>
      <c r="H241" s="51">
        <v>832242.6159070133</v>
      </c>
      <c r="I241" s="368" t="s">
        <v>270</v>
      </c>
    </row>
    <row r="242" spans="1:10" x14ac:dyDescent="0.2">
      <c r="A242" s="50" t="s">
        <v>550</v>
      </c>
      <c r="B242" s="50" t="s">
        <v>551</v>
      </c>
      <c r="C242" s="51">
        <v>1022805.487850333</v>
      </c>
      <c r="D242" s="51">
        <v>685014.93409298675</v>
      </c>
      <c r="E242" s="51">
        <v>0</v>
      </c>
      <c r="F242" s="51">
        <v>0</v>
      </c>
      <c r="G242" s="51">
        <v>1022805.487850333</v>
      </c>
      <c r="H242" s="51">
        <v>685014.93409298675</v>
      </c>
      <c r="I242" s="368" t="s">
        <v>270</v>
      </c>
    </row>
    <row r="243" spans="1:10" x14ac:dyDescent="0.2">
      <c r="A243" s="50" t="s">
        <v>1440</v>
      </c>
      <c r="B243" s="50" t="s">
        <v>1281</v>
      </c>
      <c r="C243" s="51">
        <v>1925.7792877531606</v>
      </c>
      <c r="D243" s="51">
        <v>1145.1816800326217</v>
      </c>
      <c r="E243" s="51">
        <v>0</v>
      </c>
      <c r="F243" s="51">
        <v>0</v>
      </c>
      <c r="G243" s="51">
        <v>1925.7792877531606</v>
      </c>
      <c r="H243" s="51">
        <v>1145.1816800326217</v>
      </c>
      <c r="I243" s="372" t="s">
        <v>270</v>
      </c>
    </row>
    <row r="244" spans="1:10" x14ac:dyDescent="0.2">
      <c r="A244" s="50" t="s">
        <v>1437</v>
      </c>
      <c r="B244" s="50" t="s">
        <v>92</v>
      </c>
      <c r="C244" s="51">
        <v>9606.7835273052824</v>
      </c>
      <c r="D244" s="51">
        <v>8328.1943897344081</v>
      </c>
      <c r="E244" s="51">
        <v>0</v>
      </c>
      <c r="F244" s="51">
        <v>0</v>
      </c>
      <c r="G244" s="51">
        <v>9606.7835273052824</v>
      </c>
      <c r="H244" s="51">
        <v>8328.1943897344081</v>
      </c>
      <c r="I244" s="372" t="s">
        <v>270</v>
      </c>
    </row>
    <row r="245" spans="1:10" x14ac:dyDescent="0.2">
      <c r="A245" s="50" t="s">
        <v>1443</v>
      </c>
      <c r="B245" s="50" t="s">
        <v>25</v>
      </c>
      <c r="C245" s="51">
        <v>52825.294872061342</v>
      </c>
      <c r="D245" s="51">
        <v>35254.671666432601</v>
      </c>
      <c r="E245" s="51">
        <v>0</v>
      </c>
      <c r="F245" s="51">
        <v>0</v>
      </c>
      <c r="G245" s="51">
        <v>52825.294872061342</v>
      </c>
      <c r="H245" s="51">
        <v>35254.671666432601</v>
      </c>
      <c r="I245" s="372" t="s">
        <v>270</v>
      </c>
    </row>
    <row r="246" spans="1:10" x14ac:dyDescent="0.2">
      <c r="A246" s="50" t="s">
        <v>1430</v>
      </c>
      <c r="B246" s="50" t="s">
        <v>397</v>
      </c>
      <c r="C246" s="51">
        <v>307.48032389120868</v>
      </c>
      <c r="D246" s="51">
        <v>291.24609524884329</v>
      </c>
      <c r="E246" s="51">
        <v>0</v>
      </c>
      <c r="F246" s="51">
        <v>0</v>
      </c>
      <c r="G246" s="51">
        <v>307.48032389120868</v>
      </c>
      <c r="H246" s="51">
        <v>291.24609524884329</v>
      </c>
      <c r="I246" s="372" t="s">
        <v>270</v>
      </c>
    </row>
    <row r="247" spans="1:10" x14ac:dyDescent="0.2">
      <c r="A247" s="50" t="s">
        <v>1430</v>
      </c>
      <c r="B247" s="50" t="s">
        <v>397</v>
      </c>
      <c r="C247" s="51">
        <v>204.98688259413913</v>
      </c>
      <c r="D247" s="51">
        <v>194.16406349922886</v>
      </c>
      <c r="E247" s="51">
        <v>0</v>
      </c>
      <c r="F247" s="51">
        <v>0</v>
      </c>
      <c r="G247" s="51">
        <v>204.98688259413913</v>
      </c>
      <c r="H247" s="51">
        <v>194.16406349922886</v>
      </c>
      <c r="I247" s="372" t="s">
        <v>270</v>
      </c>
    </row>
    <row r="248" spans="1:10" x14ac:dyDescent="0.2">
      <c r="A248" s="50" t="s">
        <v>1312</v>
      </c>
      <c r="B248" s="50" t="s">
        <v>895</v>
      </c>
      <c r="C248" s="51">
        <v>2372.7225942549367</v>
      </c>
      <c r="D248" s="51">
        <v>1692.35105924596</v>
      </c>
      <c r="E248" s="51">
        <v>0</v>
      </c>
      <c r="F248" s="51">
        <v>0</v>
      </c>
      <c r="G248" s="51">
        <v>2372.7225942549367</v>
      </c>
      <c r="H248" s="51">
        <v>1692.35105924596</v>
      </c>
      <c r="I248" s="372" t="s">
        <v>270</v>
      </c>
    </row>
    <row r="249" spans="1:10" ht="15" x14ac:dyDescent="0.2">
      <c r="B249" s="346" t="s">
        <v>1485</v>
      </c>
      <c r="C249" s="376"/>
      <c r="D249" s="376"/>
      <c r="E249" s="374">
        <f>SUM(E2:E248)</f>
        <v>6318151.330291478</v>
      </c>
      <c r="F249" s="374">
        <f>SUM(F2:F248)</f>
        <v>4705217.8936524149</v>
      </c>
      <c r="G249" s="374">
        <f>SUM(G2:G248)</f>
        <v>56438397.316535346</v>
      </c>
      <c r="H249" s="374">
        <f>SUM(H2:H248)</f>
        <v>44618255.724177241</v>
      </c>
      <c r="I249" s="368"/>
    </row>
    <row r="250" spans="1:10" x14ac:dyDescent="0.2">
      <c r="C250" s="378"/>
      <c r="D250" s="378"/>
      <c r="E250" s="347"/>
      <c r="F250" s="347"/>
      <c r="G250" s="347"/>
      <c r="H250" s="347"/>
      <c r="I250" s="368"/>
    </row>
    <row r="251" spans="1:10" x14ac:dyDescent="0.2">
      <c r="A251" s="50" t="s">
        <v>326</v>
      </c>
      <c r="B251" s="50" t="s">
        <v>362</v>
      </c>
      <c r="C251" s="51">
        <v>3109701.1999999997</v>
      </c>
      <c r="D251" s="51">
        <v>2689881.58</v>
      </c>
      <c r="E251" s="51">
        <v>0</v>
      </c>
      <c r="F251" s="51">
        <v>0</v>
      </c>
      <c r="G251" s="51">
        <v>3109701.1999999997</v>
      </c>
      <c r="H251" s="51">
        <v>2689881.58</v>
      </c>
      <c r="I251" s="50" t="s">
        <v>270</v>
      </c>
      <c r="J251" s="67"/>
    </row>
    <row r="252" spans="1:10" x14ac:dyDescent="0.2">
      <c r="A252" s="50" t="s">
        <v>758</v>
      </c>
      <c r="B252" s="50" t="s">
        <v>395</v>
      </c>
      <c r="C252" s="51">
        <v>108702.59</v>
      </c>
      <c r="D252" s="51">
        <v>103096.8</v>
      </c>
      <c r="E252" s="51">
        <v>0</v>
      </c>
      <c r="F252" s="51">
        <v>0</v>
      </c>
      <c r="G252" s="51">
        <v>108702.59</v>
      </c>
      <c r="H252" s="51">
        <v>103096.8</v>
      </c>
      <c r="I252" s="50" t="s">
        <v>270</v>
      </c>
      <c r="J252" s="67"/>
    </row>
    <row r="253" spans="1:10" x14ac:dyDescent="0.2">
      <c r="A253" s="50" t="s">
        <v>759</v>
      </c>
      <c r="B253" s="50" t="s">
        <v>379</v>
      </c>
      <c r="C253" s="51">
        <v>1713949.57</v>
      </c>
      <c r="D253" s="51">
        <v>1640573.74</v>
      </c>
      <c r="E253" s="51">
        <v>0</v>
      </c>
      <c r="F253" s="51">
        <v>0</v>
      </c>
      <c r="G253" s="51">
        <v>1713949.57</v>
      </c>
      <c r="H253" s="51">
        <v>1640573.74</v>
      </c>
      <c r="I253" s="50" t="s">
        <v>270</v>
      </c>
      <c r="J253" s="67"/>
    </row>
    <row r="254" spans="1:10" x14ac:dyDescent="0.2">
      <c r="A254" s="50" t="s">
        <v>761</v>
      </c>
      <c r="B254" s="50" t="s">
        <v>396</v>
      </c>
      <c r="C254" s="51">
        <v>355357.21740505943</v>
      </c>
      <c r="D254" s="51">
        <v>345793.04340518016</v>
      </c>
      <c r="E254" s="51">
        <v>0</v>
      </c>
      <c r="F254" s="51">
        <v>0</v>
      </c>
      <c r="G254" s="51">
        <v>355357.21740505943</v>
      </c>
      <c r="H254" s="51">
        <v>345793.04340518016</v>
      </c>
      <c r="I254" s="50" t="s">
        <v>270</v>
      </c>
      <c r="J254" s="67"/>
    </row>
    <row r="255" spans="1:10" x14ac:dyDescent="0.2">
      <c r="A255" s="50" t="s">
        <v>761</v>
      </c>
      <c r="B255" s="50" t="s">
        <v>396</v>
      </c>
      <c r="C255" s="51">
        <v>329992.29259494052</v>
      </c>
      <c r="D255" s="51">
        <v>321110.79659481981</v>
      </c>
      <c r="E255" s="51">
        <v>0</v>
      </c>
      <c r="F255" s="51">
        <v>0</v>
      </c>
      <c r="G255" s="51">
        <v>329992.29259494052</v>
      </c>
      <c r="H255" s="51">
        <v>321110.79659481981</v>
      </c>
      <c r="I255" s="50" t="s">
        <v>270</v>
      </c>
      <c r="J255" s="67"/>
    </row>
    <row r="256" spans="1:10" x14ac:dyDescent="0.2">
      <c r="A256" s="50" t="s">
        <v>126</v>
      </c>
      <c r="B256" s="50" t="s">
        <v>251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0" t="s">
        <v>270</v>
      </c>
      <c r="J256" s="67"/>
    </row>
    <row r="257" spans="1:10" x14ac:dyDescent="0.2">
      <c r="A257" s="50" t="s">
        <v>680</v>
      </c>
      <c r="B257" s="50" t="s">
        <v>3</v>
      </c>
      <c r="C257" s="375">
        <v>91145.64491135045</v>
      </c>
      <c r="D257" s="375">
        <v>84146.347267605626</v>
      </c>
      <c r="E257" s="51">
        <v>0</v>
      </c>
      <c r="F257" s="51">
        <v>0</v>
      </c>
      <c r="G257" s="375">
        <v>91145.64491135045</v>
      </c>
      <c r="H257" s="375">
        <v>84146.347267605626</v>
      </c>
      <c r="I257" s="50" t="s">
        <v>270</v>
      </c>
      <c r="J257" s="67"/>
    </row>
    <row r="258" spans="1:10" x14ac:dyDescent="0.2">
      <c r="A258" s="50" t="s">
        <v>680</v>
      </c>
      <c r="B258" s="50" t="s">
        <v>3</v>
      </c>
      <c r="C258" s="375">
        <v>78855.751818558405</v>
      </c>
      <c r="D258" s="375">
        <v>72800.225211267607</v>
      </c>
      <c r="E258" s="51">
        <v>0</v>
      </c>
      <c r="F258" s="51">
        <v>0</v>
      </c>
      <c r="G258" s="375">
        <v>78855.751818558405</v>
      </c>
      <c r="H258" s="375">
        <v>72800.225211267607</v>
      </c>
      <c r="I258" s="50" t="s">
        <v>270</v>
      </c>
      <c r="J258" s="67"/>
    </row>
    <row r="259" spans="1:10" x14ac:dyDescent="0.2">
      <c r="A259" s="50" t="s">
        <v>305</v>
      </c>
      <c r="B259" s="50" t="s">
        <v>310</v>
      </c>
      <c r="C259" s="51">
        <v>85.943975575341796</v>
      </c>
      <c r="D259" s="51">
        <v>36.05728750060819</v>
      </c>
      <c r="E259" s="51">
        <v>0</v>
      </c>
      <c r="F259" s="51">
        <v>0</v>
      </c>
      <c r="G259" s="51">
        <v>85.943975575341796</v>
      </c>
      <c r="H259" s="51">
        <v>36.05728750060819</v>
      </c>
      <c r="I259" s="50" t="s">
        <v>270</v>
      </c>
      <c r="J259" s="67"/>
    </row>
    <row r="260" spans="1:10" x14ac:dyDescent="0.2">
      <c r="A260" s="50" t="s">
        <v>305</v>
      </c>
      <c r="B260" s="50" t="s">
        <v>310</v>
      </c>
      <c r="C260" s="51">
        <v>65.198878022673085</v>
      </c>
      <c r="D260" s="51">
        <v>27.353804310806211</v>
      </c>
      <c r="E260" s="51">
        <v>0</v>
      </c>
      <c r="F260" s="51">
        <v>0</v>
      </c>
      <c r="G260" s="51">
        <v>65.198878022673085</v>
      </c>
      <c r="H260" s="51">
        <v>27.353804310806211</v>
      </c>
      <c r="I260" s="50" t="s">
        <v>270</v>
      </c>
      <c r="J260" s="67"/>
    </row>
    <row r="261" spans="1:10" x14ac:dyDescent="0.2">
      <c r="A261" s="50" t="s">
        <v>1239</v>
      </c>
      <c r="B261" s="50" t="s">
        <v>851</v>
      </c>
      <c r="C261" s="51">
        <v>4079711.0800000005</v>
      </c>
      <c r="D261" s="51">
        <v>4036464.32</v>
      </c>
      <c r="E261" s="51">
        <v>0</v>
      </c>
      <c r="F261" s="51">
        <v>0</v>
      </c>
      <c r="G261" s="51">
        <v>4079711.0800000005</v>
      </c>
      <c r="H261" s="51">
        <v>4036464.32</v>
      </c>
      <c r="I261" s="50" t="s">
        <v>270</v>
      </c>
      <c r="J261" s="67" t="s">
        <v>1482</v>
      </c>
    </row>
    <row r="262" spans="1:10" x14ac:dyDescent="0.2">
      <c r="A262" s="50" t="s">
        <v>1241</v>
      </c>
      <c r="B262" s="50" t="s">
        <v>840</v>
      </c>
      <c r="C262" s="68">
        <v>70972.28</v>
      </c>
      <c r="D262" s="68">
        <v>70240.27</v>
      </c>
      <c r="E262" s="68">
        <v>0</v>
      </c>
      <c r="F262" s="68">
        <v>0</v>
      </c>
      <c r="G262" s="68">
        <v>70972.28</v>
      </c>
      <c r="H262" s="68">
        <v>70240.27</v>
      </c>
      <c r="I262" s="50" t="s">
        <v>270</v>
      </c>
      <c r="J262" s="67" t="s">
        <v>1482</v>
      </c>
    </row>
    <row r="263" spans="1:10" x14ac:dyDescent="0.2">
      <c r="B263" s="346" t="s">
        <v>1486</v>
      </c>
      <c r="C263" s="51"/>
      <c r="D263" s="51"/>
      <c r="E263" s="347">
        <f>SUM(E251:E262)</f>
        <v>0</v>
      </c>
      <c r="F263" s="347">
        <f t="shared" ref="F263:H263" si="0">SUM(F251:F262)</f>
        <v>0</v>
      </c>
      <c r="G263" s="347">
        <f t="shared" si="0"/>
        <v>9938538.7695835065</v>
      </c>
      <c r="H263" s="347">
        <f t="shared" si="0"/>
        <v>9364170.5335706826</v>
      </c>
      <c r="I263" s="50"/>
      <c r="J263" s="67"/>
    </row>
    <row r="264" spans="1:10" x14ac:dyDescent="0.2">
      <c r="C264" s="378"/>
      <c r="D264" s="378"/>
      <c r="E264" s="347"/>
      <c r="F264" s="347"/>
      <c r="G264" s="347"/>
      <c r="H264" s="347"/>
      <c r="I264" s="368"/>
    </row>
    <row r="265" spans="1:10" x14ac:dyDescent="0.2">
      <c r="B265" s="50" t="s">
        <v>32</v>
      </c>
      <c r="C265" s="378"/>
      <c r="D265" s="378"/>
      <c r="E265" s="51">
        <f>E263+E249</f>
        <v>6318151.330291478</v>
      </c>
      <c r="F265" s="51">
        <f t="shared" ref="F265:H265" si="1">F263+F249</f>
        <v>4705217.8936524149</v>
      </c>
      <c r="G265" s="51">
        <f t="shared" si="1"/>
        <v>66376936.086118855</v>
      </c>
      <c r="H265" s="51">
        <f t="shared" si="1"/>
        <v>53982426.257747926</v>
      </c>
    </row>
    <row r="267" spans="1:10" x14ac:dyDescent="0.2">
      <c r="B267" s="50" t="s">
        <v>566</v>
      </c>
    </row>
    <row r="268" spans="1:10" x14ac:dyDescent="0.2">
      <c r="B268" s="50" t="s">
        <v>564</v>
      </c>
    </row>
    <row r="269" spans="1:10" x14ac:dyDescent="0.2">
      <c r="B269" s="50" t="s">
        <v>565</v>
      </c>
    </row>
    <row r="270" spans="1:10" x14ac:dyDescent="0.2">
      <c r="B270" s="50" t="s">
        <v>567</v>
      </c>
      <c r="C270" s="50"/>
      <c r="D270" s="50"/>
      <c r="I270" s="50"/>
    </row>
    <row r="271" spans="1:10" x14ac:dyDescent="0.2">
      <c r="B271" s="50" t="s">
        <v>568</v>
      </c>
      <c r="C271" s="50"/>
      <c r="D271" s="50"/>
      <c r="I271" s="50"/>
    </row>
  </sheetData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0"/>
  <sheetViews>
    <sheetView topLeftCell="A445" zoomScaleNormal="100" zoomScaleSheetLayoutView="75" workbookViewId="0">
      <selection activeCell="D477" sqref="D477"/>
    </sheetView>
  </sheetViews>
  <sheetFormatPr defaultColWidth="4.109375" defaultRowHeight="12" x14ac:dyDescent="0.2"/>
  <cols>
    <col min="1" max="1" width="4.109375" style="65" customWidth="1"/>
    <col min="2" max="2" width="3.77734375" style="50" customWidth="1"/>
    <col min="3" max="3" width="40" style="50" customWidth="1"/>
    <col min="4" max="4" width="16.33203125" style="63" customWidth="1"/>
    <col min="5" max="5" width="13.88671875" style="63" customWidth="1"/>
    <col min="6" max="6" width="6" style="50" customWidth="1"/>
    <col min="7" max="7" width="11.88671875" style="63" customWidth="1"/>
    <col min="8" max="8" width="11.6640625" style="63" customWidth="1"/>
    <col min="9" max="9" width="11.77734375" style="63" customWidth="1"/>
    <col min="10" max="10" width="11.33203125" style="63" customWidth="1"/>
    <col min="11" max="11" width="8.21875" style="369" customWidth="1"/>
    <col min="12" max="19" width="19" style="50" customWidth="1"/>
    <col min="20" max="16384" width="4.109375" style="50"/>
  </cols>
  <sheetData>
    <row r="1" spans="1:11" x14ac:dyDescent="0.2">
      <c r="A1" s="65" t="s">
        <v>217</v>
      </c>
      <c r="B1" s="50" t="s">
        <v>218</v>
      </c>
      <c r="C1" s="50" t="s">
        <v>219</v>
      </c>
      <c r="D1" s="343" t="s">
        <v>1250</v>
      </c>
      <c r="E1" s="343" t="s">
        <v>1251</v>
      </c>
      <c r="F1" s="50" t="s">
        <v>31</v>
      </c>
      <c r="G1" s="63" t="s">
        <v>558</v>
      </c>
      <c r="H1" s="63" t="s">
        <v>559</v>
      </c>
      <c r="I1" s="63" t="s">
        <v>560</v>
      </c>
      <c r="J1" s="63" t="s">
        <v>561</v>
      </c>
      <c r="K1" s="369" t="s">
        <v>642</v>
      </c>
    </row>
    <row r="2" spans="1:11" x14ac:dyDescent="0.2">
      <c r="A2" s="65">
        <v>69</v>
      </c>
      <c r="B2" s="50" t="s">
        <v>33</v>
      </c>
      <c r="C2" s="50" t="s">
        <v>150</v>
      </c>
      <c r="D2" s="63">
        <v>123019.98000000001</v>
      </c>
      <c r="E2" s="63">
        <v>113937.76999999999</v>
      </c>
      <c r="F2" s="50" t="s">
        <v>29</v>
      </c>
      <c r="G2" s="63">
        <v>0</v>
      </c>
      <c r="H2" s="63">
        <v>0</v>
      </c>
      <c r="I2" s="63">
        <v>97536.737625681402</v>
      </c>
      <c r="J2" s="63">
        <v>90335.881847365221</v>
      </c>
      <c r="K2" s="368" t="s">
        <v>270</v>
      </c>
    </row>
    <row r="3" spans="1:11" x14ac:dyDescent="0.2">
      <c r="A3" s="65">
        <v>69</v>
      </c>
      <c r="B3" s="50" t="s">
        <v>33</v>
      </c>
      <c r="C3" s="50" t="s">
        <v>150</v>
      </c>
      <c r="D3" s="63">
        <v>123019.98000000001</v>
      </c>
      <c r="E3" s="63">
        <v>113937.76999999999</v>
      </c>
      <c r="F3" s="50" t="s">
        <v>29</v>
      </c>
      <c r="G3" s="63">
        <v>0</v>
      </c>
      <c r="H3" s="63">
        <v>0</v>
      </c>
      <c r="I3" s="63">
        <v>1266.7108782556029</v>
      </c>
      <c r="J3" s="63">
        <v>1173.193270745003</v>
      </c>
      <c r="K3" s="368" t="s">
        <v>270</v>
      </c>
    </row>
    <row r="4" spans="1:11" x14ac:dyDescent="0.2">
      <c r="A4" s="65">
        <v>69</v>
      </c>
      <c r="B4" s="50" t="s">
        <v>33</v>
      </c>
      <c r="C4" s="50" t="s">
        <v>150</v>
      </c>
      <c r="D4" s="63">
        <v>123019.98000000001</v>
      </c>
      <c r="E4" s="63">
        <v>113937.76999999999</v>
      </c>
      <c r="F4" s="50" t="s">
        <v>29</v>
      </c>
      <c r="G4" s="63">
        <v>0</v>
      </c>
      <c r="H4" s="63">
        <v>0</v>
      </c>
      <c r="I4" s="63">
        <v>24216.531496062995</v>
      </c>
      <c r="J4" s="63">
        <v>22428.694881889762</v>
      </c>
      <c r="K4" s="368" t="s">
        <v>270</v>
      </c>
    </row>
    <row r="5" spans="1:11" x14ac:dyDescent="0.2">
      <c r="A5" s="65">
        <v>69</v>
      </c>
      <c r="B5" s="50" t="s">
        <v>279</v>
      </c>
      <c r="C5" s="50" t="s">
        <v>923</v>
      </c>
      <c r="D5" s="63">
        <v>0</v>
      </c>
      <c r="E5" s="63">
        <v>0</v>
      </c>
      <c r="F5" s="50" t="s">
        <v>30</v>
      </c>
      <c r="G5" s="63">
        <v>0</v>
      </c>
      <c r="H5" s="63">
        <v>0</v>
      </c>
      <c r="I5" s="63">
        <v>0</v>
      </c>
      <c r="J5" s="63">
        <v>0</v>
      </c>
      <c r="K5" s="368" t="s">
        <v>643</v>
      </c>
    </row>
    <row r="6" spans="1:11" x14ac:dyDescent="0.2">
      <c r="A6" s="65">
        <v>69</v>
      </c>
      <c r="B6" s="50" t="s">
        <v>279</v>
      </c>
      <c r="C6" s="50" t="s">
        <v>923</v>
      </c>
      <c r="D6" s="63">
        <v>0</v>
      </c>
      <c r="E6" s="63">
        <v>0</v>
      </c>
      <c r="F6" s="50" t="s">
        <v>30</v>
      </c>
      <c r="G6" s="63">
        <v>0</v>
      </c>
      <c r="H6" s="63">
        <v>0</v>
      </c>
      <c r="I6" s="63">
        <v>0</v>
      </c>
      <c r="J6" s="63">
        <v>0</v>
      </c>
      <c r="K6" s="368" t="s">
        <v>270</v>
      </c>
    </row>
    <row r="7" spans="1:11" x14ac:dyDescent="0.2">
      <c r="A7" s="65">
        <v>69</v>
      </c>
      <c r="B7" s="50" t="s">
        <v>279</v>
      </c>
      <c r="C7" s="50" t="s">
        <v>923</v>
      </c>
      <c r="D7" s="63">
        <v>0</v>
      </c>
      <c r="E7" s="63">
        <v>0</v>
      </c>
      <c r="F7" s="50" t="s">
        <v>30</v>
      </c>
      <c r="G7" s="63">
        <v>0</v>
      </c>
      <c r="H7" s="63">
        <v>0</v>
      </c>
      <c r="I7" s="63">
        <v>0</v>
      </c>
      <c r="J7" s="63">
        <v>0</v>
      </c>
      <c r="K7" s="368" t="s">
        <v>270</v>
      </c>
    </row>
    <row r="8" spans="1:11" x14ac:dyDescent="0.2">
      <c r="A8" s="65">
        <v>69</v>
      </c>
      <c r="B8" s="50" t="s">
        <v>279</v>
      </c>
      <c r="C8" s="50" t="s">
        <v>923</v>
      </c>
      <c r="D8" s="63">
        <v>0</v>
      </c>
      <c r="E8" s="63">
        <v>0</v>
      </c>
      <c r="F8" s="50" t="s">
        <v>30</v>
      </c>
      <c r="G8" s="63">
        <v>0</v>
      </c>
      <c r="H8" s="63">
        <v>0</v>
      </c>
      <c r="I8" s="63">
        <v>0</v>
      </c>
      <c r="J8" s="63">
        <v>0</v>
      </c>
      <c r="K8" s="368" t="s">
        <v>270</v>
      </c>
    </row>
    <row r="9" spans="1:11" x14ac:dyDescent="0.2">
      <c r="A9" s="65">
        <v>69</v>
      </c>
      <c r="B9" s="50" t="s">
        <v>279</v>
      </c>
      <c r="C9" s="50" t="s">
        <v>923</v>
      </c>
      <c r="D9" s="63">
        <v>0</v>
      </c>
      <c r="E9" s="63">
        <v>0</v>
      </c>
      <c r="F9" s="50" t="s">
        <v>30</v>
      </c>
      <c r="G9" s="63">
        <v>0</v>
      </c>
      <c r="H9" s="63">
        <v>0</v>
      </c>
      <c r="I9" s="63">
        <v>0</v>
      </c>
      <c r="J9" s="63">
        <v>0</v>
      </c>
      <c r="K9" s="368" t="s">
        <v>270</v>
      </c>
    </row>
    <row r="10" spans="1:11" x14ac:dyDescent="0.2">
      <c r="A10" s="65">
        <v>69</v>
      </c>
      <c r="B10" s="50" t="s">
        <v>279</v>
      </c>
      <c r="C10" s="50" t="s">
        <v>923</v>
      </c>
      <c r="D10" s="63">
        <v>0</v>
      </c>
      <c r="E10" s="63">
        <v>0</v>
      </c>
      <c r="F10" s="50" t="s">
        <v>30</v>
      </c>
      <c r="G10" s="63">
        <v>0</v>
      </c>
      <c r="H10" s="63">
        <v>0</v>
      </c>
      <c r="I10" s="63">
        <v>0</v>
      </c>
      <c r="J10" s="63">
        <v>0</v>
      </c>
      <c r="K10" s="368" t="s">
        <v>270</v>
      </c>
    </row>
    <row r="11" spans="1:11" x14ac:dyDescent="0.2">
      <c r="A11" s="65">
        <v>69</v>
      </c>
      <c r="B11" s="50" t="s">
        <v>279</v>
      </c>
      <c r="C11" s="50" t="s">
        <v>923</v>
      </c>
      <c r="D11" s="63">
        <v>0</v>
      </c>
      <c r="E11" s="63">
        <v>0</v>
      </c>
      <c r="F11" s="50" t="s">
        <v>30</v>
      </c>
      <c r="G11" s="63">
        <v>0</v>
      </c>
      <c r="H11" s="63">
        <v>0</v>
      </c>
      <c r="I11" s="63">
        <v>0</v>
      </c>
      <c r="J11" s="63">
        <v>0</v>
      </c>
      <c r="K11" s="368" t="s">
        <v>270</v>
      </c>
    </row>
    <row r="12" spans="1:11" x14ac:dyDescent="0.2">
      <c r="A12" s="65">
        <v>69</v>
      </c>
      <c r="B12" s="50" t="s">
        <v>279</v>
      </c>
      <c r="C12" s="50" t="s">
        <v>923</v>
      </c>
      <c r="D12" s="63">
        <v>0</v>
      </c>
      <c r="E12" s="63">
        <v>0</v>
      </c>
      <c r="F12" s="50" t="s">
        <v>30</v>
      </c>
      <c r="G12" s="63">
        <v>0</v>
      </c>
      <c r="H12" s="63">
        <v>0</v>
      </c>
      <c r="I12" s="63">
        <v>0</v>
      </c>
      <c r="J12" s="63">
        <v>0</v>
      </c>
      <c r="K12" s="368" t="s">
        <v>270</v>
      </c>
    </row>
    <row r="13" spans="1:11" x14ac:dyDescent="0.2">
      <c r="A13" s="65">
        <v>69</v>
      </c>
      <c r="B13" s="50" t="s">
        <v>279</v>
      </c>
      <c r="C13" s="50" t="s">
        <v>923</v>
      </c>
      <c r="D13" s="63">
        <v>0</v>
      </c>
      <c r="E13" s="63">
        <v>0</v>
      </c>
      <c r="F13" s="50" t="s">
        <v>30</v>
      </c>
      <c r="G13" s="63">
        <v>0</v>
      </c>
      <c r="H13" s="63">
        <v>0</v>
      </c>
      <c r="I13" s="63">
        <v>0</v>
      </c>
      <c r="J13" s="63">
        <v>0</v>
      </c>
      <c r="K13" s="368" t="s">
        <v>270</v>
      </c>
    </row>
    <row r="14" spans="1:11" x14ac:dyDescent="0.2">
      <c r="A14" s="65">
        <v>69</v>
      </c>
      <c r="B14" s="50" t="s">
        <v>279</v>
      </c>
      <c r="C14" s="50" t="s">
        <v>923</v>
      </c>
      <c r="D14" s="63">
        <v>0</v>
      </c>
      <c r="E14" s="63">
        <v>0</v>
      </c>
      <c r="F14" s="50" t="s">
        <v>30</v>
      </c>
      <c r="G14" s="63">
        <v>0</v>
      </c>
      <c r="H14" s="63">
        <v>0</v>
      </c>
      <c r="I14" s="63">
        <v>0</v>
      </c>
      <c r="J14" s="63">
        <v>0</v>
      </c>
      <c r="K14" s="368" t="s">
        <v>643</v>
      </c>
    </row>
    <row r="15" spans="1:11" x14ac:dyDescent="0.2">
      <c r="A15" s="65">
        <v>69</v>
      </c>
      <c r="B15" s="50" t="s">
        <v>279</v>
      </c>
      <c r="C15" s="50" t="s">
        <v>923</v>
      </c>
      <c r="D15" s="63">
        <v>0</v>
      </c>
      <c r="E15" s="63">
        <v>0</v>
      </c>
      <c r="F15" s="50" t="s">
        <v>30</v>
      </c>
      <c r="G15" s="63">
        <v>0</v>
      </c>
      <c r="H15" s="63">
        <v>0</v>
      </c>
      <c r="I15" s="63">
        <v>0</v>
      </c>
      <c r="J15" s="63">
        <v>0</v>
      </c>
      <c r="K15" s="368" t="s">
        <v>270</v>
      </c>
    </row>
    <row r="16" spans="1:11" x14ac:dyDescent="0.2">
      <c r="A16" s="65">
        <v>69</v>
      </c>
      <c r="B16" s="50" t="s">
        <v>279</v>
      </c>
      <c r="C16" s="50" t="s">
        <v>923</v>
      </c>
      <c r="D16" s="63">
        <v>0</v>
      </c>
      <c r="E16" s="63">
        <v>0</v>
      </c>
      <c r="F16" s="50" t="s">
        <v>30</v>
      </c>
      <c r="G16" s="63">
        <v>0</v>
      </c>
      <c r="H16" s="63">
        <v>0</v>
      </c>
      <c r="I16" s="63">
        <v>0</v>
      </c>
      <c r="J16" s="63">
        <v>0</v>
      </c>
      <c r="K16" s="368" t="s">
        <v>270</v>
      </c>
    </row>
    <row r="17" spans="1:11" x14ac:dyDescent="0.2">
      <c r="A17" s="65">
        <v>69</v>
      </c>
      <c r="B17" s="50" t="s">
        <v>285</v>
      </c>
      <c r="C17" s="50" t="s">
        <v>286</v>
      </c>
      <c r="D17" s="63">
        <v>1785386.2499999995</v>
      </c>
      <c r="E17" s="63">
        <v>1376878.6500000001</v>
      </c>
      <c r="F17" s="50" t="s">
        <v>29</v>
      </c>
      <c r="G17" s="63">
        <v>0</v>
      </c>
      <c r="H17" s="63">
        <v>0</v>
      </c>
      <c r="I17" s="63">
        <v>260279.87132161783</v>
      </c>
      <c r="J17" s="63">
        <v>200726.2001975668</v>
      </c>
      <c r="K17" s="368" t="s">
        <v>270</v>
      </c>
    </row>
    <row r="18" spans="1:11" x14ac:dyDescent="0.2">
      <c r="A18" s="65">
        <v>69</v>
      </c>
      <c r="B18" s="50" t="s">
        <v>285</v>
      </c>
      <c r="C18" s="50" t="s">
        <v>286</v>
      </c>
      <c r="D18" s="63">
        <v>1785386.2499999995</v>
      </c>
      <c r="E18" s="63">
        <v>1376878.6500000001</v>
      </c>
      <c r="F18" s="50" t="s">
        <v>29</v>
      </c>
      <c r="G18" s="63">
        <v>0</v>
      </c>
      <c r="H18" s="63">
        <v>0</v>
      </c>
      <c r="I18" s="63">
        <v>80803.718967713401</v>
      </c>
      <c r="J18" s="63">
        <v>62315.31999714049</v>
      </c>
      <c r="K18" s="368" t="s">
        <v>270</v>
      </c>
    </row>
    <row r="19" spans="1:11" x14ac:dyDescent="0.2">
      <c r="A19" s="65">
        <v>69</v>
      </c>
      <c r="B19" s="50" t="s">
        <v>285</v>
      </c>
      <c r="C19" s="50" t="s">
        <v>311</v>
      </c>
      <c r="D19" s="63">
        <v>124608.15</v>
      </c>
      <c r="E19" s="63">
        <v>44435.19</v>
      </c>
      <c r="F19" s="50" t="s">
        <v>29</v>
      </c>
      <c r="G19" s="63">
        <v>0</v>
      </c>
      <c r="H19" s="63">
        <v>0</v>
      </c>
      <c r="I19" s="63">
        <v>18431.433230217321</v>
      </c>
      <c r="J19" s="63">
        <v>6572.637805448685</v>
      </c>
      <c r="K19" s="368" t="s">
        <v>270</v>
      </c>
    </row>
    <row r="20" spans="1:11" x14ac:dyDescent="0.2">
      <c r="A20" s="65">
        <v>69</v>
      </c>
      <c r="B20" s="50" t="s">
        <v>285</v>
      </c>
      <c r="C20" s="50" t="s">
        <v>286</v>
      </c>
      <c r="D20" s="63">
        <v>1785386.2499999995</v>
      </c>
      <c r="E20" s="63">
        <v>1376878.6500000001</v>
      </c>
      <c r="F20" s="50" t="s">
        <v>29</v>
      </c>
      <c r="G20" s="63">
        <v>0</v>
      </c>
      <c r="H20" s="63">
        <v>0</v>
      </c>
      <c r="I20" s="63">
        <v>614915.83722184657</v>
      </c>
      <c r="J20" s="63">
        <v>474219.22724992206</v>
      </c>
      <c r="K20" s="368" t="s">
        <v>270</v>
      </c>
    </row>
    <row r="21" spans="1:11" x14ac:dyDescent="0.2">
      <c r="A21" s="65">
        <v>69</v>
      </c>
      <c r="B21" s="50" t="s">
        <v>285</v>
      </c>
      <c r="C21" s="50" t="s">
        <v>311</v>
      </c>
      <c r="D21" s="63">
        <v>124608.15</v>
      </c>
      <c r="E21" s="63">
        <v>44435.19</v>
      </c>
      <c r="F21" s="50" t="s">
        <v>29</v>
      </c>
      <c r="G21" s="63">
        <v>0</v>
      </c>
      <c r="H21" s="63">
        <v>0</v>
      </c>
      <c r="I21" s="63">
        <v>9753.4350538109593</v>
      </c>
      <c r="J21" s="63">
        <v>3478.0689687532495</v>
      </c>
      <c r="K21" s="368" t="s">
        <v>270</v>
      </c>
    </row>
    <row r="22" spans="1:11" x14ac:dyDescent="0.2">
      <c r="A22" s="65">
        <v>69</v>
      </c>
      <c r="B22" s="50" t="s">
        <v>285</v>
      </c>
      <c r="C22" s="50" t="s">
        <v>311</v>
      </c>
      <c r="D22" s="63">
        <v>124608.15</v>
      </c>
      <c r="E22" s="63">
        <v>44435.19</v>
      </c>
      <c r="F22" s="50" t="s">
        <v>29</v>
      </c>
      <c r="G22" s="63">
        <v>0</v>
      </c>
      <c r="H22" s="63">
        <v>0</v>
      </c>
      <c r="I22" s="63">
        <v>9202.7595442965576</v>
      </c>
      <c r="J22" s="63">
        <v>3281.6984192055734</v>
      </c>
      <c r="K22" s="368" t="s">
        <v>270</v>
      </c>
    </row>
    <row r="23" spans="1:11" x14ac:dyDescent="0.2">
      <c r="A23" s="65">
        <v>69</v>
      </c>
      <c r="B23" s="50" t="s">
        <v>285</v>
      </c>
      <c r="C23" s="50" t="s">
        <v>287</v>
      </c>
      <c r="D23" s="63">
        <v>91887.260000000009</v>
      </c>
      <c r="E23" s="63">
        <v>35123.97</v>
      </c>
      <c r="F23" s="50" t="s">
        <v>29</v>
      </c>
      <c r="G23" s="63">
        <v>0</v>
      </c>
      <c r="H23" s="63">
        <v>0</v>
      </c>
      <c r="I23" s="63">
        <v>15115.487711344495</v>
      </c>
      <c r="J23" s="63">
        <v>5777.9058479775395</v>
      </c>
      <c r="K23" s="368" t="s">
        <v>270</v>
      </c>
    </row>
    <row r="24" spans="1:11" x14ac:dyDescent="0.2">
      <c r="A24" s="65">
        <v>115</v>
      </c>
      <c r="B24" s="50" t="s">
        <v>616</v>
      </c>
      <c r="C24" s="50" t="s">
        <v>382</v>
      </c>
      <c r="D24" s="63">
        <v>1658293.7</v>
      </c>
      <c r="E24" s="63">
        <v>1022953.27</v>
      </c>
      <c r="F24" s="50" t="s">
        <v>29</v>
      </c>
      <c r="G24" s="63">
        <v>0</v>
      </c>
      <c r="H24" s="63">
        <v>0</v>
      </c>
      <c r="I24" s="63">
        <v>3377.8716426596825</v>
      </c>
      <c r="J24" s="63">
        <v>2083.7110112032592</v>
      </c>
      <c r="K24" s="368" t="s">
        <v>270</v>
      </c>
    </row>
    <row r="25" spans="1:11" x14ac:dyDescent="0.2">
      <c r="A25" s="65">
        <v>69</v>
      </c>
      <c r="B25" s="50" t="s">
        <v>288</v>
      </c>
      <c r="C25" s="50" t="s">
        <v>580</v>
      </c>
      <c r="D25" s="63">
        <v>918714.21</v>
      </c>
      <c r="E25" s="63">
        <v>668849.33000000007</v>
      </c>
      <c r="F25" s="50" t="s">
        <v>29</v>
      </c>
      <c r="G25" s="63">
        <v>0</v>
      </c>
      <c r="H25" s="63">
        <v>0</v>
      </c>
      <c r="I25" s="63">
        <v>296941.55716071435</v>
      </c>
      <c r="J25" s="63">
        <v>216181.6584464286</v>
      </c>
      <c r="K25" s="368" t="s">
        <v>270</v>
      </c>
    </row>
    <row r="26" spans="1:11" x14ac:dyDescent="0.2">
      <c r="A26" s="65">
        <v>69</v>
      </c>
      <c r="B26" s="50" t="s">
        <v>290</v>
      </c>
      <c r="C26" s="50" t="s">
        <v>580</v>
      </c>
      <c r="D26" s="63">
        <v>918714.21</v>
      </c>
      <c r="E26" s="63">
        <v>668849.33000000007</v>
      </c>
      <c r="F26" s="50" t="s">
        <v>30</v>
      </c>
      <c r="G26" s="63">
        <v>0</v>
      </c>
      <c r="H26" s="63">
        <v>0</v>
      </c>
      <c r="I26" s="63">
        <v>0</v>
      </c>
      <c r="J26" s="63">
        <v>0</v>
      </c>
      <c r="K26" s="368" t="s">
        <v>270</v>
      </c>
    </row>
    <row r="27" spans="1:11" x14ac:dyDescent="0.2">
      <c r="A27" s="65">
        <v>69</v>
      </c>
      <c r="B27" s="50" t="s">
        <v>295</v>
      </c>
      <c r="C27" s="50" t="s">
        <v>582</v>
      </c>
      <c r="D27" s="63">
        <v>113551.59</v>
      </c>
      <c r="E27" s="63">
        <v>65332.83</v>
      </c>
      <c r="F27" s="50" t="s">
        <v>29</v>
      </c>
      <c r="G27" s="63">
        <v>0</v>
      </c>
      <c r="H27" s="63">
        <v>0</v>
      </c>
      <c r="I27" s="63">
        <v>113551.59</v>
      </c>
      <c r="J27" s="63">
        <v>65332.830000000009</v>
      </c>
      <c r="K27" s="368" t="s">
        <v>270</v>
      </c>
    </row>
    <row r="28" spans="1:11" x14ac:dyDescent="0.2">
      <c r="A28" s="65">
        <v>115</v>
      </c>
      <c r="B28" s="50" t="s">
        <v>307</v>
      </c>
      <c r="C28" s="50" t="s">
        <v>252</v>
      </c>
      <c r="D28" s="63">
        <v>3058472.32</v>
      </c>
      <c r="E28" s="63">
        <v>2961150.3499999996</v>
      </c>
      <c r="F28" s="50" t="s">
        <v>30</v>
      </c>
      <c r="G28" s="63">
        <v>0</v>
      </c>
      <c r="H28" s="63">
        <v>0</v>
      </c>
      <c r="I28" s="63">
        <v>0</v>
      </c>
      <c r="J28" s="63">
        <v>0</v>
      </c>
      <c r="K28" s="368" t="s">
        <v>270</v>
      </c>
    </row>
    <row r="29" spans="1:11" x14ac:dyDescent="0.2">
      <c r="A29" s="65">
        <v>69</v>
      </c>
      <c r="B29" s="50" t="s">
        <v>305</v>
      </c>
      <c r="C29" s="50" t="s">
        <v>306</v>
      </c>
      <c r="D29" s="63">
        <v>264065.89</v>
      </c>
      <c r="E29" s="63">
        <v>203899.27</v>
      </c>
      <c r="F29" s="50" t="s">
        <v>29</v>
      </c>
      <c r="G29" s="63">
        <v>0</v>
      </c>
      <c r="H29" s="63">
        <v>0</v>
      </c>
      <c r="I29" s="63">
        <v>24925.209293047243</v>
      </c>
      <c r="J29" s="63">
        <v>19246.075210431565</v>
      </c>
      <c r="K29" s="368" t="s">
        <v>270</v>
      </c>
    </row>
    <row r="30" spans="1:11" x14ac:dyDescent="0.2">
      <c r="A30" s="65">
        <v>69</v>
      </c>
      <c r="B30" s="50" t="s">
        <v>305</v>
      </c>
      <c r="C30" s="50" t="s">
        <v>330</v>
      </c>
      <c r="D30" s="63">
        <v>13784.17</v>
      </c>
      <c r="E30" s="63">
        <v>3865.96</v>
      </c>
      <c r="F30" s="50" t="s">
        <v>29</v>
      </c>
      <c r="G30" s="63">
        <v>0</v>
      </c>
      <c r="H30" s="63">
        <v>0</v>
      </c>
      <c r="I30" s="63">
        <v>777.97096287646571</v>
      </c>
      <c r="J30" s="63">
        <v>218.1926531406607</v>
      </c>
      <c r="K30" s="368" t="s">
        <v>270</v>
      </c>
    </row>
    <row r="31" spans="1:11" x14ac:dyDescent="0.2">
      <c r="A31" s="65">
        <v>69</v>
      </c>
      <c r="B31" s="50" t="s">
        <v>305</v>
      </c>
      <c r="C31" s="50" t="s">
        <v>306</v>
      </c>
      <c r="D31" s="63">
        <v>264065.89</v>
      </c>
      <c r="E31" s="63">
        <v>203899.27</v>
      </c>
      <c r="F31" s="50" t="s">
        <v>29</v>
      </c>
      <c r="G31" s="63">
        <v>0</v>
      </c>
      <c r="H31" s="63">
        <v>0</v>
      </c>
      <c r="I31" s="63">
        <v>35846.048416289595</v>
      </c>
      <c r="J31" s="63">
        <v>27678.633936651579</v>
      </c>
      <c r="K31" s="372" t="s">
        <v>270</v>
      </c>
    </row>
    <row r="32" spans="1:11" x14ac:dyDescent="0.2">
      <c r="A32" s="65">
        <v>69</v>
      </c>
      <c r="B32" s="50" t="s">
        <v>305</v>
      </c>
      <c r="C32" s="50" t="s">
        <v>309</v>
      </c>
      <c r="D32" s="63">
        <v>119801.22</v>
      </c>
      <c r="E32" s="63">
        <v>42573.19</v>
      </c>
      <c r="F32" s="50" t="s">
        <v>29</v>
      </c>
      <c r="G32" s="63">
        <v>0</v>
      </c>
      <c r="H32" s="63">
        <v>0</v>
      </c>
      <c r="I32" s="63">
        <v>5205.2006743541087</v>
      </c>
      <c r="J32" s="63">
        <v>1849.7474174086508</v>
      </c>
      <c r="K32" s="372" t="s">
        <v>270</v>
      </c>
    </row>
    <row r="33" spans="1:11" x14ac:dyDescent="0.2">
      <c r="A33" s="65">
        <v>69</v>
      </c>
      <c r="B33" s="50" t="s">
        <v>305</v>
      </c>
      <c r="C33" s="50" t="s">
        <v>306</v>
      </c>
      <c r="D33" s="63">
        <v>264065.89</v>
      </c>
      <c r="E33" s="63">
        <v>203899.27</v>
      </c>
      <c r="F33" s="50" t="s">
        <v>29</v>
      </c>
      <c r="G33" s="63">
        <v>0</v>
      </c>
      <c r="H33" s="63">
        <v>0</v>
      </c>
      <c r="I33" s="63">
        <v>21636.109510047194</v>
      </c>
      <c r="J33" s="63">
        <v>16706.386935240596</v>
      </c>
      <c r="K33" s="368" t="s">
        <v>270</v>
      </c>
    </row>
    <row r="34" spans="1:11" x14ac:dyDescent="0.2">
      <c r="A34" s="65">
        <v>69</v>
      </c>
      <c r="B34" s="50" t="s">
        <v>305</v>
      </c>
      <c r="C34" s="50" t="s">
        <v>306</v>
      </c>
      <c r="D34" s="63">
        <v>264065.89</v>
      </c>
      <c r="E34" s="63">
        <v>203899.27</v>
      </c>
      <c r="F34" s="50" t="s">
        <v>29</v>
      </c>
      <c r="G34" s="63">
        <v>0</v>
      </c>
      <c r="H34" s="63">
        <v>0</v>
      </c>
      <c r="I34" s="63">
        <v>3597.452887656304</v>
      </c>
      <c r="J34" s="63">
        <v>3597.452887656304</v>
      </c>
      <c r="K34" s="370" t="s">
        <v>270</v>
      </c>
    </row>
    <row r="35" spans="1:11" x14ac:dyDescent="0.2">
      <c r="A35" s="65">
        <v>69</v>
      </c>
      <c r="B35" s="50" t="s">
        <v>305</v>
      </c>
      <c r="C35" s="50" t="s">
        <v>306</v>
      </c>
      <c r="D35" s="63">
        <v>264065.89</v>
      </c>
      <c r="E35" s="63">
        <v>203899.27</v>
      </c>
      <c r="F35" s="50" t="s">
        <v>29</v>
      </c>
      <c r="G35" s="63">
        <v>0</v>
      </c>
      <c r="H35" s="63">
        <v>0</v>
      </c>
      <c r="I35" s="63">
        <v>52676.988712110149</v>
      </c>
      <c r="J35" s="63">
        <v>40674.695032355368</v>
      </c>
      <c r="K35" s="370" t="s">
        <v>270</v>
      </c>
    </row>
    <row r="36" spans="1:11" x14ac:dyDescent="0.2">
      <c r="A36" s="65">
        <v>69</v>
      </c>
      <c r="B36" s="50" t="s">
        <v>305</v>
      </c>
      <c r="C36" s="50" t="s">
        <v>306</v>
      </c>
      <c r="D36" s="63">
        <v>264065.89</v>
      </c>
      <c r="E36" s="63">
        <v>203899.27</v>
      </c>
      <c r="F36" s="50" t="s">
        <v>29</v>
      </c>
      <c r="G36" s="63">
        <v>0</v>
      </c>
      <c r="H36" s="63">
        <v>0</v>
      </c>
      <c r="I36" s="63">
        <v>11177.800043789228</v>
      </c>
      <c r="J36" s="63">
        <v>8630.9718727193103</v>
      </c>
      <c r="K36" s="371" t="s">
        <v>270</v>
      </c>
    </row>
    <row r="37" spans="1:11" x14ac:dyDescent="0.2">
      <c r="A37" s="65">
        <v>69</v>
      </c>
      <c r="B37" s="50" t="s">
        <v>305</v>
      </c>
      <c r="C37" s="50" t="s">
        <v>310</v>
      </c>
      <c r="D37" s="63">
        <v>60910.57</v>
      </c>
      <c r="E37" s="63">
        <v>25554.670000000006</v>
      </c>
      <c r="F37" s="50" t="s">
        <v>29</v>
      </c>
      <c r="G37" s="63">
        <v>0</v>
      </c>
      <c r="H37" s="63">
        <v>0</v>
      </c>
      <c r="I37" s="63">
        <v>85.943975575341796</v>
      </c>
      <c r="J37" s="63">
        <v>36.05728750060819</v>
      </c>
      <c r="K37" s="368" t="s">
        <v>270</v>
      </c>
    </row>
    <row r="38" spans="1:11" x14ac:dyDescent="0.2">
      <c r="A38" s="65">
        <v>69</v>
      </c>
      <c r="B38" s="50" t="s">
        <v>305</v>
      </c>
      <c r="C38" s="50" t="s">
        <v>310</v>
      </c>
      <c r="D38" s="63">
        <v>60910.57</v>
      </c>
      <c r="E38" s="63">
        <v>25554.670000000006</v>
      </c>
      <c r="F38" s="50" t="s">
        <v>29</v>
      </c>
      <c r="G38" s="63">
        <v>0</v>
      </c>
      <c r="H38" s="63">
        <v>0</v>
      </c>
      <c r="I38" s="63">
        <v>65.198878022673085</v>
      </c>
      <c r="J38" s="63">
        <v>27.353804310806211</v>
      </c>
      <c r="K38" s="368" t="s">
        <v>270</v>
      </c>
    </row>
    <row r="39" spans="1:11" x14ac:dyDescent="0.2">
      <c r="A39" s="65">
        <v>69</v>
      </c>
      <c r="B39" s="50" t="s">
        <v>305</v>
      </c>
      <c r="C39" s="50" t="s">
        <v>306</v>
      </c>
      <c r="D39" s="63">
        <v>264065.89</v>
      </c>
      <c r="E39" s="63">
        <v>203899.27</v>
      </c>
      <c r="F39" s="50" t="s">
        <v>29</v>
      </c>
      <c r="G39" s="63">
        <v>0</v>
      </c>
      <c r="H39" s="63">
        <v>0</v>
      </c>
      <c r="I39" s="63">
        <v>359.74528876563033</v>
      </c>
      <c r="J39" s="63">
        <v>277.77840509901228</v>
      </c>
      <c r="K39" s="368" t="s">
        <v>270</v>
      </c>
    </row>
    <row r="40" spans="1:11" x14ac:dyDescent="0.2">
      <c r="A40" s="65">
        <v>69</v>
      </c>
      <c r="B40" s="50" t="s">
        <v>305</v>
      </c>
      <c r="C40" s="50" t="s">
        <v>308</v>
      </c>
      <c r="D40" s="63">
        <v>379643.21</v>
      </c>
      <c r="E40" s="63">
        <v>253435.09</v>
      </c>
      <c r="F40" s="50" t="s">
        <v>29</v>
      </c>
      <c r="G40" s="63">
        <v>0</v>
      </c>
      <c r="H40" s="63">
        <v>0</v>
      </c>
      <c r="I40" s="63">
        <v>18563.782710553205</v>
      </c>
      <c r="J40" s="63">
        <v>12392.461706320244</v>
      </c>
      <c r="K40" s="368" t="s">
        <v>270</v>
      </c>
    </row>
    <row r="41" spans="1:11" x14ac:dyDescent="0.2">
      <c r="A41" s="65">
        <v>69</v>
      </c>
      <c r="B41" s="50" t="s">
        <v>305</v>
      </c>
      <c r="C41" s="50" t="s">
        <v>308</v>
      </c>
      <c r="D41" s="63">
        <v>379643.21</v>
      </c>
      <c r="E41" s="63">
        <v>253435.09</v>
      </c>
      <c r="F41" s="50" t="s">
        <v>29</v>
      </c>
      <c r="G41" s="63">
        <v>0</v>
      </c>
      <c r="H41" s="63">
        <v>0</v>
      </c>
      <c r="I41" s="63">
        <v>53567.134189656012</v>
      </c>
      <c r="J41" s="63">
        <v>35759.342237142992</v>
      </c>
      <c r="K41" s="371" t="s">
        <v>270</v>
      </c>
    </row>
    <row r="42" spans="1:11" x14ac:dyDescent="0.2">
      <c r="A42" s="65">
        <v>69</v>
      </c>
      <c r="B42" s="50" t="s">
        <v>305</v>
      </c>
      <c r="C42" s="50" t="s">
        <v>308</v>
      </c>
      <c r="D42" s="63">
        <v>379643.21</v>
      </c>
      <c r="E42" s="63">
        <v>253435.09</v>
      </c>
      <c r="F42" s="50" t="s">
        <v>29</v>
      </c>
      <c r="G42" s="63">
        <v>0</v>
      </c>
      <c r="H42" s="63">
        <v>0</v>
      </c>
      <c r="I42" s="63">
        <v>52662.034336106648</v>
      </c>
      <c r="J42" s="63">
        <v>35155.132661411953</v>
      </c>
      <c r="K42" s="371" t="s">
        <v>270</v>
      </c>
    </row>
    <row r="43" spans="1:11" x14ac:dyDescent="0.2">
      <c r="A43" s="65">
        <v>69</v>
      </c>
      <c r="B43" s="50" t="s">
        <v>331</v>
      </c>
      <c r="C43" s="50" t="s">
        <v>590</v>
      </c>
      <c r="D43" s="63">
        <v>344980.25000000006</v>
      </c>
      <c r="E43" s="63">
        <v>215819.5</v>
      </c>
      <c r="F43" s="50" t="s">
        <v>29</v>
      </c>
      <c r="G43" s="63">
        <v>0</v>
      </c>
      <c r="H43" s="63">
        <v>0</v>
      </c>
      <c r="I43" s="63">
        <v>109971.65579658607</v>
      </c>
      <c r="J43" s="63">
        <v>68798.221834992888</v>
      </c>
      <c r="K43" s="368" t="s">
        <v>270</v>
      </c>
    </row>
    <row r="44" spans="1:11" x14ac:dyDescent="0.2">
      <c r="A44" s="65">
        <v>69</v>
      </c>
      <c r="B44" s="50" t="s">
        <v>331</v>
      </c>
      <c r="C44" s="50" t="s">
        <v>590</v>
      </c>
      <c r="D44" s="63">
        <v>344980.25000000006</v>
      </c>
      <c r="E44" s="63">
        <v>215819.5</v>
      </c>
      <c r="F44" s="50" t="s">
        <v>29</v>
      </c>
      <c r="G44" s="63">
        <v>0</v>
      </c>
      <c r="H44" s="63">
        <v>0</v>
      </c>
      <c r="I44" s="63">
        <v>490.72581792318641</v>
      </c>
      <c r="J44" s="63">
        <v>306.99786628734</v>
      </c>
      <c r="K44" s="368" t="s">
        <v>270</v>
      </c>
    </row>
    <row r="45" spans="1:11" x14ac:dyDescent="0.2">
      <c r="A45" s="65">
        <v>69</v>
      </c>
      <c r="B45" s="50" t="s">
        <v>331</v>
      </c>
      <c r="C45" s="50" t="s">
        <v>590</v>
      </c>
      <c r="D45" s="63">
        <v>344980.25000000006</v>
      </c>
      <c r="E45" s="63">
        <v>215819.5</v>
      </c>
      <c r="F45" s="50" t="s">
        <v>29</v>
      </c>
      <c r="G45" s="63">
        <v>0</v>
      </c>
      <c r="H45" s="63">
        <v>0</v>
      </c>
      <c r="I45" s="63">
        <v>117626.97855618777</v>
      </c>
      <c r="J45" s="63">
        <v>73587.388549075389</v>
      </c>
      <c r="K45" s="368" t="s">
        <v>270</v>
      </c>
    </row>
    <row r="46" spans="1:11" x14ac:dyDescent="0.2">
      <c r="A46" s="65">
        <v>69</v>
      </c>
      <c r="B46" s="50" t="s">
        <v>331</v>
      </c>
      <c r="C46" s="50" t="s">
        <v>601</v>
      </c>
      <c r="D46" s="63">
        <v>68194.84</v>
      </c>
      <c r="E46" s="63">
        <v>39044.57</v>
      </c>
      <c r="F46" s="50" t="s">
        <v>29</v>
      </c>
      <c r="G46" s="63">
        <v>0</v>
      </c>
      <c r="H46" s="63">
        <v>0</v>
      </c>
      <c r="I46" s="63">
        <v>4491.3529046941676</v>
      </c>
      <c r="J46" s="63">
        <v>2571.4987069701278</v>
      </c>
      <c r="K46" s="368" t="s">
        <v>270</v>
      </c>
    </row>
    <row r="47" spans="1:11" x14ac:dyDescent="0.2">
      <c r="A47" s="65">
        <v>69</v>
      </c>
      <c r="B47" s="50" t="s">
        <v>275</v>
      </c>
      <c r="C47" s="67" t="s">
        <v>333</v>
      </c>
      <c r="D47" s="63">
        <v>695780.98</v>
      </c>
      <c r="E47" s="63">
        <v>402847.24000000005</v>
      </c>
      <c r="F47" s="50" t="s">
        <v>29</v>
      </c>
      <c r="G47" s="63">
        <v>608166.43535373546</v>
      </c>
      <c r="H47" s="63">
        <v>352119.67125472554</v>
      </c>
      <c r="I47" s="63">
        <v>0</v>
      </c>
      <c r="J47" s="63">
        <v>0</v>
      </c>
      <c r="K47" s="368" t="s">
        <v>643</v>
      </c>
    </row>
    <row r="48" spans="1:11" x14ac:dyDescent="0.2">
      <c r="A48" s="65">
        <v>69</v>
      </c>
      <c r="B48" s="50" t="s">
        <v>334</v>
      </c>
      <c r="C48" s="50" t="s">
        <v>337</v>
      </c>
      <c r="D48" s="63">
        <v>137733.65</v>
      </c>
      <c r="E48" s="63">
        <v>92082.61</v>
      </c>
      <c r="F48" s="50" t="s">
        <v>29</v>
      </c>
      <c r="G48" s="63">
        <v>0</v>
      </c>
      <c r="H48" s="63">
        <v>0</v>
      </c>
      <c r="I48" s="63">
        <v>8836.0619702622917</v>
      </c>
      <c r="J48" s="63">
        <v>5907.3991602160713</v>
      </c>
      <c r="K48" s="368" t="s">
        <v>270</v>
      </c>
    </row>
    <row r="49" spans="1:11" x14ac:dyDescent="0.2">
      <c r="A49" s="65">
        <v>69</v>
      </c>
      <c r="B49" s="50" t="s">
        <v>334</v>
      </c>
      <c r="C49" s="50" t="s">
        <v>337</v>
      </c>
      <c r="D49" s="63">
        <v>137733.65</v>
      </c>
      <c r="E49" s="63">
        <v>92082.61</v>
      </c>
      <c r="F49" s="50" t="s">
        <v>29</v>
      </c>
      <c r="G49" s="63">
        <v>0</v>
      </c>
      <c r="H49" s="63">
        <v>0</v>
      </c>
      <c r="I49" s="63">
        <v>30788.153427632675</v>
      </c>
      <c r="J49" s="63">
        <v>20583.593948877875</v>
      </c>
      <c r="K49" s="368" t="s">
        <v>270</v>
      </c>
    </row>
    <row r="50" spans="1:11" x14ac:dyDescent="0.2">
      <c r="A50" s="65">
        <v>69</v>
      </c>
      <c r="B50" s="50" t="s">
        <v>334</v>
      </c>
      <c r="C50" s="50" t="s">
        <v>337</v>
      </c>
      <c r="D50" s="63">
        <v>137733.65</v>
      </c>
      <c r="E50" s="63">
        <v>92082.61</v>
      </c>
      <c r="F50" s="50" t="s">
        <v>29</v>
      </c>
      <c r="G50" s="63">
        <v>0</v>
      </c>
      <c r="H50" s="63">
        <v>0</v>
      </c>
      <c r="I50" s="63">
        <v>17488.039316144117</v>
      </c>
      <c r="J50" s="63">
        <v>11691.727504594308</v>
      </c>
      <c r="K50" s="368" t="s">
        <v>270</v>
      </c>
    </row>
    <row r="51" spans="1:11" x14ac:dyDescent="0.2">
      <c r="A51" s="65">
        <v>69</v>
      </c>
      <c r="B51" s="50" t="s">
        <v>334</v>
      </c>
      <c r="C51" s="50" t="s">
        <v>592</v>
      </c>
      <c r="D51" s="63">
        <v>503987.66</v>
      </c>
      <c r="E51" s="63">
        <v>360285.01999999996</v>
      </c>
      <c r="F51" s="50" t="s">
        <v>29</v>
      </c>
      <c r="G51" s="63">
        <v>0</v>
      </c>
      <c r="H51" s="63">
        <v>0</v>
      </c>
      <c r="I51" s="63">
        <v>28094.428226318421</v>
      </c>
      <c r="J51" s="63">
        <v>20083.828313192622</v>
      </c>
      <c r="K51" s="368" t="s">
        <v>270</v>
      </c>
    </row>
    <row r="52" spans="1:11" x14ac:dyDescent="0.2">
      <c r="A52" s="65">
        <v>69</v>
      </c>
      <c r="B52" s="50" t="s">
        <v>334</v>
      </c>
      <c r="C52" s="50" t="s">
        <v>592</v>
      </c>
      <c r="D52" s="63">
        <v>503987.66</v>
      </c>
      <c r="E52" s="63">
        <v>360285.01999999996</v>
      </c>
      <c r="F52" s="50" t="s">
        <v>29</v>
      </c>
      <c r="G52" s="63">
        <v>0</v>
      </c>
      <c r="H52" s="63">
        <v>0</v>
      </c>
      <c r="I52" s="63">
        <v>266911.10133095726</v>
      </c>
      <c r="J52" s="63">
        <v>190806.40085760425</v>
      </c>
      <c r="K52" s="368" t="s">
        <v>270</v>
      </c>
    </row>
    <row r="53" spans="1:11" x14ac:dyDescent="0.2">
      <c r="A53" s="65">
        <v>69</v>
      </c>
      <c r="B53" s="50" t="s">
        <v>334</v>
      </c>
      <c r="C53" s="50" t="s">
        <v>587</v>
      </c>
      <c r="D53" s="63">
        <v>141070.26</v>
      </c>
      <c r="E53" s="63">
        <v>69207.820000000007</v>
      </c>
      <c r="F53" s="50" t="s">
        <v>29</v>
      </c>
      <c r="G53" s="63">
        <v>0</v>
      </c>
      <c r="H53" s="63">
        <v>0</v>
      </c>
      <c r="I53" s="63">
        <v>17911.688633958904</v>
      </c>
      <c r="J53" s="63">
        <v>8787.315787715097</v>
      </c>
      <c r="K53" s="368" t="s">
        <v>270</v>
      </c>
    </row>
    <row r="54" spans="1:11" x14ac:dyDescent="0.2">
      <c r="A54" s="65">
        <v>69</v>
      </c>
      <c r="B54" s="50" t="s">
        <v>338</v>
      </c>
      <c r="C54" s="50" t="s">
        <v>579</v>
      </c>
      <c r="D54" s="63">
        <v>225990.69</v>
      </c>
      <c r="E54" s="63">
        <v>213888.97</v>
      </c>
      <c r="F54" s="50" t="s">
        <v>29</v>
      </c>
      <c r="G54" s="63">
        <v>0</v>
      </c>
      <c r="H54" s="63">
        <v>0</v>
      </c>
      <c r="I54" s="63">
        <v>95507.451003473558</v>
      </c>
      <c r="J54" s="63">
        <v>90393.061424160551</v>
      </c>
      <c r="K54" s="368" t="s">
        <v>270</v>
      </c>
    </row>
    <row r="55" spans="1:11" x14ac:dyDescent="0.2">
      <c r="A55" s="65">
        <v>69</v>
      </c>
      <c r="B55" s="50" t="s">
        <v>338</v>
      </c>
      <c r="C55" s="50" t="s">
        <v>584</v>
      </c>
      <c r="D55" s="63">
        <v>119801.22</v>
      </c>
      <c r="E55" s="63">
        <v>42573.19</v>
      </c>
      <c r="F55" s="50" t="s">
        <v>29</v>
      </c>
      <c r="G55" s="63">
        <v>0</v>
      </c>
      <c r="H55" s="63">
        <v>0</v>
      </c>
      <c r="I55" s="63">
        <v>38469.554241605554</v>
      </c>
      <c r="J55" s="63">
        <v>13670.742601312233</v>
      </c>
      <c r="K55" s="368" t="s">
        <v>270</v>
      </c>
    </row>
    <row r="56" spans="1:11" x14ac:dyDescent="0.2">
      <c r="A56" s="65">
        <v>69</v>
      </c>
      <c r="B56" s="50" t="s">
        <v>338</v>
      </c>
      <c r="C56" s="50" t="s">
        <v>589</v>
      </c>
      <c r="D56" s="63">
        <v>473070.61</v>
      </c>
      <c r="E56" s="63">
        <v>326677.71999999997</v>
      </c>
      <c r="F56" s="50" t="s">
        <v>29</v>
      </c>
      <c r="G56" s="63">
        <v>0</v>
      </c>
      <c r="H56" s="63">
        <v>0</v>
      </c>
      <c r="I56" s="63">
        <v>13511.086507140097</v>
      </c>
      <c r="J56" s="63">
        <v>9330.0468081821673</v>
      </c>
      <c r="K56" s="368" t="s">
        <v>270</v>
      </c>
    </row>
    <row r="57" spans="1:11" x14ac:dyDescent="0.2">
      <c r="A57" s="65">
        <v>69</v>
      </c>
      <c r="B57" s="50" t="s">
        <v>338</v>
      </c>
      <c r="C57" s="50" t="s">
        <v>578</v>
      </c>
      <c r="D57" s="63">
        <v>19775.509999999998</v>
      </c>
      <c r="E57" s="63">
        <v>5512.7300000000005</v>
      </c>
      <c r="F57" s="50" t="s">
        <v>29</v>
      </c>
      <c r="G57" s="63">
        <v>0</v>
      </c>
      <c r="H57" s="63">
        <v>0</v>
      </c>
      <c r="I57" s="63">
        <v>4503.1072558857577</v>
      </c>
      <c r="J57" s="63">
        <v>1255.3109610189117</v>
      </c>
      <c r="K57" s="368" t="s">
        <v>270</v>
      </c>
    </row>
    <row r="58" spans="1:11" x14ac:dyDescent="0.2">
      <c r="A58" s="65">
        <v>69</v>
      </c>
      <c r="B58" s="50" t="s">
        <v>291</v>
      </c>
      <c r="C58" s="50" t="s">
        <v>292</v>
      </c>
      <c r="D58" s="63">
        <v>48167.8</v>
      </c>
      <c r="E58" s="63">
        <v>26137.96</v>
      </c>
      <c r="F58" s="50" t="s">
        <v>30</v>
      </c>
      <c r="G58" s="63">
        <v>0</v>
      </c>
      <c r="H58" s="63">
        <v>0</v>
      </c>
      <c r="I58" s="63">
        <v>0</v>
      </c>
      <c r="J58" s="63">
        <v>0</v>
      </c>
      <c r="K58" s="368" t="s">
        <v>270</v>
      </c>
    </row>
    <row r="59" spans="1:11" x14ac:dyDescent="0.2">
      <c r="A59" s="65">
        <v>69</v>
      </c>
      <c r="B59" s="50" t="s">
        <v>291</v>
      </c>
      <c r="C59" s="50" t="s">
        <v>339</v>
      </c>
      <c r="D59" s="63">
        <v>1910768.03</v>
      </c>
      <c r="E59" s="63">
        <v>1370460.81</v>
      </c>
      <c r="F59" s="50" t="s">
        <v>30</v>
      </c>
      <c r="G59" s="63">
        <v>0</v>
      </c>
      <c r="H59" s="63">
        <v>0</v>
      </c>
      <c r="I59" s="63">
        <v>0</v>
      </c>
      <c r="J59" s="63">
        <v>0</v>
      </c>
      <c r="K59" s="368" t="s">
        <v>270</v>
      </c>
    </row>
    <row r="60" spans="1:11" x14ac:dyDescent="0.2">
      <c r="A60" s="65">
        <v>69</v>
      </c>
      <c r="B60" s="50" t="s">
        <v>291</v>
      </c>
      <c r="C60" s="50" t="s">
        <v>339</v>
      </c>
      <c r="D60" s="63">
        <v>1910768.03</v>
      </c>
      <c r="E60" s="63">
        <v>1370460.81</v>
      </c>
      <c r="F60" s="50" t="s">
        <v>30</v>
      </c>
      <c r="G60" s="63">
        <v>0</v>
      </c>
      <c r="H60" s="63">
        <v>0</v>
      </c>
      <c r="I60" s="63">
        <v>0</v>
      </c>
      <c r="J60" s="63">
        <v>0</v>
      </c>
      <c r="K60" s="368" t="s">
        <v>270</v>
      </c>
    </row>
    <row r="61" spans="1:11" x14ac:dyDescent="0.2">
      <c r="A61" s="65">
        <v>69</v>
      </c>
      <c r="B61" s="50" t="s">
        <v>291</v>
      </c>
      <c r="C61" s="50" t="s">
        <v>339</v>
      </c>
      <c r="D61" s="63">
        <v>1910768.03</v>
      </c>
      <c r="E61" s="63">
        <v>1370460.81</v>
      </c>
      <c r="F61" s="50" t="s">
        <v>30</v>
      </c>
      <c r="G61" s="63">
        <v>0</v>
      </c>
      <c r="H61" s="63">
        <v>0</v>
      </c>
      <c r="I61" s="63">
        <v>0</v>
      </c>
      <c r="J61" s="63">
        <v>0</v>
      </c>
      <c r="K61" s="368" t="s">
        <v>643</v>
      </c>
    </row>
    <row r="62" spans="1:11" x14ac:dyDescent="0.2">
      <c r="A62" s="65">
        <v>69</v>
      </c>
      <c r="B62" s="50" t="s">
        <v>291</v>
      </c>
      <c r="C62" s="50" t="s">
        <v>339</v>
      </c>
      <c r="D62" s="63">
        <v>1910768.03</v>
      </c>
      <c r="E62" s="63">
        <v>1370460.81</v>
      </c>
      <c r="F62" s="50" t="s">
        <v>30</v>
      </c>
      <c r="G62" s="63">
        <v>0</v>
      </c>
      <c r="H62" s="63">
        <v>0</v>
      </c>
      <c r="I62" s="63">
        <v>0</v>
      </c>
      <c r="J62" s="63">
        <v>0</v>
      </c>
      <c r="K62" s="368" t="s">
        <v>270</v>
      </c>
    </row>
    <row r="63" spans="1:11" x14ac:dyDescent="0.2">
      <c r="A63" s="65">
        <v>69</v>
      </c>
      <c r="B63" s="50" t="s">
        <v>291</v>
      </c>
      <c r="C63" s="50" t="s">
        <v>303</v>
      </c>
      <c r="D63" s="63">
        <v>34086.35</v>
      </c>
      <c r="E63" s="63">
        <v>14796.71</v>
      </c>
      <c r="F63" s="50" t="s">
        <v>30</v>
      </c>
      <c r="G63" s="63">
        <v>0</v>
      </c>
      <c r="H63" s="63">
        <v>0</v>
      </c>
      <c r="I63" s="63">
        <v>0</v>
      </c>
      <c r="J63" s="63">
        <v>0</v>
      </c>
      <c r="K63" s="368" t="s">
        <v>643</v>
      </c>
    </row>
    <row r="64" spans="1:11" x14ac:dyDescent="0.2">
      <c r="A64" s="65">
        <v>69</v>
      </c>
      <c r="B64" s="50" t="s">
        <v>291</v>
      </c>
      <c r="C64" s="50" t="s">
        <v>303</v>
      </c>
      <c r="D64" s="63">
        <v>34086.35</v>
      </c>
      <c r="E64" s="63">
        <v>14796.71</v>
      </c>
      <c r="F64" s="50" t="s">
        <v>30</v>
      </c>
      <c r="G64" s="63">
        <v>0</v>
      </c>
      <c r="H64" s="63">
        <v>0</v>
      </c>
      <c r="I64" s="63">
        <v>0</v>
      </c>
      <c r="J64" s="63">
        <v>0</v>
      </c>
      <c r="K64" s="377" t="s">
        <v>270</v>
      </c>
    </row>
    <row r="65" spans="1:11" x14ac:dyDescent="0.2">
      <c r="A65" s="65">
        <v>69</v>
      </c>
      <c r="B65" s="50" t="s">
        <v>291</v>
      </c>
      <c r="C65" s="50" t="s">
        <v>339</v>
      </c>
      <c r="D65" s="63">
        <v>1910768.03</v>
      </c>
      <c r="E65" s="63">
        <v>1370460.81</v>
      </c>
      <c r="F65" s="50" t="s">
        <v>30</v>
      </c>
      <c r="G65" s="63">
        <v>0</v>
      </c>
      <c r="H65" s="63">
        <v>0</v>
      </c>
      <c r="I65" s="63">
        <v>0</v>
      </c>
      <c r="J65" s="63">
        <v>0</v>
      </c>
      <c r="K65" s="377" t="s">
        <v>270</v>
      </c>
    </row>
    <row r="66" spans="1:11" x14ac:dyDescent="0.2">
      <c r="A66" s="65">
        <v>69</v>
      </c>
      <c r="B66" s="50" t="s">
        <v>291</v>
      </c>
      <c r="C66" s="50" t="s">
        <v>339</v>
      </c>
      <c r="D66" s="63">
        <v>1910768.03</v>
      </c>
      <c r="E66" s="63">
        <v>1370460.81</v>
      </c>
      <c r="F66" s="50" t="s">
        <v>30</v>
      </c>
      <c r="G66" s="63">
        <v>0</v>
      </c>
      <c r="H66" s="63">
        <v>0</v>
      </c>
      <c r="I66" s="63">
        <v>0</v>
      </c>
      <c r="J66" s="63">
        <v>0</v>
      </c>
      <c r="K66" s="377" t="s">
        <v>643</v>
      </c>
    </row>
    <row r="67" spans="1:11" x14ac:dyDescent="0.2">
      <c r="A67" s="65">
        <v>69</v>
      </c>
      <c r="B67" s="50" t="s">
        <v>291</v>
      </c>
      <c r="C67" s="50" t="s">
        <v>339</v>
      </c>
      <c r="D67" s="63">
        <v>1910768.03</v>
      </c>
      <c r="E67" s="63">
        <v>1370460.81</v>
      </c>
      <c r="F67" s="50" t="s">
        <v>30</v>
      </c>
      <c r="G67" s="63">
        <v>0</v>
      </c>
      <c r="H67" s="63">
        <v>0</v>
      </c>
      <c r="I67" s="63">
        <v>0</v>
      </c>
      <c r="J67" s="63">
        <v>0</v>
      </c>
      <c r="K67" s="368" t="s">
        <v>643</v>
      </c>
    </row>
    <row r="68" spans="1:11" x14ac:dyDescent="0.2">
      <c r="A68" s="65">
        <v>69</v>
      </c>
      <c r="B68" s="50" t="s">
        <v>291</v>
      </c>
      <c r="C68" s="50" t="s">
        <v>339</v>
      </c>
      <c r="D68" s="63">
        <v>1910768.03</v>
      </c>
      <c r="E68" s="63">
        <v>1370460.81</v>
      </c>
      <c r="F68" s="50" t="s">
        <v>30</v>
      </c>
      <c r="G68" s="63">
        <v>0</v>
      </c>
      <c r="H68" s="63">
        <v>0</v>
      </c>
      <c r="I68" s="63">
        <v>0</v>
      </c>
      <c r="J68" s="63">
        <v>0</v>
      </c>
      <c r="K68" s="368" t="s">
        <v>643</v>
      </c>
    </row>
    <row r="69" spans="1:11" x14ac:dyDescent="0.2">
      <c r="A69" s="65">
        <v>69</v>
      </c>
      <c r="B69" s="50" t="s">
        <v>291</v>
      </c>
      <c r="C69" s="50" t="s">
        <v>339</v>
      </c>
      <c r="D69" s="63">
        <v>1910768.03</v>
      </c>
      <c r="E69" s="63">
        <v>1370460.81</v>
      </c>
      <c r="F69" s="50" t="s">
        <v>30</v>
      </c>
      <c r="G69" s="63">
        <v>0</v>
      </c>
      <c r="H69" s="63">
        <v>0</v>
      </c>
      <c r="I69" s="63">
        <v>0</v>
      </c>
      <c r="J69" s="63">
        <v>0</v>
      </c>
      <c r="K69" s="368" t="s">
        <v>643</v>
      </c>
    </row>
    <row r="70" spans="1:11" x14ac:dyDescent="0.2">
      <c r="A70" s="65">
        <v>69</v>
      </c>
      <c r="B70" s="50" t="s">
        <v>291</v>
      </c>
      <c r="C70" s="50" t="s">
        <v>292</v>
      </c>
      <c r="D70" s="63">
        <v>48167.8</v>
      </c>
      <c r="E70" s="63">
        <v>26137.96</v>
      </c>
      <c r="F70" s="50" t="s">
        <v>30</v>
      </c>
      <c r="G70" s="63">
        <v>0</v>
      </c>
      <c r="H70" s="63">
        <v>0</v>
      </c>
      <c r="I70" s="63">
        <v>0</v>
      </c>
      <c r="J70" s="63">
        <v>0</v>
      </c>
      <c r="K70" s="368" t="s">
        <v>270</v>
      </c>
    </row>
    <row r="71" spans="1:11" x14ac:dyDescent="0.2">
      <c r="A71" s="65">
        <v>69</v>
      </c>
      <c r="B71" s="50" t="s">
        <v>291</v>
      </c>
      <c r="C71" s="50" t="s">
        <v>339</v>
      </c>
      <c r="D71" s="63">
        <v>1910768.03</v>
      </c>
      <c r="E71" s="63">
        <v>1370460.81</v>
      </c>
      <c r="F71" s="50" t="s">
        <v>30</v>
      </c>
      <c r="G71" s="63">
        <v>0</v>
      </c>
      <c r="H71" s="63">
        <v>0</v>
      </c>
      <c r="I71" s="63">
        <v>0</v>
      </c>
      <c r="J71" s="63">
        <v>0</v>
      </c>
      <c r="K71" s="368" t="s">
        <v>270</v>
      </c>
    </row>
    <row r="72" spans="1:11" x14ac:dyDescent="0.2">
      <c r="A72" s="65">
        <v>69</v>
      </c>
      <c r="B72" s="50" t="s">
        <v>291</v>
      </c>
      <c r="C72" s="50" t="s">
        <v>339</v>
      </c>
      <c r="D72" s="63">
        <v>1910768.03</v>
      </c>
      <c r="E72" s="63">
        <v>1370460.81</v>
      </c>
      <c r="F72" s="50" t="s">
        <v>30</v>
      </c>
      <c r="G72" s="63">
        <v>0</v>
      </c>
      <c r="H72" s="63">
        <v>0</v>
      </c>
      <c r="I72" s="63">
        <v>0</v>
      </c>
      <c r="J72" s="63">
        <v>0</v>
      </c>
      <c r="K72" s="368" t="s">
        <v>643</v>
      </c>
    </row>
    <row r="73" spans="1:11" x14ac:dyDescent="0.2">
      <c r="A73" s="65">
        <v>69</v>
      </c>
      <c r="B73" s="50" t="s">
        <v>291</v>
      </c>
      <c r="C73" s="50" t="s">
        <v>339</v>
      </c>
      <c r="D73" s="63">
        <v>1910768.03</v>
      </c>
      <c r="E73" s="63">
        <v>1370460.81</v>
      </c>
      <c r="F73" s="50" t="s">
        <v>30</v>
      </c>
      <c r="G73" s="63">
        <v>0</v>
      </c>
      <c r="H73" s="63">
        <v>0</v>
      </c>
      <c r="I73" s="63">
        <v>0</v>
      </c>
      <c r="J73" s="63">
        <v>0</v>
      </c>
      <c r="K73" s="368" t="s">
        <v>270</v>
      </c>
    </row>
    <row r="74" spans="1:11" x14ac:dyDescent="0.2">
      <c r="A74" s="65">
        <v>69</v>
      </c>
      <c r="B74" s="50" t="s">
        <v>341</v>
      </c>
      <c r="C74" s="50" t="s">
        <v>596</v>
      </c>
      <c r="D74" s="63">
        <v>795718.98</v>
      </c>
      <c r="E74" s="63">
        <v>574914.21</v>
      </c>
      <c r="F74" s="50" t="s">
        <v>30</v>
      </c>
      <c r="G74" s="63">
        <v>0</v>
      </c>
      <c r="H74" s="63">
        <v>0</v>
      </c>
      <c r="I74" s="63">
        <v>0</v>
      </c>
      <c r="J74" s="63">
        <v>0</v>
      </c>
      <c r="K74" s="368" t="s">
        <v>270</v>
      </c>
    </row>
    <row r="75" spans="1:11" x14ac:dyDescent="0.2">
      <c r="A75" s="65">
        <v>69</v>
      </c>
      <c r="B75" s="50" t="s">
        <v>341</v>
      </c>
      <c r="C75" s="50" t="s">
        <v>596</v>
      </c>
      <c r="D75" s="63">
        <v>795718.98</v>
      </c>
      <c r="E75" s="63">
        <v>574914.21</v>
      </c>
      <c r="F75" s="50" t="s">
        <v>30</v>
      </c>
      <c r="G75" s="63">
        <v>0</v>
      </c>
      <c r="H75" s="63">
        <v>0</v>
      </c>
      <c r="I75" s="63">
        <v>0</v>
      </c>
      <c r="J75" s="63">
        <v>0</v>
      </c>
      <c r="K75" s="368" t="s">
        <v>643</v>
      </c>
    </row>
    <row r="76" spans="1:11" x14ac:dyDescent="0.2">
      <c r="A76" s="65">
        <v>69</v>
      </c>
      <c r="B76" s="50" t="s">
        <v>341</v>
      </c>
      <c r="C76" s="50" t="s">
        <v>596</v>
      </c>
      <c r="D76" s="63">
        <v>795718.98</v>
      </c>
      <c r="E76" s="63">
        <v>574914.21</v>
      </c>
      <c r="F76" s="50" t="s">
        <v>29</v>
      </c>
      <c r="G76" s="63">
        <v>0</v>
      </c>
      <c r="H76" s="63">
        <v>0</v>
      </c>
      <c r="I76" s="63">
        <v>18181.183597862011</v>
      </c>
      <c r="J76" s="63">
        <v>13136.070733200049</v>
      </c>
      <c r="K76" s="368" t="s">
        <v>270</v>
      </c>
    </row>
    <row r="77" spans="1:11" x14ac:dyDescent="0.2">
      <c r="A77" s="65">
        <v>69</v>
      </c>
      <c r="B77" s="50" t="s">
        <v>341</v>
      </c>
      <c r="C77" s="50" t="s">
        <v>598</v>
      </c>
      <c r="D77" s="63">
        <v>59385.14</v>
      </c>
      <c r="E77" s="63">
        <v>27395.23</v>
      </c>
      <c r="F77" s="50" t="s">
        <v>29</v>
      </c>
      <c r="G77" s="63">
        <v>0</v>
      </c>
      <c r="H77" s="63">
        <v>0</v>
      </c>
      <c r="I77" s="63">
        <v>3682.9496429882902</v>
      </c>
      <c r="J77" s="63">
        <v>1698.9983108245951</v>
      </c>
      <c r="K77" s="368" t="s">
        <v>270</v>
      </c>
    </row>
    <row r="78" spans="1:11" x14ac:dyDescent="0.2">
      <c r="A78" s="65">
        <v>69</v>
      </c>
      <c r="B78" s="50" t="s">
        <v>341</v>
      </c>
      <c r="C78" s="50" t="s">
        <v>598</v>
      </c>
      <c r="D78" s="63">
        <v>59385.14</v>
      </c>
      <c r="E78" s="63">
        <v>27395.23</v>
      </c>
      <c r="F78" s="50" t="s">
        <v>29</v>
      </c>
      <c r="G78" s="63">
        <v>0</v>
      </c>
      <c r="H78" s="63">
        <v>0</v>
      </c>
      <c r="I78" s="63">
        <v>4819.3334473050718</v>
      </c>
      <c r="J78" s="63">
        <v>2223.2287106777103</v>
      </c>
      <c r="K78" s="368" t="s">
        <v>270</v>
      </c>
    </row>
    <row r="79" spans="1:11" x14ac:dyDescent="0.2">
      <c r="A79" s="65">
        <v>69</v>
      </c>
      <c r="B79" s="50" t="s">
        <v>341</v>
      </c>
      <c r="C79" s="50" t="s">
        <v>598</v>
      </c>
      <c r="D79" s="63">
        <v>59385.14</v>
      </c>
      <c r="E79" s="63">
        <v>27395.23</v>
      </c>
      <c r="F79" s="50" t="s">
        <v>29</v>
      </c>
      <c r="G79" s="63">
        <v>0</v>
      </c>
      <c r="H79" s="63">
        <v>0</v>
      </c>
      <c r="I79" s="63">
        <v>1012.8111518217797</v>
      </c>
      <c r="J79" s="63">
        <v>467.22453547676366</v>
      </c>
      <c r="K79" s="368" t="s">
        <v>270</v>
      </c>
    </row>
    <row r="80" spans="1:11" x14ac:dyDescent="0.2">
      <c r="A80" s="65">
        <v>69</v>
      </c>
      <c r="B80" s="50" t="s">
        <v>341</v>
      </c>
      <c r="C80" s="50" t="s">
        <v>599</v>
      </c>
      <c r="D80" s="63">
        <v>14756.43</v>
      </c>
      <c r="E80" s="63">
        <v>3091.37</v>
      </c>
      <c r="F80" s="50" t="s">
        <v>29</v>
      </c>
      <c r="G80" s="63">
        <v>0</v>
      </c>
      <c r="H80" s="63">
        <v>0</v>
      </c>
      <c r="I80" s="63">
        <v>9.0312313843894074</v>
      </c>
      <c r="J80" s="63">
        <v>1.8919804969603</v>
      </c>
      <c r="K80" s="368" t="s">
        <v>270</v>
      </c>
    </row>
    <row r="81" spans="1:11" x14ac:dyDescent="0.2">
      <c r="A81" s="65">
        <v>69</v>
      </c>
      <c r="B81" s="50" t="s">
        <v>341</v>
      </c>
      <c r="C81" s="50" t="s">
        <v>598</v>
      </c>
      <c r="D81" s="63">
        <v>59385.14</v>
      </c>
      <c r="E81" s="63">
        <v>27395.23</v>
      </c>
      <c r="F81" s="50" t="s">
        <v>29</v>
      </c>
      <c r="G81" s="63">
        <v>0</v>
      </c>
      <c r="H81" s="63">
        <v>0</v>
      </c>
      <c r="I81" s="63">
        <v>210.80040719735607</v>
      </c>
      <c r="J81" s="63">
        <v>97.245298053776168</v>
      </c>
      <c r="K81" s="368" t="s">
        <v>270</v>
      </c>
    </row>
    <row r="82" spans="1:11" x14ac:dyDescent="0.2">
      <c r="A82" s="65">
        <v>69</v>
      </c>
      <c r="B82" s="50" t="s">
        <v>341</v>
      </c>
      <c r="C82" s="50" t="s">
        <v>598</v>
      </c>
      <c r="D82" s="63">
        <v>59385.14</v>
      </c>
      <c r="E82" s="63">
        <v>27395.23</v>
      </c>
      <c r="F82" s="50" t="s">
        <v>29</v>
      </c>
      <c r="G82" s="63">
        <v>0</v>
      </c>
      <c r="H82" s="63">
        <v>0</v>
      </c>
      <c r="I82" s="63">
        <v>1613.7134619935532</v>
      </c>
      <c r="J82" s="63">
        <v>744.42952303235552</v>
      </c>
      <c r="K82" s="368" t="s">
        <v>270</v>
      </c>
    </row>
    <row r="83" spans="1:11" x14ac:dyDescent="0.2">
      <c r="A83" s="65">
        <v>69</v>
      </c>
      <c r="B83" s="50" t="s">
        <v>341</v>
      </c>
      <c r="C83" s="50" t="s">
        <v>598</v>
      </c>
      <c r="D83" s="63">
        <v>59385.14</v>
      </c>
      <c r="E83" s="63">
        <v>27395.23</v>
      </c>
      <c r="F83" s="50" t="s">
        <v>29</v>
      </c>
      <c r="G83" s="63">
        <v>0</v>
      </c>
      <c r="H83" s="63">
        <v>0</v>
      </c>
      <c r="I83" s="63">
        <v>33.921904606471095</v>
      </c>
      <c r="J83" s="63">
        <v>15.648668652331798</v>
      </c>
      <c r="K83" s="368" t="s">
        <v>270</v>
      </c>
    </row>
    <row r="84" spans="1:11" x14ac:dyDescent="0.2">
      <c r="A84" s="65">
        <v>69</v>
      </c>
      <c r="B84" s="50" t="s">
        <v>341</v>
      </c>
      <c r="C84" s="50" t="s">
        <v>599</v>
      </c>
      <c r="D84" s="63">
        <v>14756.43</v>
      </c>
      <c r="E84" s="63">
        <v>3091.37</v>
      </c>
      <c r="F84" s="50" t="s">
        <v>29</v>
      </c>
      <c r="G84" s="63">
        <v>0</v>
      </c>
      <c r="H84" s="63">
        <v>0</v>
      </c>
      <c r="I84" s="63">
        <v>251.06823248602552</v>
      </c>
      <c r="J84" s="63">
        <v>52.597057815496342</v>
      </c>
      <c r="K84" s="368" t="s">
        <v>270</v>
      </c>
    </row>
    <row r="85" spans="1:11" x14ac:dyDescent="0.2">
      <c r="A85" s="65">
        <v>115</v>
      </c>
      <c r="B85" s="50" t="s">
        <v>680</v>
      </c>
      <c r="C85" s="50" t="s">
        <v>3</v>
      </c>
      <c r="D85" s="63">
        <v>636648.11</v>
      </c>
      <c r="E85" s="63">
        <v>587758.34</v>
      </c>
      <c r="F85" s="50" t="s">
        <v>29</v>
      </c>
      <c r="G85" s="63">
        <v>0</v>
      </c>
      <c r="H85" s="63">
        <v>0</v>
      </c>
      <c r="I85" s="63">
        <v>91145.64491135045</v>
      </c>
      <c r="J85" s="63">
        <v>84146.347267605626</v>
      </c>
      <c r="K85" s="368" t="s">
        <v>270</v>
      </c>
    </row>
    <row r="86" spans="1:11" x14ac:dyDescent="0.2">
      <c r="A86" s="65">
        <v>115</v>
      </c>
      <c r="B86" s="50" t="s">
        <v>680</v>
      </c>
      <c r="C86" s="67" t="s">
        <v>3</v>
      </c>
      <c r="D86" s="63">
        <v>636648.11</v>
      </c>
      <c r="E86" s="63">
        <v>587758.34</v>
      </c>
      <c r="F86" s="50" t="s">
        <v>29</v>
      </c>
      <c r="G86" s="63">
        <v>18302.973833471417</v>
      </c>
      <c r="H86" s="63">
        <v>16897.443577464786</v>
      </c>
      <c r="I86" s="63">
        <v>0</v>
      </c>
      <c r="J86" s="63">
        <v>0</v>
      </c>
      <c r="K86" s="368" t="s">
        <v>768</v>
      </c>
    </row>
    <row r="87" spans="1:11" x14ac:dyDescent="0.2">
      <c r="A87" s="65">
        <v>115</v>
      </c>
      <c r="B87" s="50" t="s">
        <v>680</v>
      </c>
      <c r="C87" s="50" t="s">
        <v>3</v>
      </c>
      <c r="D87" s="63">
        <v>636648.11</v>
      </c>
      <c r="E87" s="63">
        <v>587758.34</v>
      </c>
      <c r="F87" s="50" t="s">
        <v>29</v>
      </c>
      <c r="G87" s="63">
        <v>0</v>
      </c>
      <c r="H87" s="63">
        <v>0</v>
      </c>
      <c r="I87" s="63">
        <v>78855.751818558405</v>
      </c>
      <c r="J87" s="63">
        <v>72800.225211267607</v>
      </c>
      <c r="K87" s="370" t="s">
        <v>270</v>
      </c>
    </row>
    <row r="88" spans="1:11" x14ac:dyDescent="0.2">
      <c r="A88" s="65">
        <v>115</v>
      </c>
      <c r="B88" s="50" t="s">
        <v>680</v>
      </c>
      <c r="C88" s="50" t="s">
        <v>3</v>
      </c>
      <c r="D88" s="63">
        <v>636648.11</v>
      </c>
      <c r="E88" s="63">
        <v>587758.34</v>
      </c>
      <c r="F88" s="50" t="s">
        <v>29</v>
      </c>
      <c r="G88" s="63">
        <v>1529.6433463131732</v>
      </c>
      <c r="H88" s="63">
        <v>1412.1782816901407</v>
      </c>
      <c r="I88" s="63">
        <v>0</v>
      </c>
      <c r="J88" s="63">
        <v>0</v>
      </c>
      <c r="K88" s="372" t="s">
        <v>768</v>
      </c>
    </row>
    <row r="89" spans="1:11" x14ac:dyDescent="0.2">
      <c r="A89" s="65">
        <v>115</v>
      </c>
      <c r="B89" s="50" t="s">
        <v>342</v>
      </c>
      <c r="C89" s="50" t="s">
        <v>344</v>
      </c>
      <c r="D89" s="63">
        <v>272613.42</v>
      </c>
      <c r="E89" s="63">
        <v>131998.09</v>
      </c>
      <c r="F89" s="50" t="s">
        <v>29</v>
      </c>
      <c r="G89" s="63">
        <v>0</v>
      </c>
      <c r="H89" s="63">
        <v>0</v>
      </c>
      <c r="I89" s="63">
        <v>272613.42</v>
      </c>
      <c r="J89" s="63">
        <v>131998.09</v>
      </c>
      <c r="K89" s="368" t="s">
        <v>270</v>
      </c>
    </row>
    <row r="90" spans="1:11" x14ac:dyDescent="0.2">
      <c r="A90" s="65">
        <v>115</v>
      </c>
      <c r="B90" s="50" t="s">
        <v>1404</v>
      </c>
      <c r="C90" s="50" t="s">
        <v>606</v>
      </c>
      <c r="D90" s="63">
        <v>5929234.8099999996</v>
      </c>
      <c r="E90" s="63">
        <v>4995582.01</v>
      </c>
      <c r="F90" s="50" t="s">
        <v>29</v>
      </c>
      <c r="G90" s="63">
        <v>0</v>
      </c>
      <c r="H90" s="63">
        <v>0</v>
      </c>
      <c r="I90" s="63">
        <v>2254.1762045368141</v>
      </c>
      <c r="J90" s="63">
        <v>1899.220127993917</v>
      </c>
      <c r="K90" s="368" t="s">
        <v>270</v>
      </c>
    </row>
    <row r="91" spans="1:11" x14ac:dyDescent="0.2">
      <c r="A91" s="65">
        <v>115</v>
      </c>
      <c r="B91" s="50" t="s">
        <v>962</v>
      </c>
      <c r="C91" s="50" t="s">
        <v>348</v>
      </c>
      <c r="D91" s="63">
        <v>768173.9800000001</v>
      </c>
      <c r="E91" s="63">
        <v>479479.2</v>
      </c>
      <c r="F91" s="50" t="s">
        <v>29</v>
      </c>
      <c r="G91" s="63">
        <v>0</v>
      </c>
      <c r="H91" s="63">
        <v>0</v>
      </c>
      <c r="I91" s="63">
        <v>628.44885192255254</v>
      </c>
      <c r="J91" s="63">
        <v>392.26550313607851</v>
      </c>
      <c r="K91" s="368" t="s">
        <v>270</v>
      </c>
    </row>
    <row r="92" spans="1:11" x14ac:dyDescent="0.2">
      <c r="A92" s="65">
        <v>115</v>
      </c>
      <c r="B92" s="50" t="s">
        <v>347</v>
      </c>
      <c r="C92" s="50" t="s">
        <v>603</v>
      </c>
      <c r="D92" s="63">
        <v>250836.72</v>
      </c>
      <c r="E92" s="63">
        <v>199026.99</v>
      </c>
      <c r="F92" s="50" t="s">
        <v>29</v>
      </c>
      <c r="G92" s="63">
        <v>0</v>
      </c>
      <c r="H92" s="63">
        <v>0</v>
      </c>
      <c r="I92" s="63">
        <v>250836.71999999997</v>
      </c>
      <c r="J92" s="63">
        <v>199026.99</v>
      </c>
      <c r="K92" s="368" t="s">
        <v>270</v>
      </c>
    </row>
    <row r="93" spans="1:11" x14ac:dyDescent="0.2">
      <c r="A93" s="65">
        <v>115</v>
      </c>
      <c r="B93" s="50" t="s">
        <v>1349</v>
      </c>
      <c r="C93" s="50" t="s">
        <v>628</v>
      </c>
      <c r="D93" s="63">
        <v>2907395.39</v>
      </c>
      <c r="E93" s="63">
        <v>2746044.1</v>
      </c>
      <c r="F93" s="50" t="s">
        <v>29</v>
      </c>
      <c r="G93" s="63">
        <v>0</v>
      </c>
      <c r="H93" s="63">
        <v>0</v>
      </c>
      <c r="I93" s="63">
        <v>2578.8117880109398</v>
      </c>
      <c r="J93" s="63">
        <v>2435.6958533520587</v>
      </c>
      <c r="K93" s="368" t="s">
        <v>270</v>
      </c>
    </row>
    <row r="94" spans="1:11" x14ac:dyDescent="0.2">
      <c r="A94" s="65">
        <v>115</v>
      </c>
      <c r="B94" s="50" t="s">
        <v>1349</v>
      </c>
      <c r="C94" s="50" t="s">
        <v>628</v>
      </c>
      <c r="D94" s="63">
        <v>2907395.39</v>
      </c>
      <c r="E94" s="63">
        <v>2746044.1</v>
      </c>
      <c r="F94" s="50" t="s">
        <v>29</v>
      </c>
      <c r="G94" s="63">
        <v>0</v>
      </c>
      <c r="H94" s="63">
        <v>0</v>
      </c>
      <c r="I94" s="63">
        <v>5372.5245583561245</v>
      </c>
      <c r="J94" s="63">
        <v>5074.3663611501224</v>
      </c>
      <c r="K94" s="368" t="s">
        <v>270</v>
      </c>
    </row>
    <row r="95" spans="1:11" x14ac:dyDescent="0.2">
      <c r="A95" s="65">
        <v>115</v>
      </c>
      <c r="B95" s="50" t="s">
        <v>349</v>
      </c>
      <c r="C95" s="50" t="s">
        <v>628</v>
      </c>
      <c r="D95" s="63">
        <v>2907395.39</v>
      </c>
      <c r="E95" s="63">
        <v>2746044.1</v>
      </c>
      <c r="F95" s="50" t="s">
        <v>29</v>
      </c>
      <c r="G95" s="63">
        <v>0</v>
      </c>
      <c r="H95" s="63">
        <v>0</v>
      </c>
      <c r="I95" s="63">
        <v>5000.4343316953309</v>
      </c>
      <c r="J95" s="63">
        <v>4722.9259705159702</v>
      </c>
      <c r="K95" s="368" t="s">
        <v>270</v>
      </c>
    </row>
    <row r="96" spans="1:11" x14ac:dyDescent="0.2">
      <c r="A96" s="65">
        <v>115</v>
      </c>
      <c r="B96" s="50" t="s">
        <v>349</v>
      </c>
      <c r="C96" s="50" t="s">
        <v>628</v>
      </c>
      <c r="D96" s="63">
        <v>2907395.39</v>
      </c>
      <c r="E96" s="63">
        <v>2746044.1</v>
      </c>
      <c r="F96" s="50" t="s">
        <v>29</v>
      </c>
      <c r="G96" s="63">
        <v>0</v>
      </c>
      <c r="H96" s="63">
        <v>0</v>
      </c>
      <c r="I96" s="63">
        <v>3035.9779871007372</v>
      </c>
      <c r="J96" s="63">
        <v>2867.4907678132681</v>
      </c>
      <c r="K96" s="368" t="s">
        <v>270</v>
      </c>
    </row>
    <row r="97" spans="1:11" x14ac:dyDescent="0.2">
      <c r="A97" s="65">
        <v>115</v>
      </c>
      <c r="B97" s="50" t="s">
        <v>349</v>
      </c>
      <c r="C97" s="50" t="s">
        <v>624</v>
      </c>
      <c r="D97" s="63">
        <v>662558.69000000006</v>
      </c>
      <c r="E97" s="63">
        <v>352097.96</v>
      </c>
      <c r="F97" s="50" t="s">
        <v>29</v>
      </c>
      <c r="G97" s="63">
        <v>0</v>
      </c>
      <c r="H97" s="63">
        <v>0</v>
      </c>
      <c r="I97" s="63">
        <v>111104.74347051597</v>
      </c>
      <c r="J97" s="63">
        <v>59043.453980343984</v>
      </c>
      <c r="K97" s="368" t="s">
        <v>270</v>
      </c>
    </row>
    <row r="98" spans="1:11" x14ac:dyDescent="0.2">
      <c r="A98" s="65">
        <v>115</v>
      </c>
      <c r="B98" s="50" t="s">
        <v>1472</v>
      </c>
      <c r="C98" s="50" t="s">
        <v>607</v>
      </c>
      <c r="D98" s="63">
        <v>2051530.8</v>
      </c>
      <c r="E98" s="63">
        <v>1880743.7999999998</v>
      </c>
      <c r="F98" s="50" t="s">
        <v>29</v>
      </c>
      <c r="G98" s="63">
        <v>0</v>
      </c>
      <c r="H98" s="63">
        <v>0</v>
      </c>
      <c r="I98" s="63">
        <v>6755.864324917673</v>
      </c>
      <c r="J98" s="63">
        <v>6193.4482985729965</v>
      </c>
      <c r="K98" s="368" t="s">
        <v>270</v>
      </c>
    </row>
    <row r="99" spans="1:11" x14ac:dyDescent="0.2">
      <c r="A99" s="65">
        <v>115</v>
      </c>
      <c r="B99" s="50" t="s">
        <v>1465</v>
      </c>
      <c r="C99" s="50" t="s">
        <v>623</v>
      </c>
      <c r="D99" s="63">
        <v>5596633.5200000005</v>
      </c>
      <c r="E99" s="63">
        <v>4345921.290000001</v>
      </c>
      <c r="F99" s="50" t="s">
        <v>30</v>
      </c>
      <c r="G99" s="63">
        <v>0</v>
      </c>
      <c r="H99" s="63">
        <v>0</v>
      </c>
      <c r="I99" s="63">
        <v>0</v>
      </c>
      <c r="J99" s="63">
        <v>0</v>
      </c>
      <c r="K99" s="368" t="s">
        <v>643</v>
      </c>
    </row>
    <row r="100" spans="1:11" x14ac:dyDescent="0.2">
      <c r="A100" s="65">
        <v>115</v>
      </c>
      <c r="B100" s="50" t="s">
        <v>1465</v>
      </c>
      <c r="C100" s="50" t="s">
        <v>623</v>
      </c>
      <c r="D100" s="63">
        <v>5596633.5200000005</v>
      </c>
      <c r="E100" s="63">
        <v>4345921.290000001</v>
      </c>
      <c r="F100" s="50" t="s">
        <v>30</v>
      </c>
      <c r="G100" s="63">
        <v>0</v>
      </c>
      <c r="H100" s="63">
        <v>0</v>
      </c>
      <c r="I100" s="63">
        <v>0</v>
      </c>
      <c r="J100" s="63">
        <v>0</v>
      </c>
      <c r="K100" s="368" t="s">
        <v>643</v>
      </c>
    </row>
    <row r="101" spans="1:11" x14ac:dyDescent="0.2">
      <c r="A101" s="65">
        <v>115</v>
      </c>
      <c r="B101" s="50" t="s">
        <v>1465</v>
      </c>
      <c r="C101" s="50" t="s">
        <v>623</v>
      </c>
      <c r="D101" s="63">
        <v>5596633.5200000005</v>
      </c>
      <c r="E101" s="63">
        <v>4345921.290000001</v>
      </c>
      <c r="F101" s="50" t="s">
        <v>29</v>
      </c>
      <c r="G101" s="63">
        <v>17945.771380265269</v>
      </c>
      <c r="H101" s="63">
        <v>13935.325518146044</v>
      </c>
      <c r="I101" s="63">
        <v>0</v>
      </c>
      <c r="J101" s="63">
        <v>0</v>
      </c>
      <c r="K101" s="368" t="s">
        <v>643</v>
      </c>
    </row>
    <row r="102" spans="1:11" x14ac:dyDescent="0.2">
      <c r="A102" s="65">
        <v>115</v>
      </c>
      <c r="B102" s="50" t="s">
        <v>1354</v>
      </c>
      <c r="C102" s="50" t="s">
        <v>491</v>
      </c>
      <c r="D102" s="63">
        <v>443830.8</v>
      </c>
      <c r="E102" s="63">
        <v>411551.74</v>
      </c>
      <c r="F102" s="50" t="s">
        <v>29</v>
      </c>
      <c r="G102" s="63">
        <v>0</v>
      </c>
      <c r="H102" s="63">
        <v>0</v>
      </c>
      <c r="I102" s="63">
        <v>344.2327817993795</v>
      </c>
      <c r="J102" s="63">
        <v>319.197316442606</v>
      </c>
      <c r="K102" s="368" t="s">
        <v>270</v>
      </c>
    </row>
    <row r="103" spans="1:11" x14ac:dyDescent="0.2">
      <c r="A103" s="65">
        <v>115</v>
      </c>
      <c r="B103" s="50" t="s">
        <v>1354</v>
      </c>
      <c r="C103" s="50" t="s">
        <v>491</v>
      </c>
      <c r="D103" s="63">
        <v>443830.8</v>
      </c>
      <c r="E103" s="63">
        <v>411551.74</v>
      </c>
      <c r="F103" s="50" t="s">
        <v>29</v>
      </c>
      <c r="G103" s="63">
        <v>0</v>
      </c>
      <c r="H103" s="63">
        <v>0</v>
      </c>
      <c r="I103" s="63">
        <v>596.67015511892441</v>
      </c>
      <c r="J103" s="63">
        <v>553.275348500517</v>
      </c>
      <c r="K103" s="368" t="s">
        <v>270</v>
      </c>
    </row>
    <row r="104" spans="1:11" x14ac:dyDescent="0.2">
      <c r="A104" s="65">
        <v>115</v>
      </c>
      <c r="B104" s="50" t="s">
        <v>963</v>
      </c>
      <c r="C104" s="50" t="s">
        <v>153</v>
      </c>
      <c r="D104" s="63">
        <v>335413.82999999996</v>
      </c>
      <c r="E104" s="63">
        <v>310395.37</v>
      </c>
      <c r="F104" s="50" t="s">
        <v>29</v>
      </c>
      <c r="G104" s="63">
        <v>0</v>
      </c>
      <c r="H104" s="63">
        <v>0</v>
      </c>
      <c r="I104" s="63">
        <v>228875.92437415879</v>
      </c>
      <c r="J104" s="63">
        <v>211804.10846567969</v>
      </c>
      <c r="K104" s="368" t="s">
        <v>270</v>
      </c>
    </row>
    <row r="105" spans="1:11" x14ac:dyDescent="0.2">
      <c r="A105" s="65">
        <v>115</v>
      </c>
      <c r="B105" s="50" t="s">
        <v>963</v>
      </c>
      <c r="C105" s="50" t="s">
        <v>153</v>
      </c>
      <c r="D105" s="63">
        <v>335413.82999999996</v>
      </c>
      <c r="E105" s="63">
        <v>310395.37</v>
      </c>
      <c r="F105" s="50" t="s">
        <v>29</v>
      </c>
      <c r="G105" s="63">
        <v>0</v>
      </c>
      <c r="H105" s="63">
        <v>0</v>
      </c>
      <c r="I105" s="63">
        <v>61394.72527590848</v>
      </c>
      <c r="J105" s="63">
        <v>56815.303257065956</v>
      </c>
      <c r="K105" s="368" t="s">
        <v>270</v>
      </c>
    </row>
    <row r="106" spans="1:11" x14ac:dyDescent="0.2">
      <c r="A106" s="65">
        <v>115</v>
      </c>
      <c r="B106" s="50" t="s">
        <v>963</v>
      </c>
      <c r="C106" s="50" t="s">
        <v>153</v>
      </c>
      <c r="D106" s="63">
        <v>335413.82999999996</v>
      </c>
      <c r="E106" s="63">
        <v>310395.37</v>
      </c>
      <c r="F106" s="50" t="s">
        <v>29</v>
      </c>
      <c r="G106" s="63">
        <v>0</v>
      </c>
      <c r="H106" s="63">
        <v>0</v>
      </c>
      <c r="I106" s="63">
        <v>45143.1803499327</v>
      </c>
      <c r="J106" s="63">
        <v>41775.958277254373</v>
      </c>
      <c r="K106" s="368" t="s">
        <v>270</v>
      </c>
    </row>
    <row r="107" spans="1:11" x14ac:dyDescent="0.2">
      <c r="A107" s="65">
        <v>115</v>
      </c>
      <c r="B107" s="50" t="s">
        <v>1475</v>
      </c>
      <c r="C107" s="50" t="s">
        <v>490</v>
      </c>
      <c r="D107" s="63">
        <v>484972.89</v>
      </c>
      <c r="E107" s="63">
        <v>470603.19</v>
      </c>
      <c r="F107" s="50" t="s">
        <v>29</v>
      </c>
      <c r="G107" s="63">
        <v>0</v>
      </c>
      <c r="H107" s="63">
        <v>0</v>
      </c>
      <c r="I107" s="63">
        <v>19677.618050205245</v>
      </c>
      <c r="J107" s="63">
        <v>19094.57212346069</v>
      </c>
      <c r="K107" s="368" t="s">
        <v>270</v>
      </c>
    </row>
    <row r="108" spans="1:11" x14ac:dyDescent="0.2">
      <c r="A108" s="65">
        <v>115</v>
      </c>
      <c r="B108" s="50" t="s">
        <v>1475</v>
      </c>
      <c r="C108" s="50" t="s">
        <v>490</v>
      </c>
      <c r="D108" s="63">
        <v>484972.89</v>
      </c>
      <c r="E108" s="63">
        <v>470603.19</v>
      </c>
      <c r="F108" s="50" t="s">
        <v>29</v>
      </c>
      <c r="G108" s="63">
        <v>0</v>
      </c>
      <c r="H108" s="63">
        <v>0</v>
      </c>
      <c r="I108" s="63">
        <v>229.69982159772658</v>
      </c>
      <c r="J108" s="63">
        <v>222.89383801705085</v>
      </c>
      <c r="K108" s="368" t="s">
        <v>270</v>
      </c>
    </row>
    <row r="109" spans="1:11" x14ac:dyDescent="0.2">
      <c r="A109" s="65">
        <v>115</v>
      </c>
      <c r="B109" s="50" t="s">
        <v>967</v>
      </c>
      <c r="C109" s="50" t="s">
        <v>318</v>
      </c>
      <c r="D109" s="63">
        <v>0</v>
      </c>
      <c r="E109" s="63">
        <v>0</v>
      </c>
      <c r="F109" s="50" t="s">
        <v>29</v>
      </c>
      <c r="G109" s="63">
        <v>0</v>
      </c>
      <c r="H109" s="63">
        <v>0</v>
      </c>
      <c r="I109" s="63">
        <v>0</v>
      </c>
      <c r="J109" s="63">
        <v>0</v>
      </c>
      <c r="K109" s="373" t="s">
        <v>270</v>
      </c>
    </row>
    <row r="110" spans="1:11" x14ac:dyDescent="0.2">
      <c r="A110" s="65">
        <v>115</v>
      </c>
      <c r="B110" s="50" t="s">
        <v>967</v>
      </c>
      <c r="C110" s="50" t="s">
        <v>318</v>
      </c>
      <c r="D110" s="63">
        <v>0</v>
      </c>
      <c r="E110" s="63">
        <v>0</v>
      </c>
      <c r="F110" s="50" t="s">
        <v>29</v>
      </c>
      <c r="G110" s="63">
        <v>0</v>
      </c>
      <c r="H110" s="63">
        <v>0</v>
      </c>
      <c r="I110" s="63">
        <v>0</v>
      </c>
      <c r="J110" s="63">
        <v>0</v>
      </c>
      <c r="K110" s="373" t="s">
        <v>270</v>
      </c>
    </row>
    <row r="111" spans="1:11" x14ac:dyDescent="0.2">
      <c r="A111" s="65">
        <v>115</v>
      </c>
      <c r="B111" s="50" t="s">
        <v>968</v>
      </c>
      <c r="C111" s="50" t="s">
        <v>314</v>
      </c>
      <c r="D111" s="63">
        <v>691770.20000000007</v>
      </c>
      <c r="E111" s="63">
        <v>656222.5199999999</v>
      </c>
      <c r="F111" s="50" t="s">
        <v>29</v>
      </c>
      <c r="G111" s="63">
        <v>0</v>
      </c>
      <c r="H111" s="63">
        <v>0</v>
      </c>
      <c r="I111" s="63">
        <v>3955.6763830369359</v>
      </c>
      <c r="J111" s="63">
        <v>3752.407843502051</v>
      </c>
      <c r="K111" s="373" t="s">
        <v>270</v>
      </c>
    </row>
    <row r="112" spans="1:11" x14ac:dyDescent="0.2">
      <c r="A112" s="65">
        <v>115</v>
      </c>
      <c r="B112" s="50" t="s">
        <v>968</v>
      </c>
      <c r="C112" s="50" t="s">
        <v>314</v>
      </c>
      <c r="D112" s="63">
        <v>691770.20000000007</v>
      </c>
      <c r="E112" s="63">
        <v>656222.5199999999</v>
      </c>
      <c r="F112" s="50" t="s">
        <v>29</v>
      </c>
      <c r="G112" s="63">
        <v>0</v>
      </c>
      <c r="H112" s="63">
        <v>0</v>
      </c>
      <c r="I112" s="63">
        <v>208.19349384404927</v>
      </c>
      <c r="J112" s="63">
        <v>197.4951496580027</v>
      </c>
      <c r="K112" s="373" t="s">
        <v>270</v>
      </c>
    </row>
    <row r="113" spans="1:11" x14ac:dyDescent="0.2">
      <c r="A113" s="65">
        <v>115</v>
      </c>
      <c r="B113" s="50" t="s">
        <v>968</v>
      </c>
      <c r="C113" s="50" t="s">
        <v>314</v>
      </c>
      <c r="D113" s="63">
        <v>691770.20000000007</v>
      </c>
      <c r="E113" s="63">
        <v>656222.5199999999</v>
      </c>
      <c r="F113" s="50" t="s">
        <v>29</v>
      </c>
      <c r="G113" s="63">
        <v>0</v>
      </c>
      <c r="H113" s="63">
        <v>0</v>
      </c>
      <c r="I113" s="63">
        <v>435.31366894664848</v>
      </c>
      <c r="J113" s="63">
        <v>412.94440383036931</v>
      </c>
      <c r="K113" s="373" t="s">
        <v>270</v>
      </c>
    </row>
    <row r="114" spans="1:11" x14ac:dyDescent="0.2">
      <c r="A114" s="65">
        <v>115</v>
      </c>
      <c r="B114" s="50" t="s">
        <v>968</v>
      </c>
      <c r="C114" s="50" t="s">
        <v>314</v>
      </c>
      <c r="D114" s="63">
        <v>691770.20000000007</v>
      </c>
      <c r="E114" s="63">
        <v>656222.5199999999</v>
      </c>
      <c r="F114" s="50" t="s">
        <v>29</v>
      </c>
      <c r="G114" s="63">
        <v>0</v>
      </c>
      <c r="H114" s="63">
        <v>0</v>
      </c>
      <c r="I114" s="63">
        <v>68817.413056087564</v>
      </c>
      <c r="J114" s="63">
        <v>65281.124014227084</v>
      </c>
      <c r="K114" s="373" t="s">
        <v>270</v>
      </c>
    </row>
    <row r="115" spans="1:11" x14ac:dyDescent="0.2">
      <c r="A115" s="65">
        <v>115</v>
      </c>
      <c r="B115" s="50" t="s">
        <v>350</v>
      </c>
      <c r="C115" s="50" t="s">
        <v>630</v>
      </c>
      <c r="D115" s="63">
        <v>1665248.9900000002</v>
      </c>
      <c r="E115" s="63">
        <v>1533992.2999999998</v>
      </c>
      <c r="F115" s="50" t="s">
        <v>29</v>
      </c>
      <c r="G115" s="63">
        <v>0</v>
      </c>
      <c r="H115" s="63">
        <v>0</v>
      </c>
      <c r="I115" s="63">
        <v>712801.3351398895</v>
      </c>
      <c r="J115" s="63">
        <v>656617.57857262518</v>
      </c>
      <c r="K115" s="368" t="s">
        <v>270</v>
      </c>
    </row>
    <row r="116" spans="1:11" x14ac:dyDescent="0.2">
      <c r="A116" s="65">
        <v>115</v>
      </c>
      <c r="B116" s="50" t="s">
        <v>350</v>
      </c>
      <c r="C116" s="50" t="s">
        <v>630</v>
      </c>
      <c r="D116" s="63">
        <v>1665248.9900000002</v>
      </c>
      <c r="E116" s="63">
        <v>1533992.2999999998</v>
      </c>
      <c r="F116" s="50" t="s">
        <v>29</v>
      </c>
      <c r="G116" s="63">
        <v>0</v>
      </c>
      <c r="H116" s="63">
        <v>0</v>
      </c>
      <c r="I116" s="63">
        <v>860755.27176188095</v>
      </c>
      <c r="J116" s="63">
        <v>792909.62912827381</v>
      </c>
      <c r="K116" s="368" t="s">
        <v>270</v>
      </c>
    </row>
    <row r="117" spans="1:11" x14ac:dyDescent="0.2">
      <c r="A117" s="65">
        <v>115</v>
      </c>
      <c r="B117" s="50" t="s">
        <v>350</v>
      </c>
      <c r="C117" s="50" t="s">
        <v>630</v>
      </c>
      <c r="D117" s="63">
        <v>1665248.9900000002</v>
      </c>
      <c r="E117" s="63">
        <v>1533992.2999999998</v>
      </c>
      <c r="F117" s="50" t="s">
        <v>29</v>
      </c>
      <c r="G117" s="63">
        <v>0</v>
      </c>
      <c r="H117" s="63">
        <v>0</v>
      </c>
      <c r="I117" s="63">
        <v>7672.0300259674996</v>
      </c>
      <c r="J117" s="63">
        <v>7067.312489529234</v>
      </c>
      <c r="K117" s="368" t="s">
        <v>270</v>
      </c>
    </row>
    <row r="118" spans="1:11" x14ac:dyDescent="0.2">
      <c r="A118" s="65">
        <v>115</v>
      </c>
      <c r="B118" s="50" t="s">
        <v>350</v>
      </c>
      <c r="C118" s="50" t="s">
        <v>630</v>
      </c>
      <c r="D118" s="63">
        <v>1665248.9900000002</v>
      </c>
      <c r="E118" s="63">
        <v>1533992.2999999998</v>
      </c>
      <c r="F118" s="50" t="s">
        <v>29</v>
      </c>
      <c r="G118" s="63">
        <v>0</v>
      </c>
      <c r="H118" s="63">
        <v>0</v>
      </c>
      <c r="I118" s="63">
        <v>84020.353072262253</v>
      </c>
      <c r="J118" s="63">
        <v>77397.779809571657</v>
      </c>
      <c r="K118" s="368" t="s">
        <v>270</v>
      </c>
    </row>
    <row r="119" spans="1:11" x14ac:dyDescent="0.2">
      <c r="A119" s="65">
        <v>115</v>
      </c>
      <c r="B119" s="50" t="s">
        <v>351</v>
      </c>
      <c r="C119" s="50" t="s">
        <v>631</v>
      </c>
      <c r="D119" s="63">
        <v>2160637.96</v>
      </c>
      <c r="E119" s="63">
        <v>1567499.5999999996</v>
      </c>
      <c r="F119" s="50" t="s">
        <v>29</v>
      </c>
      <c r="G119" s="63">
        <v>0</v>
      </c>
      <c r="H119" s="63">
        <v>0</v>
      </c>
      <c r="I119" s="63">
        <v>784584.55596061819</v>
      </c>
      <c r="J119" s="63">
        <v>569200.39377371978</v>
      </c>
      <c r="K119" s="368" t="s">
        <v>270</v>
      </c>
    </row>
    <row r="120" spans="1:11" x14ac:dyDescent="0.2">
      <c r="A120" s="65">
        <v>115</v>
      </c>
      <c r="B120" s="50" t="s">
        <v>351</v>
      </c>
      <c r="C120" s="50" t="s">
        <v>631</v>
      </c>
      <c r="D120" s="63">
        <v>2160637.96</v>
      </c>
      <c r="E120" s="63">
        <v>1567499.5999999996</v>
      </c>
      <c r="F120" s="50" t="s">
        <v>29</v>
      </c>
      <c r="G120" s="63">
        <v>0</v>
      </c>
      <c r="H120" s="63">
        <v>0</v>
      </c>
      <c r="I120" s="63">
        <v>1372844.7122776522</v>
      </c>
      <c r="J120" s="63">
        <v>995971.36456740531</v>
      </c>
      <c r="K120" s="368" t="s">
        <v>270</v>
      </c>
    </row>
    <row r="121" spans="1:11" x14ac:dyDescent="0.2">
      <c r="A121" s="65">
        <v>115</v>
      </c>
      <c r="B121" s="50" t="s">
        <v>351</v>
      </c>
      <c r="C121" s="50" t="s">
        <v>631</v>
      </c>
      <c r="D121" s="63">
        <v>2160637.96</v>
      </c>
      <c r="E121" s="63">
        <v>1567499.5999999996</v>
      </c>
      <c r="F121" s="50" t="s">
        <v>29</v>
      </c>
      <c r="G121" s="63">
        <v>0</v>
      </c>
      <c r="H121" s="63">
        <v>0</v>
      </c>
      <c r="I121" s="63">
        <v>3208.6917617292775</v>
      </c>
      <c r="J121" s="63">
        <v>2327.8416588746486</v>
      </c>
      <c r="K121" s="368" t="s">
        <v>270</v>
      </c>
    </row>
    <row r="122" spans="1:11" x14ac:dyDescent="0.2">
      <c r="A122" s="65">
        <v>115</v>
      </c>
      <c r="B122" s="50" t="s">
        <v>982</v>
      </c>
      <c r="C122" s="50" t="s">
        <v>157</v>
      </c>
      <c r="D122" s="63">
        <v>636346.82000000007</v>
      </c>
      <c r="E122" s="63">
        <v>594861.17000000004</v>
      </c>
      <c r="F122" s="50" t="s">
        <v>29</v>
      </c>
      <c r="G122" s="63">
        <v>0</v>
      </c>
      <c r="H122" s="63">
        <v>0</v>
      </c>
      <c r="I122" s="63">
        <v>35651.820953764531</v>
      </c>
      <c r="J122" s="63">
        <v>33327.555444037396</v>
      </c>
      <c r="K122" s="368" t="s">
        <v>270</v>
      </c>
    </row>
    <row r="123" spans="1:11" x14ac:dyDescent="0.2">
      <c r="A123" s="65">
        <v>115</v>
      </c>
      <c r="B123" s="50" t="s">
        <v>982</v>
      </c>
      <c r="C123" s="50" t="s">
        <v>157</v>
      </c>
      <c r="D123" s="63">
        <v>636346.82000000007</v>
      </c>
      <c r="E123" s="63">
        <v>594861.17000000004</v>
      </c>
      <c r="F123" s="50" t="s">
        <v>29</v>
      </c>
      <c r="G123" s="63">
        <v>0</v>
      </c>
      <c r="H123" s="63">
        <v>0</v>
      </c>
      <c r="I123" s="63">
        <v>1165.617596008085</v>
      </c>
      <c r="J123" s="63">
        <v>1089.6269536382013</v>
      </c>
      <c r="K123" s="368" t="s">
        <v>270</v>
      </c>
    </row>
    <row r="124" spans="1:11" x14ac:dyDescent="0.2">
      <c r="A124" s="65">
        <v>115</v>
      </c>
      <c r="B124" s="50" t="s">
        <v>407</v>
      </c>
      <c r="C124" s="50" t="s">
        <v>611</v>
      </c>
      <c r="D124" s="63">
        <v>448430.68</v>
      </c>
      <c r="E124" s="63">
        <v>382547.59</v>
      </c>
      <c r="F124" s="50" t="s">
        <v>30</v>
      </c>
      <c r="G124" s="63">
        <v>0</v>
      </c>
      <c r="H124" s="63">
        <v>0</v>
      </c>
      <c r="I124" s="63">
        <v>0</v>
      </c>
      <c r="J124" s="63">
        <v>0</v>
      </c>
      <c r="K124" s="368" t="s">
        <v>768</v>
      </c>
    </row>
    <row r="125" spans="1:11" x14ac:dyDescent="0.2">
      <c r="A125" s="65">
        <v>115</v>
      </c>
      <c r="B125" s="50" t="s">
        <v>407</v>
      </c>
      <c r="C125" s="50" t="s">
        <v>633</v>
      </c>
      <c r="D125" s="63">
        <v>5369329.9299999997</v>
      </c>
      <c r="E125" s="63">
        <v>3328529.7499999995</v>
      </c>
      <c r="F125" s="50" t="s">
        <v>29</v>
      </c>
      <c r="G125" s="63">
        <v>0</v>
      </c>
      <c r="H125" s="63">
        <v>0</v>
      </c>
      <c r="I125" s="63">
        <v>5369329.9299999997</v>
      </c>
      <c r="J125" s="63">
        <v>3328529.7499999995</v>
      </c>
      <c r="K125" s="368" t="s">
        <v>270</v>
      </c>
    </row>
    <row r="126" spans="1:11" x14ac:dyDescent="0.2">
      <c r="A126" s="65">
        <v>115</v>
      </c>
      <c r="B126" s="50" t="s">
        <v>770</v>
      </c>
      <c r="C126" s="50" t="s">
        <v>636</v>
      </c>
      <c r="D126" s="63">
        <v>2432888.6399999997</v>
      </c>
      <c r="E126" s="63">
        <v>1512415.0500000003</v>
      </c>
      <c r="F126" s="50" t="s">
        <v>29</v>
      </c>
      <c r="G126" s="63">
        <v>0</v>
      </c>
      <c r="H126" s="63">
        <v>0</v>
      </c>
      <c r="I126" s="63">
        <v>122557.86922870352</v>
      </c>
      <c r="J126" s="63">
        <v>76188.594442786809</v>
      </c>
      <c r="K126" s="368" t="s">
        <v>270</v>
      </c>
    </row>
    <row r="127" spans="1:11" x14ac:dyDescent="0.2">
      <c r="A127" s="65">
        <v>115</v>
      </c>
      <c r="B127" s="50" t="s">
        <v>770</v>
      </c>
      <c r="C127" s="50" t="s">
        <v>636</v>
      </c>
      <c r="D127" s="63">
        <v>2432888.6399999997</v>
      </c>
      <c r="E127" s="63">
        <v>1512415.0500000003</v>
      </c>
      <c r="F127" s="50" t="s">
        <v>29</v>
      </c>
      <c r="G127" s="63">
        <v>0</v>
      </c>
      <c r="H127" s="63">
        <v>0</v>
      </c>
      <c r="I127" s="63">
        <v>135503.27101297927</v>
      </c>
      <c r="J127" s="63">
        <v>84236.155751156213</v>
      </c>
      <c r="K127" s="368" t="s">
        <v>270</v>
      </c>
    </row>
    <row r="128" spans="1:11" x14ac:dyDescent="0.2">
      <c r="A128" s="65">
        <v>115</v>
      </c>
      <c r="B128" s="50" t="s">
        <v>1391</v>
      </c>
      <c r="C128" s="50" t="s">
        <v>492</v>
      </c>
      <c r="D128" s="63">
        <v>1482427.71</v>
      </c>
      <c r="E128" s="63">
        <v>1456626.18</v>
      </c>
      <c r="F128" s="50" t="s">
        <v>29</v>
      </c>
      <c r="G128" s="63">
        <v>0</v>
      </c>
      <c r="H128" s="63">
        <v>0</v>
      </c>
      <c r="I128" s="63">
        <v>1057.1307821901323</v>
      </c>
      <c r="J128" s="63">
        <v>1038.7315095601016</v>
      </c>
      <c r="K128" s="368" t="s">
        <v>270</v>
      </c>
    </row>
    <row r="129" spans="1:11" x14ac:dyDescent="0.2">
      <c r="A129" s="65">
        <v>115</v>
      </c>
      <c r="B129" s="50" t="s">
        <v>1391</v>
      </c>
      <c r="C129" s="50" t="s">
        <v>492</v>
      </c>
      <c r="D129" s="63">
        <v>1482427.71</v>
      </c>
      <c r="E129" s="63">
        <v>1456626.18</v>
      </c>
      <c r="F129" s="50" t="s">
        <v>29</v>
      </c>
      <c r="G129" s="63">
        <v>0</v>
      </c>
      <c r="H129" s="63">
        <v>0</v>
      </c>
      <c r="I129" s="63">
        <v>1519.6254993983152</v>
      </c>
      <c r="J129" s="63">
        <v>1493.1765449926459</v>
      </c>
      <c r="K129" s="368" t="s">
        <v>270</v>
      </c>
    </row>
    <row r="130" spans="1:11" x14ac:dyDescent="0.2">
      <c r="A130" s="65">
        <v>115</v>
      </c>
      <c r="B130" s="50" t="s">
        <v>989</v>
      </c>
      <c r="C130" s="50" t="s">
        <v>380</v>
      </c>
      <c r="D130" s="63">
        <v>208189.53999999998</v>
      </c>
      <c r="E130" s="63">
        <v>197197.3</v>
      </c>
      <c r="F130" s="50" t="s">
        <v>29</v>
      </c>
      <c r="G130" s="63">
        <v>0</v>
      </c>
      <c r="H130" s="63">
        <v>0</v>
      </c>
      <c r="I130" s="63">
        <v>11.329426425772747</v>
      </c>
      <c r="J130" s="63">
        <v>10.731241837178928</v>
      </c>
      <c r="K130" s="368" t="s">
        <v>270</v>
      </c>
    </row>
    <row r="131" spans="1:11" x14ac:dyDescent="0.2">
      <c r="A131" s="65">
        <v>115</v>
      </c>
      <c r="B131" s="50" t="s">
        <v>989</v>
      </c>
      <c r="C131" s="50" t="s">
        <v>380</v>
      </c>
      <c r="D131" s="63">
        <v>208189.53999999998</v>
      </c>
      <c r="E131" s="63">
        <v>197197.3</v>
      </c>
      <c r="F131" s="50" t="s">
        <v>29</v>
      </c>
      <c r="G131" s="63">
        <v>0</v>
      </c>
      <c r="H131" s="63">
        <v>0</v>
      </c>
      <c r="I131" s="63">
        <v>5.6647132128863733</v>
      </c>
      <c r="J131" s="63">
        <v>5.3656209185894639</v>
      </c>
      <c r="K131" s="368" t="s">
        <v>270</v>
      </c>
    </row>
    <row r="132" spans="1:11" x14ac:dyDescent="0.2">
      <c r="A132" s="65">
        <v>115</v>
      </c>
      <c r="B132" s="50" t="s">
        <v>990</v>
      </c>
      <c r="C132" s="50" t="s">
        <v>376</v>
      </c>
      <c r="D132" s="63">
        <v>142384.17000000001</v>
      </c>
      <c r="E132" s="63">
        <v>134939.45000000001</v>
      </c>
      <c r="F132" s="50" t="s">
        <v>29</v>
      </c>
      <c r="G132" s="63">
        <v>0</v>
      </c>
      <c r="H132" s="63">
        <v>0</v>
      </c>
      <c r="I132" s="63">
        <v>258.20672632657892</v>
      </c>
      <c r="J132" s="63">
        <v>244.70609083024524</v>
      </c>
      <c r="K132" s="368" t="s">
        <v>270</v>
      </c>
    </row>
    <row r="133" spans="1:11" x14ac:dyDescent="0.2">
      <c r="A133" s="65">
        <v>115</v>
      </c>
      <c r="B133" s="50" t="s">
        <v>1248</v>
      </c>
      <c r="C133" s="50" t="s">
        <v>237</v>
      </c>
      <c r="D133" s="63">
        <v>333963.26999999996</v>
      </c>
      <c r="E133" s="63">
        <v>292133.23</v>
      </c>
      <c r="F133" s="50" t="s">
        <v>29</v>
      </c>
      <c r="G133" s="63">
        <v>0</v>
      </c>
      <c r="H133" s="63">
        <v>0</v>
      </c>
      <c r="I133" s="63">
        <v>333963.26999999996</v>
      </c>
      <c r="J133" s="63">
        <v>292133.23</v>
      </c>
      <c r="K133" s="372" t="s">
        <v>270</v>
      </c>
    </row>
    <row r="134" spans="1:11" x14ac:dyDescent="0.2">
      <c r="A134" s="65">
        <v>115</v>
      </c>
      <c r="B134" s="50" t="s">
        <v>759</v>
      </c>
      <c r="C134" s="50" t="s">
        <v>379</v>
      </c>
      <c r="D134" s="63">
        <v>1713949.57</v>
      </c>
      <c r="E134" s="63">
        <v>1640573.74</v>
      </c>
      <c r="F134" s="50" t="s">
        <v>29</v>
      </c>
      <c r="G134" s="63">
        <v>0</v>
      </c>
      <c r="H134" s="63">
        <v>0</v>
      </c>
      <c r="I134" s="63">
        <v>1713949.57</v>
      </c>
      <c r="J134" s="63">
        <v>1640573.74</v>
      </c>
      <c r="K134" s="368" t="s">
        <v>270</v>
      </c>
    </row>
    <row r="135" spans="1:11" x14ac:dyDescent="0.2">
      <c r="A135" s="65">
        <v>115</v>
      </c>
      <c r="B135" s="50" t="s">
        <v>761</v>
      </c>
      <c r="C135" s="50" t="s">
        <v>396</v>
      </c>
      <c r="D135" s="63">
        <v>685349.51</v>
      </c>
      <c r="E135" s="63">
        <v>666903.84</v>
      </c>
      <c r="F135" s="50" t="s">
        <v>29</v>
      </c>
      <c r="G135" s="63">
        <v>0</v>
      </c>
      <c r="H135" s="63">
        <v>0</v>
      </c>
      <c r="I135" s="63">
        <v>355357.21740505943</v>
      </c>
      <c r="J135" s="63">
        <v>345793.04340518016</v>
      </c>
      <c r="K135" s="368" t="s">
        <v>270</v>
      </c>
    </row>
    <row r="136" spans="1:11" x14ac:dyDescent="0.2">
      <c r="A136" s="65">
        <v>116</v>
      </c>
      <c r="B136" s="50" t="s">
        <v>761</v>
      </c>
      <c r="C136" s="50" t="s">
        <v>396</v>
      </c>
      <c r="D136" s="63">
        <v>685349.51</v>
      </c>
      <c r="E136" s="63">
        <v>666903.84</v>
      </c>
      <c r="F136" s="50" t="s">
        <v>29</v>
      </c>
      <c r="G136" s="63">
        <v>0</v>
      </c>
      <c r="H136" s="63">
        <v>0</v>
      </c>
      <c r="I136" s="63">
        <v>329992.29259494052</v>
      </c>
      <c r="J136" s="63">
        <v>321110.79659481981</v>
      </c>
      <c r="K136" s="368" t="s">
        <v>270</v>
      </c>
    </row>
    <row r="137" spans="1:11" x14ac:dyDescent="0.2">
      <c r="A137" s="65">
        <v>115</v>
      </c>
      <c r="B137" s="50" t="s">
        <v>126</v>
      </c>
      <c r="C137" s="50" t="s">
        <v>251</v>
      </c>
      <c r="D137" s="63">
        <v>0</v>
      </c>
      <c r="E137" s="63">
        <v>0</v>
      </c>
      <c r="F137" s="50" t="s">
        <v>29</v>
      </c>
      <c r="G137" s="63">
        <v>0</v>
      </c>
      <c r="H137" s="63">
        <v>0</v>
      </c>
      <c r="I137" s="63">
        <v>0</v>
      </c>
      <c r="J137" s="63">
        <v>0</v>
      </c>
      <c r="K137" s="370" t="s">
        <v>270</v>
      </c>
    </row>
    <row r="138" spans="1:11" x14ac:dyDescent="0.2">
      <c r="A138" s="65">
        <v>115</v>
      </c>
      <c r="B138" s="50" t="s">
        <v>1240</v>
      </c>
      <c r="C138" s="50" t="s">
        <v>247</v>
      </c>
      <c r="D138" s="63">
        <v>7890689.1999999993</v>
      </c>
      <c r="E138" s="63">
        <v>7638755.1399999997</v>
      </c>
      <c r="F138" s="50" t="s">
        <v>29</v>
      </c>
      <c r="G138" s="63">
        <v>0</v>
      </c>
      <c r="H138" s="63">
        <v>0</v>
      </c>
      <c r="I138" s="63">
        <v>7890689.2000000002</v>
      </c>
      <c r="J138" s="63">
        <v>7638755.1399999997</v>
      </c>
      <c r="K138" s="372" t="s">
        <v>270</v>
      </c>
    </row>
    <row r="139" spans="1:11" s="67" customFormat="1" x14ac:dyDescent="0.2">
      <c r="A139" s="344">
        <v>115</v>
      </c>
      <c r="B139" s="67" t="s">
        <v>1388</v>
      </c>
      <c r="C139" s="67" t="s">
        <v>257</v>
      </c>
      <c r="D139" s="345">
        <v>129073.45000000001</v>
      </c>
      <c r="E139" s="345">
        <v>124499.34999999999</v>
      </c>
      <c r="F139" s="67" t="s">
        <v>29</v>
      </c>
      <c r="G139" s="345">
        <v>688.59576170717264</v>
      </c>
      <c r="H139" s="345">
        <v>664.19333135743921</v>
      </c>
      <c r="I139" s="345">
        <v>0</v>
      </c>
      <c r="J139" s="345">
        <v>0</v>
      </c>
      <c r="K139" s="372" t="s">
        <v>768</v>
      </c>
    </row>
    <row r="140" spans="1:11" x14ac:dyDescent="0.2">
      <c r="A140" s="65">
        <v>115</v>
      </c>
      <c r="B140" s="50" t="s">
        <v>1242</v>
      </c>
      <c r="C140" s="50" t="s">
        <v>230</v>
      </c>
      <c r="D140" s="63">
        <v>6680122.9499999993</v>
      </c>
      <c r="E140" s="63">
        <v>6596251.4200000009</v>
      </c>
      <c r="F140" s="50" t="s">
        <v>29</v>
      </c>
      <c r="G140" s="63">
        <v>0</v>
      </c>
      <c r="H140" s="63">
        <v>0</v>
      </c>
      <c r="I140" s="63">
        <v>6680122.9499999993</v>
      </c>
      <c r="J140" s="63">
        <v>6596251.4200000009</v>
      </c>
      <c r="K140" s="372" t="s">
        <v>270</v>
      </c>
    </row>
    <row r="141" spans="1:11" x14ac:dyDescent="0.2">
      <c r="A141" s="65">
        <v>115</v>
      </c>
      <c r="B141" s="50" t="s">
        <v>1235</v>
      </c>
      <c r="C141" s="50" t="s">
        <v>844</v>
      </c>
      <c r="D141" s="63">
        <v>0</v>
      </c>
      <c r="E141" s="63">
        <v>0</v>
      </c>
      <c r="F141" s="50" t="s">
        <v>29</v>
      </c>
      <c r="G141" s="63">
        <v>0</v>
      </c>
      <c r="H141" s="63">
        <v>0</v>
      </c>
      <c r="I141" s="63">
        <v>0</v>
      </c>
      <c r="J141" s="63">
        <v>0</v>
      </c>
      <c r="K141" s="372" t="s">
        <v>270</v>
      </c>
    </row>
    <row r="142" spans="1:11" x14ac:dyDescent="0.2">
      <c r="A142" s="65">
        <v>115</v>
      </c>
      <c r="B142" s="50" t="s">
        <v>108</v>
      </c>
      <c r="C142" s="50" t="s">
        <v>997</v>
      </c>
      <c r="D142" s="63">
        <v>0</v>
      </c>
      <c r="E142" s="63">
        <v>0</v>
      </c>
      <c r="F142" s="50" t="s">
        <v>29</v>
      </c>
      <c r="G142" s="63">
        <v>0</v>
      </c>
      <c r="H142" s="63">
        <v>0</v>
      </c>
      <c r="I142" s="63">
        <v>0</v>
      </c>
      <c r="J142" s="63">
        <v>0</v>
      </c>
      <c r="K142" s="368" t="s">
        <v>270</v>
      </c>
    </row>
    <row r="143" spans="1:11" x14ac:dyDescent="0.2">
      <c r="A143" s="65">
        <v>69</v>
      </c>
      <c r="B143" s="50" t="s">
        <v>352</v>
      </c>
      <c r="C143" s="50" t="s">
        <v>260</v>
      </c>
      <c r="D143" s="63">
        <v>93729.53</v>
      </c>
      <c r="E143" s="63">
        <v>91003.08</v>
      </c>
      <c r="F143" s="50" t="s">
        <v>29</v>
      </c>
      <c r="G143" s="63">
        <v>0</v>
      </c>
      <c r="H143" s="63">
        <v>0</v>
      </c>
      <c r="I143" s="63">
        <v>62887.104489393183</v>
      </c>
      <c r="J143" s="63">
        <v>61057.813912185491</v>
      </c>
      <c r="K143" s="368" t="s">
        <v>270</v>
      </c>
    </row>
    <row r="144" spans="1:11" x14ac:dyDescent="0.2">
      <c r="A144" s="65">
        <v>69</v>
      </c>
      <c r="B144" s="50" t="s">
        <v>353</v>
      </c>
      <c r="C144" s="50" t="s">
        <v>386</v>
      </c>
      <c r="D144" s="63">
        <v>213195.78000000003</v>
      </c>
      <c r="E144" s="63">
        <v>202051.37</v>
      </c>
      <c r="F144" s="50" t="s">
        <v>29</v>
      </c>
      <c r="G144" s="63">
        <v>0</v>
      </c>
      <c r="H144" s="63">
        <v>0</v>
      </c>
      <c r="I144" s="63">
        <v>112460.99292676663</v>
      </c>
      <c r="J144" s="63">
        <v>106582.30520516637</v>
      </c>
      <c r="K144" s="368" t="s">
        <v>270</v>
      </c>
    </row>
    <row r="145" spans="1:11" x14ac:dyDescent="0.2">
      <c r="A145" s="65">
        <v>69</v>
      </c>
      <c r="B145" s="50" t="s">
        <v>353</v>
      </c>
      <c r="C145" s="50" t="s">
        <v>386</v>
      </c>
      <c r="D145" s="63">
        <v>213195.78000000003</v>
      </c>
      <c r="E145" s="63">
        <v>202051.37</v>
      </c>
      <c r="F145" s="50" t="s">
        <v>29</v>
      </c>
      <c r="G145" s="63">
        <v>0</v>
      </c>
      <c r="H145" s="63">
        <v>0</v>
      </c>
      <c r="I145" s="63">
        <v>76970.333473705847</v>
      </c>
      <c r="J145" s="63">
        <v>72946.853487058339</v>
      </c>
      <c r="K145" s="368" t="s">
        <v>270</v>
      </c>
    </row>
    <row r="146" spans="1:11" x14ac:dyDescent="0.2">
      <c r="A146" s="65">
        <v>69</v>
      </c>
      <c r="B146" s="50" t="s">
        <v>353</v>
      </c>
      <c r="C146" s="50" t="s">
        <v>386</v>
      </c>
      <c r="D146" s="63">
        <v>213195.78000000003</v>
      </c>
      <c r="E146" s="63">
        <v>202051.37</v>
      </c>
      <c r="F146" s="50" t="s">
        <v>29</v>
      </c>
      <c r="G146" s="63">
        <v>0</v>
      </c>
      <c r="H146" s="63">
        <v>0</v>
      </c>
      <c r="I146" s="63">
        <v>10395.921996199673</v>
      </c>
      <c r="J146" s="63">
        <v>9852.4946494967135</v>
      </c>
      <c r="K146" s="368" t="s">
        <v>270</v>
      </c>
    </row>
    <row r="147" spans="1:11" x14ac:dyDescent="0.2">
      <c r="A147" s="65">
        <v>69</v>
      </c>
      <c r="B147" s="50" t="s">
        <v>355</v>
      </c>
      <c r="C147" s="50" t="s">
        <v>676</v>
      </c>
      <c r="D147" s="63">
        <v>3631476.52</v>
      </c>
      <c r="E147" s="63">
        <v>3021062.16</v>
      </c>
      <c r="F147" s="50" t="s">
        <v>29</v>
      </c>
      <c r="G147" s="63">
        <v>532427.41686458339</v>
      </c>
      <c r="H147" s="63">
        <v>442931.76981249999</v>
      </c>
      <c r="I147" s="63">
        <v>0</v>
      </c>
      <c r="J147" s="63">
        <v>0</v>
      </c>
      <c r="K147" s="368" t="s">
        <v>646</v>
      </c>
    </row>
    <row r="148" spans="1:11" x14ac:dyDescent="0.2">
      <c r="A148" s="65">
        <v>69</v>
      </c>
      <c r="B148" s="50" t="s">
        <v>355</v>
      </c>
      <c r="C148" s="50" t="s">
        <v>676</v>
      </c>
      <c r="D148" s="63">
        <v>3631476.52</v>
      </c>
      <c r="E148" s="63">
        <v>3021062.16</v>
      </c>
      <c r="F148" s="50" t="s">
        <v>29</v>
      </c>
      <c r="G148" s="63">
        <v>957885.99410648143</v>
      </c>
      <c r="H148" s="63">
        <v>796875.0766944444</v>
      </c>
      <c r="I148" s="63">
        <v>0</v>
      </c>
      <c r="J148" s="63">
        <v>0</v>
      </c>
      <c r="K148" s="368" t="s">
        <v>646</v>
      </c>
    </row>
    <row r="149" spans="1:11" x14ac:dyDescent="0.2">
      <c r="A149" s="65">
        <v>69</v>
      </c>
      <c r="B149" s="50" t="s">
        <v>355</v>
      </c>
      <c r="C149" s="50" t="s">
        <v>676</v>
      </c>
      <c r="D149" s="63">
        <v>3631476.52</v>
      </c>
      <c r="E149" s="63">
        <v>3021062.16</v>
      </c>
      <c r="F149" s="50" t="s">
        <v>30</v>
      </c>
      <c r="G149" s="63">
        <v>0</v>
      </c>
      <c r="H149" s="63">
        <v>0</v>
      </c>
      <c r="I149" s="63">
        <v>0</v>
      </c>
      <c r="J149" s="63">
        <v>0</v>
      </c>
      <c r="K149" s="368" t="s">
        <v>646</v>
      </c>
    </row>
    <row r="150" spans="1:11" x14ac:dyDescent="0.2">
      <c r="A150" s="65">
        <v>69</v>
      </c>
      <c r="B150" s="50" t="s">
        <v>355</v>
      </c>
      <c r="C150" s="50" t="s">
        <v>676</v>
      </c>
      <c r="D150" s="63">
        <v>3631476.52</v>
      </c>
      <c r="E150" s="63">
        <v>3021062.16</v>
      </c>
      <c r="F150" s="50" t="s">
        <v>30</v>
      </c>
      <c r="G150" s="63">
        <v>0</v>
      </c>
      <c r="H150" s="63">
        <v>0</v>
      </c>
      <c r="I150" s="63">
        <v>0</v>
      </c>
      <c r="J150" s="63">
        <v>0</v>
      </c>
      <c r="K150" s="368" t="s">
        <v>646</v>
      </c>
    </row>
    <row r="151" spans="1:11" x14ac:dyDescent="0.2">
      <c r="A151" s="65">
        <v>69</v>
      </c>
      <c r="B151" s="50" t="s">
        <v>355</v>
      </c>
      <c r="C151" s="50" t="s">
        <v>676</v>
      </c>
      <c r="D151" s="63">
        <v>3631476.52</v>
      </c>
      <c r="E151" s="63">
        <v>3021062.16</v>
      </c>
      <c r="F151" s="50" t="s">
        <v>30</v>
      </c>
      <c r="G151" s="63">
        <v>0</v>
      </c>
      <c r="H151" s="63">
        <v>0</v>
      </c>
      <c r="I151" s="63">
        <v>0</v>
      </c>
      <c r="J151" s="63">
        <v>0</v>
      </c>
      <c r="K151" s="368" t="s">
        <v>270</v>
      </c>
    </row>
    <row r="152" spans="1:11" x14ac:dyDescent="0.2">
      <c r="A152" s="65">
        <v>69</v>
      </c>
      <c r="B152" s="50" t="s">
        <v>358</v>
      </c>
      <c r="C152" s="50" t="s">
        <v>394</v>
      </c>
      <c r="D152" s="63">
        <v>156133.22999999998</v>
      </c>
      <c r="E152" s="63">
        <v>154256.5</v>
      </c>
      <c r="F152" s="50" t="s">
        <v>30</v>
      </c>
      <c r="G152" s="63">
        <v>0</v>
      </c>
      <c r="H152" s="63">
        <v>0</v>
      </c>
      <c r="I152" s="63">
        <v>0</v>
      </c>
      <c r="J152" s="63">
        <v>0</v>
      </c>
      <c r="K152" s="368" t="s">
        <v>646</v>
      </c>
    </row>
    <row r="153" spans="1:11" x14ac:dyDescent="0.2">
      <c r="A153" s="65">
        <v>69</v>
      </c>
      <c r="B153" s="50" t="s">
        <v>358</v>
      </c>
      <c r="C153" s="50" t="s">
        <v>394</v>
      </c>
      <c r="D153" s="63">
        <v>156133.22999999998</v>
      </c>
      <c r="E153" s="63">
        <v>154256.5</v>
      </c>
      <c r="F153" s="50" t="s">
        <v>30</v>
      </c>
      <c r="G153" s="63">
        <v>0</v>
      </c>
      <c r="H153" s="63">
        <v>0</v>
      </c>
      <c r="I153" s="63">
        <v>0</v>
      </c>
      <c r="J153" s="63">
        <v>0</v>
      </c>
      <c r="K153" s="368" t="s">
        <v>646</v>
      </c>
    </row>
    <row r="154" spans="1:11" x14ac:dyDescent="0.2">
      <c r="A154" s="65">
        <v>69</v>
      </c>
      <c r="B154" s="50" t="s">
        <v>358</v>
      </c>
      <c r="C154" s="50" t="s">
        <v>394</v>
      </c>
      <c r="D154" s="63">
        <v>156133.22999999998</v>
      </c>
      <c r="E154" s="63">
        <v>154256.5</v>
      </c>
      <c r="F154" s="50" t="s">
        <v>30</v>
      </c>
      <c r="G154" s="63">
        <v>0</v>
      </c>
      <c r="H154" s="63">
        <v>0</v>
      </c>
      <c r="I154" s="63">
        <v>0</v>
      </c>
      <c r="J154" s="63">
        <v>0</v>
      </c>
      <c r="K154" s="368" t="s">
        <v>270</v>
      </c>
    </row>
    <row r="155" spans="1:11" x14ac:dyDescent="0.2">
      <c r="A155" s="65">
        <v>69</v>
      </c>
      <c r="B155" s="50" t="s">
        <v>358</v>
      </c>
      <c r="C155" s="50" t="s">
        <v>394</v>
      </c>
      <c r="D155" s="63">
        <v>156133.22999999998</v>
      </c>
      <c r="E155" s="63">
        <v>154256.5</v>
      </c>
      <c r="F155" s="50" t="s">
        <v>30</v>
      </c>
      <c r="G155" s="63">
        <v>0</v>
      </c>
      <c r="H155" s="63">
        <v>0</v>
      </c>
      <c r="I155" s="63">
        <v>0</v>
      </c>
      <c r="J155" s="63">
        <v>0</v>
      </c>
      <c r="K155" s="368" t="s">
        <v>270</v>
      </c>
    </row>
    <row r="156" spans="1:11" x14ac:dyDescent="0.2">
      <c r="A156" s="65">
        <v>69</v>
      </c>
      <c r="B156" s="50" t="s">
        <v>358</v>
      </c>
      <c r="C156" s="50" t="s">
        <v>394</v>
      </c>
      <c r="D156" s="63">
        <v>156133.22999999998</v>
      </c>
      <c r="E156" s="63">
        <v>154256.5</v>
      </c>
      <c r="F156" s="50" t="s">
        <v>30</v>
      </c>
      <c r="G156" s="63">
        <v>0</v>
      </c>
      <c r="H156" s="63">
        <v>0</v>
      </c>
      <c r="I156" s="63">
        <v>0</v>
      </c>
      <c r="J156" s="63">
        <v>0</v>
      </c>
      <c r="K156" s="368" t="s">
        <v>647</v>
      </c>
    </row>
    <row r="157" spans="1:11" x14ac:dyDescent="0.2">
      <c r="A157" s="65">
        <v>69</v>
      </c>
      <c r="B157" s="50" t="s">
        <v>358</v>
      </c>
      <c r="C157" s="50" t="s">
        <v>394</v>
      </c>
      <c r="D157" s="63">
        <v>156133.22999999998</v>
      </c>
      <c r="E157" s="63">
        <v>154256.5</v>
      </c>
      <c r="F157" s="50" t="s">
        <v>30</v>
      </c>
      <c r="G157" s="63">
        <v>0</v>
      </c>
      <c r="H157" s="63">
        <v>0</v>
      </c>
      <c r="I157" s="63">
        <v>0</v>
      </c>
      <c r="J157" s="63">
        <v>0</v>
      </c>
      <c r="K157" s="368" t="s">
        <v>270</v>
      </c>
    </row>
    <row r="158" spans="1:11" x14ac:dyDescent="0.2">
      <c r="A158" s="65">
        <v>69</v>
      </c>
      <c r="B158" s="50" t="s">
        <v>620</v>
      </c>
      <c r="C158" s="50" t="s">
        <v>772</v>
      </c>
      <c r="D158" s="63">
        <v>77406.37999999999</v>
      </c>
      <c r="E158" s="63">
        <v>52674.81</v>
      </c>
      <c r="F158" s="50" t="s">
        <v>29</v>
      </c>
      <c r="G158" s="63">
        <v>77406.37999999999</v>
      </c>
      <c r="H158" s="63">
        <v>52674.81</v>
      </c>
      <c r="I158" s="63">
        <v>0</v>
      </c>
      <c r="J158" s="63">
        <v>0</v>
      </c>
      <c r="K158" s="368" t="s">
        <v>648</v>
      </c>
    </row>
    <row r="159" spans="1:11" x14ac:dyDescent="0.2">
      <c r="A159" s="65">
        <v>69</v>
      </c>
      <c r="B159" s="50" t="s">
        <v>403</v>
      </c>
      <c r="C159" s="50" t="s">
        <v>757</v>
      </c>
      <c r="D159" s="63">
        <v>149986.28</v>
      </c>
      <c r="E159" s="63">
        <v>62065.820000000007</v>
      </c>
      <c r="F159" s="50" t="s">
        <v>29</v>
      </c>
      <c r="G159" s="63">
        <v>149986.28</v>
      </c>
      <c r="H159" s="63">
        <v>62065.820000000007</v>
      </c>
      <c r="I159" s="63">
        <v>0</v>
      </c>
      <c r="J159" s="63">
        <v>0</v>
      </c>
      <c r="K159" s="368" t="s">
        <v>644</v>
      </c>
    </row>
    <row r="160" spans="1:11" x14ac:dyDescent="0.2">
      <c r="A160" s="65">
        <v>69</v>
      </c>
      <c r="B160" s="50" t="s">
        <v>405</v>
      </c>
      <c r="C160" s="50" t="s">
        <v>766</v>
      </c>
      <c r="D160" s="63">
        <v>367663.78</v>
      </c>
      <c r="E160" s="63">
        <v>262285.28999999998</v>
      </c>
      <c r="F160" s="50" t="s">
        <v>29</v>
      </c>
      <c r="G160" s="63">
        <v>367663.78</v>
      </c>
      <c r="H160" s="63">
        <v>262285.28999999998</v>
      </c>
      <c r="I160" s="63">
        <v>0</v>
      </c>
      <c r="J160" s="63">
        <v>0</v>
      </c>
      <c r="K160" s="368" t="s">
        <v>646</v>
      </c>
    </row>
    <row r="161" spans="1:11" x14ac:dyDescent="0.2">
      <c r="A161" s="65">
        <v>69</v>
      </c>
      <c r="B161" s="50" t="s">
        <v>411</v>
      </c>
      <c r="C161" s="50" t="s">
        <v>408</v>
      </c>
      <c r="D161" s="63">
        <v>1169592.26</v>
      </c>
      <c r="E161" s="63">
        <v>874899.27000000014</v>
      </c>
      <c r="F161" s="50" t="s">
        <v>29</v>
      </c>
      <c r="G161" s="63">
        <v>0</v>
      </c>
      <c r="H161" s="63">
        <v>0</v>
      </c>
      <c r="I161" s="63">
        <v>52194.134368654755</v>
      </c>
      <c r="J161" s="63">
        <v>39043.187629694097</v>
      </c>
      <c r="K161" s="368" t="s">
        <v>270</v>
      </c>
    </row>
    <row r="162" spans="1:11" x14ac:dyDescent="0.2">
      <c r="A162" s="65">
        <v>69</v>
      </c>
      <c r="B162" s="50" t="s">
        <v>411</v>
      </c>
      <c r="C162" s="50" t="s">
        <v>408</v>
      </c>
      <c r="D162" s="63">
        <v>1169592.26</v>
      </c>
      <c r="E162" s="63">
        <v>874899.27000000014</v>
      </c>
      <c r="F162" s="50" t="s">
        <v>29</v>
      </c>
      <c r="G162" s="63">
        <v>0</v>
      </c>
      <c r="H162" s="63">
        <v>0</v>
      </c>
      <c r="I162" s="63">
        <v>313.16480621192852</v>
      </c>
      <c r="J162" s="63">
        <v>234.25912577816459</v>
      </c>
      <c r="K162" s="368" t="s">
        <v>270</v>
      </c>
    </row>
    <row r="163" spans="1:11" x14ac:dyDescent="0.2">
      <c r="A163" s="65">
        <v>69</v>
      </c>
      <c r="B163" s="50" t="s">
        <v>411</v>
      </c>
      <c r="C163" s="50" t="s">
        <v>408</v>
      </c>
      <c r="D163" s="63">
        <v>1169592.26</v>
      </c>
      <c r="E163" s="63">
        <v>874899.27000000014</v>
      </c>
      <c r="F163" s="50" t="s">
        <v>29</v>
      </c>
      <c r="G163" s="63">
        <v>0</v>
      </c>
      <c r="H163" s="63">
        <v>0</v>
      </c>
      <c r="I163" s="63">
        <v>67904.56881361983</v>
      </c>
      <c r="J163" s="63">
        <v>50795.187106232013</v>
      </c>
      <c r="K163" s="368" t="s">
        <v>270</v>
      </c>
    </row>
    <row r="164" spans="1:11" x14ac:dyDescent="0.2">
      <c r="A164" s="65">
        <v>69</v>
      </c>
      <c r="B164" s="50" t="s">
        <v>411</v>
      </c>
      <c r="C164" s="50" t="s">
        <v>408</v>
      </c>
      <c r="D164" s="63">
        <v>1169592.26</v>
      </c>
      <c r="E164" s="63">
        <v>874899.27000000014</v>
      </c>
      <c r="F164" s="50" t="s">
        <v>29</v>
      </c>
      <c r="G164" s="63">
        <v>0</v>
      </c>
      <c r="H164" s="63">
        <v>0</v>
      </c>
      <c r="I164" s="63">
        <v>270339.5189624473</v>
      </c>
      <c r="J164" s="63">
        <v>202224.19032800055</v>
      </c>
      <c r="K164" s="368" t="s">
        <v>270</v>
      </c>
    </row>
    <row r="165" spans="1:11" x14ac:dyDescent="0.2">
      <c r="A165" s="65">
        <v>69</v>
      </c>
      <c r="B165" s="50" t="s">
        <v>411</v>
      </c>
      <c r="C165" s="50" t="s">
        <v>408</v>
      </c>
      <c r="D165" s="63">
        <v>1169592.26</v>
      </c>
      <c r="E165" s="63">
        <v>874899.27000000014</v>
      </c>
      <c r="F165" s="50" t="s">
        <v>29</v>
      </c>
      <c r="G165" s="63">
        <v>0</v>
      </c>
      <c r="H165" s="63">
        <v>0</v>
      </c>
      <c r="I165" s="63">
        <v>62737.349511123008</v>
      </c>
      <c r="J165" s="63">
        <v>46929.911530892306</v>
      </c>
      <c r="K165" s="368" t="s">
        <v>270</v>
      </c>
    </row>
    <row r="166" spans="1:11" x14ac:dyDescent="0.2">
      <c r="A166" s="65">
        <v>69</v>
      </c>
      <c r="B166" s="50" t="s">
        <v>412</v>
      </c>
      <c r="C166" s="50" t="s">
        <v>775</v>
      </c>
      <c r="D166" s="63">
        <v>1114688.75</v>
      </c>
      <c r="E166" s="63">
        <v>849160.24000000011</v>
      </c>
      <c r="F166" s="50" t="s">
        <v>30</v>
      </c>
      <c r="G166" s="63">
        <v>0</v>
      </c>
      <c r="H166" s="63">
        <v>0</v>
      </c>
      <c r="I166" s="63">
        <v>0</v>
      </c>
      <c r="J166" s="63">
        <v>0</v>
      </c>
      <c r="K166" s="368" t="s">
        <v>270</v>
      </c>
    </row>
    <row r="167" spans="1:11" x14ac:dyDescent="0.2">
      <c r="A167" s="65">
        <v>69</v>
      </c>
      <c r="B167" s="50" t="s">
        <v>412</v>
      </c>
      <c r="C167" s="50" t="s">
        <v>775</v>
      </c>
      <c r="D167" s="63">
        <v>1114688.75</v>
      </c>
      <c r="E167" s="63">
        <v>849160.24000000011</v>
      </c>
      <c r="F167" s="50" t="s">
        <v>29</v>
      </c>
      <c r="G167" s="63">
        <v>0</v>
      </c>
      <c r="H167" s="63">
        <v>0</v>
      </c>
      <c r="I167" s="63">
        <v>43015.800699522384</v>
      </c>
      <c r="J167" s="63">
        <v>32769.064589374029</v>
      </c>
      <c r="K167" s="368" t="s">
        <v>270</v>
      </c>
    </row>
    <row r="168" spans="1:11" x14ac:dyDescent="0.2">
      <c r="A168" s="65">
        <v>69</v>
      </c>
      <c r="B168" s="50" t="s">
        <v>413</v>
      </c>
      <c r="C168" s="50" t="s">
        <v>168</v>
      </c>
      <c r="D168" s="63">
        <v>176487.69</v>
      </c>
      <c r="E168" s="63">
        <v>168798.89</v>
      </c>
      <c r="F168" s="50" t="s">
        <v>30</v>
      </c>
      <c r="G168" s="63">
        <v>0</v>
      </c>
      <c r="H168" s="63">
        <v>0</v>
      </c>
      <c r="I168" s="63">
        <v>0</v>
      </c>
      <c r="J168" s="63">
        <v>0</v>
      </c>
      <c r="K168" s="368" t="s">
        <v>649</v>
      </c>
    </row>
    <row r="169" spans="1:11" x14ac:dyDescent="0.2">
      <c r="A169" s="65">
        <v>69</v>
      </c>
      <c r="B169" s="50" t="s">
        <v>413</v>
      </c>
      <c r="C169" s="50" t="s">
        <v>168</v>
      </c>
      <c r="D169" s="63">
        <v>176487.69</v>
      </c>
      <c r="E169" s="63">
        <v>168798.89</v>
      </c>
      <c r="F169" s="50" t="s">
        <v>30</v>
      </c>
      <c r="G169" s="63">
        <v>0</v>
      </c>
      <c r="H169" s="63">
        <v>0</v>
      </c>
      <c r="I169" s="63">
        <v>0</v>
      </c>
      <c r="J169" s="63">
        <v>0</v>
      </c>
      <c r="K169" s="368" t="s">
        <v>270</v>
      </c>
    </row>
    <row r="170" spans="1:11" x14ac:dyDescent="0.2">
      <c r="A170" s="65">
        <v>69</v>
      </c>
      <c r="B170" s="50" t="s">
        <v>413</v>
      </c>
      <c r="C170" s="50" t="s">
        <v>168</v>
      </c>
      <c r="D170" s="63">
        <v>176487.69</v>
      </c>
      <c r="E170" s="63">
        <v>168798.89</v>
      </c>
      <c r="F170" s="50" t="s">
        <v>30</v>
      </c>
      <c r="G170" s="63">
        <v>0</v>
      </c>
      <c r="H170" s="63">
        <v>0</v>
      </c>
      <c r="I170" s="63">
        <v>0</v>
      </c>
      <c r="J170" s="63">
        <v>0</v>
      </c>
      <c r="K170" s="368" t="s">
        <v>270</v>
      </c>
    </row>
    <row r="171" spans="1:11" x14ac:dyDescent="0.2">
      <c r="A171" s="65">
        <v>69</v>
      </c>
      <c r="B171" s="50" t="s">
        <v>413</v>
      </c>
      <c r="C171" s="50" t="s">
        <v>168</v>
      </c>
      <c r="D171" s="63">
        <v>176487.69</v>
      </c>
      <c r="E171" s="63">
        <v>168798.89</v>
      </c>
      <c r="F171" s="50" t="s">
        <v>30</v>
      </c>
      <c r="G171" s="63">
        <v>0</v>
      </c>
      <c r="H171" s="63">
        <v>0</v>
      </c>
      <c r="I171" s="63">
        <v>0</v>
      </c>
      <c r="J171" s="63">
        <v>0</v>
      </c>
      <c r="K171" s="368" t="s">
        <v>270</v>
      </c>
    </row>
    <row r="172" spans="1:11" x14ac:dyDescent="0.2">
      <c r="A172" s="65">
        <v>69</v>
      </c>
      <c r="B172" s="50" t="s">
        <v>413</v>
      </c>
      <c r="C172" s="50" t="s">
        <v>168</v>
      </c>
      <c r="D172" s="63">
        <v>176487.69</v>
      </c>
      <c r="E172" s="63">
        <v>168798.89</v>
      </c>
      <c r="F172" s="50" t="s">
        <v>30</v>
      </c>
      <c r="G172" s="63">
        <v>0</v>
      </c>
      <c r="H172" s="63">
        <v>0</v>
      </c>
      <c r="I172" s="63">
        <v>0</v>
      </c>
      <c r="J172" s="63">
        <v>0</v>
      </c>
      <c r="K172" s="368" t="s">
        <v>270</v>
      </c>
    </row>
    <row r="173" spans="1:11" x14ac:dyDescent="0.2">
      <c r="A173" s="65">
        <v>69</v>
      </c>
      <c r="B173" s="50" t="s">
        <v>413</v>
      </c>
      <c r="C173" s="50" t="s">
        <v>168</v>
      </c>
      <c r="D173" s="63">
        <v>176487.69</v>
      </c>
      <c r="E173" s="63">
        <v>168798.89</v>
      </c>
      <c r="F173" s="50" t="s">
        <v>30</v>
      </c>
      <c r="G173" s="63">
        <v>0</v>
      </c>
      <c r="H173" s="63">
        <v>0</v>
      </c>
      <c r="I173" s="63">
        <v>0</v>
      </c>
      <c r="J173" s="63">
        <v>0</v>
      </c>
      <c r="K173" s="368" t="s">
        <v>270</v>
      </c>
    </row>
    <row r="174" spans="1:11" x14ac:dyDescent="0.2">
      <c r="A174" s="65">
        <v>69</v>
      </c>
      <c r="B174" s="50" t="s">
        <v>413</v>
      </c>
      <c r="C174" s="50" t="s">
        <v>168</v>
      </c>
      <c r="D174" s="63">
        <v>176487.69</v>
      </c>
      <c r="E174" s="63">
        <v>168798.89</v>
      </c>
      <c r="F174" s="50" t="s">
        <v>30</v>
      </c>
      <c r="G174" s="63">
        <v>0</v>
      </c>
      <c r="H174" s="63">
        <v>0</v>
      </c>
      <c r="I174" s="63">
        <v>0</v>
      </c>
      <c r="J174" s="63">
        <v>0</v>
      </c>
      <c r="K174" s="368" t="s">
        <v>649</v>
      </c>
    </row>
    <row r="175" spans="1:11" x14ac:dyDescent="0.2">
      <c r="A175" s="65">
        <v>69</v>
      </c>
      <c r="B175" s="50" t="s">
        <v>413</v>
      </c>
      <c r="C175" s="50" t="s">
        <v>168</v>
      </c>
      <c r="D175" s="63">
        <v>176487.69</v>
      </c>
      <c r="E175" s="63">
        <v>168798.89</v>
      </c>
      <c r="F175" s="50" t="s">
        <v>30</v>
      </c>
      <c r="G175" s="63">
        <v>0</v>
      </c>
      <c r="H175" s="63">
        <v>0</v>
      </c>
      <c r="I175" s="63">
        <v>0</v>
      </c>
      <c r="J175" s="63">
        <v>0</v>
      </c>
      <c r="K175" s="368" t="s">
        <v>649</v>
      </c>
    </row>
    <row r="176" spans="1:11" x14ac:dyDescent="0.2">
      <c r="A176" s="65">
        <v>69</v>
      </c>
      <c r="B176" s="50" t="s">
        <v>413</v>
      </c>
      <c r="C176" s="50" t="s">
        <v>168</v>
      </c>
      <c r="D176" s="63">
        <v>176487.69</v>
      </c>
      <c r="E176" s="63">
        <v>168798.89</v>
      </c>
      <c r="F176" s="50" t="s">
        <v>30</v>
      </c>
      <c r="G176" s="63">
        <v>0</v>
      </c>
      <c r="H176" s="63">
        <v>0</v>
      </c>
      <c r="I176" s="63">
        <v>0</v>
      </c>
      <c r="J176" s="63">
        <v>0</v>
      </c>
      <c r="K176" s="368" t="s">
        <v>649</v>
      </c>
    </row>
    <row r="177" spans="1:11" x14ac:dyDescent="0.2">
      <c r="A177" s="65">
        <v>69</v>
      </c>
      <c r="B177" s="50" t="s">
        <v>425</v>
      </c>
      <c r="C177" s="50" t="s">
        <v>250</v>
      </c>
      <c r="D177" s="63">
        <v>869623.76</v>
      </c>
      <c r="E177" s="63">
        <v>841648.65</v>
      </c>
      <c r="F177" s="50" t="s">
        <v>30</v>
      </c>
      <c r="G177" s="63">
        <v>0</v>
      </c>
      <c r="H177" s="63">
        <v>0</v>
      </c>
      <c r="I177" s="63">
        <v>0</v>
      </c>
      <c r="J177" s="63">
        <v>0</v>
      </c>
      <c r="K177" s="368" t="s">
        <v>270</v>
      </c>
    </row>
    <row r="178" spans="1:11" x14ac:dyDescent="0.2">
      <c r="A178" s="65">
        <v>69</v>
      </c>
      <c r="B178" s="50" t="s">
        <v>425</v>
      </c>
      <c r="C178" s="50" t="s">
        <v>250</v>
      </c>
      <c r="D178" s="63">
        <v>869623.76</v>
      </c>
      <c r="E178" s="63">
        <v>841648.65</v>
      </c>
      <c r="F178" s="50" t="s">
        <v>30</v>
      </c>
      <c r="G178" s="63">
        <v>0</v>
      </c>
      <c r="H178" s="63">
        <v>0</v>
      </c>
      <c r="I178" s="63">
        <v>0</v>
      </c>
      <c r="J178" s="63">
        <v>0</v>
      </c>
      <c r="K178" s="368" t="s">
        <v>646</v>
      </c>
    </row>
    <row r="179" spans="1:11" x14ac:dyDescent="0.2">
      <c r="A179" s="65">
        <v>69</v>
      </c>
      <c r="B179" s="50" t="s">
        <v>425</v>
      </c>
      <c r="C179" s="50" t="s">
        <v>250</v>
      </c>
      <c r="D179" s="63">
        <v>869623.76</v>
      </c>
      <c r="E179" s="63">
        <v>841648.65</v>
      </c>
      <c r="F179" s="50" t="s">
        <v>30</v>
      </c>
      <c r="G179" s="63">
        <v>0</v>
      </c>
      <c r="H179" s="63">
        <v>0</v>
      </c>
      <c r="I179" s="63">
        <v>0</v>
      </c>
      <c r="J179" s="63">
        <v>0</v>
      </c>
      <c r="K179" s="368" t="s">
        <v>270</v>
      </c>
    </row>
    <row r="180" spans="1:11" x14ac:dyDescent="0.2">
      <c r="A180" s="65">
        <v>69</v>
      </c>
      <c r="B180" s="50" t="s">
        <v>425</v>
      </c>
      <c r="C180" s="50" t="s">
        <v>250</v>
      </c>
      <c r="D180" s="63">
        <v>869623.76</v>
      </c>
      <c r="E180" s="63">
        <v>841648.65</v>
      </c>
      <c r="F180" s="50" t="s">
        <v>30</v>
      </c>
      <c r="G180" s="63">
        <v>0</v>
      </c>
      <c r="H180" s="63">
        <v>0</v>
      </c>
      <c r="I180" s="63">
        <v>0</v>
      </c>
      <c r="J180" s="63">
        <v>0</v>
      </c>
      <c r="K180" s="368" t="s">
        <v>270</v>
      </c>
    </row>
    <row r="181" spans="1:11" x14ac:dyDescent="0.2">
      <c r="A181" s="65">
        <v>69</v>
      </c>
      <c r="B181" s="50" t="s">
        <v>425</v>
      </c>
      <c r="C181" s="50" t="s">
        <v>250</v>
      </c>
      <c r="D181" s="63">
        <v>869623.76</v>
      </c>
      <c r="E181" s="63">
        <v>841648.65</v>
      </c>
      <c r="F181" s="50" t="s">
        <v>30</v>
      </c>
      <c r="G181" s="63">
        <v>0</v>
      </c>
      <c r="H181" s="63">
        <v>0</v>
      </c>
      <c r="I181" s="63">
        <v>0</v>
      </c>
      <c r="J181" s="63">
        <v>0</v>
      </c>
      <c r="K181" s="368" t="s">
        <v>646</v>
      </c>
    </row>
    <row r="182" spans="1:11" x14ac:dyDescent="0.2">
      <c r="A182" s="65">
        <v>69</v>
      </c>
      <c r="B182" s="50" t="s">
        <v>425</v>
      </c>
      <c r="C182" s="50" t="s">
        <v>250</v>
      </c>
      <c r="D182" s="63">
        <v>869623.76</v>
      </c>
      <c r="E182" s="63">
        <v>841648.65</v>
      </c>
      <c r="F182" s="50" t="s">
        <v>30</v>
      </c>
      <c r="G182" s="63">
        <v>0</v>
      </c>
      <c r="H182" s="63">
        <v>0</v>
      </c>
      <c r="I182" s="63">
        <v>0</v>
      </c>
      <c r="J182" s="63">
        <v>0</v>
      </c>
      <c r="K182" s="368" t="s">
        <v>270</v>
      </c>
    </row>
    <row r="183" spans="1:11" x14ac:dyDescent="0.2">
      <c r="A183" s="65">
        <v>69</v>
      </c>
      <c r="B183" s="50" t="s">
        <v>425</v>
      </c>
      <c r="C183" s="50" t="s">
        <v>250</v>
      </c>
      <c r="D183" s="63">
        <v>869623.76</v>
      </c>
      <c r="E183" s="63">
        <v>841648.65</v>
      </c>
      <c r="F183" s="50" t="s">
        <v>30</v>
      </c>
      <c r="G183" s="63">
        <v>0</v>
      </c>
      <c r="H183" s="63">
        <v>0</v>
      </c>
      <c r="I183" s="63">
        <v>0</v>
      </c>
      <c r="J183" s="63">
        <v>0</v>
      </c>
      <c r="K183" s="368" t="s">
        <v>270</v>
      </c>
    </row>
    <row r="184" spans="1:11" x14ac:dyDescent="0.2">
      <c r="A184" s="65">
        <v>69</v>
      </c>
      <c r="B184" s="50" t="s">
        <v>428</v>
      </c>
      <c r="C184" s="50" t="s">
        <v>797</v>
      </c>
      <c r="D184" s="63">
        <v>1163410.74</v>
      </c>
      <c r="E184" s="63">
        <v>1090435.4999999998</v>
      </c>
      <c r="F184" s="50" t="s">
        <v>29</v>
      </c>
      <c r="G184" s="63">
        <v>0</v>
      </c>
      <c r="H184" s="63">
        <v>0</v>
      </c>
      <c r="I184" s="63">
        <v>82994.415763901154</v>
      </c>
      <c r="J184" s="63">
        <v>77788.569538834941</v>
      </c>
      <c r="K184" s="368" t="s">
        <v>270</v>
      </c>
    </row>
    <row r="185" spans="1:11" x14ac:dyDescent="0.2">
      <c r="A185" s="65">
        <v>69</v>
      </c>
      <c r="B185" s="50" t="s">
        <v>428</v>
      </c>
      <c r="C185" s="50" t="s">
        <v>797</v>
      </c>
      <c r="D185" s="63">
        <v>1163410.74</v>
      </c>
      <c r="E185" s="63">
        <v>1090435.4999999998</v>
      </c>
      <c r="F185" s="50" t="s">
        <v>30</v>
      </c>
      <c r="G185" s="63">
        <v>0</v>
      </c>
      <c r="H185" s="63">
        <v>0</v>
      </c>
      <c r="I185" s="63">
        <v>0</v>
      </c>
      <c r="J185" s="63">
        <v>0</v>
      </c>
      <c r="K185" s="368" t="s">
        <v>270</v>
      </c>
    </row>
    <row r="186" spans="1:11" x14ac:dyDescent="0.2">
      <c r="A186" s="65">
        <v>69</v>
      </c>
      <c r="B186" s="50" t="s">
        <v>428</v>
      </c>
      <c r="C186" s="50" t="s">
        <v>797</v>
      </c>
      <c r="D186" s="63">
        <v>1163410.74</v>
      </c>
      <c r="E186" s="63">
        <v>1090435.4999999998</v>
      </c>
      <c r="F186" s="50" t="s">
        <v>29</v>
      </c>
      <c r="G186" s="63">
        <v>0</v>
      </c>
      <c r="H186" s="63">
        <v>0</v>
      </c>
      <c r="I186" s="63">
        <v>141190.62378640778</v>
      </c>
      <c r="J186" s="63">
        <v>132334.40533980582</v>
      </c>
      <c r="K186" s="368" t="s">
        <v>270</v>
      </c>
    </row>
    <row r="187" spans="1:11" x14ac:dyDescent="0.2">
      <c r="A187" s="65">
        <v>69</v>
      </c>
      <c r="B187" s="50" t="s">
        <v>428</v>
      </c>
      <c r="C187" s="50" t="s">
        <v>797</v>
      </c>
      <c r="D187" s="63">
        <v>1163410.74</v>
      </c>
      <c r="E187" s="63">
        <v>1090435.4999999998</v>
      </c>
      <c r="F187" s="50" t="s">
        <v>29</v>
      </c>
      <c r="G187" s="63">
        <v>0</v>
      </c>
      <c r="H187" s="63">
        <v>0</v>
      </c>
      <c r="I187" s="63">
        <v>821.47272021182698</v>
      </c>
      <c r="J187" s="63">
        <v>769.94563106796102</v>
      </c>
      <c r="K187" s="368" t="s">
        <v>270</v>
      </c>
    </row>
    <row r="188" spans="1:11" x14ac:dyDescent="0.2">
      <c r="A188" s="65">
        <v>69</v>
      </c>
      <c r="B188" s="50" t="s">
        <v>428</v>
      </c>
      <c r="C188" s="50" t="s">
        <v>797</v>
      </c>
      <c r="D188" s="63">
        <v>1163410.74</v>
      </c>
      <c r="E188" s="63">
        <v>1090435.4999999998</v>
      </c>
      <c r="F188" s="50" t="s">
        <v>29</v>
      </c>
      <c r="G188" s="63">
        <v>0</v>
      </c>
      <c r="H188" s="63">
        <v>0</v>
      </c>
      <c r="I188" s="63">
        <v>67258.078967343346</v>
      </c>
      <c r="J188" s="63">
        <v>63039.298543689307</v>
      </c>
      <c r="K188" s="368" t="s">
        <v>270</v>
      </c>
    </row>
    <row r="189" spans="1:11" x14ac:dyDescent="0.2">
      <c r="A189" s="65">
        <v>69</v>
      </c>
      <c r="B189" s="50" t="s">
        <v>428</v>
      </c>
      <c r="C189" s="50" t="s">
        <v>797</v>
      </c>
      <c r="D189" s="63">
        <v>1163410.74</v>
      </c>
      <c r="E189" s="63">
        <v>1090435.4999999998</v>
      </c>
      <c r="F189" s="50" t="s">
        <v>29</v>
      </c>
      <c r="G189" s="63">
        <v>0</v>
      </c>
      <c r="H189" s="63">
        <v>0</v>
      </c>
      <c r="I189" s="63">
        <v>179.69715754633717</v>
      </c>
      <c r="J189" s="63">
        <v>168.42560679611648</v>
      </c>
      <c r="K189" s="368" t="s">
        <v>270</v>
      </c>
    </row>
    <row r="190" spans="1:11" x14ac:dyDescent="0.2">
      <c r="A190" s="65">
        <v>69</v>
      </c>
      <c r="B190" s="50" t="s">
        <v>428</v>
      </c>
      <c r="C190" s="50" t="s">
        <v>797</v>
      </c>
      <c r="D190" s="63">
        <v>1163410.74</v>
      </c>
      <c r="E190" s="63">
        <v>1090435.4999999998</v>
      </c>
      <c r="F190" s="50" t="s">
        <v>29</v>
      </c>
      <c r="G190" s="63">
        <v>0</v>
      </c>
      <c r="H190" s="63">
        <v>0</v>
      </c>
      <c r="I190" s="63">
        <v>62123.874466019413</v>
      </c>
      <c r="J190" s="63">
        <v>58227.138349514542</v>
      </c>
      <c r="K190" s="368" t="s">
        <v>270</v>
      </c>
    </row>
    <row r="191" spans="1:11" x14ac:dyDescent="0.2">
      <c r="A191" s="65">
        <v>69</v>
      </c>
      <c r="B191" s="50" t="s">
        <v>428</v>
      </c>
      <c r="C191" s="50" t="s">
        <v>797</v>
      </c>
      <c r="D191" s="63">
        <v>1163410.74</v>
      </c>
      <c r="E191" s="63">
        <v>1090435.4999999998</v>
      </c>
      <c r="F191" s="50" t="s">
        <v>29</v>
      </c>
      <c r="G191" s="63">
        <v>0</v>
      </c>
      <c r="H191" s="63">
        <v>0</v>
      </c>
      <c r="I191" s="63">
        <v>1155.1960127978816</v>
      </c>
      <c r="J191" s="63">
        <v>1082.7360436893202</v>
      </c>
      <c r="K191" s="368" t="s">
        <v>270</v>
      </c>
    </row>
    <row r="192" spans="1:11" x14ac:dyDescent="0.2">
      <c r="A192" s="65">
        <v>69</v>
      </c>
      <c r="B192" s="50" t="s">
        <v>428</v>
      </c>
      <c r="C192" s="50" t="s">
        <v>797</v>
      </c>
      <c r="D192" s="63">
        <v>1163410.74</v>
      </c>
      <c r="E192" s="63">
        <v>1090435.4999999998</v>
      </c>
      <c r="F192" s="50" t="s">
        <v>29</v>
      </c>
      <c r="G192" s="63">
        <v>0</v>
      </c>
      <c r="H192" s="63">
        <v>0</v>
      </c>
      <c r="I192" s="63">
        <v>165321.38494263019</v>
      </c>
      <c r="J192" s="63">
        <v>154951.55825242717</v>
      </c>
      <c r="K192" s="368" t="s">
        <v>270</v>
      </c>
    </row>
    <row r="193" spans="1:11" x14ac:dyDescent="0.2">
      <c r="A193" s="65">
        <v>69</v>
      </c>
      <c r="B193" s="50" t="s">
        <v>428</v>
      </c>
      <c r="C193" s="50" t="s">
        <v>797</v>
      </c>
      <c r="D193" s="63">
        <v>1163410.74</v>
      </c>
      <c r="E193" s="63">
        <v>1090435.4999999998</v>
      </c>
      <c r="F193" s="50" t="s">
        <v>29</v>
      </c>
      <c r="G193" s="63">
        <v>0</v>
      </c>
      <c r="H193" s="63">
        <v>0</v>
      </c>
      <c r="I193" s="63">
        <v>693.11760767872909</v>
      </c>
      <c r="J193" s="63">
        <v>649.64162621359208</v>
      </c>
      <c r="K193" s="368" t="s">
        <v>270</v>
      </c>
    </row>
    <row r="194" spans="1:11" x14ac:dyDescent="0.2">
      <c r="A194" s="65">
        <v>69</v>
      </c>
      <c r="B194" s="50" t="s">
        <v>428</v>
      </c>
      <c r="C194" s="50" t="s">
        <v>797</v>
      </c>
      <c r="D194" s="63">
        <v>1163410.74</v>
      </c>
      <c r="E194" s="63">
        <v>1090435.4999999998</v>
      </c>
      <c r="F194" s="50" t="s">
        <v>30</v>
      </c>
      <c r="G194" s="63">
        <v>0</v>
      </c>
      <c r="H194" s="63">
        <v>0</v>
      </c>
      <c r="I194" s="63">
        <v>0</v>
      </c>
      <c r="J194" s="63">
        <v>0</v>
      </c>
      <c r="K194" s="368" t="s">
        <v>270</v>
      </c>
    </row>
    <row r="195" spans="1:11" x14ac:dyDescent="0.2">
      <c r="A195" s="65">
        <v>69</v>
      </c>
      <c r="B195" s="50" t="s">
        <v>428</v>
      </c>
      <c r="C195" s="50" t="s">
        <v>797</v>
      </c>
      <c r="D195" s="63">
        <v>1163410.74</v>
      </c>
      <c r="E195" s="63">
        <v>1090435.4999999998</v>
      </c>
      <c r="F195" s="50" t="s">
        <v>30</v>
      </c>
      <c r="G195" s="63">
        <v>0</v>
      </c>
      <c r="H195" s="63">
        <v>0</v>
      </c>
      <c r="I195" s="63">
        <v>0</v>
      </c>
      <c r="J195" s="63">
        <v>0</v>
      </c>
      <c r="K195" s="368" t="s">
        <v>646</v>
      </c>
    </row>
    <row r="196" spans="1:11" x14ac:dyDescent="0.2">
      <c r="A196" s="65">
        <v>69</v>
      </c>
      <c r="B196" s="50" t="s">
        <v>428</v>
      </c>
      <c r="C196" s="50" t="s">
        <v>797</v>
      </c>
      <c r="D196" s="63">
        <v>1163410.74</v>
      </c>
      <c r="E196" s="63">
        <v>1090435.4999999998</v>
      </c>
      <c r="F196" s="50" t="s">
        <v>30</v>
      </c>
      <c r="G196" s="63">
        <v>0</v>
      </c>
      <c r="H196" s="63">
        <v>0</v>
      </c>
      <c r="I196" s="63">
        <v>0</v>
      </c>
      <c r="J196" s="63">
        <v>0</v>
      </c>
      <c r="K196" s="368" t="s">
        <v>646</v>
      </c>
    </row>
    <row r="197" spans="1:11" x14ac:dyDescent="0.2">
      <c r="A197" s="65">
        <v>69</v>
      </c>
      <c r="B197" s="50" t="s">
        <v>428</v>
      </c>
      <c r="C197" s="50" t="s">
        <v>797</v>
      </c>
      <c r="D197" s="63">
        <v>1163410.74</v>
      </c>
      <c r="E197" s="63">
        <v>1090435.4999999998</v>
      </c>
      <c r="F197" s="50" t="s">
        <v>30</v>
      </c>
      <c r="G197" s="63">
        <v>0</v>
      </c>
      <c r="H197" s="63">
        <v>0</v>
      </c>
      <c r="I197" s="63">
        <v>0</v>
      </c>
      <c r="J197" s="63">
        <v>0</v>
      </c>
      <c r="K197" s="368" t="s">
        <v>646</v>
      </c>
    </row>
    <row r="198" spans="1:11" x14ac:dyDescent="0.2">
      <c r="A198" s="65">
        <v>69</v>
      </c>
      <c r="B198" s="50" t="s">
        <v>431</v>
      </c>
      <c r="C198" s="50" t="s">
        <v>873</v>
      </c>
      <c r="D198" s="63">
        <v>520479.67000000004</v>
      </c>
      <c r="E198" s="63">
        <v>322988.5</v>
      </c>
      <c r="F198" s="50" t="s">
        <v>30</v>
      </c>
      <c r="G198" s="63">
        <v>0</v>
      </c>
      <c r="H198" s="63">
        <v>0</v>
      </c>
      <c r="I198" s="63">
        <v>0</v>
      </c>
      <c r="J198" s="63">
        <v>0</v>
      </c>
      <c r="K198" s="368" t="s">
        <v>270</v>
      </c>
    </row>
    <row r="199" spans="1:11" x14ac:dyDescent="0.2">
      <c r="A199" s="65">
        <v>69</v>
      </c>
      <c r="B199" s="50" t="s">
        <v>431</v>
      </c>
      <c r="C199" s="50" t="s">
        <v>873</v>
      </c>
      <c r="D199" s="63">
        <v>520479.67000000004</v>
      </c>
      <c r="E199" s="63">
        <v>322988.5</v>
      </c>
      <c r="F199" s="50" t="s">
        <v>30</v>
      </c>
      <c r="G199" s="63">
        <v>0</v>
      </c>
      <c r="H199" s="63">
        <v>0</v>
      </c>
      <c r="I199" s="63">
        <v>0</v>
      </c>
      <c r="J199" s="63">
        <v>0</v>
      </c>
      <c r="K199" s="368" t="s">
        <v>270</v>
      </c>
    </row>
    <row r="200" spans="1:11" x14ac:dyDescent="0.2">
      <c r="A200" s="65">
        <v>69</v>
      </c>
      <c r="B200" s="50" t="s">
        <v>431</v>
      </c>
      <c r="C200" s="50" t="s">
        <v>873</v>
      </c>
      <c r="D200" s="63">
        <v>520479.67000000004</v>
      </c>
      <c r="E200" s="63">
        <v>322988.5</v>
      </c>
      <c r="F200" s="50" t="s">
        <v>30</v>
      </c>
      <c r="G200" s="63">
        <v>0</v>
      </c>
      <c r="H200" s="63">
        <v>0</v>
      </c>
      <c r="I200" s="63">
        <v>0</v>
      </c>
      <c r="J200" s="63">
        <v>0</v>
      </c>
      <c r="K200" s="368" t="s">
        <v>646</v>
      </c>
    </row>
    <row r="201" spans="1:11" x14ac:dyDescent="0.2">
      <c r="A201" s="65">
        <v>69</v>
      </c>
      <c r="B201" s="50" t="s">
        <v>431</v>
      </c>
      <c r="C201" s="50" t="s">
        <v>873</v>
      </c>
      <c r="D201" s="63">
        <v>520479.67000000004</v>
      </c>
      <c r="E201" s="63">
        <v>322988.5</v>
      </c>
      <c r="F201" s="50" t="s">
        <v>30</v>
      </c>
      <c r="G201" s="63">
        <v>0</v>
      </c>
      <c r="H201" s="63">
        <v>0</v>
      </c>
      <c r="I201" s="63">
        <v>0</v>
      </c>
      <c r="J201" s="63">
        <v>0</v>
      </c>
      <c r="K201" s="368" t="s">
        <v>270</v>
      </c>
    </row>
    <row r="202" spans="1:11" x14ac:dyDescent="0.2">
      <c r="A202" s="65">
        <v>69</v>
      </c>
      <c r="B202" s="50" t="s">
        <v>431</v>
      </c>
      <c r="C202" s="50" t="s">
        <v>873</v>
      </c>
      <c r="D202" s="63">
        <v>520479.67000000004</v>
      </c>
      <c r="E202" s="63">
        <v>322988.5</v>
      </c>
      <c r="F202" s="50" t="s">
        <v>30</v>
      </c>
      <c r="G202" s="63">
        <v>0</v>
      </c>
      <c r="H202" s="63">
        <v>0</v>
      </c>
      <c r="I202" s="63">
        <v>0</v>
      </c>
      <c r="J202" s="63">
        <v>0</v>
      </c>
      <c r="K202" s="368" t="s">
        <v>646</v>
      </c>
    </row>
    <row r="203" spans="1:11" x14ac:dyDescent="0.2">
      <c r="A203" s="65">
        <v>69</v>
      </c>
      <c r="B203" s="50" t="s">
        <v>431</v>
      </c>
      <c r="C203" s="50" t="s">
        <v>873</v>
      </c>
      <c r="D203" s="63">
        <v>520479.67000000004</v>
      </c>
      <c r="E203" s="63">
        <v>322988.5</v>
      </c>
      <c r="F203" s="50" t="s">
        <v>30</v>
      </c>
      <c r="G203" s="63">
        <v>0</v>
      </c>
      <c r="H203" s="63">
        <v>0</v>
      </c>
      <c r="I203" s="63">
        <v>0</v>
      </c>
      <c r="J203" s="63">
        <v>0</v>
      </c>
      <c r="K203" s="368" t="s">
        <v>270</v>
      </c>
    </row>
    <row r="204" spans="1:11" x14ac:dyDescent="0.2">
      <c r="A204" s="65">
        <v>69</v>
      </c>
      <c r="B204" s="50" t="s">
        <v>431</v>
      </c>
      <c r="C204" s="50" t="s">
        <v>873</v>
      </c>
      <c r="D204" s="63">
        <v>520479.67000000004</v>
      </c>
      <c r="E204" s="63">
        <v>322988.5</v>
      </c>
      <c r="F204" s="50" t="s">
        <v>30</v>
      </c>
      <c r="G204" s="63">
        <v>0</v>
      </c>
      <c r="H204" s="63">
        <v>0</v>
      </c>
      <c r="I204" s="63">
        <v>0</v>
      </c>
      <c r="J204" s="63">
        <v>0</v>
      </c>
      <c r="K204" s="368" t="s">
        <v>646</v>
      </c>
    </row>
    <row r="205" spans="1:11" x14ac:dyDescent="0.2">
      <c r="A205" s="65">
        <v>69</v>
      </c>
      <c r="B205" s="50" t="s">
        <v>431</v>
      </c>
      <c r="C205" s="50" t="s">
        <v>442</v>
      </c>
      <c r="D205" s="63">
        <v>14982.06</v>
      </c>
      <c r="E205" s="63">
        <v>5187.9299999999994</v>
      </c>
      <c r="F205" s="50" t="s">
        <v>30</v>
      </c>
      <c r="G205" s="63">
        <v>0</v>
      </c>
      <c r="H205" s="63">
        <v>0</v>
      </c>
      <c r="I205" s="63">
        <v>0</v>
      </c>
      <c r="J205" s="63">
        <v>0</v>
      </c>
      <c r="K205" s="368" t="s">
        <v>270</v>
      </c>
    </row>
    <row r="206" spans="1:11" x14ac:dyDescent="0.2">
      <c r="A206" s="65">
        <v>69</v>
      </c>
      <c r="B206" s="50" t="s">
        <v>431</v>
      </c>
      <c r="C206" s="50" t="s">
        <v>867</v>
      </c>
      <c r="D206" s="63">
        <v>315531.77</v>
      </c>
      <c r="E206" s="63">
        <v>185451.12</v>
      </c>
      <c r="F206" s="50" t="s">
        <v>30</v>
      </c>
      <c r="G206" s="63">
        <v>0</v>
      </c>
      <c r="H206" s="63">
        <v>0</v>
      </c>
      <c r="I206" s="63">
        <v>0</v>
      </c>
      <c r="J206" s="63">
        <v>0</v>
      </c>
      <c r="K206" s="368" t="s">
        <v>646</v>
      </c>
    </row>
    <row r="207" spans="1:11" x14ac:dyDescent="0.2">
      <c r="A207" s="65">
        <v>69</v>
      </c>
      <c r="B207" s="50" t="s">
        <v>431</v>
      </c>
      <c r="C207" s="50" t="s">
        <v>867</v>
      </c>
      <c r="D207" s="63">
        <v>315531.77</v>
      </c>
      <c r="E207" s="63">
        <v>185451.12</v>
      </c>
      <c r="F207" s="50" t="s">
        <v>30</v>
      </c>
      <c r="G207" s="63">
        <v>0</v>
      </c>
      <c r="H207" s="63">
        <v>0</v>
      </c>
      <c r="I207" s="63">
        <v>0</v>
      </c>
      <c r="J207" s="63">
        <v>0</v>
      </c>
      <c r="K207" s="368" t="s">
        <v>270</v>
      </c>
    </row>
    <row r="208" spans="1:11" x14ac:dyDescent="0.2">
      <c r="A208" s="65">
        <v>69</v>
      </c>
      <c r="B208" s="50" t="s">
        <v>431</v>
      </c>
      <c r="C208" s="50" t="s">
        <v>873</v>
      </c>
      <c r="D208" s="63">
        <v>520479.67000000004</v>
      </c>
      <c r="E208" s="63">
        <v>322988.5</v>
      </c>
      <c r="F208" s="50" t="s">
        <v>30</v>
      </c>
      <c r="G208" s="63">
        <v>0</v>
      </c>
      <c r="H208" s="63">
        <v>0</v>
      </c>
      <c r="I208" s="63">
        <v>0</v>
      </c>
      <c r="J208" s="63">
        <v>0</v>
      </c>
      <c r="K208" s="368" t="s">
        <v>270</v>
      </c>
    </row>
    <row r="209" spans="1:11" x14ac:dyDescent="0.2">
      <c r="A209" s="65">
        <v>69</v>
      </c>
      <c r="B209" s="50" t="s">
        <v>437</v>
      </c>
      <c r="C209" s="50" t="s">
        <v>175</v>
      </c>
      <c r="D209" s="63">
        <v>375728.65</v>
      </c>
      <c r="E209" s="63">
        <v>348328.03</v>
      </c>
      <c r="F209" s="50" t="s">
        <v>30</v>
      </c>
      <c r="G209" s="63">
        <v>0</v>
      </c>
      <c r="H209" s="63">
        <v>0</v>
      </c>
      <c r="I209" s="63">
        <v>0</v>
      </c>
      <c r="J209" s="63">
        <v>0</v>
      </c>
      <c r="K209" s="368" t="s">
        <v>646</v>
      </c>
    </row>
    <row r="210" spans="1:11" x14ac:dyDescent="0.2">
      <c r="A210" s="65">
        <v>69</v>
      </c>
      <c r="B210" s="50" t="s">
        <v>437</v>
      </c>
      <c r="C210" s="50" t="s">
        <v>175</v>
      </c>
      <c r="D210" s="63">
        <v>375728.65</v>
      </c>
      <c r="E210" s="63">
        <v>348328.03</v>
      </c>
      <c r="F210" s="50" t="s">
        <v>30</v>
      </c>
      <c r="G210" s="63">
        <v>0</v>
      </c>
      <c r="H210" s="63">
        <v>0</v>
      </c>
      <c r="I210" s="63">
        <v>0</v>
      </c>
      <c r="J210" s="63">
        <v>0</v>
      </c>
      <c r="K210" s="368" t="s">
        <v>270</v>
      </c>
    </row>
    <row r="211" spans="1:11" x14ac:dyDescent="0.2">
      <c r="A211" s="65">
        <v>69</v>
      </c>
      <c r="B211" s="50" t="s">
        <v>437</v>
      </c>
      <c r="C211" s="50" t="s">
        <v>175</v>
      </c>
      <c r="D211" s="63">
        <v>375728.65</v>
      </c>
      <c r="E211" s="63">
        <v>348328.03</v>
      </c>
      <c r="F211" s="50" t="s">
        <v>30</v>
      </c>
      <c r="G211" s="63">
        <v>0</v>
      </c>
      <c r="H211" s="63">
        <v>0</v>
      </c>
      <c r="I211" s="63">
        <v>0</v>
      </c>
      <c r="J211" s="63">
        <v>0</v>
      </c>
      <c r="K211" s="368" t="s">
        <v>646</v>
      </c>
    </row>
    <row r="212" spans="1:11" x14ac:dyDescent="0.2">
      <c r="A212" s="65">
        <v>69</v>
      </c>
      <c r="B212" s="50" t="s">
        <v>437</v>
      </c>
      <c r="C212" s="50" t="s">
        <v>175</v>
      </c>
      <c r="D212" s="63">
        <v>375728.65</v>
      </c>
      <c r="E212" s="63">
        <v>348328.03</v>
      </c>
      <c r="F212" s="50" t="s">
        <v>30</v>
      </c>
      <c r="G212" s="63">
        <v>0</v>
      </c>
      <c r="H212" s="63">
        <v>0</v>
      </c>
      <c r="I212" s="63">
        <v>0</v>
      </c>
      <c r="J212" s="63">
        <v>0</v>
      </c>
      <c r="K212" s="368" t="s">
        <v>270</v>
      </c>
    </row>
    <row r="213" spans="1:11" x14ac:dyDescent="0.2">
      <c r="A213" s="65">
        <v>69</v>
      </c>
      <c r="B213" s="50" t="s">
        <v>413</v>
      </c>
      <c r="C213" s="50" t="s">
        <v>168</v>
      </c>
      <c r="D213" s="63">
        <v>176487.69</v>
      </c>
      <c r="E213" s="63">
        <v>168798.89</v>
      </c>
      <c r="F213" s="50" t="s">
        <v>30</v>
      </c>
      <c r="G213" s="63">
        <v>0</v>
      </c>
      <c r="H213" s="63">
        <v>0</v>
      </c>
      <c r="I213" s="63">
        <v>0</v>
      </c>
      <c r="J213" s="63">
        <v>0</v>
      </c>
      <c r="K213" s="368" t="s">
        <v>649</v>
      </c>
    </row>
    <row r="214" spans="1:11" x14ac:dyDescent="0.2">
      <c r="A214" s="65">
        <v>69</v>
      </c>
      <c r="B214" s="50" t="s">
        <v>413</v>
      </c>
      <c r="C214" s="50" t="s">
        <v>168</v>
      </c>
      <c r="D214" s="63">
        <v>176487.69</v>
      </c>
      <c r="E214" s="63">
        <v>168798.89</v>
      </c>
      <c r="F214" s="50" t="s">
        <v>30</v>
      </c>
      <c r="G214" s="63">
        <v>0</v>
      </c>
      <c r="H214" s="63">
        <v>0</v>
      </c>
      <c r="I214" s="63">
        <v>0</v>
      </c>
      <c r="J214" s="63">
        <v>0</v>
      </c>
      <c r="K214" s="368" t="s">
        <v>270</v>
      </c>
    </row>
    <row r="215" spans="1:11" x14ac:dyDescent="0.2">
      <c r="A215" s="65">
        <v>69</v>
      </c>
      <c r="B215" s="50" t="s">
        <v>413</v>
      </c>
      <c r="C215" s="50" t="s">
        <v>168</v>
      </c>
      <c r="D215" s="63">
        <v>176487.69</v>
      </c>
      <c r="E215" s="63">
        <v>168798.89</v>
      </c>
      <c r="F215" s="50" t="s">
        <v>30</v>
      </c>
      <c r="G215" s="63">
        <v>0</v>
      </c>
      <c r="H215" s="63">
        <v>0</v>
      </c>
      <c r="I215" s="63">
        <v>0</v>
      </c>
      <c r="J215" s="63">
        <v>0</v>
      </c>
      <c r="K215" s="368" t="s">
        <v>270</v>
      </c>
    </row>
    <row r="216" spans="1:11" x14ac:dyDescent="0.2">
      <c r="A216" s="65">
        <v>69</v>
      </c>
      <c r="B216" s="50" t="s">
        <v>413</v>
      </c>
      <c r="C216" s="50" t="s">
        <v>168</v>
      </c>
      <c r="D216" s="63">
        <v>176487.69</v>
      </c>
      <c r="E216" s="63">
        <v>168798.89</v>
      </c>
      <c r="F216" s="50" t="s">
        <v>30</v>
      </c>
      <c r="G216" s="63">
        <v>0</v>
      </c>
      <c r="H216" s="63">
        <v>0</v>
      </c>
      <c r="I216" s="63">
        <v>0</v>
      </c>
      <c r="J216" s="63">
        <v>0</v>
      </c>
      <c r="K216" s="368" t="s">
        <v>270</v>
      </c>
    </row>
    <row r="217" spans="1:11" x14ac:dyDescent="0.2">
      <c r="A217" s="65">
        <v>69</v>
      </c>
      <c r="B217" s="50" t="s">
        <v>413</v>
      </c>
      <c r="C217" s="50" t="s">
        <v>168</v>
      </c>
      <c r="D217" s="63">
        <v>176487.69</v>
      </c>
      <c r="E217" s="63">
        <v>168798.89</v>
      </c>
      <c r="F217" s="50" t="s">
        <v>30</v>
      </c>
      <c r="G217" s="63">
        <v>0</v>
      </c>
      <c r="H217" s="63">
        <v>0</v>
      </c>
      <c r="I217" s="63">
        <v>0</v>
      </c>
      <c r="J217" s="63">
        <v>0</v>
      </c>
      <c r="K217" s="368" t="s">
        <v>270</v>
      </c>
    </row>
    <row r="218" spans="1:11" x14ac:dyDescent="0.2">
      <c r="A218" s="65">
        <v>69</v>
      </c>
      <c r="B218" s="50" t="s">
        <v>413</v>
      </c>
      <c r="C218" s="50" t="s">
        <v>168</v>
      </c>
      <c r="D218" s="63">
        <v>176487.69</v>
      </c>
      <c r="E218" s="63">
        <v>168798.89</v>
      </c>
      <c r="F218" s="50" t="s">
        <v>30</v>
      </c>
      <c r="G218" s="63">
        <v>0</v>
      </c>
      <c r="H218" s="63">
        <v>0</v>
      </c>
      <c r="I218" s="63">
        <v>0</v>
      </c>
      <c r="J218" s="63">
        <v>0</v>
      </c>
      <c r="K218" s="368" t="s">
        <v>270</v>
      </c>
    </row>
    <row r="219" spans="1:11" x14ac:dyDescent="0.2">
      <c r="A219" s="65">
        <v>69</v>
      </c>
      <c r="B219" s="50" t="s">
        <v>413</v>
      </c>
      <c r="C219" s="50" t="s">
        <v>168</v>
      </c>
      <c r="D219" s="63">
        <v>176487.69</v>
      </c>
      <c r="E219" s="63">
        <v>168798.89</v>
      </c>
      <c r="F219" s="50" t="s">
        <v>30</v>
      </c>
      <c r="G219" s="63">
        <v>0</v>
      </c>
      <c r="H219" s="63">
        <v>0</v>
      </c>
      <c r="I219" s="63">
        <v>0</v>
      </c>
      <c r="J219" s="63">
        <v>0</v>
      </c>
      <c r="K219" s="368" t="s">
        <v>649</v>
      </c>
    </row>
    <row r="220" spans="1:11" x14ac:dyDescent="0.2">
      <c r="A220" s="65">
        <v>69</v>
      </c>
      <c r="B220" s="50" t="s">
        <v>413</v>
      </c>
      <c r="C220" s="50" t="s">
        <v>168</v>
      </c>
      <c r="D220" s="63">
        <v>176487.69</v>
      </c>
      <c r="E220" s="63">
        <v>168798.89</v>
      </c>
      <c r="F220" s="50" t="s">
        <v>30</v>
      </c>
      <c r="G220" s="63">
        <v>0</v>
      </c>
      <c r="H220" s="63">
        <v>0</v>
      </c>
      <c r="I220" s="63">
        <v>0</v>
      </c>
      <c r="J220" s="63">
        <v>0</v>
      </c>
      <c r="K220" s="368" t="s">
        <v>649</v>
      </c>
    </row>
    <row r="221" spans="1:11" x14ac:dyDescent="0.2">
      <c r="A221" s="65">
        <v>69</v>
      </c>
      <c r="B221" s="50" t="s">
        <v>413</v>
      </c>
      <c r="C221" s="50" t="s">
        <v>168</v>
      </c>
      <c r="D221" s="63">
        <v>176487.69</v>
      </c>
      <c r="E221" s="63">
        <v>168798.89</v>
      </c>
      <c r="F221" s="50" t="s">
        <v>30</v>
      </c>
      <c r="G221" s="63">
        <v>0</v>
      </c>
      <c r="H221" s="63">
        <v>0</v>
      </c>
      <c r="I221" s="63">
        <v>0</v>
      </c>
      <c r="J221" s="63">
        <v>0</v>
      </c>
      <c r="K221" s="368" t="s">
        <v>649</v>
      </c>
    </row>
    <row r="222" spans="1:11" x14ac:dyDescent="0.2">
      <c r="A222" s="65">
        <v>69</v>
      </c>
      <c r="B222" s="50" t="s">
        <v>413</v>
      </c>
      <c r="C222" s="50" t="s">
        <v>791</v>
      </c>
      <c r="D222" s="63">
        <v>191032.56</v>
      </c>
      <c r="E222" s="63">
        <v>79319.72</v>
      </c>
      <c r="F222" s="50" t="s">
        <v>30</v>
      </c>
      <c r="G222" s="63">
        <v>0</v>
      </c>
      <c r="H222" s="63">
        <v>0</v>
      </c>
      <c r="I222" s="63">
        <v>0</v>
      </c>
      <c r="J222" s="63">
        <v>0</v>
      </c>
      <c r="K222" s="368" t="s">
        <v>270</v>
      </c>
    </row>
    <row r="223" spans="1:11" x14ac:dyDescent="0.2">
      <c r="A223" s="65">
        <v>69</v>
      </c>
      <c r="B223" s="50" t="s">
        <v>413</v>
      </c>
      <c r="C223" s="50" t="s">
        <v>821</v>
      </c>
      <c r="D223" s="63">
        <v>93097.849999999991</v>
      </c>
      <c r="E223" s="63">
        <v>43679.13</v>
      </c>
      <c r="F223" s="50" t="s">
        <v>30</v>
      </c>
      <c r="G223" s="63">
        <v>0</v>
      </c>
      <c r="H223" s="63">
        <v>0</v>
      </c>
      <c r="I223" s="63">
        <v>0</v>
      </c>
      <c r="J223" s="63">
        <v>0</v>
      </c>
      <c r="K223" s="368" t="s">
        <v>270</v>
      </c>
    </row>
    <row r="224" spans="1:11" x14ac:dyDescent="0.2">
      <c r="A224" s="65">
        <v>69</v>
      </c>
      <c r="B224" s="50" t="s">
        <v>413</v>
      </c>
      <c r="C224" s="50" t="s">
        <v>880</v>
      </c>
      <c r="D224" s="63">
        <v>2933.3199999999997</v>
      </c>
      <c r="E224" s="63">
        <v>848.53</v>
      </c>
      <c r="F224" s="50" t="s">
        <v>30</v>
      </c>
      <c r="G224" s="63">
        <v>0</v>
      </c>
      <c r="H224" s="63">
        <v>0</v>
      </c>
      <c r="I224" s="63">
        <v>0</v>
      </c>
      <c r="J224" s="63">
        <v>0</v>
      </c>
      <c r="K224" s="368" t="s">
        <v>270</v>
      </c>
    </row>
    <row r="225" spans="1:11" x14ac:dyDescent="0.2">
      <c r="A225" s="65">
        <v>69</v>
      </c>
      <c r="B225" s="50" t="s">
        <v>439</v>
      </c>
      <c r="C225" s="50" t="s">
        <v>778</v>
      </c>
      <c r="D225" s="63">
        <v>112011.75</v>
      </c>
      <c r="E225" s="63">
        <v>41339.19</v>
      </c>
      <c r="F225" s="50" t="s">
        <v>29</v>
      </c>
      <c r="G225" s="63">
        <v>0</v>
      </c>
      <c r="H225" s="63">
        <v>0</v>
      </c>
      <c r="I225" s="63">
        <v>112011.75</v>
      </c>
      <c r="J225" s="63">
        <v>41339.19</v>
      </c>
      <c r="K225" s="368" t="s">
        <v>270</v>
      </c>
    </row>
    <row r="226" spans="1:11" x14ac:dyDescent="0.2">
      <c r="A226" s="65">
        <v>69</v>
      </c>
      <c r="B226" s="50" t="s">
        <v>440</v>
      </c>
      <c r="C226" s="50" t="s">
        <v>165</v>
      </c>
      <c r="D226" s="63">
        <v>12503.35</v>
      </c>
      <c r="E226" s="63">
        <v>11564.82</v>
      </c>
      <c r="F226" s="50" t="s">
        <v>29</v>
      </c>
      <c r="G226" s="63">
        <v>0</v>
      </c>
      <c r="H226" s="63">
        <v>0</v>
      </c>
      <c r="I226" s="63">
        <v>12503.35</v>
      </c>
      <c r="J226" s="63">
        <v>11564.82</v>
      </c>
      <c r="K226" s="368" t="s">
        <v>270</v>
      </c>
    </row>
    <row r="227" spans="1:11" x14ac:dyDescent="0.2">
      <c r="A227" s="65">
        <v>69</v>
      </c>
      <c r="B227" s="50" t="s">
        <v>271</v>
      </c>
      <c r="C227" s="50" t="s">
        <v>441</v>
      </c>
      <c r="D227" s="63">
        <v>248472.67</v>
      </c>
      <c r="E227" s="63">
        <v>160557.89000000001</v>
      </c>
      <c r="F227" s="50" t="s">
        <v>30</v>
      </c>
      <c r="G227" s="63">
        <v>0</v>
      </c>
      <c r="H227" s="63">
        <v>0</v>
      </c>
      <c r="I227" s="63">
        <v>0</v>
      </c>
      <c r="J227" s="63">
        <v>0</v>
      </c>
      <c r="K227" s="368" t="s">
        <v>270</v>
      </c>
    </row>
    <row r="228" spans="1:11" x14ac:dyDescent="0.2">
      <c r="A228" s="65">
        <v>69</v>
      </c>
      <c r="B228" s="50" t="s">
        <v>139</v>
      </c>
      <c r="C228" s="50" t="s">
        <v>166</v>
      </c>
      <c r="D228" s="63">
        <v>221421.99</v>
      </c>
      <c r="E228" s="63">
        <v>209248.09</v>
      </c>
      <c r="F228" s="50" t="s">
        <v>29</v>
      </c>
      <c r="G228" s="63">
        <v>0</v>
      </c>
      <c r="H228" s="63">
        <v>0</v>
      </c>
      <c r="I228" s="63">
        <v>134211.51642035553</v>
      </c>
      <c r="J228" s="63">
        <v>126832.49512373649</v>
      </c>
      <c r="K228" s="368" t="s">
        <v>270</v>
      </c>
    </row>
    <row r="229" spans="1:11" x14ac:dyDescent="0.2">
      <c r="A229" s="65">
        <v>69</v>
      </c>
      <c r="B229" s="50" t="s">
        <v>141</v>
      </c>
      <c r="C229" s="50" t="s">
        <v>173</v>
      </c>
      <c r="D229" s="63">
        <v>383293.36</v>
      </c>
      <c r="E229" s="63">
        <v>354660.55</v>
      </c>
      <c r="F229" s="50" t="s">
        <v>30</v>
      </c>
      <c r="G229" s="63">
        <v>0</v>
      </c>
      <c r="H229" s="63">
        <v>0</v>
      </c>
      <c r="I229" s="63">
        <v>0</v>
      </c>
      <c r="J229" s="63">
        <v>0</v>
      </c>
      <c r="K229" s="368" t="s">
        <v>270</v>
      </c>
    </row>
    <row r="230" spans="1:11" x14ac:dyDescent="0.2">
      <c r="A230" s="65">
        <v>69</v>
      </c>
      <c r="B230" s="50" t="s">
        <v>141</v>
      </c>
      <c r="C230" s="50" t="s">
        <v>173</v>
      </c>
      <c r="D230" s="63">
        <v>383293.36</v>
      </c>
      <c r="E230" s="63">
        <v>354660.55</v>
      </c>
      <c r="F230" s="50" t="s">
        <v>30</v>
      </c>
      <c r="G230" s="63">
        <v>0</v>
      </c>
      <c r="H230" s="63">
        <v>0</v>
      </c>
      <c r="I230" s="63">
        <v>0</v>
      </c>
      <c r="J230" s="63">
        <v>0</v>
      </c>
      <c r="K230" s="368" t="s">
        <v>270</v>
      </c>
    </row>
    <row r="231" spans="1:11" x14ac:dyDescent="0.2">
      <c r="A231" s="65">
        <v>69</v>
      </c>
      <c r="B231" s="50" t="s">
        <v>444</v>
      </c>
      <c r="C231" s="50" t="s">
        <v>784</v>
      </c>
      <c r="D231" s="63">
        <v>1559421.15</v>
      </c>
      <c r="E231" s="63">
        <v>884183.34000000008</v>
      </c>
      <c r="F231" s="50" t="s">
        <v>29</v>
      </c>
      <c r="G231" s="63">
        <v>1559421.15</v>
      </c>
      <c r="H231" s="63">
        <v>884183.34000000008</v>
      </c>
      <c r="I231" s="63">
        <v>0</v>
      </c>
      <c r="J231" s="63">
        <v>0</v>
      </c>
      <c r="K231" s="368" t="s">
        <v>647</v>
      </c>
    </row>
    <row r="232" spans="1:11" x14ac:dyDescent="0.2">
      <c r="A232" s="65">
        <v>69</v>
      </c>
      <c r="B232" s="50" t="s">
        <v>445</v>
      </c>
      <c r="C232" s="50" t="s">
        <v>796</v>
      </c>
      <c r="D232" s="63">
        <v>587277.34000000008</v>
      </c>
      <c r="E232" s="63">
        <v>542112.56000000006</v>
      </c>
      <c r="F232" s="50" t="s">
        <v>30</v>
      </c>
      <c r="G232" s="63">
        <v>0</v>
      </c>
      <c r="H232" s="63">
        <v>0</v>
      </c>
      <c r="I232" s="63">
        <v>0</v>
      </c>
      <c r="J232" s="63">
        <v>0</v>
      </c>
      <c r="K232" s="368" t="s">
        <v>270</v>
      </c>
    </row>
    <row r="233" spans="1:11" x14ac:dyDescent="0.2">
      <c r="A233" s="65">
        <v>69</v>
      </c>
      <c r="B233" s="50" t="s">
        <v>449</v>
      </c>
      <c r="C233" s="50" t="s">
        <v>788</v>
      </c>
      <c r="D233" s="63">
        <v>175426.18</v>
      </c>
      <c r="E233" s="63">
        <v>121353.78</v>
      </c>
      <c r="F233" s="50" t="s">
        <v>29</v>
      </c>
      <c r="G233" s="63">
        <v>0</v>
      </c>
      <c r="H233" s="63">
        <v>0</v>
      </c>
      <c r="I233" s="63">
        <v>15889.370559728182</v>
      </c>
      <c r="J233" s="63">
        <v>10991.718449570815</v>
      </c>
      <c r="K233" s="368" t="s">
        <v>270</v>
      </c>
    </row>
    <row r="234" spans="1:11" x14ac:dyDescent="0.2">
      <c r="A234" s="65">
        <v>69</v>
      </c>
      <c r="B234" s="50" t="s">
        <v>449</v>
      </c>
      <c r="C234" s="50" t="s">
        <v>788</v>
      </c>
      <c r="D234" s="63">
        <v>175426.18</v>
      </c>
      <c r="E234" s="63">
        <v>121353.78</v>
      </c>
      <c r="F234" s="50" t="s">
        <v>29</v>
      </c>
      <c r="G234" s="63">
        <v>0</v>
      </c>
      <c r="H234" s="63">
        <v>0</v>
      </c>
      <c r="I234" s="63">
        <v>108433.58211194565</v>
      </c>
      <c r="J234" s="63">
        <v>75010.611689914163</v>
      </c>
      <c r="K234" s="368" t="s">
        <v>270</v>
      </c>
    </row>
    <row r="235" spans="1:11" x14ac:dyDescent="0.2">
      <c r="A235" s="65">
        <v>69</v>
      </c>
      <c r="B235" s="50" t="s">
        <v>449</v>
      </c>
      <c r="C235" s="50" t="s">
        <v>788</v>
      </c>
      <c r="D235" s="63">
        <v>175426.18</v>
      </c>
      <c r="E235" s="63">
        <v>121353.78</v>
      </c>
      <c r="F235" s="50" t="s">
        <v>29</v>
      </c>
      <c r="G235" s="63">
        <v>0</v>
      </c>
      <c r="H235" s="63">
        <v>0</v>
      </c>
      <c r="I235" s="63">
        <v>49534.681369814025</v>
      </c>
      <c r="J235" s="63">
        <v>34266.383873390558</v>
      </c>
      <c r="K235" s="368" t="s">
        <v>270</v>
      </c>
    </row>
    <row r="236" spans="1:11" x14ac:dyDescent="0.2">
      <c r="A236" s="65">
        <v>69</v>
      </c>
      <c r="B236" s="50" t="s">
        <v>450</v>
      </c>
      <c r="C236" s="50" t="s">
        <v>390</v>
      </c>
      <c r="D236" s="63">
        <v>81075.260000000009</v>
      </c>
      <c r="E236" s="63">
        <v>79049.23</v>
      </c>
      <c r="F236" s="50" t="s">
        <v>29</v>
      </c>
      <c r="G236" s="63">
        <v>0</v>
      </c>
      <c r="H236" s="63">
        <v>0</v>
      </c>
      <c r="I236" s="63">
        <v>28068.281524134505</v>
      </c>
      <c r="J236" s="63">
        <v>27366.869275609584</v>
      </c>
      <c r="K236" s="368" t="s">
        <v>270</v>
      </c>
    </row>
    <row r="237" spans="1:11" x14ac:dyDescent="0.2">
      <c r="A237" s="65">
        <v>69</v>
      </c>
      <c r="B237" s="50" t="s">
        <v>450</v>
      </c>
      <c r="C237" s="50" t="s">
        <v>390</v>
      </c>
      <c r="D237" s="63">
        <v>81075.260000000009</v>
      </c>
      <c r="E237" s="63">
        <v>79049.23</v>
      </c>
      <c r="F237" s="50" t="s">
        <v>29</v>
      </c>
      <c r="G237" s="63">
        <v>23659.198286770461</v>
      </c>
      <c r="H237" s="63">
        <v>23067.966812397812</v>
      </c>
      <c r="I237" s="63">
        <v>0</v>
      </c>
      <c r="J237" s="63">
        <v>0</v>
      </c>
      <c r="K237" s="368" t="s">
        <v>644</v>
      </c>
    </row>
    <row r="238" spans="1:11" x14ac:dyDescent="0.2">
      <c r="A238" s="65">
        <v>69</v>
      </c>
      <c r="B238" s="50" t="s">
        <v>450</v>
      </c>
      <c r="C238" s="50" t="s">
        <v>390</v>
      </c>
      <c r="D238" s="63">
        <v>81075.260000000009</v>
      </c>
      <c r="E238" s="63">
        <v>79049.23</v>
      </c>
      <c r="F238" s="50" t="s">
        <v>29</v>
      </c>
      <c r="G238" s="63">
        <v>14898.666887040594</v>
      </c>
      <c r="H238" s="63">
        <v>14526.356689414943</v>
      </c>
      <c r="I238" s="63">
        <v>0</v>
      </c>
      <c r="J238" s="63">
        <v>0</v>
      </c>
      <c r="K238" s="368" t="s">
        <v>644</v>
      </c>
    </row>
    <row r="239" spans="1:11" x14ac:dyDescent="0.2">
      <c r="A239" s="65">
        <v>69</v>
      </c>
      <c r="B239" s="50" t="s">
        <v>450</v>
      </c>
      <c r="C239" s="50" t="s">
        <v>390</v>
      </c>
      <c r="D239" s="63">
        <v>81075.260000000009</v>
      </c>
      <c r="E239" s="63">
        <v>79049.23</v>
      </c>
      <c r="F239" s="50" t="s">
        <v>29</v>
      </c>
      <c r="G239" s="63">
        <v>109.50664249662331</v>
      </c>
      <c r="H239" s="63">
        <v>106.77012653728583</v>
      </c>
      <c r="I239" s="63">
        <v>0</v>
      </c>
      <c r="J239" s="63">
        <v>0</v>
      </c>
      <c r="K239" s="368" t="s">
        <v>644</v>
      </c>
    </row>
    <row r="240" spans="1:11" x14ac:dyDescent="0.2">
      <c r="A240" s="65">
        <v>69</v>
      </c>
      <c r="B240" s="50" t="s">
        <v>450</v>
      </c>
      <c r="C240" s="50" t="s">
        <v>390</v>
      </c>
      <c r="D240" s="63">
        <v>81075.260000000009</v>
      </c>
      <c r="E240" s="63">
        <v>79049.23</v>
      </c>
      <c r="F240" s="50" t="s">
        <v>29</v>
      </c>
      <c r="G240" s="63">
        <v>100</v>
      </c>
      <c r="H240" s="63">
        <v>151.72596928982725</v>
      </c>
      <c r="I240" s="63">
        <v>0</v>
      </c>
      <c r="J240" s="63">
        <v>0</v>
      </c>
      <c r="K240" s="368" t="s">
        <v>644</v>
      </c>
    </row>
    <row r="241" spans="1:11" x14ac:dyDescent="0.2">
      <c r="A241" s="65">
        <v>69</v>
      </c>
      <c r="B241" s="50" t="s">
        <v>28</v>
      </c>
      <c r="C241" s="50" t="s">
        <v>1102</v>
      </c>
      <c r="D241" s="63">
        <v>0</v>
      </c>
      <c r="E241" s="63">
        <v>0</v>
      </c>
      <c r="F241" s="50" t="s">
        <v>29</v>
      </c>
      <c r="G241" s="63">
        <v>0</v>
      </c>
      <c r="H241" s="63">
        <v>0</v>
      </c>
      <c r="I241" s="63">
        <v>0</v>
      </c>
      <c r="J241" s="63">
        <v>0</v>
      </c>
      <c r="K241" s="368" t="s">
        <v>644</v>
      </c>
    </row>
    <row r="242" spans="1:11" x14ac:dyDescent="0.2">
      <c r="A242" s="65">
        <v>69</v>
      </c>
      <c r="B242" s="50" t="s">
        <v>462</v>
      </c>
      <c r="C242" s="50" t="s">
        <v>805</v>
      </c>
      <c r="D242" s="63">
        <v>374039.64</v>
      </c>
      <c r="E242" s="63">
        <v>150714.74999999997</v>
      </c>
      <c r="F242" s="50" t="s">
        <v>29</v>
      </c>
      <c r="G242" s="63">
        <v>0</v>
      </c>
      <c r="H242" s="63">
        <v>0</v>
      </c>
      <c r="I242" s="63">
        <v>52105.099377742001</v>
      </c>
      <c r="J242" s="63">
        <v>20995.119732340507</v>
      </c>
      <c r="K242" s="368" t="s">
        <v>270</v>
      </c>
    </row>
    <row r="243" spans="1:11" x14ac:dyDescent="0.2">
      <c r="A243" s="65">
        <v>69</v>
      </c>
      <c r="B243" s="50" t="s">
        <v>681</v>
      </c>
      <c r="C243" s="50" t="s">
        <v>317</v>
      </c>
      <c r="D243" s="63">
        <v>7443339.6099999994</v>
      </c>
      <c r="E243" s="63">
        <v>6174594.3899999997</v>
      </c>
      <c r="F243" s="50" t="s">
        <v>29</v>
      </c>
      <c r="G243" s="63">
        <v>0</v>
      </c>
      <c r="H243" s="63">
        <v>0</v>
      </c>
      <c r="I243" s="63">
        <v>3891760.8141354881</v>
      </c>
      <c r="J243" s="63">
        <v>3228395.5521657062</v>
      </c>
      <c r="K243" s="368" t="s">
        <v>270</v>
      </c>
    </row>
    <row r="244" spans="1:11" x14ac:dyDescent="0.2">
      <c r="A244" s="65">
        <v>69</v>
      </c>
      <c r="B244" s="50" t="s">
        <v>681</v>
      </c>
      <c r="C244" s="50" t="s">
        <v>317</v>
      </c>
      <c r="D244" s="63">
        <v>7443339.6099999994</v>
      </c>
      <c r="E244" s="63">
        <v>6174594.3899999997</v>
      </c>
      <c r="F244" s="50" t="s">
        <v>29</v>
      </c>
      <c r="G244" s="63">
        <v>0</v>
      </c>
      <c r="H244" s="63">
        <v>0</v>
      </c>
      <c r="I244" s="63">
        <v>3525497.2396409325</v>
      </c>
      <c r="J244" s="63">
        <v>2924562.9809234766</v>
      </c>
      <c r="K244" s="368" t="s">
        <v>270</v>
      </c>
    </row>
    <row r="245" spans="1:11" x14ac:dyDescent="0.2">
      <c r="A245" s="65">
        <v>69</v>
      </c>
      <c r="B245" s="50" t="s">
        <v>681</v>
      </c>
      <c r="C245" s="50" t="s">
        <v>317</v>
      </c>
      <c r="D245" s="63">
        <v>7443339.6099999994</v>
      </c>
      <c r="E245" s="63">
        <v>6174594.3899999997</v>
      </c>
      <c r="F245" s="50" t="s">
        <v>29</v>
      </c>
      <c r="G245" s="63">
        <v>0</v>
      </c>
      <c r="H245" s="63">
        <v>0</v>
      </c>
      <c r="I245" s="63">
        <v>26081.556223578613</v>
      </c>
      <c r="J245" s="63">
        <v>21635.856910817227</v>
      </c>
      <c r="K245" s="368" t="s">
        <v>270</v>
      </c>
    </row>
    <row r="246" spans="1:11" x14ac:dyDescent="0.2">
      <c r="A246" s="65">
        <v>69</v>
      </c>
      <c r="B246" s="50" t="s">
        <v>452</v>
      </c>
      <c r="C246" s="50" t="s">
        <v>792</v>
      </c>
      <c r="D246" s="63">
        <v>4210524.1500000004</v>
      </c>
      <c r="E246" s="63">
        <v>2956158.5100000002</v>
      </c>
      <c r="F246" s="50" t="s">
        <v>29</v>
      </c>
      <c r="G246" s="63">
        <v>0</v>
      </c>
      <c r="H246" s="63">
        <v>0</v>
      </c>
      <c r="I246" s="63">
        <v>833433.26996567508</v>
      </c>
      <c r="J246" s="63">
        <v>585143.50369565224</v>
      </c>
      <c r="K246" s="368" t="s">
        <v>270</v>
      </c>
    </row>
    <row r="247" spans="1:11" x14ac:dyDescent="0.2">
      <c r="A247" s="65">
        <v>69</v>
      </c>
      <c r="B247" s="50" t="s">
        <v>452</v>
      </c>
      <c r="C247" s="50" t="s">
        <v>792</v>
      </c>
      <c r="D247" s="63">
        <v>4210524.1500000004</v>
      </c>
      <c r="E247" s="63">
        <v>2956158.5100000002</v>
      </c>
      <c r="F247" s="50" t="s">
        <v>29</v>
      </c>
      <c r="G247" s="63">
        <v>0</v>
      </c>
      <c r="H247" s="63">
        <v>0</v>
      </c>
      <c r="I247" s="63">
        <v>187432.15699191939</v>
      </c>
      <c r="J247" s="63">
        <v>131593.86959918481</v>
      </c>
      <c r="K247" s="368" t="s">
        <v>270</v>
      </c>
    </row>
    <row r="248" spans="1:11" x14ac:dyDescent="0.2">
      <c r="A248" s="65">
        <v>69</v>
      </c>
      <c r="B248" s="50" t="s">
        <v>452</v>
      </c>
      <c r="C248" s="50" t="s">
        <v>792</v>
      </c>
      <c r="D248" s="63">
        <v>4210524.1500000004</v>
      </c>
      <c r="E248" s="63">
        <v>2956158.5100000002</v>
      </c>
      <c r="F248" s="50" t="s">
        <v>29</v>
      </c>
      <c r="G248" s="63">
        <v>0</v>
      </c>
      <c r="H248" s="63">
        <v>0</v>
      </c>
      <c r="I248" s="63">
        <v>515024.42495530611</v>
      </c>
      <c r="J248" s="63">
        <v>361592.4722078804</v>
      </c>
      <c r="K248" s="368" t="s">
        <v>270</v>
      </c>
    </row>
    <row r="249" spans="1:11" x14ac:dyDescent="0.2">
      <c r="A249" s="65">
        <v>115</v>
      </c>
      <c r="B249" s="50" t="s">
        <v>1234</v>
      </c>
      <c r="C249" s="50" t="s">
        <v>918</v>
      </c>
      <c r="D249" s="63">
        <v>745429.67</v>
      </c>
      <c r="E249" s="63">
        <v>413439.37</v>
      </c>
      <c r="F249" s="50" t="s">
        <v>29</v>
      </c>
      <c r="G249" s="63">
        <v>0</v>
      </c>
      <c r="H249" s="63">
        <v>0</v>
      </c>
      <c r="I249" s="63">
        <v>745429.67</v>
      </c>
      <c r="J249" s="63">
        <v>413439.37</v>
      </c>
      <c r="K249" s="372" t="s">
        <v>270</v>
      </c>
    </row>
    <row r="250" spans="1:11" x14ac:dyDescent="0.2">
      <c r="C250" s="50" t="s">
        <v>1480</v>
      </c>
      <c r="D250" s="63">
        <v>902656.91</v>
      </c>
      <c r="E250" s="63">
        <v>415836.28</v>
      </c>
      <c r="F250" s="50" t="s">
        <v>29</v>
      </c>
      <c r="G250" s="63">
        <v>0</v>
      </c>
      <c r="H250" s="63">
        <v>0</v>
      </c>
      <c r="I250" s="63">
        <v>902656.91</v>
      </c>
      <c r="J250" s="63">
        <v>415836.28</v>
      </c>
      <c r="K250" s="371" t="s">
        <v>270</v>
      </c>
    </row>
    <row r="251" spans="1:11" x14ac:dyDescent="0.2">
      <c r="A251" s="65">
        <v>69</v>
      </c>
      <c r="B251" s="50" t="s">
        <v>452</v>
      </c>
      <c r="C251" s="50" t="s">
        <v>792</v>
      </c>
      <c r="D251" s="63">
        <v>4210524.1500000004</v>
      </c>
      <c r="E251" s="63">
        <v>2956158.5100000002</v>
      </c>
      <c r="F251" s="50" t="s">
        <v>29</v>
      </c>
      <c r="G251" s="63">
        <v>0</v>
      </c>
      <c r="H251" s="63">
        <v>0</v>
      </c>
      <c r="I251" s="63">
        <v>176141.06319722539</v>
      </c>
      <c r="J251" s="63">
        <v>123666.52805706521</v>
      </c>
      <c r="K251" s="368" t="s">
        <v>270</v>
      </c>
    </row>
    <row r="252" spans="1:11" x14ac:dyDescent="0.2">
      <c r="A252" s="65">
        <v>69</v>
      </c>
      <c r="B252" s="50" t="s">
        <v>452</v>
      </c>
      <c r="C252" s="50" t="s">
        <v>792</v>
      </c>
      <c r="D252" s="63">
        <v>4210524.1500000004</v>
      </c>
      <c r="E252" s="63">
        <v>2956158.5100000002</v>
      </c>
      <c r="F252" s="50" t="s">
        <v>29</v>
      </c>
      <c r="G252" s="63">
        <v>0</v>
      </c>
      <c r="H252" s="63">
        <v>0</v>
      </c>
      <c r="I252" s="63">
        <v>62929.029415760873</v>
      </c>
      <c r="J252" s="63">
        <v>44181.716861413042</v>
      </c>
      <c r="K252" s="368" t="s">
        <v>270</v>
      </c>
    </row>
    <row r="253" spans="1:11" x14ac:dyDescent="0.2">
      <c r="A253" s="65">
        <v>69</v>
      </c>
      <c r="B253" s="50" t="s">
        <v>452</v>
      </c>
      <c r="C253" s="50" t="s">
        <v>792</v>
      </c>
      <c r="D253" s="63">
        <v>4210524.1500000004</v>
      </c>
      <c r="E253" s="63">
        <v>2956158.5100000002</v>
      </c>
      <c r="F253" s="50" t="s">
        <v>29</v>
      </c>
      <c r="G253" s="63">
        <v>0</v>
      </c>
      <c r="H253" s="63">
        <v>0</v>
      </c>
      <c r="I253" s="63">
        <v>565608.52515553497</v>
      </c>
      <c r="J253" s="63">
        <v>397106.96231657616</v>
      </c>
      <c r="K253" s="368" t="s">
        <v>270</v>
      </c>
    </row>
    <row r="254" spans="1:11" x14ac:dyDescent="0.2">
      <c r="A254" s="65">
        <v>69</v>
      </c>
      <c r="B254" s="50" t="s">
        <v>459</v>
      </c>
      <c r="C254" s="50" t="s">
        <v>393</v>
      </c>
      <c r="D254" s="63">
        <v>526531.9</v>
      </c>
      <c r="E254" s="63">
        <v>498493.59</v>
      </c>
      <c r="F254" s="50" t="s">
        <v>30</v>
      </c>
      <c r="G254" s="63">
        <v>0</v>
      </c>
      <c r="H254" s="63">
        <v>0</v>
      </c>
      <c r="I254" s="63">
        <v>0</v>
      </c>
      <c r="J254" s="63">
        <v>0</v>
      </c>
      <c r="K254" s="368" t="s">
        <v>270</v>
      </c>
    </row>
    <row r="255" spans="1:11" x14ac:dyDescent="0.2">
      <c r="A255" s="65">
        <v>69</v>
      </c>
      <c r="B255" s="50" t="s">
        <v>459</v>
      </c>
      <c r="C255" s="50" t="s">
        <v>393</v>
      </c>
      <c r="D255" s="63">
        <v>526531.9</v>
      </c>
      <c r="E255" s="63">
        <v>498493.59</v>
      </c>
      <c r="F255" s="50" t="s">
        <v>29</v>
      </c>
      <c r="G255" s="63">
        <v>0</v>
      </c>
      <c r="H255" s="63">
        <v>0</v>
      </c>
      <c r="I255" s="63">
        <v>401498.74226102588</v>
      </c>
      <c r="J255" s="63">
        <v>380118.56339603267</v>
      </c>
      <c r="K255" s="368" t="s">
        <v>270</v>
      </c>
    </row>
    <row r="256" spans="1:11" x14ac:dyDescent="0.2">
      <c r="A256" s="65">
        <v>69</v>
      </c>
      <c r="B256" s="50" t="s">
        <v>462</v>
      </c>
      <c r="C256" s="50" t="s">
        <v>805</v>
      </c>
      <c r="D256" s="63">
        <v>374039.64</v>
      </c>
      <c r="E256" s="63">
        <v>150714.74999999997</v>
      </c>
      <c r="F256" s="50" t="s">
        <v>30</v>
      </c>
      <c r="G256" s="63">
        <v>0</v>
      </c>
      <c r="H256" s="63">
        <v>0</v>
      </c>
      <c r="I256" s="63">
        <v>0</v>
      </c>
      <c r="J256" s="63">
        <v>0</v>
      </c>
      <c r="K256" s="368" t="s">
        <v>270</v>
      </c>
    </row>
    <row r="257" spans="1:11" x14ac:dyDescent="0.2">
      <c r="A257" s="65">
        <v>69</v>
      </c>
      <c r="B257" s="50" t="s">
        <v>462</v>
      </c>
      <c r="C257" s="50" t="s">
        <v>805</v>
      </c>
      <c r="D257" s="63">
        <v>374039.64</v>
      </c>
      <c r="E257" s="63">
        <v>150714.74999999997</v>
      </c>
      <c r="F257" s="50" t="s">
        <v>29</v>
      </c>
      <c r="G257" s="63">
        <v>0</v>
      </c>
      <c r="H257" s="63">
        <v>0</v>
      </c>
      <c r="I257" s="63">
        <v>268941.20060213323</v>
      </c>
      <c r="J257" s="63">
        <v>108366.60470919701</v>
      </c>
      <c r="K257" s="368" t="s">
        <v>270</v>
      </c>
    </row>
    <row r="258" spans="1:11" x14ac:dyDescent="0.2">
      <c r="A258" s="65">
        <v>69</v>
      </c>
      <c r="B258" s="50" t="s">
        <v>462</v>
      </c>
      <c r="C258" s="50" t="s">
        <v>805</v>
      </c>
      <c r="D258" s="63">
        <v>374039.64</v>
      </c>
      <c r="E258" s="63">
        <v>150714.74999999997</v>
      </c>
      <c r="F258" s="50" t="s">
        <v>30</v>
      </c>
      <c r="G258" s="63">
        <v>0</v>
      </c>
      <c r="H258" s="63">
        <v>0</v>
      </c>
      <c r="I258" s="63">
        <v>0</v>
      </c>
      <c r="J258" s="63">
        <v>0</v>
      </c>
      <c r="K258" s="368" t="s">
        <v>270</v>
      </c>
    </row>
    <row r="259" spans="1:11" x14ac:dyDescent="0.2">
      <c r="A259" s="65">
        <v>69</v>
      </c>
      <c r="B259" s="50" t="s">
        <v>466</v>
      </c>
      <c r="C259" s="50" t="s">
        <v>863</v>
      </c>
      <c r="D259" s="63">
        <v>976279.23</v>
      </c>
      <c r="E259" s="63">
        <v>722445.15</v>
      </c>
      <c r="F259" s="50" t="s">
        <v>30</v>
      </c>
      <c r="G259" s="63">
        <v>0</v>
      </c>
      <c r="H259" s="63">
        <v>0</v>
      </c>
      <c r="I259" s="63">
        <v>0</v>
      </c>
      <c r="J259" s="63">
        <v>0</v>
      </c>
      <c r="K259" s="368" t="s">
        <v>652</v>
      </c>
    </row>
    <row r="260" spans="1:11" x14ac:dyDescent="0.2">
      <c r="A260" s="65">
        <v>69</v>
      </c>
      <c r="B260" s="50" t="s">
        <v>466</v>
      </c>
      <c r="C260" s="50" t="s">
        <v>863</v>
      </c>
      <c r="D260" s="63">
        <v>976279.23</v>
      </c>
      <c r="E260" s="63">
        <v>722445.15</v>
      </c>
      <c r="F260" s="50" t="s">
        <v>30</v>
      </c>
      <c r="G260" s="63">
        <v>0</v>
      </c>
      <c r="H260" s="63">
        <v>0</v>
      </c>
      <c r="I260" s="63">
        <v>0</v>
      </c>
      <c r="J260" s="63">
        <v>0</v>
      </c>
      <c r="K260" s="368" t="s">
        <v>270</v>
      </c>
    </row>
    <row r="261" spans="1:11" x14ac:dyDescent="0.2">
      <c r="A261" s="65">
        <v>69</v>
      </c>
      <c r="B261" s="50" t="s">
        <v>466</v>
      </c>
      <c r="C261" s="50" t="s">
        <v>863</v>
      </c>
      <c r="D261" s="63">
        <v>976279.23</v>
      </c>
      <c r="E261" s="63">
        <v>722445.15</v>
      </c>
      <c r="F261" s="50" t="s">
        <v>30</v>
      </c>
      <c r="G261" s="63">
        <v>0</v>
      </c>
      <c r="H261" s="63">
        <v>0</v>
      </c>
      <c r="I261" s="63">
        <v>0</v>
      </c>
      <c r="J261" s="63">
        <v>0</v>
      </c>
      <c r="K261" s="368" t="s">
        <v>270</v>
      </c>
    </row>
    <row r="262" spans="1:11" x14ac:dyDescent="0.2">
      <c r="A262" s="65">
        <v>69</v>
      </c>
      <c r="B262" s="50" t="s">
        <v>453</v>
      </c>
      <c r="C262" s="50" t="s">
        <v>164</v>
      </c>
      <c r="D262" s="63">
        <v>1110691.04</v>
      </c>
      <c r="E262" s="63">
        <v>1073806.05</v>
      </c>
      <c r="F262" s="50" t="s">
        <v>29</v>
      </c>
      <c r="G262" s="63">
        <v>373948.63987819338</v>
      </c>
      <c r="H262" s="63">
        <v>361530.16224068514</v>
      </c>
      <c r="I262" s="63">
        <v>0</v>
      </c>
      <c r="J262" s="63">
        <v>0</v>
      </c>
      <c r="K262" s="368" t="s">
        <v>651</v>
      </c>
    </row>
    <row r="263" spans="1:11" x14ac:dyDescent="0.2">
      <c r="A263" s="65">
        <v>69</v>
      </c>
      <c r="B263" s="50" t="s">
        <v>453</v>
      </c>
      <c r="C263" s="50" t="s">
        <v>164</v>
      </c>
      <c r="D263" s="63">
        <v>1110691.04</v>
      </c>
      <c r="E263" s="63">
        <v>1073806.05</v>
      </c>
      <c r="F263" s="50" t="s">
        <v>30</v>
      </c>
      <c r="G263" s="63">
        <v>0</v>
      </c>
      <c r="H263" s="63">
        <v>0</v>
      </c>
      <c r="I263" s="63">
        <v>0</v>
      </c>
      <c r="J263" s="63">
        <v>0</v>
      </c>
      <c r="K263" s="368" t="s">
        <v>270</v>
      </c>
    </row>
    <row r="264" spans="1:11" x14ac:dyDescent="0.2">
      <c r="A264" s="65">
        <v>69</v>
      </c>
      <c r="B264" s="50" t="s">
        <v>453</v>
      </c>
      <c r="C264" s="50" t="s">
        <v>164</v>
      </c>
      <c r="D264" s="63">
        <v>1110691.04</v>
      </c>
      <c r="E264" s="63">
        <v>1073806.05</v>
      </c>
      <c r="F264" s="50" t="s">
        <v>30</v>
      </c>
      <c r="G264" s="63">
        <v>0</v>
      </c>
      <c r="H264" s="63">
        <v>0</v>
      </c>
      <c r="I264" s="63">
        <v>0</v>
      </c>
      <c r="J264" s="63">
        <v>0</v>
      </c>
      <c r="K264" s="368" t="s">
        <v>651</v>
      </c>
    </row>
    <row r="265" spans="1:11" x14ac:dyDescent="0.2">
      <c r="A265" s="65">
        <v>69</v>
      </c>
      <c r="B265" s="50" t="s">
        <v>453</v>
      </c>
      <c r="C265" s="50" t="s">
        <v>164</v>
      </c>
      <c r="D265" s="63">
        <v>1110691.04</v>
      </c>
      <c r="E265" s="63">
        <v>1073806.05</v>
      </c>
      <c r="F265" s="50" t="s">
        <v>30</v>
      </c>
      <c r="G265" s="63">
        <v>0</v>
      </c>
      <c r="H265" s="63">
        <v>0</v>
      </c>
      <c r="I265" s="63">
        <v>0</v>
      </c>
      <c r="J265" s="63">
        <v>0</v>
      </c>
      <c r="K265" s="368" t="s">
        <v>652</v>
      </c>
    </row>
    <row r="266" spans="1:11" x14ac:dyDescent="0.2">
      <c r="A266" s="65">
        <v>69</v>
      </c>
      <c r="B266" s="50" t="s">
        <v>453</v>
      </c>
      <c r="C266" s="50" t="s">
        <v>164</v>
      </c>
      <c r="D266" s="63">
        <v>1110691.04</v>
      </c>
      <c r="E266" s="63">
        <v>1073806.05</v>
      </c>
      <c r="F266" s="50" t="s">
        <v>29</v>
      </c>
      <c r="G266" s="63">
        <v>0</v>
      </c>
      <c r="H266" s="63">
        <v>0</v>
      </c>
      <c r="I266" s="63">
        <v>442162.51752697461</v>
      </c>
      <c r="J266" s="63">
        <v>427478.72207891074</v>
      </c>
      <c r="K266" s="368" t="s">
        <v>270</v>
      </c>
    </row>
    <row r="267" spans="1:11" x14ac:dyDescent="0.2">
      <c r="A267" s="65">
        <v>69</v>
      </c>
      <c r="B267" s="50" t="s">
        <v>453</v>
      </c>
      <c r="C267" s="50" t="s">
        <v>164</v>
      </c>
      <c r="D267" s="63">
        <v>1110691.04</v>
      </c>
      <c r="E267" s="63">
        <v>1073806.05</v>
      </c>
      <c r="F267" s="50" t="s">
        <v>30</v>
      </c>
      <c r="G267" s="63">
        <v>0</v>
      </c>
      <c r="H267" s="63">
        <v>0</v>
      </c>
      <c r="I267" s="63">
        <v>0</v>
      </c>
      <c r="J267" s="63">
        <v>0</v>
      </c>
      <c r="K267" s="368" t="s">
        <v>270</v>
      </c>
    </row>
    <row r="268" spans="1:11" x14ac:dyDescent="0.2">
      <c r="A268" s="65">
        <v>69</v>
      </c>
      <c r="B268" s="50" t="s">
        <v>110</v>
      </c>
      <c r="C268" s="50" t="s">
        <v>170</v>
      </c>
      <c r="D268" s="63">
        <v>347087.25</v>
      </c>
      <c r="E268" s="63">
        <v>339457.43</v>
      </c>
      <c r="F268" s="50" t="s">
        <v>29</v>
      </c>
      <c r="G268" s="63">
        <v>0</v>
      </c>
      <c r="H268" s="63">
        <v>0</v>
      </c>
      <c r="I268" s="63">
        <v>198357.35218537226</v>
      </c>
      <c r="J268" s="63">
        <v>193996.97624862727</v>
      </c>
      <c r="K268" s="368" t="s">
        <v>270</v>
      </c>
    </row>
    <row r="269" spans="1:11" x14ac:dyDescent="0.2">
      <c r="A269" s="65">
        <v>69</v>
      </c>
      <c r="B269" s="50" t="s">
        <v>466</v>
      </c>
      <c r="C269" s="50" t="s">
        <v>863</v>
      </c>
      <c r="D269" s="63">
        <v>3286667.1100000003</v>
      </c>
      <c r="E269" s="63">
        <v>1821592.72</v>
      </c>
      <c r="F269" s="50" t="s">
        <v>29</v>
      </c>
      <c r="G269" s="63">
        <v>0</v>
      </c>
      <c r="H269" s="63">
        <v>0</v>
      </c>
      <c r="I269" s="63">
        <v>2450547.349278539</v>
      </c>
      <c r="J269" s="63">
        <v>1358184.1610545958</v>
      </c>
      <c r="K269" s="368" t="s">
        <v>270</v>
      </c>
    </row>
    <row r="270" spans="1:11" x14ac:dyDescent="0.2">
      <c r="A270" s="65">
        <v>69</v>
      </c>
      <c r="B270" s="50" t="s">
        <v>113</v>
      </c>
      <c r="C270" s="50" t="s">
        <v>1121</v>
      </c>
      <c r="D270" s="63">
        <v>0</v>
      </c>
      <c r="E270" s="63">
        <v>0</v>
      </c>
      <c r="F270" s="50" t="s">
        <v>29</v>
      </c>
      <c r="G270" s="63">
        <v>0</v>
      </c>
      <c r="H270" s="63">
        <v>0</v>
      </c>
      <c r="I270" s="63">
        <v>0</v>
      </c>
      <c r="J270" s="63">
        <v>0</v>
      </c>
      <c r="K270" s="368" t="s">
        <v>270</v>
      </c>
    </row>
    <row r="271" spans="1:11" x14ac:dyDescent="0.2">
      <c r="A271" s="65">
        <v>69</v>
      </c>
      <c r="B271" s="50" t="s">
        <v>1123</v>
      </c>
      <c r="C271" s="50" t="s">
        <v>674</v>
      </c>
      <c r="D271" s="63">
        <v>701746.13</v>
      </c>
      <c r="E271" s="63">
        <v>402535.53</v>
      </c>
      <c r="F271" s="50" t="s">
        <v>29</v>
      </c>
      <c r="G271" s="63">
        <v>0</v>
      </c>
      <c r="H271" s="63">
        <v>0</v>
      </c>
      <c r="I271" s="63">
        <v>480781.08560553624</v>
      </c>
      <c r="J271" s="63">
        <v>275785.58802768163</v>
      </c>
      <c r="K271" s="368" t="s">
        <v>270</v>
      </c>
    </row>
    <row r="272" spans="1:11" x14ac:dyDescent="0.2">
      <c r="A272" s="65">
        <v>69</v>
      </c>
      <c r="B272" s="50" t="s">
        <v>469</v>
      </c>
      <c r="C272" s="50" t="s">
        <v>472</v>
      </c>
      <c r="D272" s="63">
        <v>1839.07</v>
      </c>
      <c r="E272" s="63">
        <v>1068.02</v>
      </c>
      <c r="F272" s="50" t="s">
        <v>29</v>
      </c>
      <c r="G272" s="63">
        <v>0</v>
      </c>
      <c r="H272" s="63">
        <v>0</v>
      </c>
      <c r="I272" s="63">
        <v>952.95850380388833</v>
      </c>
      <c r="J272" s="63">
        <v>553.42033812341492</v>
      </c>
      <c r="K272" s="368" t="s">
        <v>270</v>
      </c>
    </row>
    <row r="273" spans="1:11" x14ac:dyDescent="0.2">
      <c r="A273" s="65">
        <v>69</v>
      </c>
      <c r="B273" s="50" t="s">
        <v>569</v>
      </c>
      <c r="C273" s="50" t="s">
        <v>472</v>
      </c>
      <c r="D273" s="63">
        <v>1839.07</v>
      </c>
      <c r="E273" s="63">
        <v>1068.02</v>
      </c>
      <c r="F273" s="50" t="s">
        <v>29</v>
      </c>
      <c r="G273" s="63">
        <v>0</v>
      </c>
      <c r="H273" s="63">
        <v>0</v>
      </c>
      <c r="I273" s="63">
        <v>886.11149619611137</v>
      </c>
      <c r="J273" s="63">
        <v>514.59966187658495</v>
      </c>
      <c r="K273" s="368" t="s">
        <v>270</v>
      </c>
    </row>
    <row r="274" spans="1:11" x14ac:dyDescent="0.2">
      <c r="A274" s="65">
        <v>69</v>
      </c>
      <c r="B274" s="50" t="s">
        <v>475</v>
      </c>
      <c r="C274" s="50" t="s">
        <v>803</v>
      </c>
      <c r="D274" s="63">
        <v>1364105.4700000002</v>
      </c>
      <c r="E274" s="63">
        <v>971658.34000000008</v>
      </c>
      <c r="F274" s="50" t="s">
        <v>29</v>
      </c>
      <c r="G274" s="63">
        <v>0</v>
      </c>
      <c r="H274" s="63">
        <v>0</v>
      </c>
      <c r="I274" s="63">
        <v>542203.93194428331</v>
      </c>
      <c r="J274" s="63">
        <v>386214.25105380983</v>
      </c>
      <c r="K274" s="368" t="s">
        <v>270</v>
      </c>
    </row>
    <row r="275" spans="1:11" x14ac:dyDescent="0.2">
      <c r="A275" s="65">
        <v>69</v>
      </c>
      <c r="B275" s="50" t="s">
        <v>475</v>
      </c>
      <c r="C275" s="50" t="s">
        <v>803</v>
      </c>
      <c r="D275" s="63">
        <v>1364105.4700000002</v>
      </c>
      <c r="E275" s="63">
        <v>971658.34000000008</v>
      </c>
      <c r="F275" s="50" t="s">
        <v>30</v>
      </c>
      <c r="G275" s="63">
        <v>0</v>
      </c>
      <c r="H275" s="63">
        <v>0</v>
      </c>
      <c r="I275" s="63">
        <v>0</v>
      </c>
      <c r="J275" s="63">
        <v>0</v>
      </c>
      <c r="K275" s="368" t="s">
        <v>270</v>
      </c>
    </row>
    <row r="276" spans="1:11" x14ac:dyDescent="0.2">
      <c r="A276" s="65">
        <v>69</v>
      </c>
      <c r="B276" s="50" t="s">
        <v>475</v>
      </c>
      <c r="C276" s="50" t="s">
        <v>803</v>
      </c>
      <c r="D276" s="63">
        <v>1364105.4700000002</v>
      </c>
      <c r="E276" s="63">
        <v>971658.34000000008</v>
      </c>
      <c r="F276" s="50" t="s">
        <v>30</v>
      </c>
      <c r="G276" s="63">
        <v>0</v>
      </c>
      <c r="H276" s="63">
        <v>0</v>
      </c>
      <c r="I276" s="63">
        <v>0</v>
      </c>
      <c r="J276" s="63">
        <v>0</v>
      </c>
      <c r="K276" s="368" t="s">
        <v>648</v>
      </c>
    </row>
    <row r="277" spans="1:11" x14ac:dyDescent="0.2">
      <c r="A277" s="65">
        <v>69</v>
      </c>
      <c r="B277" s="50" t="s">
        <v>475</v>
      </c>
      <c r="C277" s="50" t="s">
        <v>803</v>
      </c>
      <c r="D277" s="63">
        <v>1364105.4700000002</v>
      </c>
      <c r="E277" s="63">
        <v>971658.34000000008</v>
      </c>
      <c r="F277" s="50" t="s">
        <v>30</v>
      </c>
      <c r="G277" s="63">
        <v>0</v>
      </c>
      <c r="H277" s="63">
        <v>0</v>
      </c>
      <c r="I277" s="63">
        <v>0</v>
      </c>
      <c r="J277" s="63">
        <v>0</v>
      </c>
      <c r="K277" s="368" t="s">
        <v>270</v>
      </c>
    </row>
    <row r="278" spans="1:11" x14ac:dyDescent="0.2">
      <c r="A278" s="65">
        <v>69</v>
      </c>
      <c r="B278" s="50" t="s">
        <v>475</v>
      </c>
      <c r="C278" s="50" t="s">
        <v>803</v>
      </c>
      <c r="D278" s="63">
        <v>1364105.4700000002</v>
      </c>
      <c r="E278" s="63">
        <v>971658.34000000008</v>
      </c>
      <c r="F278" s="50" t="s">
        <v>30</v>
      </c>
      <c r="G278" s="63">
        <v>0</v>
      </c>
      <c r="H278" s="63">
        <v>0</v>
      </c>
      <c r="I278" s="63">
        <v>0</v>
      </c>
      <c r="J278" s="63">
        <v>0</v>
      </c>
      <c r="K278" s="368" t="s">
        <v>646</v>
      </c>
    </row>
    <row r="279" spans="1:11" x14ac:dyDescent="0.2">
      <c r="A279" s="65">
        <v>69</v>
      </c>
      <c r="B279" s="50" t="s">
        <v>475</v>
      </c>
      <c r="C279" s="50" t="s">
        <v>803</v>
      </c>
      <c r="D279" s="63">
        <v>1364105.4700000002</v>
      </c>
      <c r="E279" s="63">
        <v>971658.34000000008</v>
      </c>
      <c r="F279" s="50" t="s">
        <v>30</v>
      </c>
      <c r="G279" s="63">
        <v>0</v>
      </c>
      <c r="H279" s="63">
        <v>0</v>
      </c>
      <c r="I279" s="63">
        <v>0</v>
      </c>
      <c r="J279" s="63">
        <v>0</v>
      </c>
      <c r="K279" s="368" t="s">
        <v>270</v>
      </c>
    </row>
    <row r="280" spans="1:11" x14ac:dyDescent="0.2">
      <c r="A280" s="65">
        <v>69</v>
      </c>
      <c r="B280" s="50" t="s">
        <v>475</v>
      </c>
      <c r="C280" s="50" t="s">
        <v>803</v>
      </c>
      <c r="D280" s="63">
        <v>1364105.4700000002</v>
      </c>
      <c r="E280" s="63">
        <v>971658.34000000008</v>
      </c>
      <c r="F280" s="50" t="s">
        <v>30</v>
      </c>
      <c r="G280" s="63">
        <v>0</v>
      </c>
      <c r="H280" s="63">
        <v>0</v>
      </c>
      <c r="I280" s="63">
        <v>0</v>
      </c>
      <c r="J280" s="63">
        <v>0</v>
      </c>
      <c r="K280" s="368" t="s">
        <v>646</v>
      </c>
    </row>
    <row r="281" spans="1:11" x14ac:dyDescent="0.2">
      <c r="A281" s="65">
        <v>69</v>
      </c>
      <c r="B281" s="50" t="s">
        <v>358</v>
      </c>
      <c r="C281" s="50" t="s">
        <v>394</v>
      </c>
      <c r="D281" s="63">
        <v>156133.22999999998</v>
      </c>
      <c r="E281" s="63">
        <v>154256.5</v>
      </c>
      <c r="F281" s="50" t="s">
        <v>29</v>
      </c>
      <c r="G281" s="63">
        <v>0</v>
      </c>
      <c r="H281" s="63">
        <v>0</v>
      </c>
      <c r="I281" s="63">
        <v>5917.3395235517055</v>
      </c>
      <c r="J281" s="63">
        <v>5846.2127774769906</v>
      </c>
      <c r="K281" s="368" t="s">
        <v>270</v>
      </c>
    </row>
    <row r="282" spans="1:11" x14ac:dyDescent="0.2">
      <c r="A282" s="65">
        <v>69</v>
      </c>
      <c r="B282" s="50" t="s">
        <v>482</v>
      </c>
      <c r="C282" s="50" t="s">
        <v>163</v>
      </c>
      <c r="D282" s="63">
        <v>174832.24</v>
      </c>
      <c r="E282" s="63">
        <v>163999.85999999999</v>
      </c>
      <c r="F282" s="50" t="s">
        <v>29</v>
      </c>
      <c r="G282" s="63">
        <v>14225.903056473526</v>
      </c>
      <c r="H282" s="63">
        <v>13344.484459131965</v>
      </c>
      <c r="I282" s="63">
        <v>0</v>
      </c>
      <c r="J282" s="63">
        <v>0</v>
      </c>
      <c r="K282" s="368" t="s">
        <v>1347</v>
      </c>
    </row>
    <row r="283" spans="1:11" x14ac:dyDescent="0.2">
      <c r="A283" s="65">
        <v>69</v>
      </c>
      <c r="B283" s="50" t="s">
        <v>482</v>
      </c>
      <c r="C283" s="50" t="s">
        <v>163</v>
      </c>
      <c r="D283" s="63">
        <v>174832.24</v>
      </c>
      <c r="E283" s="63">
        <v>163999.85999999999</v>
      </c>
      <c r="F283" s="50" t="s">
        <v>29</v>
      </c>
      <c r="G283" s="63">
        <v>115.55336417713151</v>
      </c>
      <c r="H283" s="63">
        <v>108.3938268341044</v>
      </c>
      <c r="I283" s="63">
        <v>0</v>
      </c>
      <c r="J283" s="63">
        <v>0</v>
      </c>
      <c r="K283" s="368" t="s">
        <v>1347</v>
      </c>
    </row>
    <row r="284" spans="1:11" x14ac:dyDescent="0.2">
      <c r="A284" s="65">
        <v>69</v>
      </c>
      <c r="B284" s="50" t="s">
        <v>482</v>
      </c>
      <c r="C284" s="50" t="s">
        <v>163</v>
      </c>
      <c r="D284" s="63">
        <v>174832.24</v>
      </c>
      <c r="E284" s="63">
        <v>163999.85999999999</v>
      </c>
      <c r="F284" s="50" t="s">
        <v>29</v>
      </c>
      <c r="G284" s="63">
        <v>64568.652049643817</v>
      </c>
      <c r="H284" s="63">
        <v>60568.061683190113</v>
      </c>
      <c r="I284" s="63">
        <v>0</v>
      </c>
      <c r="J284" s="63">
        <v>0</v>
      </c>
      <c r="K284" s="368" t="s">
        <v>1347</v>
      </c>
    </row>
    <row r="285" spans="1:11" x14ac:dyDescent="0.2">
      <c r="A285" s="65">
        <v>69</v>
      </c>
      <c r="B285" s="50" t="s">
        <v>482</v>
      </c>
      <c r="C285" s="50" t="s">
        <v>163</v>
      </c>
      <c r="D285" s="63">
        <v>174832.24</v>
      </c>
      <c r="E285" s="63">
        <v>163999.85999999999</v>
      </c>
      <c r="F285" s="50" t="s">
        <v>29</v>
      </c>
      <c r="G285" s="63">
        <v>96037.68489388263</v>
      </c>
      <c r="H285" s="63">
        <v>90087.313857677887</v>
      </c>
      <c r="I285" s="63">
        <v>0</v>
      </c>
      <c r="J285" s="63">
        <v>0</v>
      </c>
      <c r="K285" s="368" t="s">
        <v>1347</v>
      </c>
    </row>
    <row r="286" spans="1:11" x14ac:dyDescent="0.2">
      <c r="A286" s="65">
        <v>69</v>
      </c>
      <c r="B286" s="50" t="s">
        <v>483</v>
      </c>
      <c r="C286" s="50" t="s">
        <v>169</v>
      </c>
      <c r="D286" s="63">
        <v>6756.14</v>
      </c>
      <c r="E286" s="63">
        <v>6538.8</v>
      </c>
      <c r="F286" s="50" t="s">
        <v>29</v>
      </c>
      <c r="G286" s="63">
        <v>2100.1536361550816</v>
      </c>
      <c r="H286" s="63">
        <v>2032.5932553337923</v>
      </c>
      <c r="I286" s="63">
        <v>0</v>
      </c>
      <c r="J286" s="63">
        <v>0</v>
      </c>
      <c r="K286" s="368" t="s">
        <v>1347</v>
      </c>
    </row>
    <row r="287" spans="1:11" x14ac:dyDescent="0.2">
      <c r="A287" s="65">
        <v>69</v>
      </c>
      <c r="B287" s="50" t="s">
        <v>483</v>
      </c>
      <c r="C287" s="50" t="s">
        <v>169</v>
      </c>
      <c r="D287" s="63">
        <v>6756.14</v>
      </c>
      <c r="E287" s="63">
        <v>6538.8</v>
      </c>
      <c r="F287" s="50" t="s">
        <v>29</v>
      </c>
      <c r="G287" s="63">
        <v>2873.5681486579497</v>
      </c>
      <c r="H287" s="63">
        <v>2781.1275980729529</v>
      </c>
      <c r="I287" s="63">
        <v>0</v>
      </c>
      <c r="J287" s="63">
        <v>0</v>
      </c>
      <c r="K287" s="368" t="s">
        <v>1347</v>
      </c>
    </row>
    <row r="288" spans="1:11" x14ac:dyDescent="0.2">
      <c r="A288" s="65">
        <v>69</v>
      </c>
      <c r="B288" s="50" t="s">
        <v>484</v>
      </c>
      <c r="C288" s="50" t="s">
        <v>174</v>
      </c>
      <c r="D288" s="63">
        <v>0</v>
      </c>
      <c r="E288" s="63">
        <v>0</v>
      </c>
      <c r="F288" s="50" t="s">
        <v>30</v>
      </c>
      <c r="G288" s="63">
        <v>0</v>
      </c>
      <c r="H288" s="63">
        <v>0</v>
      </c>
      <c r="I288" s="63">
        <v>0</v>
      </c>
      <c r="J288" s="63">
        <v>0</v>
      </c>
      <c r="K288" s="368" t="s">
        <v>270</v>
      </c>
    </row>
    <row r="289" spans="1:11" x14ac:dyDescent="0.2">
      <c r="A289" s="65">
        <v>69</v>
      </c>
      <c r="B289" s="50" t="s">
        <v>487</v>
      </c>
      <c r="C289" s="50" t="s">
        <v>819</v>
      </c>
      <c r="D289" s="63">
        <v>310715.88</v>
      </c>
      <c r="E289" s="63">
        <v>204727.16999999998</v>
      </c>
      <c r="F289" s="50" t="s">
        <v>29</v>
      </c>
      <c r="G289" s="63">
        <v>0</v>
      </c>
      <c r="H289" s="63">
        <v>0</v>
      </c>
      <c r="I289" s="63">
        <v>168974.15484019771</v>
      </c>
      <c r="J289" s="63">
        <v>111335.15455848434</v>
      </c>
      <c r="K289" s="371" t="s">
        <v>270</v>
      </c>
    </row>
    <row r="290" spans="1:11" x14ac:dyDescent="0.2">
      <c r="A290" s="65">
        <v>69</v>
      </c>
      <c r="B290" s="50" t="s">
        <v>487</v>
      </c>
      <c r="C290" s="50" t="s">
        <v>819</v>
      </c>
      <c r="D290" s="63">
        <v>310715.88</v>
      </c>
      <c r="E290" s="63">
        <v>204727.16999999998</v>
      </c>
      <c r="F290" s="50" t="s">
        <v>29</v>
      </c>
      <c r="G290" s="63">
        <v>0</v>
      </c>
      <c r="H290" s="63">
        <v>0</v>
      </c>
      <c r="I290" s="63">
        <v>141451.65542009883</v>
      </c>
      <c r="J290" s="63">
        <v>93200.891779242156</v>
      </c>
      <c r="K290" s="368" t="s">
        <v>270</v>
      </c>
    </row>
    <row r="291" spans="1:11" x14ac:dyDescent="0.2">
      <c r="A291" s="65">
        <v>69</v>
      </c>
      <c r="B291" s="50" t="s">
        <v>487</v>
      </c>
      <c r="C291" s="50" t="s">
        <v>819</v>
      </c>
      <c r="D291" s="63">
        <v>310715.88</v>
      </c>
      <c r="E291" s="63">
        <v>204727.16999999998</v>
      </c>
      <c r="F291" s="50" t="s">
        <v>29</v>
      </c>
      <c r="G291" s="63">
        <v>0</v>
      </c>
      <c r="H291" s="63">
        <v>0</v>
      </c>
      <c r="I291" s="63">
        <v>290.06973970345962</v>
      </c>
      <c r="J291" s="63">
        <v>191.1236622734761</v>
      </c>
      <c r="K291" s="368" t="s">
        <v>270</v>
      </c>
    </row>
    <row r="292" spans="1:11" x14ac:dyDescent="0.2">
      <c r="A292" s="65">
        <v>69</v>
      </c>
      <c r="B292" s="50" t="s">
        <v>725</v>
      </c>
      <c r="C292" s="50" t="s">
        <v>488</v>
      </c>
      <c r="D292" s="63">
        <v>308393.3</v>
      </c>
      <c r="E292" s="63">
        <v>273913.14</v>
      </c>
      <c r="F292" s="50" t="s">
        <v>30</v>
      </c>
      <c r="G292" s="63">
        <v>0</v>
      </c>
      <c r="H292" s="63">
        <v>0</v>
      </c>
      <c r="I292" s="63">
        <v>0</v>
      </c>
      <c r="J292" s="63">
        <v>0</v>
      </c>
      <c r="K292" s="368" t="s">
        <v>270</v>
      </c>
    </row>
    <row r="293" spans="1:11" x14ac:dyDescent="0.2">
      <c r="A293" s="65">
        <v>69</v>
      </c>
      <c r="B293" s="50" t="s">
        <v>497</v>
      </c>
      <c r="C293" s="50" t="s">
        <v>171</v>
      </c>
      <c r="D293" s="63">
        <v>73733.069999999992</v>
      </c>
      <c r="E293" s="63">
        <v>70830.210000000006</v>
      </c>
      <c r="F293" s="50" t="s">
        <v>30</v>
      </c>
      <c r="G293" s="63">
        <v>0</v>
      </c>
      <c r="H293" s="63">
        <v>0</v>
      </c>
      <c r="I293" s="63">
        <v>0</v>
      </c>
      <c r="J293" s="63">
        <v>0</v>
      </c>
      <c r="K293" s="368" t="s">
        <v>270</v>
      </c>
    </row>
    <row r="294" spans="1:11" x14ac:dyDescent="0.2">
      <c r="A294" s="65">
        <v>69</v>
      </c>
      <c r="B294" s="50" t="s">
        <v>497</v>
      </c>
      <c r="C294" s="50" t="s">
        <v>171</v>
      </c>
      <c r="D294" s="63">
        <v>73733.069999999992</v>
      </c>
      <c r="E294" s="63">
        <v>70830.210000000006</v>
      </c>
      <c r="F294" s="50" t="s">
        <v>30</v>
      </c>
      <c r="G294" s="63">
        <v>0</v>
      </c>
      <c r="H294" s="63">
        <v>0</v>
      </c>
      <c r="I294" s="63">
        <v>0</v>
      </c>
      <c r="J294" s="63">
        <v>0</v>
      </c>
      <c r="K294" s="368" t="s">
        <v>649</v>
      </c>
    </row>
    <row r="295" spans="1:11" x14ac:dyDescent="0.2">
      <c r="A295" s="65">
        <v>69</v>
      </c>
      <c r="B295" s="50" t="s">
        <v>502</v>
      </c>
      <c r="C295" s="50" t="s">
        <v>856</v>
      </c>
      <c r="D295" s="63">
        <v>509580.66000000003</v>
      </c>
      <c r="E295" s="63">
        <v>386660.77</v>
      </c>
      <c r="F295" s="50" t="s">
        <v>30</v>
      </c>
      <c r="G295" s="63">
        <v>0</v>
      </c>
      <c r="H295" s="63">
        <v>0</v>
      </c>
      <c r="I295" s="63">
        <v>0</v>
      </c>
      <c r="J295" s="63">
        <v>0</v>
      </c>
      <c r="K295" s="368" t="s">
        <v>650</v>
      </c>
    </row>
    <row r="296" spans="1:11" x14ac:dyDescent="0.2">
      <c r="A296" s="65">
        <v>69</v>
      </c>
      <c r="B296" s="50" t="s">
        <v>502</v>
      </c>
      <c r="C296" s="50" t="s">
        <v>856</v>
      </c>
      <c r="D296" s="63">
        <v>509580.66000000003</v>
      </c>
      <c r="E296" s="63">
        <v>386660.77</v>
      </c>
      <c r="F296" s="50" t="s">
        <v>30</v>
      </c>
      <c r="G296" s="63">
        <v>0</v>
      </c>
      <c r="H296" s="63">
        <v>0</v>
      </c>
      <c r="I296" s="63">
        <v>0</v>
      </c>
      <c r="J296" s="63">
        <v>0</v>
      </c>
      <c r="K296" s="368" t="s">
        <v>270</v>
      </c>
    </row>
    <row r="297" spans="1:11" x14ac:dyDescent="0.2">
      <c r="A297" s="65">
        <v>69</v>
      </c>
      <c r="B297" s="50" t="s">
        <v>502</v>
      </c>
      <c r="C297" s="50" t="s">
        <v>856</v>
      </c>
      <c r="D297" s="63">
        <v>509580.66000000003</v>
      </c>
      <c r="E297" s="63">
        <v>386660.77</v>
      </c>
      <c r="F297" s="50" t="s">
        <v>30</v>
      </c>
      <c r="G297" s="63">
        <v>0</v>
      </c>
      <c r="H297" s="63">
        <v>0</v>
      </c>
      <c r="I297" s="63">
        <v>0</v>
      </c>
      <c r="J297" s="63">
        <v>0</v>
      </c>
      <c r="K297" s="368" t="s">
        <v>653</v>
      </c>
    </row>
    <row r="298" spans="1:11" x14ac:dyDescent="0.2">
      <c r="A298" s="65">
        <v>69</v>
      </c>
      <c r="B298" s="50" t="s">
        <v>502</v>
      </c>
      <c r="C298" s="50" t="s">
        <v>856</v>
      </c>
      <c r="D298" s="63">
        <v>509580.66000000003</v>
      </c>
      <c r="E298" s="63">
        <v>386660.77</v>
      </c>
      <c r="F298" s="50" t="s">
        <v>30</v>
      </c>
      <c r="G298" s="63">
        <v>0</v>
      </c>
      <c r="H298" s="63">
        <v>0</v>
      </c>
      <c r="I298" s="63">
        <v>0</v>
      </c>
      <c r="J298" s="63">
        <v>0</v>
      </c>
      <c r="K298" s="368" t="s">
        <v>270</v>
      </c>
    </row>
    <row r="299" spans="1:11" x14ac:dyDescent="0.2">
      <c r="A299" s="65">
        <v>69</v>
      </c>
      <c r="B299" s="50" t="s">
        <v>508</v>
      </c>
      <c r="C299" s="50" t="s">
        <v>862</v>
      </c>
      <c r="D299" s="63">
        <v>1570421.97</v>
      </c>
      <c r="E299" s="63">
        <v>1127646.31</v>
      </c>
      <c r="F299" s="50" t="s">
        <v>29</v>
      </c>
      <c r="G299" s="63">
        <v>0</v>
      </c>
      <c r="H299" s="63">
        <v>0</v>
      </c>
      <c r="I299" s="63">
        <v>181770.40619230768</v>
      </c>
      <c r="J299" s="63">
        <v>130520.79741978961</v>
      </c>
      <c r="K299" s="368" t="s">
        <v>270</v>
      </c>
    </row>
    <row r="300" spans="1:11" x14ac:dyDescent="0.2">
      <c r="A300" s="65">
        <v>69</v>
      </c>
      <c r="B300" s="50" t="s">
        <v>508</v>
      </c>
      <c r="C300" s="50" t="s">
        <v>862</v>
      </c>
      <c r="D300" s="63">
        <v>1570421.97</v>
      </c>
      <c r="E300" s="63">
        <v>1127646.31</v>
      </c>
      <c r="F300" s="50" t="s">
        <v>29</v>
      </c>
      <c r="G300" s="63">
        <v>0</v>
      </c>
      <c r="H300" s="63">
        <v>0</v>
      </c>
      <c r="I300" s="63">
        <v>1142660.0882307691</v>
      </c>
      <c r="J300" s="63">
        <v>820490.57940631162</v>
      </c>
      <c r="K300" s="368" t="s">
        <v>270</v>
      </c>
    </row>
    <row r="301" spans="1:11" x14ac:dyDescent="0.2">
      <c r="A301" s="65">
        <v>69</v>
      </c>
      <c r="B301" s="50" t="s">
        <v>497</v>
      </c>
      <c r="C301" s="50" t="s">
        <v>171</v>
      </c>
      <c r="D301" s="63">
        <v>73733.069999999992</v>
      </c>
      <c r="E301" s="63">
        <v>70830.210000000006</v>
      </c>
      <c r="F301" s="50" t="s">
        <v>30</v>
      </c>
      <c r="G301" s="63">
        <v>0</v>
      </c>
      <c r="H301" s="63">
        <v>0</v>
      </c>
      <c r="I301" s="63">
        <v>0</v>
      </c>
      <c r="J301" s="63">
        <v>0</v>
      </c>
      <c r="K301" s="368" t="s">
        <v>270</v>
      </c>
    </row>
    <row r="302" spans="1:11" x14ac:dyDescent="0.2">
      <c r="A302" s="65">
        <v>69</v>
      </c>
      <c r="B302" s="50" t="s">
        <v>687</v>
      </c>
      <c r="C302" s="50" t="s">
        <v>244</v>
      </c>
      <c r="D302" s="63">
        <v>134804.09</v>
      </c>
      <c r="E302" s="63">
        <v>130467.49</v>
      </c>
      <c r="F302" s="50" t="s">
        <v>30</v>
      </c>
      <c r="G302" s="63">
        <v>0</v>
      </c>
      <c r="H302" s="63">
        <v>0</v>
      </c>
      <c r="I302" s="63">
        <v>0</v>
      </c>
      <c r="J302" s="63">
        <v>0</v>
      </c>
      <c r="K302" s="368" t="s">
        <v>653</v>
      </c>
    </row>
    <row r="303" spans="1:11" x14ac:dyDescent="0.2">
      <c r="A303" s="65">
        <v>69</v>
      </c>
      <c r="B303" s="50" t="s">
        <v>687</v>
      </c>
      <c r="C303" s="50" t="s">
        <v>244</v>
      </c>
      <c r="D303" s="63">
        <v>134804.09</v>
      </c>
      <c r="E303" s="63">
        <v>130467.49</v>
      </c>
      <c r="F303" s="50" t="s">
        <v>30</v>
      </c>
      <c r="G303" s="63">
        <v>0</v>
      </c>
      <c r="H303" s="63">
        <v>0</v>
      </c>
      <c r="I303" s="63">
        <v>0</v>
      </c>
      <c r="J303" s="63">
        <v>0</v>
      </c>
      <c r="K303" s="368" t="s">
        <v>270</v>
      </c>
    </row>
    <row r="304" spans="1:11" x14ac:dyDescent="0.2">
      <c r="A304" s="65">
        <v>69</v>
      </c>
      <c r="B304" s="50" t="s">
        <v>530</v>
      </c>
      <c r="C304" s="50" t="s">
        <v>176</v>
      </c>
      <c r="D304" s="63">
        <v>377760.23</v>
      </c>
      <c r="E304" s="63">
        <v>365706.25</v>
      </c>
      <c r="F304" s="50" t="s">
        <v>30</v>
      </c>
      <c r="G304" s="63">
        <v>0</v>
      </c>
      <c r="H304" s="63">
        <v>0</v>
      </c>
      <c r="I304" s="63">
        <v>0</v>
      </c>
      <c r="J304" s="63">
        <v>0</v>
      </c>
      <c r="K304" s="368" t="s">
        <v>648</v>
      </c>
    </row>
    <row r="305" spans="1:11" x14ac:dyDescent="0.2">
      <c r="A305" s="65">
        <v>69</v>
      </c>
      <c r="B305" s="50" t="s">
        <v>530</v>
      </c>
      <c r="C305" s="50" t="s">
        <v>176</v>
      </c>
      <c r="D305" s="63">
        <v>377760.23</v>
      </c>
      <c r="E305" s="63">
        <v>365706.25</v>
      </c>
      <c r="F305" s="50" t="s">
        <v>30</v>
      </c>
      <c r="G305" s="63">
        <v>0</v>
      </c>
      <c r="H305" s="63">
        <v>0</v>
      </c>
      <c r="I305" s="63">
        <v>0</v>
      </c>
      <c r="J305" s="63">
        <v>0</v>
      </c>
      <c r="K305" s="368" t="s">
        <v>270</v>
      </c>
    </row>
    <row r="306" spans="1:11" x14ac:dyDescent="0.2">
      <c r="A306" s="65">
        <v>69</v>
      </c>
      <c r="B306" s="50" t="s">
        <v>530</v>
      </c>
      <c r="C306" s="50" t="s">
        <v>176</v>
      </c>
      <c r="D306" s="63">
        <v>377760.23</v>
      </c>
      <c r="E306" s="63">
        <v>365706.25</v>
      </c>
      <c r="F306" s="50" t="s">
        <v>30</v>
      </c>
      <c r="G306" s="63">
        <v>0</v>
      </c>
      <c r="H306" s="63">
        <v>0</v>
      </c>
      <c r="I306" s="63">
        <v>0</v>
      </c>
      <c r="J306" s="63">
        <v>0</v>
      </c>
      <c r="K306" s="368" t="s">
        <v>648</v>
      </c>
    </row>
    <row r="307" spans="1:11" x14ac:dyDescent="0.2">
      <c r="A307" s="65">
        <v>69</v>
      </c>
      <c r="B307" s="50" t="s">
        <v>530</v>
      </c>
      <c r="C307" s="50" t="s">
        <v>176</v>
      </c>
      <c r="D307" s="63">
        <v>377760.23</v>
      </c>
      <c r="E307" s="63">
        <v>365706.25</v>
      </c>
      <c r="F307" s="50" t="s">
        <v>30</v>
      </c>
      <c r="G307" s="63">
        <v>0</v>
      </c>
      <c r="H307" s="63">
        <v>0</v>
      </c>
      <c r="I307" s="63">
        <v>0</v>
      </c>
      <c r="J307" s="63">
        <v>0</v>
      </c>
      <c r="K307" s="368" t="s">
        <v>648</v>
      </c>
    </row>
    <row r="308" spans="1:11" x14ac:dyDescent="0.2">
      <c r="A308" s="65">
        <v>69</v>
      </c>
      <c r="B308" s="50" t="s">
        <v>530</v>
      </c>
      <c r="C308" s="50" t="s">
        <v>176</v>
      </c>
      <c r="D308" s="63">
        <v>377760.23</v>
      </c>
      <c r="E308" s="63">
        <v>365706.25</v>
      </c>
      <c r="F308" s="50" t="s">
        <v>30</v>
      </c>
      <c r="G308" s="63">
        <v>0</v>
      </c>
      <c r="H308" s="63">
        <v>0</v>
      </c>
      <c r="I308" s="63">
        <v>0</v>
      </c>
      <c r="J308" s="63">
        <v>0</v>
      </c>
      <c r="K308" s="368" t="s">
        <v>270</v>
      </c>
    </row>
    <row r="309" spans="1:11" x14ac:dyDescent="0.2">
      <c r="A309" s="65">
        <v>69</v>
      </c>
      <c r="B309" s="50" t="s">
        <v>530</v>
      </c>
      <c r="C309" s="50" t="s">
        <v>176</v>
      </c>
      <c r="D309" s="63">
        <v>377760.23</v>
      </c>
      <c r="E309" s="63">
        <v>365706.25</v>
      </c>
      <c r="F309" s="50" t="s">
        <v>30</v>
      </c>
      <c r="G309" s="63">
        <v>0</v>
      </c>
      <c r="H309" s="63">
        <v>0</v>
      </c>
      <c r="I309" s="63">
        <v>0</v>
      </c>
      <c r="J309" s="63">
        <v>0</v>
      </c>
      <c r="K309" s="368" t="s">
        <v>648</v>
      </c>
    </row>
    <row r="310" spans="1:11" x14ac:dyDescent="0.2">
      <c r="A310" s="65">
        <v>69</v>
      </c>
      <c r="B310" s="50" t="s">
        <v>530</v>
      </c>
      <c r="C310" s="50" t="s">
        <v>176</v>
      </c>
      <c r="D310" s="63">
        <v>377760.23</v>
      </c>
      <c r="E310" s="63">
        <v>365706.25</v>
      </c>
      <c r="F310" s="50" t="s">
        <v>30</v>
      </c>
      <c r="G310" s="63">
        <v>0</v>
      </c>
      <c r="H310" s="63">
        <v>0</v>
      </c>
      <c r="I310" s="63">
        <v>0</v>
      </c>
      <c r="J310" s="63">
        <v>0</v>
      </c>
      <c r="K310" s="368" t="s">
        <v>648</v>
      </c>
    </row>
    <row r="311" spans="1:11" x14ac:dyDescent="0.2">
      <c r="A311" s="65">
        <v>69</v>
      </c>
      <c r="B311" s="50" t="s">
        <v>530</v>
      </c>
      <c r="C311" s="50" t="s">
        <v>176</v>
      </c>
      <c r="D311" s="63">
        <v>377760.23</v>
      </c>
      <c r="E311" s="63">
        <v>365706.25</v>
      </c>
      <c r="F311" s="50" t="s">
        <v>30</v>
      </c>
      <c r="G311" s="63">
        <v>0</v>
      </c>
      <c r="H311" s="63">
        <v>0</v>
      </c>
      <c r="I311" s="63">
        <v>0</v>
      </c>
      <c r="J311" s="63">
        <v>0</v>
      </c>
      <c r="K311" s="368" t="s">
        <v>270</v>
      </c>
    </row>
    <row r="312" spans="1:11" x14ac:dyDescent="0.2">
      <c r="A312" s="65">
        <v>69</v>
      </c>
      <c r="B312" s="50" t="s">
        <v>530</v>
      </c>
      <c r="C312" s="50" t="s">
        <v>176</v>
      </c>
      <c r="D312" s="63">
        <v>377760.23</v>
      </c>
      <c r="E312" s="63">
        <v>365706.25</v>
      </c>
      <c r="F312" s="50" t="s">
        <v>30</v>
      </c>
      <c r="G312" s="63">
        <v>0</v>
      </c>
      <c r="H312" s="63">
        <v>0</v>
      </c>
      <c r="I312" s="63">
        <v>0</v>
      </c>
      <c r="J312" s="63">
        <v>0</v>
      </c>
      <c r="K312" s="368" t="s">
        <v>648</v>
      </c>
    </row>
    <row r="313" spans="1:11" x14ac:dyDescent="0.2">
      <c r="A313" s="65">
        <v>69</v>
      </c>
      <c r="B313" s="50" t="s">
        <v>530</v>
      </c>
      <c r="C313" s="50" t="s">
        <v>176</v>
      </c>
      <c r="D313" s="63">
        <v>377760.23</v>
      </c>
      <c r="E313" s="63">
        <v>365706.25</v>
      </c>
      <c r="F313" s="50" t="s">
        <v>30</v>
      </c>
      <c r="G313" s="63">
        <v>0</v>
      </c>
      <c r="H313" s="63">
        <v>0</v>
      </c>
      <c r="I313" s="63">
        <v>0</v>
      </c>
      <c r="J313" s="63">
        <v>0</v>
      </c>
      <c r="K313" s="368" t="s">
        <v>270</v>
      </c>
    </row>
    <row r="314" spans="1:11" x14ac:dyDescent="0.2">
      <c r="A314" s="65">
        <v>69</v>
      </c>
      <c r="B314" s="50" t="s">
        <v>693</v>
      </c>
      <c r="C314" s="50" t="s">
        <v>388</v>
      </c>
      <c r="D314" s="63">
        <v>499621.54</v>
      </c>
      <c r="E314" s="63">
        <v>479533.64000000007</v>
      </c>
      <c r="F314" s="50" t="s">
        <v>30</v>
      </c>
      <c r="G314" s="63">
        <v>0</v>
      </c>
      <c r="H314" s="63">
        <v>0</v>
      </c>
      <c r="I314" s="63">
        <v>0</v>
      </c>
      <c r="J314" s="63">
        <v>0</v>
      </c>
      <c r="K314" s="368" t="s">
        <v>270</v>
      </c>
    </row>
    <row r="315" spans="1:11" x14ac:dyDescent="0.2">
      <c r="A315" s="65">
        <v>69</v>
      </c>
      <c r="B315" s="50" t="s">
        <v>693</v>
      </c>
      <c r="C315" s="50" t="s">
        <v>388</v>
      </c>
      <c r="D315" s="63">
        <v>499621.54</v>
      </c>
      <c r="E315" s="63">
        <v>479533.64000000007</v>
      </c>
      <c r="F315" s="50" t="s">
        <v>30</v>
      </c>
      <c r="G315" s="63">
        <v>0</v>
      </c>
      <c r="H315" s="63">
        <v>0</v>
      </c>
      <c r="I315" s="63">
        <v>0</v>
      </c>
      <c r="J315" s="63">
        <v>0</v>
      </c>
      <c r="K315" s="368" t="s">
        <v>646</v>
      </c>
    </row>
    <row r="316" spans="1:11" x14ac:dyDescent="0.2">
      <c r="A316" s="65">
        <v>69</v>
      </c>
      <c r="B316" s="50" t="s">
        <v>693</v>
      </c>
      <c r="C316" s="50" t="s">
        <v>388</v>
      </c>
      <c r="D316" s="63">
        <v>499621.54</v>
      </c>
      <c r="E316" s="63">
        <v>479533.64000000007</v>
      </c>
      <c r="F316" s="50" t="s">
        <v>30</v>
      </c>
      <c r="G316" s="63">
        <v>0</v>
      </c>
      <c r="H316" s="63">
        <v>0</v>
      </c>
      <c r="I316" s="63">
        <v>0</v>
      </c>
      <c r="J316" s="63">
        <v>0</v>
      </c>
      <c r="K316" s="368" t="s">
        <v>270</v>
      </c>
    </row>
    <row r="317" spans="1:11" x14ac:dyDescent="0.2">
      <c r="A317" s="65">
        <v>69</v>
      </c>
      <c r="B317" s="50" t="s">
        <v>693</v>
      </c>
      <c r="C317" s="50" t="s">
        <v>388</v>
      </c>
      <c r="D317" s="63">
        <v>499621.54</v>
      </c>
      <c r="E317" s="63">
        <v>479533.64000000007</v>
      </c>
      <c r="F317" s="50" t="s">
        <v>30</v>
      </c>
      <c r="G317" s="63">
        <v>0</v>
      </c>
      <c r="H317" s="63">
        <v>0</v>
      </c>
      <c r="I317" s="63">
        <v>0</v>
      </c>
      <c r="J317" s="63">
        <v>0</v>
      </c>
      <c r="K317" s="368" t="s">
        <v>270</v>
      </c>
    </row>
    <row r="318" spans="1:11" x14ac:dyDescent="0.2">
      <c r="A318" s="65">
        <v>69</v>
      </c>
      <c r="B318" s="50" t="s">
        <v>693</v>
      </c>
      <c r="C318" s="50" t="s">
        <v>388</v>
      </c>
      <c r="D318" s="63">
        <v>499621.54</v>
      </c>
      <c r="E318" s="63">
        <v>479533.64000000007</v>
      </c>
      <c r="F318" s="50" t="s">
        <v>30</v>
      </c>
      <c r="G318" s="63">
        <v>0</v>
      </c>
      <c r="H318" s="63">
        <v>0</v>
      </c>
      <c r="I318" s="63">
        <v>0</v>
      </c>
      <c r="J318" s="63">
        <v>0</v>
      </c>
      <c r="K318" s="368" t="s">
        <v>646</v>
      </c>
    </row>
    <row r="319" spans="1:11" x14ac:dyDescent="0.2">
      <c r="A319" s="65">
        <v>69</v>
      </c>
      <c r="B319" s="50" t="s">
        <v>693</v>
      </c>
      <c r="C319" s="50" t="s">
        <v>388</v>
      </c>
      <c r="D319" s="63">
        <v>499621.54</v>
      </c>
      <c r="E319" s="63">
        <v>479533.64000000007</v>
      </c>
      <c r="F319" s="50" t="s">
        <v>30</v>
      </c>
      <c r="G319" s="63">
        <v>0</v>
      </c>
      <c r="H319" s="63">
        <v>0</v>
      </c>
      <c r="I319" s="63">
        <v>0</v>
      </c>
      <c r="J319" s="63">
        <v>0</v>
      </c>
      <c r="K319" s="368" t="s">
        <v>646</v>
      </c>
    </row>
    <row r="320" spans="1:11" x14ac:dyDescent="0.2">
      <c r="A320" s="65">
        <v>69</v>
      </c>
      <c r="B320" s="50" t="s">
        <v>693</v>
      </c>
      <c r="C320" s="50" t="s">
        <v>388</v>
      </c>
      <c r="D320" s="63">
        <v>499621.54</v>
      </c>
      <c r="E320" s="63">
        <v>479533.64000000007</v>
      </c>
      <c r="F320" s="50" t="s">
        <v>30</v>
      </c>
      <c r="G320" s="63">
        <v>0</v>
      </c>
      <c r="H320" s="63">
        <v>0</v>
      </c>
      <c r="I320" s="63">
        <v>0</v>
      </c>
      <c r="J320" s="63">
        <v>0</v>
      </c>
      <c r="K320" s="368" t="s">
        <v>270</v>
      </c>
    </row>
    <row r="321" spans="1:11" x14ac:dyDescent="0.2">
      <c r="A321" s="65">
        <v>69</v>
      </c>
      <c r="B321" s="50" t="s">
        <v>693</v>
      </c>
      <c r="C321" s="50" t="s">
        <v>388</v>
      </c>
      <c r="D321" s="63">
        <v>499621.54</v>
      </c>
      <c r="E321" s="63">
        <v>479533.64000000007</v>
      </c>
      <c r="F321" s="50" t="s">
        <v>30</v>
      </c>
      <c r="G321" s="63">
        <v>0</v>
      </c>
      <c r="H321" s="63">
        <v>0</v>
      </c>
      <c r="I321" s="63">
        <v>0</v>
      </c>
      <c r="J321" s="63">
        <v>0</v>
      </c>
      <c r="K321" s="368" t="s">
        <v>270</v>
      </c>
    </row>
    <row r="322" spans="1:11" x14ac:dyDescent="0.2">
      <c r="A322" s="65">
        <v>69</v>
      </c>
      <c r="B322" s="50" t="s">
        <v>693</v>
      </c>
      <c r="C322" s="50" t="s">
        <v>388</v>
      </c>
      <c r="D322" s="63">
        <v>499621.54</v>
      </c>
      <c r="E322" s="63">
        <v>479533.64000000007</v>
      </c>
      <c r="F322" s="50" t="s">
        <v>30</v>
      </c>
      <c r="G322" s="63">
        <v>0</v>
      </c>
      <c r="H322" s="63">
        <v>0</v>
      </c>
      <c r="I322" s="63">
        <v>0</v>
      </c>
      <c r="J322" s="63">
        <v>0</v>
      </c>
      <c r="K322" s="368" t="s">
        <v>270</v>
      </c>
    </row>
    <row r="323" spans="1:11" x14ac:dyDescent="0.2">
      <c r="A323" s="65">
        <v>69</v>
      </c>
      <c r="B323" s="50" t="s">
        <v>700</v>
      </c>
      <c r="C323" s="50" t="s">
        <v>871</v>
      </c>
      <c r="D323" s="63">
        <v>4282635</v>
      </c>
      <c r="E323" s="63">
        <v>3695923.9200000004</v>
      </c>
      <c r="F323" s="50" t="s">
        <v>30</v>
      </c>
      <c r="G323" s="63">
        <v>0</v>
      </c>
      <c r="H323" s="63">
        <v>0</v>
      </c>
      <c r="I323" s="63">
        <v>0</v>
      </c>
      <c r="J323" s="63">
        <v>0</v>
      </c>
      <c r="K323" s="368" t="s">
        <v>270</v>
      </c>
    </row>
    <row r="324" spans="1:11" x14ac:dyDescent="0.2">
      <c r="A324" s="65">
        <v>69</v>
      </c>
      <c r="B324" s="50" t="s">
        <v>700</v>
      </c>
      <c r="C324" s="50" t="s">
        <v>871</v>
      </c>
      <c r="D324" s="63">
        <v>4282635</v>
      </c>
      <c r="E324" s="63">
        <v>3695923.9200000004</v>
      </c>
      <c r="F324" s="50" t="s">
        <v>29</v>
      </c>
      <c r="G324" s="63">
        <v>0</v>
      </c>
      <c r="H324" s="63">
        <v>0</v>
      </c>
      <c r="I324" s="63">
        <v>287900.40574350051</v>
      </c>
      <c r="J324" s="63">
        <v>248458.71669313614</v>
      </c>
      <c r="K324" s="368" t="s">
        <v>270</v>
      </c>
    </row>
    <row r="325" spans="1:11" x14ac:dyDescent="0.2">
      <c r="A325" s="65">
        <v>69</v>
      </c>
      <c r="B325" s="50" t="s">
        <v>700</v>
      </c>
      <c r="C325" s="50" t="s">
        <v>871</v>
      </c>
      <c r="D325" s="63">
        <v>4282635</v>
      </c>
      <c r="E325" s="63">
        <v>3695923.9200000004</v>
      </c>
      <c r="F325" s="50" t="s">
        <v>29</v>
      </c>
      <c r="G325" s="63">
        <v>0</v>
      </c>
      <c r="H325" s="63">
        <v>0</v>
      </c>
      <c r="I325" s="63">
        <v>232929.13086043729</v>
      </c>
      <c r="J325" s="63">
        <v>201018.37920156645</v>
      </c>
      <c r="K325" s="368" t="s">
        <v>270</v>
      </c>
    </row>
    <row r="326" spans="1:11" x14ac:dyDescent="0.2">
      <c r="A326" s="65">
        <v>69</v>
      </c>
      <c r="B326" s="50" t="s">
        <v>700</v>
      </c>
      <c r="C326" s="50" t="s">
        <v>871</v>
      </c>
      <c r="D326" s="63">
        <v>4282635</v>
      </c>
      <c r="E326" s="63">
        <v>3695923.9200000004</v>
      </c>
      <c r="F326" s="50" t="s">
        <v>29</v>
      </c>
      <c r="G326" s="63">
        <v>0</v>
      </c>
      <c r="H326" s="63">
        <v>0</v>
      </c>
      <c r="I326" s="63">
        <v>465858.26172087458</v>
      </c>
      <c r="J326" s="63">
        <v>402036.7584031329</v>
      </c>
      <c r="K326" s="368" t="s">
        <v>270</v>
      </c>
    </row>
    <row r="327" spans="1:11" x14ac:dyDescent="0.2">
      <c r="A327" s="65">
        <v>69</v>
      </c>
      <c r="B327" s="50" t="s">
        <v>700</v>
      </c>
      <c r="C327" s="50" t="s">
        <v>871</v>
      </c>
      <c r="D327" s="63">
        <v>4282635</v>
      </c>
      <c r="E327" s="63">
        <v>3695923.9200000004</v>
      </c>
      <c r="F327" s="50" t="s">
        <v>29</v>
      </c>
      <c r="G327" s="63">
        <v>0</v>
      </c>
      <c r="H327" s="63">
        <v>0</v>
      </c>
      <c r="I327" s="63">
        <v>988434.76680626557</v>
      </c>
      <c r="J327" s="63">
        <v>853021.49214184715</v>
      </c>
      <c r="K327" s="368" t="s">
        <v>270</v>
      </c>
    </row>
    <row r="328" spans="1:11" x14ac:dyDescent="0.2">
      <c r="A328" s="65">
        <v>69</v>
      </c>
      <c r="B328" s="50" t="s">
        <v>700</v>
      </c>
      <c r="C328" s="50" t="s">
        <v>871</v>
      </c>
      <c r="D328" s="63">
        <v>4282635</v>
      </c>
      <c r="E328" s="63">
        <v>3695923.9200000004</v>
      </c>
      <c r="F328" s="50" t="s">
        <v>30</v>
      </c>
      <c r="G328" s="63">
        <v>0</v>
      </c>
      <c r="H328" s="63">
        <v>0</v>
      </c>
      <c r="I328" s="63">
        <v>0</v>
      </c>
      <c r="J328" s="63">
        <v>0</v>
      </c>
      <c r="K328" s="368" t="s">
        <v>270</v>
      </c>
    </row>
    <row r="329" spans="1:11" x14ac:dyDescent="0.2">
      <c r="A329" s="65">
        <v>69</v>
      </c>
      <c r="B329" s="50" t="s">
        <v>700</v>
      </c>
      <c r="C329" s="50" t="s">
        <v>871</v>
      </c>
      <c r="D329" s="63">
        <v>4282635</v>
      </c>
      <c r="E329" s="63">
        <v>3695923.9200000004</v>
      </c>
      <c r="F329" s="50" t="s">
        <v>30</v>
      </c>
      <c r="G329" s="63">
        <v>0</v>
      </c>
      <c r="H329" s="63">
        <v>0</v>
      </c>
      <c r="I329" s="63">
        <v>0</v>
      </c>
      <c r="J329" s="63">
        <v>0</v>
      </c>
      <c r="K329" s="368" t="s">
        <v>653</v>
      </c>
    </row>
    <row r="330" spans="1:11" x14ac:dyDescent="0.2">
      <c r="A330" s="65">
        <v>69</v>
      </c>
      <c r="B330" s="50" t="s">
        <v>700</v>
      </c>
      <c r="C330" s="50" t="s">
        <v>871</v>
      </c>
      <c r="D330" s="63">
        <v>4282635</v>
      </c>
      <c r="E330" s="63">
        <v>3695923.9200000004</v>
      </c>
      <c r="F330" s="50" t="s">
        <v>30</v>
      </c>
      <c r="G330" s="63">
        <v>0</v>
      </c>
      <c r="H330" s="63">
        <v>0</v>
      </c>
      <c r="I330" s="63">
        <v>0</v>
      </c>
      <c r="J330" s="63">
        <v>0</v>
      </c>
      <c r="K330" s="368" t="s">
        <v>270</v>
      </c>
    </row>
    <row r="331" spans="1:11" x14ac:dyDescent="0.2">
      <c r="A331" s="65">
        <v>69</v>
      </c>
      <c r="B331" s="50" t="s">
        <v>700</v>
      </c>
      <c r="C331" s="50" t="s">
        <v>878</v>
      </c>
      <c r="D331" s="63">
        <v>91563.76999999999</v>
      </c>
      <c r="E331" s="63">
        <v>32859.33</v>
      </c>
      <c r="F331" s="50" t="s">
        <v>29</v>
      </c>
      <c r="G331" s="63">
        <v>0</v>
      </c>
      <c r="H331" s="63">
        <v>0</v>
      </c>
      <c r="I331" s="63">
        <v>9960.1620798433578</v>
      </c>
      <c r="J331" s="63">
        <v>3574.3859458283482</v>
      </c>
      <c r="K331" s="368" t="s">
        <v>270</v>
      </c>
    </row>
    <row r="332" spans="1:11" x14ac:dyDescent="0.2">
      <c r="A332" s="65">
        <v>69</v>
      </c>
      <c r="B332" s="50" t="s">
        <v>708</v>
      </c>
      <c r="C332" s="50" t="s">
        <v>167</v>
      </c>
      <c r="D332" s="63">
        <v>1439722.7</v>
      </c>
      <c r="E332" s="63">
        <v>1232881.8199999998</v>
      </c>
      <c r="F332" s="50" t="s">
        <v>29</v>
      </c>
      <c r="G332" s="63">
        <v>191055.4330724469</v>
      </c>
      <c r="H332" s="63">
        <v>163607.04047192316</v>
      </c>
      <c r="I332" s="63">
        <v>0</v>
      </c>
      <c r="J332" s="63">
        <v>0</v>
      </c>
      <c r="K332" s="368" t="s">
        <v>644</v>
      </c>
    </row>
    <row r="333" spans="1:11" x14ac:dyDescent="0.2">
      <c r="A333" s="65">
        <v>69</v>
      </c>
      <c r="B333" s="50" t="s">
        <v>708</v>
      </c>
      <c r="C333" s="50" t="s">
        <v>167</v>
      </c>
      <c r="D333" s="63">
        <v>1439722.7</v>
      </c>
      <c r="E333" s="63">
        <v>1232881.8199999998</v>
      </c>
      <c r="F333" s="50" t="s">
        <v>29</v>
      </c>
      <c r="G333" s="63">
        <v>42936.158495781201</v>
      </c>
      <c r="H333" s="63">
        <v>36767.642289787596</v>
      </c>
      <c r="I333" s="63">
        <v>0</v>
      </c>
      <c r="J333" s="63">
        <v>0</v>
      </c>
      <c r="K333" s="368" t="s">
        <v>644</v>
      </c>
    </row>
    <row r="334" spans="1:11" x14ac:dyDescent="0.2">
      <c r="A334" s="65">
        <v>69</v>
      </c>
      <c r="B334" s="50" t="s">
        <v>708</v>
      </c>
      <c r="C334" s="50" t="s">
        <v>167</v>
      </c>
      <c r="D334" s="63">
        <v>1439722.7</v>
      </c>
      <c r="E334" s="63">
        <v>1232881.8199999998</v>
      </c>
      <c r="F334" s="50" t="s">
        <v>29</v>
      </c>
      <c r="G334" s="63">
        <v>489346.54004655225</v>
      </c>
      <c r="H334" s="63">
        <v>419043.50949199882</v>
      </c>
      <c r="I334" s="63">
        <v>0</v>
      </c>
      <c r="J334" s="63">
        <v>0</v>
      </c>
      <c r="K334" s="368" t="s">
        <v>644</v>
      </c>
    </row>
    <row r="335" spans="1:11" x14ac:dyDescent="0.2">
      <c r="A335" s="65">
        <v>69</v>
      </c>
      <c r="B335" s="50" t="s">
        <v>708</v>
      </c>
      <c r="C335" s="50" t="s">
        <v>167</v>
      </c>
      <c r="D335" s="63">
        <v>1439722.7</v>
      </c>
      <c r="E335" s="63">
        <v>1232881.8199999998</v>
      </c>
      <c r="F335" s="50" t="s">
        <v>30</v>
      </c>
      <c r="G335" s="63">
        <v>0</v>
      </c>
      <c r="H335" s="63">
        <v>0</v>
      </c>
      <c r="I335" s="63">
        <v>0</v>
      </c>
      <c r="J335" s="63">
        <v>0</v>
      </c>
      <c r="K335" s="368" t="s">
        <v>270</v>
      </c>
    </row>
    <row r="336" spans="1:11" x14ac:dyDescent="0.2">
      <c r="A336" s="65">
        <v>69</v>
      </c>
      <c r="B336" s="50" t="s">
        <v>708</v>
      </c>
      <c r="C336" s="50" t="s">
        <v>167</v>
      </c>
      <c r="D336" s="63">
        <v>1439722.7</v>
      </c>
      <c r="E336" s="63">
        <v>1232881.8199999998</v>
      </c>
      <c r="F336" s="50" t="s">
        <v>30</v>
      </c>
      <c r="G336" s="63">
        <v>0</v>
      </c>
      <c r="H336" s="63">
        <v>0</v>
      </c>
      <c r="I336" s="63">
        <v>0</v>
      </c>
      <c r="J336" s="63">
        <v>0</v>
      </c>
      <c r="K336" s="368" t="s">
        <v>644</v>
      </c>
    </row>
    <row r="337" spans="1:11" x14ac:dyDescent="0.2">
      <c r="A337" s="65">
        <v>69</v>
      </c>
      <c r="B337" s="50" t="s">
        <v>708</v>
      </c>
      <c r="C337" s="50" t="s">
        <v>167</v>
      </c>
      <c r="D337" s="63">
        <v>1439722.7</v>
      </c>
      <c r="E337" s="63">
        <v>1232881.8199999998</v>
      </c>
      <c r="F337" s="50" t="s">
        <v>30</v>
      </c>
      <c r="G337" s="63">
        <v>0</v>
      </c>
      <c r="H337" s="63">
        <v>0</v>
      </c>
      <c r="I337" s="63">
        <v>0</v>
      </c>
      <c r="J337" s="63">
        <v>0</v>
      </c>
      <c r="K337" s="368" t="s">
        <v>270</v>
      </c>
    </row>
    <row r="338" spans="1:11" x14ac:dyDescent="0.2">
      <c r="A338" s="65">
        <v>69</v>
      </c>
      <c r="B338" s="50" t="s">
        <v>712</v>
      </c>
      <c r="C338" s="50" t="s">
        <v>755</v>
      </c>
      <c r="D338" s="63">
        <v>1625073.1800000002</v>
      </c>
      <c r="E338" s="63">
        <v>1430280.79</v>
      </c>
      <c r="F338" s="50" t="s">
        <v>29</v>
      </c>
      <c r="G338" s="63">
        <v>281851.10690195125</v>
      </c>
      <c r="H338" s="63">
        <v>248066.50482170735</v>
      </c>
      <c r="I338" s="63">
        <v>0</v>
      </c>
      <c r="J338" s="63">
        <v>0</v>
      </c>
      <c r="K338" s="368" t="s">
        <v>644</v>
      </c>
    </row>
    <row r="339" spans="1:11" x14ac:dyDescent="0.2">
      <c r="A339" s="65">
        <v>69</v>
      </c>
      <c r="B339" s="50" t="s">
        <v>712</v>
      </c>
      <c r="C339" s="50" t="s">
        <v>755</v>
      </c>
      <c r="D339" s="63">
        <v>1625073.1800000002</v>
      </c>
      <c r="E339" s="63">
        <v>1430280.79</v>
      </c>
      <c r="F339" s="50" t="s">
        <v>29</v>
      </c>
      <c r="G339" s="63">
        <v>871.99048682926832</v>
      </c>
      <c r="H339" s="63">
        <v>767.46774097560967</v>
      </c>
      <c r="I339" s="63">
        <v>0</v>
      </c>
      <c r="J339" s="63">
        <v>0</v>
      </c>
      <c r="K339" s="368" t="s">
        <v>644</v>
      </c>
    </row>
    <row r="340" spans="1:11" x14ac:dyDescent="0.2">
      <c r="A340" s="65">
        <v>69</v>
      </c>
      <c r="B340" s="50" t="s">
        <v>712</v>
      </c>
      <c r="C340" s="50" t="s">
        <v>755</v>
      </c>
      <c r="D340" s="63">
        <v>1625073.1800000002</v>
      </c>
      <c r="E340" s="63">
        <v>1430280.79</v>
      </c>
      <c r="F340" s="50" t="s">
        <v>29</v>
      </c>
      <c r="G340" s="63">
        <v>238965.02932243902</v>
      </c>
      <c r="H340" s="63">
        <v>210321.04592463415</v>
      </c>
      <c r="I340" s="63">
        <v>0</v>
      </c>
      <c r="J340" s="63">
        <v>0</v>
      </c>
      <c r="K340" s="368" t="s">
        <v>644</v>
      </c>
    </row>
    <row r="341" spans="1:11" x14ac:dyDescent="0.2">
      <c r="A341" s="65">
        <v>69</v>
      </c>
      <c r="B341" s="50" t="s">
        <v>712</v>
      </c>
      <c r="C341" s="50" t="s">
        <v>755</v>
      </c>
      <c r="D341" s="63">
        <v>1625073.1800000002</v>
      </c>
      <c r="E341" s="63">
        <v>1430280.79</v>
      </c>
      <c r="F341" s="50" t="s">
        <v>30</v>
      </c>
      <c r="G341" s="63">
        <v>0</v>
      </c>
      <c r="H341" s="63">
        <v>0</v>
      </c>
      <c r="I341" s="63">
        <v>0</v>
      </c>
      <c r="J341" s="63">
        <v>0</v>
      </c>
      <c r="K341" s="368" t="s">
        <v>645</v>
      </c>
    </row>
    <row r="342" spans="1:11" x14ac:dyDescent="0.2">
      <c r="A342" s="65">
        <v>69</v>
      </c>
      <c r="B342" s="50" t="s">
        <v>712</v>
      </c>
      <c r="C342" s="50" t="s">
        <v>755</v>
      </c>
      <c r="D342" s="63">
        <v>1625073.1800000002</v>
      </c>
      <c r="E342" s="63">
        <v>1430280.79</v>
      </c>
      <c r="F342" s="50" t="s">
        <v>30</v>
      </c>
      <c r="G342" s="63">
        <v>0</v>
      </c>
      <c r="H342" s="63">
        <v>0</v>
      </c>
      <c r="I342" s="63">
        <v>0</v>
      </c>
      <c r="J342" s="63">
        <v>0</v>
      </c>
      <c r="K342" s="368" t="s">
        <v>270</v>
      </c>
    </row>
    <row r="343" spans="1:11" x14ac:dyDescent="0.2">
      <c r="A343" s="65">
        <v>69</v>
      </c>
      <c r="B343" s="50" t="s">
        <v>712</v>
      </c>
      <c r="C343" s="50" t="s">
        <v>755</v>
      </c>
      <c r="D343" s="63">
        <v>1625073.1800000002</v>
      </c>
      <c r="E343" s="63">
        <v>1430280.79</v>
      </c>
      <c r="F343" s="50" t="s">
        <v>30</v>
      </c>
      <c r="G343" s="63">
        <v>0</v>
      </c>
      <c r="H343" s="63">
        <v>0</v>
      </c>
      <c r="I343" s="63">
        <v>0</v>
      </c>
      <c r="J343" s="63">
        <v>0</v>
      </c>
      <c r="K343" s="368" t="s">
        <v>649</v>
      </c>
    </row>
    <row r="344" spans="1:11" x14ac:dyDescent="0.2">
      <c r="A344" s="65">
        <v>69</v>
      </c>
      <c r="B344" s="50" t="s">
        <v>445</v>
      </c>
      <c r="C344" s="50" t="s">
        <v>796</v>
      </c>
      <c r="D344" s="63">
        <v>587277.34000000008</v>
      </c>
      <c r="E344" s="63">
        <v>542112.56000000006</v>
      </c>
      <c r="F344" s="50" t="s">
        <v>30</v>
      </c>
      <c r="G344" s="63">
        <v>0</v>
      </c>
      <c r="H344" s="63">
        <v>0</v>
      </c>
      <c r="I344" s="63">
        <v>0</v>
      </c>
      <c r="J344" s="63">
        <v>0</v>
      </c>
      <c r="K344" s="368" t="s">
        <v>270</v>
      </c>
    </row>
    <row r="345" spans="1:11" x14ac:dyDescent="0.2">
      <c r="A345" s="65">
        <v>69</v>
      </c>
      <c r="B345" s="50" t="s">
        <v>445</v>
      </c>
      <c r="C345" s="50" t="s">
        <v>796</v>
      </c>
      <c r="D345" s="63">
        <v>587277.34000000008</v>
      </c>
      <c r="E345" s="63">
        <v>542112.56000000006</v>
      </c>
      <c r="F345" s="50" t="s">
        <v>30</v>
      </c>
      <c r="G345" s="63">
        <v>0</v>
      </c>
      <c r="H345" s="63">
        <v>0</v>
      </c>
      <c r="I345" s="63">
        <v>0</v>
      </c>
      <c r="J345" s="63">
        <v>0</v>
      </c>
      <c r="K345" s="368" t="s">
        <v>270</v>
      </c>
    </row>
    <row r="346" spans="1:11" x14ac:dyDescent="0.2">
      <c r="A346" s="65">
        <v>69</v>
      </c>
      <c r="B346" s="50" t="s">
        <v>445</v>
      </c>
      <c r="C346" s="50" t="s">
        <v>796</v>
      </c>
      <c r="D346" s="63">
        <v>587277.34000000008</v>
      </c>
      <c r="E346" s="63">
        <v>542112.56000000006</v>
      </c>
      <c r="F346" s="50" t="s">
        <v>29</v>
      </c>
      <c r="G346" s="63">
        <v>29101.893012024833</v>
      </c>
      <c r="H346" s="63">
        <v>26863.801217998454</v>
      </c>
      <c r="I346" s="63">
        <v>0</v>
      </c>
      <c r="J346" s="63">
        <v>0</v>
      </c>
      <c r="K346" s="368" t="s">
        <v>648</v>
      </c>
    </row>
    <row r="347" spans="1:11" x14ac:dyDescent="0.2">
      <c r="A347" s="65">
        <v>69</v>
      </c>
      <c r="B347" s="50" t="s">
        <v>699</v>
      </c>
      <c r="C347" s="50" t="s">
        <v>787</v>
      </c>
      <c r="D347" s="63">
        <v>99807.2</v>
      </c>
      <c r="E347" s="63">
        <v>37558.86</v>
      </c>
      <c r="F347" s="50" t="s">
        <v>29</v>
      </c>
      <c r="G347" s="63">
        <v>0</v>
      </c>
      <c r="H347" s="63">
        <v>0</v>
      </c>
      <c r="I347" s="63">
        <v>99807.2</v>
      </c>
      <c r="J347" s="63">
        <v>37558.86</v>
      </c>
      <c r="K347" s="368" t="s">
        <v>270</v>
      </c>
    </row>
    <row r="348" spans="1:11" x14ac:dyDescent="0.2">
      <c r="A348" s="65">
        <v>69</v>
      </c>
      <c r="B348" s="50" t="s">
        <v>717</v>
      </c>
      <c r="C348" s="50" t="s">
        <v>870</v>
      </c>
      <c r="D348" s="63">
        <v>7263579.3499999996</v>
      </c>
      <c r="E348" s="63">
        <v>4942186.54</v>
      </c>
      <c r="F348" s="50" t="s">
        <v>30</v>
      </c>
      <c r="G348" s="63">
        <v>0</v>
      </c>
      <c r="H348" s="63">
        <v>0</v>
      </c>
      <c r="I348" s="63">
        <v>0</v>
      </c>
      <c r="J348" s="63">
        <v>0</v>
      </c>
      <c r="K348" s="368" t="s">
        <v>649</v>
      </c>
    </row>
    <row r="349" spans="1:11" x14ac:dyDescent="0.2">
      <c r="A349" s="65">
        <v>69</v>
      </c>
      <c r="B349" s="50" t="s">
        <v>717</v>
      </c>
      <c r="C349" s="50" t="s">
        <v>870</v>
      </c>
      <c r="D349" s="63">
        <v>7263579.3499999996</v>
      </c>
      <c r="E349" s="63">
        <v>4942186.54</v>
      </c>
      <c r="F349" s="50" t="s">
        <v>30</v>
      </c>
      <c r="G349" s="63">
        <v>0</v>
      </c>
      <c r="H349" s="63">
        <v>0</v>
      </c>
      <c r="I349" s="63">
        <v>0</v>
      </c>
      <c r="J349" s="63">
        <v>0</v>
      </c>
      <c r="K349" s="368" t="s">
        <v>270</v>
      </c>
    </row>
    <row r="350" spans="1:11" x14ac:dyDescent="0.2">
      <c r="A350" s="65">
        <v>69</v>
      </c>
      <c r="B350" s="50" t="s">
        <v>717</v>
      </c>
      <c r="C350" s="50" t="s">
        <v>870</v>
      </c>
      <c r="D350" s="63">
        <v>7263579.3499999996</v>
      </c>
      <c r="E350" s="63">
        <v>4942186.54</v>
      </c>
      <c r="F350" s="50" t="s">
        <v>30</v>
      </c>
      <c r="G350" s="63">
        <v>0</v>
      </c>
      <c r="H350" s="63">
        <v>0</v>
      </c>
      <c r="I350" s="63">
        <v>0</v>
      </c>
      <c r="J350" s="63">
        <v>0</v>
      </c>
      <c r="K350" s="368" t="s">
        <v>649</v>
      </c>
    </row>
    <row r="351" spans="1:11" x14ac:dyDescent="0.2">
      <c r="A351" s="65">
        <v>69</v>
      </c>
      <c r="B351" s="50" t="s">
        <v>717</v>
      </c>
      <c r="C351" s="50" t="s">
        <v>870</v>
      </c>
      <c r="D351" s="63">
        <v>7263579.3499999996</v>
      </c>
      <c r="E351" s="63">
        <v>4942186.54</v>
      </c>
      <c r="F351" s="50" t="s">
        <v>30</v>
      </c>
      <c r="G351" s="63">
        <v>0</v>
      </c>
      <c r="H351" s="63">
        <v>0</v>
      </c>
      <c r="I351" s="63">
        <v>0</v>
      </c>
      <c r="J351" s="63">
        <v>0</v>
      </c>
      <c r="K351" s="368" t="s">
        <v>270</v>
      </c>
    </row>
    <row r="352" spans="1:11" x14ac:dyDescent="0.2">
      <c r="A352" s="65">
        <v>69</v>
      </c>
      <c r="B352" s="50" t="s">
        <v>717</v>
      </c>
      <c r="C352" s="50" t="s">
        <v>870</v>
      </c>
      <c r="D352" s="63">
        <v>7263579.3499999996</v>
      </c>
      <c r="E352" s="63">
        <v>4942186.54</v>
      </c>
      <c r="F352" s="50" t="s">
        <v>30</v>
      </c>
      <c r="G352" s="63">
        <v>0</v>
      </c>
      <c r="H352" s="63">
        <v>0</v>
      </c>
      <c r="I352" s="63">
        <v>0</v>
      </c>
      <c r="J352" s="63">
        <v>0</v>
      </c>
      <c r="K352" s="368" t="s">
        <v>270</v>
      </c>
    </row>
    <row r="353" spans="1:11" x14ac:dyDescent="0.2">
      <c r="A353" s="65">
        <v>69</v>
      </c>
      <c r="B353" s="50" t="s">
        <v>717</v>
      </c>
      <c r="C353" s="50" t="s">
        <v>870</v>
      </c>
      <c r="D353" s="63">
        <v>7263579.3499999996</v>
      </c>
      <c r="E353" s="63">
        <v>4942186.54</v>
      </c>
      <c r="F353" s="50" t="s">
        <v>30</v>
      </c>
      <c r="G353" s="63">
        <v>0</v>
      </c>
      <c r="H353" s="63">
        <v>0</v>
      </c>
      <c r="I353" s="63">
        <v>0</v>
      </c>
      <c r="J353" s="63">
        <v>0</v>
      </c>
      <c r="K353" s="368" t="s">
        <v>270</v>
      </c>
    </row>
    <row r="354" spans="1:11" x14ac:dyDescent="0.2">
      <c r="A354" s="65">
        <v>69</v>
      </c>
      <c r="B354" s="50" t="s">
        <v>717</v>
      </c>
      <c r="C354" s="50" t="s">
        <v>870</v>
      </c>
      <c r="D354" s="63">
        <v>7263579.3499999996</v>
      </c>
      <c r="E354" s="63">
        <v>4942186.54</v>
      </c>
      <c r="F354" s="50" t="s">
        <v>30</v>
      </c>
      <c r="G354" s="63">
        <v>0</v>
      </c>
      <c r="H354" s="63">
        <v>0</v>
      </c>
      <c r="I354" s="63">
        <v>0</v>
      </c>
      <c r="J354" s="63">
        <v>0</v>
      </c>
      <c r="K354" s="368" t="s">
        <v>648</v>
      </c>
    </row>
    <row r="355" spans="1:11" x14ac:dyDescent="0.2">
      <c r="A355" s="65">
        <v>69</v>
      </c>
      <c r="B355" s="50" t="s">
        <v>725</v>
      </c>
      <c r="C355" s="50" t="s">
        <v>848</v>
      </c>
      <c r="D355" s="63">
        <v>33306.959999999999</v>
      </c>
      <c r="E355" s="63">
        <v>32949.800000000003</v>
      </c>
      <c r="F355" s="50" t="s">
        <v>30</v>
      </c>
      <c r="G355" s="63">
        <v>0</v>
      </c>
      <c r="H355" s="63">
        <v>0</v>
      </c>
      <c r="I355" s="63">
        <v>0</v>
      </c>
      <c r="J355" s="63">
        <v>0</v>
      </c>
      <c r="K355" s="368" t="s">
        <v>270</v>
      </c>
    </row>
    <row r="356" spans="1:11" x14ac:dyDescent="0.2">
      <c r="A356" s="65">
        <v>69</v>
      </c>
      <c r="B356" s="50" t="s">
        <v>725</v>
      </c>
      <c r="C356" s="50" t="s">
        <v>848</v>
      </c>
      <c r="D356" s="63">
        <v>33306.959999999999</v>
      </c>
      <c r="E356" s="63">
        <v>32949.800000000003</v>
      </c>
      <c r="F356" s="50" t="s">
        <v>30</v>
      </c>
      <c r="G356" s="63">
        <v>0</v>
      </c>
      <c r="H356" s="63">
        <v>0</v>
      </c>
      <c r="I356" s="63">
        <v>0</v>
      </c>
      <c r="J356" s="63">
        <v>0</v>
      </c>
      <c r="K356" s="368" t="s">
        <v>270</v>
      </c>
    </row>
    <row r="357" spans="1:11" x14ac:dyDescent="0.2">
      <c r="A357" s="65">
        <v>69</v>
      </c>
      <c r="B357" s="50" t="s">
        <v>725</v>
      </c>
      <c r="C357" s="50" t="s">
        <v>848</v>
      </c>
      <c r="D357" s="63">
        <v>33306.959999999999</v>
      </c>
      <c r="E357" s="63">
        <v>32949.800000000003</v>
      </c>
      <c r="F357" s="50" t="s">
        <v>30</v>
      </c>
      <c r="G357" s="63">
        <v>0</v>
      </c>
      <c r="H357" s="63">
        <v>0</v>
      </c>
      <c r="I357" s="63">
        <v>0</v>
      </c>
      <c r="J357" s="63">
        <v>0</v>
      </c>
      <c r="K357" s="368" t="s">
        <v>649</v>
      </c>
    </row>
    <row r="358" spans="1:11" x14ac:dyDescent="0.2">
      <c r="A358" s="65">
        <v>69</v>
      </c>
      <c r="B358" s="50" t="s">
        <v>725</v>
      </c>
      <c r="C358" s="50" t="s">
        <v>848</v>
      </c>
      <c r="D358" s="63">
        <v>33306.959999999999</v>
      </c>
      <c r="E358" s="63">
        <v>32949.800000000003</v>
      </c>
      <c r="F358" s="50" t="s">
        <v>30</v>
      </c>
      <c r="G358" s="63">
        <v>0</v>
      </c>
      <c r="H358" s="63">
        <v>0</v>
      </c>
      <c r="I358" s="63">
        <v>0</v>
      </c>
      <c r="J358" s="63">
        <v>0</v>
      </c>
      <c r="K358" s="368" t="s">
        <v>270</v>
      </c>
    </row>
    <row r="359" spans="1:11" x14ac:dyDescent="0.2">
      <c r="A359" s="65">
        <v>69</v>
      </c>
      <c r="B359" s="50" t="s">
        <v>725</v>
      </c>
      <c r="C359" s="50" t="s">
        <v>848</v>
      </c>
      <c r="D359" s="63">
        <v>33306.959999999999</v>
      </c>
      <c r="E359" s="63">
        <v>32949.800000000003</v>
      </c>
      <c r="F359" s="50" t="s">
        <v>30</v>
      </c>
      <c r="G359" s="63">
        <v>0</v>
      </c>
      <c r="H359" s="63">
        <v>0</v>
      </c>
      <c r="I359" s="63">
        <v>0</v>
      </c>
      <c r="J359" s="63">
        <v>0</v>
      </c>
      <c r="K359" s="368" t="s">
        <v>270</v>
      </c>
    </row>
    <row r="360" spans="1:11" x14ac:dyDescent="0.2">
      <c r="A360" s="65">
        <v>69</v>
      </c>
      <c r="B360" s="50" t="s">
        <v>725</v>
      </c>
      <c r="C360" s="50" t="s">
        <v>848</v>
      </c>
      <c r="D360" s="63">
        <v>33306.959999999999</v>
      </c>
      <c r="E360" s="63">
        <v>32949.800000000003</v>
      </c>
      <c r="F360" s="50" t="s">
        <v>30</v>
      </c>
      <c r="G360" s="63">
        <v>0</v>
      </c>
      <c r="H360" s="63">
        <v>0</v>
      </c>
      <c r="I360" s="63">
        <v>0</v>
      </c>
      <c r="J360" s="63">
        <v>0</v>
      </c>
      <c r="K360" s="368" t="s">
        <v>649</v>
      </c>
    </row>
    <row r="361" spans="1:11" x14ac:dyDescent="0.2">
      <c r="A361" s="65">
        <v>69</v>
      </c>
      <c r="B361" s="50" t="s">
        <v>725</v>
      </c>
      <c r="C361" s="50" t="s">
        <v>670</v>
      </c>
      <c r="D361" s="63">
        <v>22734.21</v>
      </c>
      <c r="E361" s="63">
        <v>7968.12</v>
      </c>
      <c r="F361" s="50" t="s">
        <v>30</v>
      </c>
      <c r="G361" s="63">
        <v>0</v>
      </c>
      <c r="H361" s="63">
        <v>0</v>
      </c>
      <c r="I361" s="63">
        <v>0</v>
      </c>
      <c r="J361" s="63">
        <v>0</v>
      </c>
      <c r="K361" s="368" t="s">
        <v>270</v>
      </c>
    </row>
    <row r="362" spans="1:11" x14ac:dyDescent="0.2">
      <c r="A362" s="65">
        <v>69</v>
      </c>
      <c r="B362" s="50" t="s">
        <v>725</v>
      </c>
      <c r="C362" s="50" t="s">
        <v>800</v>
      </c>
      <c r="D362" s="63">
        <v>116051.99</v>
      </c>
      <c r="E362" s="63">
        <v>95819.34</v>
      </c>
      <c r="F362" s="50" t="s">
        <v>30</v>
      </c>
      <c r="G362" s="63">
        <v>0</v>
      </c>
      <c r="H362" s="63">
        <v>0</v>
      </c>
      <c r="I362" s="63">
        <v>0</v>
      </c>
      <c r="J362" s="63">
        <v>0</v>
      </c>
      <c r="K362" s="368" t="s">
        <v>270</v>
      </c>
    </row>
    <row r="363" spans="1:11" x14ac:dyDescent="0.2">
      <c r="A363" s="65">
        <v>69</v>
      </c>
      <c r="B363" s="50" t="s">
        <v>725</v>
      </c>
      <c r="C363" s="50" t="s">
        <v>814</v>
      </c>
      <c r="D363" s="63">
        <v>28375.350000000006</v>
      </c>
      <c r="E363" s="63">
        <v>8648.43</v>
      </c>
      <c r="F363" s="50" t="s">
        <v>30</v>
      </c>
      <c r="G363" s="63">
        <v>0</v>
      </c>
      <c r="H363" s="63">
        <v>0</v>
      </c>
      <c r="I363" s="63">
        <v>0</v>
      </c>
      <c r="J363" s="63">
        <v>0</v>
      </c>
      <c r="K363" s="368" t="s">
        <v>270</v>
      </c>
    </row>
    <row r="364" spans="1:11" x14ac:dyDescent="0.2">
      <c r="A364" s="65">
        <v>69</v>
      </c>
      <c r="B364" s="50" t="s">
        <v>295</v>
      </c>
      <c r="C364" s="50" t="s">
        <v>399</v>
      </c>
      <c r="D364" s="63">
        <v>23289.300000000003</v>
      </c>
      <c r="E364" s="63">
        <v>22347.98</v>
      </c>
      <c r="F364" s="50" t="s">
        <v>29</v>
      </c>
      <c r="G364" s="63">
        <v>0</v>
      </c>
      <c r="H364" s="63">
        <v>0</v>
      </c>
      <c r="I364" s="63">
        <v>2090.4539486301373</v>
      </c>
      <c r="J364" s="63">
        <v>2005.9608075342467</v>
      </c>
      <c r="K364" s="368" t="s">
        <v>270</v>
      </c>
    </row>
    <row r="365" spans="1:11" x14ac:dyDescent="0.2">
      <c r="A365" s="65">
        <v>69</v>
      </c>
      <c r="B365" s="50" t="s">
        <v>295</v>
      </c>
      <c r="C365" s="50" t="s">
        <v>399</v>
      </c>
      <c r="D365" s="63">
        <v>23289.300000000003</v>
      </c>
      <c r="E365" s="63">
        <v>22347.98</v>
      </c>
      <c r="F365" s="50" t="s">
        <v>30</v>
      </c>
      <c r="G365" s="63">
        <v>0</v>
      </c>
      <c r="H365" s="63">
        <v>0</v>
      </c>
      <c r="I365" s="63">
        <v>0</v>
      </c>
      <c r="J365" s="63">
        <v>0</v>
      </c>
      <c r="K365" s="368" t="s">
        <v>270</v>
      </c>
    </row>
    <row r="366" spans="1:11" x14ac:dyDescent="0.2">
      <c r="A366" s="65">
        <v>69</v>
      </c>
      <c r="B366" s="50" t="s">
        <v>295</v>
      </c>
      <c r="C366" s="50" t="s">
        <v>399</v>
      </c>
      <c r="D366" s="63">
        <v>23289.300000000003</v>
      </c>
      <c r="E366" s="63">
        <v>22347.98</v>
      </c>
      <c r="F366" s="50" t="s">
        <v>30</v>
      </c>
      <c r="G366" s="63">
        <v>0</v>
      </c>
      <c r="H366" s="63">
        <v>0</v>
      </c>
      <c r="I366" s="63">
        <v>0</v>
      </c>
      <c r="J366" s="63">
        <v>0</v>
      </c>
      <c r="K366" s="368" t="s">
        <v>644</v>
      </c>
    </row>
    <row r="367" spans="1:11" x14ac:dyDescent="0.2">
      <c r="A367" s="65">
        <v>69</v>
      </c>
      <c r="B367" s="50" t="s">
        <v>295</v>
      </c>
      <c r="C367" s="50" t="s">
        <v>399</v>
      </c>
      <c r="D367" s="63">
        <v>23289.300000000003</v>
      </c>
      <c r="E367" s="63">
        <v>22347.98</v>
      </c>
      <c r="F367" s="50" t="s">
        <v>30</v>
      </c>
      <c r="G367" s="63">
        <v>0</v>
      </c>
      <c r="H367" s="63">
        <v>0</v>
      </c>
      <c r="I367" s="63">
        <v>0</v>
      </c>
      <c r="J367" s="63">
        <v>0</v>
      </c>
      <c r="K367" s="368" t="s">
        <v>270</v>
      </c>
    </row>
    <row r="368" spans="1:11" x14ac:dyDescent="0.2">
      <c r="A368" s="65">
        <v>69</v>
      </c>
      <c r="B368" s="50" t="s">
        <v>295</v>
      </c>
      <c r="C368" s="50" t="s">
        <v>399</v>
      </c>
      <c r="D368" s="63">
        <v>23289.300000000003</v>
      </c>
      <c r="E368" s="63">
        <v>22347.98</v>
      </c>
      <c r="F368" s="50" t="s">
        <v>30</v>
      </c>
      <c r="G368" s="63">
        <v>0</v>
      </c>
      <c r="H368" s="63">
        <v>0</v>
      </c>
      <c r="I368" s="63">
        <v>0</v>
      </c>
      <c r="J368" s="63">
        <v>0</v>
      </c>
      <c r="K368" s="368" t="s">
        <v>645</v>
      </c>
    </row>
    <row r="369" spans="1:11" x14ac:dyDescent="0.2">
      <c r="A369" s="65">
        <v>69</v>
      </c>
      <c r="B369" s="50" t="s">
        <v>295</v>
      </c>
      <c r="C369" s="50" t="s">
        <v>399</v>
      </c>
      <c r="D369" s="63">
        <v>23289.300000000003</v>
      </c>
      <c r="E369" s="63">
        <v>22347.98</v>
      </c>
      <c r="F369" s="50" t="s">
        <v>30</v>
      </c>
      <c r="G369" s="63">
        <v>0</v>
      </c>
      <c r="H369" s="63">
        <v>0</v>
      </c>
      <c r="I369" s="63">
        <v>0</v>
      </c>
      <c r="J369" s="63">
        <v>0</v>
      </c>
      <c r="K369" s="368" t="s">
        <v>270</v>
      </c>
    </row>
    <row r="370" spans="1:11" x14ac:dyDescent="0.2">
      <c r="A370" s="65">
        <v>69</v>
      </c>
      <c r="B370" s="50" t="s">
        <v>295</v>
      </c>
      <c r="C370" s="50" t="s">
        <v>399</v>
      </c>
      <c r="D370" s="63">
        <v>23289.300000000003</v>
      </c>
      <c r="E370" s="63">
        <v>22347.98</v>
      </c>
      <c r="F370" s="50" t="s">
        <v>30</v>
      </c>
      <c r="G370" s="63">
        <v>0</v>
      </c>
      <c r="H370" s="63">
        <v>0</v>
      </c>
      <c r="I370" s="63">
        <v>0</v>
      </c>
      <c r="J370" s="63">
        <v>0</v>
      </c>
      <c r="K370" s="368" t="s">
        <v>645</v>
      </c>
    </row>
    <row r="371" spans="1:11" x14ac:dyDescent="0.2">
      <c r="A371" s="65">
        <v>69</v>
      </c>
      <c r="B371" s="50" t="s">
        <v>295</v>
      </c>
      <c r="C371" s="50" t="s">
        <v>399</v>
      </c>
      <c r="D371" s="63">
        <v>23289.300000000003</v>
      </c>
      <c r="E371" s="63">
        <v>22347.98</v>
      </c>
      <c r="F371" s="50" t="s">
        <v>30</v>
      </c>
      <c r="G371" s="63">
        <v>0</v>
      </c>
      <c r="H371" s="63">
        <v>0</v>
      </c>
      <c r="I371" s="63">
        <v>0</v>
      </c>
      <c r="J371" s="63">
        <v>0</v>
      </c>
      <c r="K371" s="368" t="s">
        <v>270</v>
      </c>
    </row>
    <row r="372" spans="1:11" x14ac:dyDescent="0.2">
      <c r="A372" s="65">
        <v>69</v>
      </c>
      <c r="B372" s="50" t="s">
        <v>716</v>
      </c>
      <c r="C372" s="50" t="s">
        <v>795</v>
      </c>
      <c r="D372" s="63">
        <v>517440.78</v>
      </c>
      <c r="E372" s="63">
        <v>461120.33</v>
      </c>
      <c r="F372" s="50" t="s">
        <v>29</v>
      </c>
      <c r="G372" s="63">
        <v>0</v>
      </c>
      <c r="H372" s="63">
        <v>0</v>
      </c>
      <c r="I372" s="63">
        <v>367658.94070758508</v>
      </c>
      <c r="J372" s="63">
        <v>327641.3816215492</v>
      </c>
      <c r="K372" s="368" t="s">
        <v>270</v>
      </c>
    </row>
    <row r="373" spans="1:11" x14ac:dyDescent="0.2">
      <c r="A373" s="65">
        <v>69</v>
      </c>
      <c r="B373" s="50" t="s">
        <v>716</v>
      </c>
      <c r="C373" s="50" t="s">
        <v>795</v>
      </c>
      <c r="D373" s="63">
        <v>517440.78</v>
      </c>
      <c r="E373" s="63">
        <v>461120.33</v>
      </c>
      <c r="F373" s="50" t="s">
        <v>29</v>
      </c>
      <c r="G373" s="63">
        <v>0</v>
      </c>
      <c r="H373" s="63">
        <v>0</v>
      </c>
      <c r="I373" s="63">
        <v>149781.83929241492</v>
      </c>
      <c r="J373" s="63">
        <v>133478.94837845082</v>
      </c>
      <c r="K373" s="368" t="s">
        <v>270</v>
      </c>
    </row>
    <row r="374" spans="1:11" x14ac:dyDescent="0.2">
      <c r="A374" s="65">
        <v>69</v>
      </c>
      <c r="B374" s="50" t="s">
        <v>732</v>
      </c>
      <c r="C374" s="50" t="s">
        <v>857</v>
      </c>
      <c r="D374" s="63">
        <v>436035.02999999997</v>
      </c>
      <c r="E374" s="63">
        <v>322570.89</v>
      </c>
      <c r="F374" s="50" t="s">
        <v>30</v>
      </c>
      <c r="G374" s="63">
        <v>0</v>
      </c>
      <c r="H374" s="63">
        <v>0</v>
      </c>
      <c r="I374" s="63">
        <v>0</v>
      </c>
      <c r="J374" s="63">
        <v>0</v>
      </c>
      <c r="K374" s="368" t="s">
        <v>270</v>
      </c>
    </row>
    <row r="375" spans="1:11" x14ac:dyDescent="0.2">
      <c r="A375" s="65">
        <v>69</v>
      </c>
      <c r="B375" s="50" t="s">
        <v>732</v>
      </c>
      <c r="C375" s="50" t="s">
        <v>857</v>
      </c>
      <c r="D375" s="63">
        <v>436035.02999999997</v>
      </c>
      <c r="E375" s="63">
        <v>322570.89</v>
      </c>
      <c r="F375" s="50" t="s">
        <v>30</v>
      </c>
      <c r="G375" s="63">
        <v>0</v>
      </c>
      <c r="H375" s="63">
        <v>0</v>
      </c>
      <c r="I375" s="63">
        <v>0</v>
      </c>
      <c r="J375" s="63">
        <v>0</v>
      </c>
      <c r="K375" s="368" t="s">
        <v>270</v>
      </c>
    </row>
    <row r="376" spans="1:11" x14ac:dyDescent="0.2">
      <c r="A376" s="65">
        <v>69</v>
      </c>
      <c r="B376" s="50" t="s">
        <v>736</v>
      </c>
      <c r="C376" s="50" t="s">
        <v>1157</v>
      </c>
      <c r="D376" s="63">
        <v>0</v>
      </c>
      <c r="E376" s="63">
        <v>0</v>
      </c>
      <c r="F376" s="50" t="s">
        <v>30</v>
      </c>
      <c r="G376" s="63">
        <v>0</v>
      </c>
      <c r="H376" s="63">
        <v>0</v>
      </c>
      <c r="I376" s="63">
        <v>0</v>
      </c>
      <c r="J376" s="63">
        <v>0</v>
      </c>
      <c r="K376" s="368" t="s">
        <v>270</v>
      </c>
    </row>
    <row r="377" spans="1:11" x14ac:dyDescent="0.2">
      <c r="A377" s="65">
        <v>69</v>
      </c>
      <c r="B377" s="50" t="s">
        <v>736</v>
      </c>
      <c r="C377" s="50" t="s">
        <v>1157</v>
      </c>
      <c r="D377" s="63">
        <v>0</v>
      </c>
      <c r="E377" s="63">
        <v>0</v>
      </c>
      <c r="F377" s="50" t="s">
        <v>30</v>
      </c>
      <c r="G377" s="63">
        <v>0</v>
      </c>
      <c r="H377" s="63">
        <v>0</v>
      </c>
      <c r="I377" s="63">
        <v>0</v>
      </c>
      <c r="J377" s="63">
        <v>0</v>
      </c>
      <c r="K377" s="368" t="s">
        <v>270</v>
      </c>
    </row>
    <row r="378" spans="1:11" x14ac:dyDescent="0.2">
      <c r="A378" s="65">
        <v>69</v>
      </c>
      <c r="B378" s="50" t="s">
        <v>736</v>
      </c>
      <c r="C378" s="50" t="s">
        <v>1157</v>
      </c>
      <c r="D378" s="63">
        <v>0</v>
      </c>
      <c r="E378" s="63">
        <v>0</v>
      </c>
      <c r="F378" s="50" t="s">
        <v>30</v>
      </c>
      <c r="G378" s="63">
        <v>0</v>
      </c>
      <c r="H378" s="63">
        <v>0</v>
      </c>
      <c r="I378" s="63">
        <v>0</v>
      </c>
      <c r="J378" s="63">
        <v>0</v>
      </c>
      <c r="K378" s="368" t="s">
        <v>653</v>
      </c>
    </row>
    <row r="379" spans="1:11" x14ac:dyDescent="0.2">
      <c r="A379" s="65">
        <v>69</v>
      </c>
      <c r="B379" s="50" t="s">
        <v>736</v>
      </c>
      <c r="C379" s="50" t="s">
        <v>1157</v>
      </c>
      <c r="D379" s="63">
        <v>0</v>
      </c>
      <c r="E379" s="63">
        <v>0</v>
      </c>
      <c r="F379" s="50" t="s">
        <v>30</v>
      </c>
      <c r="G379" s="63">
        <v>0</v>
      </c>
      <c r="H379" s="63">
        <v>0</v>
      </c>
      <c r="I379" s="63">
        <v>0</v>
      </c>
      <c r="J379" s="63">
        <v>0</v>
      </c>
      <c r="K379" s="368" t="s">
        <v>270</v>
      </c>
    </row>
    <row r="380" spans="1:11" x14ac:dyDescent="0.2">
      <c r="A380" s="65">
        <v>69</v>
      </c>
      <c r="B380" s="50" t="s">
        <v>736</v>
      </c>
      <c r="C380" s="50" t="s">
        <v>1157</v>
      </c>
      <c r="D380" s="63">
        <v>0</v>
      </c>
      <c r="E380" s="63">
        <v>0</v>
      </c>
      <c r="F380" s="50" t="s">
        <v>30</v>
      </c>
      <c r="G380" s="63">
        <v>0</v>
      </c>
      <c r="H380" s="63">
        <v>0</v>
      </c>
      <c r="I380" s="63">
        <v>0</v>
      </c>
      <c r="J380" s="63">
        <v>0</v>
      </c>
      <c r="K380" s="368" t="s">
        <v>270</v>
      </c>
    </row>
    <row r="381" spans="1:11" x14ac:dyDescent="0.2">
      <c r="A381" s="65">
        <v>69</v>
      </c>
      <c r="B381" s="50" t="s">
        <v>736</v>
      </c>
      <c r="C381" s="50" t="s">
        <v>1157</v>
      </c>
      <c r="D381" s="63">
        <v>0</v>
      </c>
      <c r="E381" s="63">
        <v>0</v>
      </c>
      <c r="F381" s="50" t="s">
        <v>30</v>
      </c>
      <c r="G381" s="63">
        <v>0</v>
      </c>
      <c r="H381" s="63">
        <v>0</v>
      </c>
      <c r="I381" s="63">
        <v>0</v>
      </c>
      <c r="J381" s="63">
        <v>0</v>
      </c>
      <c r="K381" s="368" t="s">
        <v>270</v>
      </c>
    </row>
    <row r="382" spans="1:11" x14ac:dyDescent="0.2">
      <c r="A382" s="65">
        <v>69</v>
      </c>
      <c r="B382" s="50" t="s">
        <v>741</v>
      </c>
      <c r="C382" s="50" t="s">
        <v>871</v>
      </c>
      <c r="D382" s="63">
        <v>4282635</v>
      </c>
      <c r="E382" s="63">
        <v>3695923.9200000004</v>
      </c>
      <c r="F382" s="50" t="s">
        <v>30</v>
      </c>
      <c r="G382" s="63">
        <v>0</v>
      </c>
      <c r="H382" s="63">
        <v>0</v>
      </c>
      <c r="I382" s="63">
        <v>0</v>
      </c>
      <c r="J382" s="63">
        <v>0</v>
      </c>
      <c r="K382" s="368" t="s">
        <v>270</v>
      </c>
    </row>
    <row r="383" spans="1:11" x14ac:dyDescent="0.2">
      <c r="A383" s="65">
        <v>69</v>
      </c>
      <c r="B383" s="50" t="s">
        <v>741</v>
      </c>
      <c r="C383" s="50" t="s">
        <v>871</v>
      </c>
      <c r="D383" s="63">
        <v>4282635</v>
      </c>
      <c r="E383" s="63">
        <v>3695923.9200000004</v>
      </c>
      <c r="F383" s="50" t="s">
        <v>30</v>
      </c>
      <c r="G383" s="63">
        <v>0</v>
      </c>
      <c r="H383" s="63">
        <v>0</v>
      </c>
      <c r="I383" s="63">
        <v>0</v>
      </c>
      <c r="J383" s="63">
        <v>0</v>
      </c>
      <c r="K383" s="368" t="s">
        <v>653</v>
      </c>
    </row>
    <row r="384" spans="1:11" x14ac:dyDescent="0.2">
      <c r="A384" s="65">
        <v>69</v>
      </c>
      <c r="B384" s="50" t="s">
        <v>741</v>
      </c>
      <c r="C384" s="50" t="s">
        <v>871</v>
      </c>
      <c r="D384" s="63">
        <v>4282635</v>
      </c>
      <c r="E384" s="63">
        <v>3695923.9200000004</v>
      </c>
      <c r="F384" s="50" t="s">
        <v>30</v>
      </c>
      <c r="G384" s="63">
        <v>0</v>
      </c>
      <c r="H384" s="63">
        <v>0</v>
      </c>
      <c r="I384" s="63">
        <v>0</v>
      </c>
      <c r="J384" s="63">
        <v>0</v>
      </c>
      <c r="K384" s="368" t="s">
        <v>653</v>
      </c>
    </row>
    <row r="385" spans="1:11" x14ac:dyDescent="0.2">
      <c r="A385" s="65">
        <v>69</v>
      </c>
      <c r="B385" s="50" t="s">
        <v>741</v>
      </c>
      <c r="C385" s="50" t="s">
        <v>871</v>
      </c>
      <c r="D385" s="63">
        <v>4282635</v>
      </c>
      <c r="E385" s="63">
        <v>3695923.9200000004</v>
      </c>
      <c r="F385" s="50" t="s">
        <v>30</v>
      </c>
      <c r="G385" s="63">
        <v>0</v>
      </c>
      <c r="H385" s="63">
        <v>0</v>
      </c>
      <c r="I385" s="63">
        <v>0</v>
      </c>
      <c r="J385" s="63">
        <v>0</v>
      </c>
      <c r="K385" s="368" t="s">
        <v>653</v>
      </c>
    </row>
    <row r="386" spans="1:11" x14ac:dyDescent="0.2">
      <c r="A386" s="65">
        <v>69</v>
      </c>
      <c r="B386" s="50" t="s">
        <v>746</v>
      </c>
      <c r="C386" s="50" t="s">
        <v>1158</v>
      </c>
      <c r="D386" s="63">
        <v>0</v>
      </c>
      <c r="E386" s="63">
        <v>0</v>
      </c>
      <c r="F386" s="50" t="s">
        <v>30</v>
      </c>
      <c r="G386" s="63">
        <v>0</v>
      </c>
      <c r="H386" s="63">
        <v>0</v>
      </c>
      <c r="I386" s="63">
        <v>0</v>
      </c>
      <c r="J386" s="63">
        <v>0</v>
      </c>
      <c r="K386" s="368" t="s">
        <v>653</v>
      </c>
    </row>
    <row r="387" spans="1:11" x14ac:dyDescent="0.2">
      <c r="A387" s="65">
        <v>69</v>
      </c>
      <c r="B387" s="50" t="s">
        <v>746</v>
      </c>
      <c r="C387" s="50" t="s">
        <v>1158</v>
      </c>
      <c r="D387" s="63">
        <v>0</v>
      </c>
      <c r="E387" s="63">
        <v>0</v>
      </c>
      <c r="F387" s="50" t="s">
        <v>30</v>
      </c>
      <c r="G387" s="63">
        <v>0</v>
      </c>
      <c r="H387" s="63">
        <v>0</v>
      </c>
      <c r="I387" s="63">
        <v>0</v>
      </c>
      <c r="J387" s="63">
        <v>0</v>
      </c>
      <c r="K387" s="368" t="s">
        <v>653</v>
      </c>
    </row>
    <row r="388" spans="1:11" x14ac:dyDescent="0.2">
      <c r="A388" s="65">
        <v>69</v>
      </c>
      <c r="B388" s="50" t="s">
        <v>746</v>
      </c>
      <c r="C388" s="50" t="s">
        <v>1158</v>
      </c>
      <c r="D388" s="63">
        <v>0</v>
      </c>
      <c r="E388" s="63">
        <v>0</v>
      </c>
      <c r="F388" s="50" t="s">
        <v>30</v>
      </c>
      <c r="G388" s="63">
        <v>0</v>
      </c>
      <c r="H388" s="63">
        <v>0</v>
      </c>
      <c r="I388" s="63">
        <v>0</v>
      </c>
      <c r="J388" s="63">
        <v>0</v>
      </c>
      <c r="K388" s="368" t="s">
        <v>648</v>
      </c>
    </row>
    <row r="389" spans="1:11" x14ac:dyDescent="0.2">
      <c r="A389" s="65">
        <v>69</v>
      </c>
      <c r="B389" s="50" t="s">
        <v>746</v>
      </c>
      <c r="C389" s="50" t="s">
        <v>1158</v>
      </c>
      <c r="D389" s="63">
        <v>0</v>
      </c>
      <c r="E389" s="63">
        <v>0</v>
      </c>
      <c r="F389" s="50" t="s">
        <v>30</v>
      </c>
      <c r="G389" s="63">
        <v>0</v>
      </c>
      <c r="H389" s="63">
        <v>0</v>
      </c>
      <c r="I389" s="63">
        <v>0</v>
      </c>
      <c r="J389" s="63">
        <v>0</v>
      </c>
      <c r="K389" s="368" t="s">
        <v>270</v>
      </c>
    </row>
    <row r="390" spans="1:11" x14ac:dyDescent="0.2">
      <c r="A390" s="65">
        <v>69</v>
      </c>
      <c r="B390" s="50" t="s">
        <v>746</v>
      </c>
      <c r="C390" s="50" t="s">
        <v>1158</v>
      </c>
      <c r="D390" s="63">
        <v>0</v>
      </c>
      <c r="E390" s="63">
        <v>0</v>
      </c>
      <c r="F390" s="50" t="s">
        <v>30</v>
      </c>
      <c r="G390" s="63">
        <v>0</v>
      </c>
      <c r="H390" s="63">
        <v>0</v>
      </c>
      <c r="I390" s="63">
        <v>0</v>
      </c>
      <c r="J390" s="63">
        <v>0</v>
      </c>
      <c r="K390" s="368" t="s">
        <v>653</v>
      </c>
    </row>
    <row r="391" spans="1:11" x14ac:dyDescent="0.2">
      <c r="A391" s="65">
        <v>69</v>
      </c>
      <c r="B391" s="50" t="s">
        <v>746</v>
      </c>
      <c r="C391" s="50" t="s">
        <v>1158</v>
      </c>
      <c r="D391" s="63">
        <v>0</v>
      </c>
      <c r="E391" s="63">
        <v>0</v>
      </c>
      <c r="F391" s="50" t="s">
        <v>30</v>
      </c>
      <c r="G391" s="63">
        <v>0</v>
      </c>
      <c r="H391" s="63">
        <v>0</v>
      </c>
      <c r="I391" s="63">
        <v>0</v>
      </c>
      <c r="J391" s="63">
        <v>0</v>
      </c>
      <c r="K391" s="368" t="s">
        <v>270</v>
      </c>
    </row>
    <row r="392" spans="1:11" x14ac:dyDescent="0.2">
      <c r="A392" s="65">
        <v>69</v>
      </c>
      <c r="B392" s="50" t="s">
        <v>530</v>
      </c>
      <c r="C392" s="50" t="s">
        <v>176</v>
      </c>
      <c r="D392" s="63">
        <v>377760.23</v>
      </c>
      <c r="E392" s="63">
        <v>365706.25</v>
      </c>
      <c r="F392" s="50" t="s">
        <v>30</v>
      </c>
      <c r="G392" s="63">
        <v>0</v>
      </c>
      <c r="H392" s="63">
        <v>0</v>
      </c>
      <c r="I392" s="63">
        <v>0</v>
      </c>
      <c r="J392" s="63">
        <v>0</v>
      </c>
      <c r="K392" s="368" t="s">
        <v>648</v>
      </c>
    </row>
    <row r="393" spans="1:11" x14ac:dyDescent="0.2">
      <c r="A393" s="65">
        <v>69</v>
      </c>
      <c r="B393" s="50" t="s">
        <v>530</v>
      </c>
      <c r="C393" s="50" t="s">
        <v>176</v>
      </c>
      <c r="D393" s="63">
        <v>377760.23</v>
      </c>
      <c r="E393" s="63">
        <v>365706.25</v>
      </c>
      <c r="F393" s="50" t="s">
        <v>30</v>
      </c>
      <c r="G393" s="63">
        <v>0</v>
      </c>
      <c r="H393" s="63">
        <v>0</v>
      </c>
      <c r="I393" s="63">
        <v>0</v>
      </c>
      <c r="J393" s="63">
        <v>0</v>
      </c>
      <c r="K393" s="368" t="s">
        <v>270</v>
      </c>
    </row>
    <row r="394" spans="1:11" x14ac:dyDescent="0.2">
      <c r="A394" s="65">
        <v>69</v>
      </c>
      <c r="B394" s="50" t="s">
        <v>530</v>
      </c>
      <c r="C394" s="50" t="s">
        <v>176</v>
      </c>
      <c r="D394" s="63">
        <v>377760.23</v>
      </c>
      <c r="E394" s="63">
        <v>365706.25</v>
      </c>
      <c r="F394" s="50" t="s">
        <v>30</v>
      </c>
      <c r="G394" s="63">
        <v>0</v>
      </c>
      <c r="H394" s="63">
        <v>0</v>
      </c>
      <c r="I394" s="63">
        <v>0</v>
      </c>
      <c r="J394" s="63">
        <v>0</v>
      </c>
      <c r="K394" s="368" t="s">
        <v>648</v>
      </c>
    </row>
    <row r="395" spans="1:11" x14ac:dyDescent="0.2">
      <c r="A395" s="65">
        <v>69</v>
      </c>
      <c r="B395" s="50" t="s">
        <v>530</v>
      </c>
      <c r="C395" s="50" t="s">
        <v>176</v>
      </c>
      <c r="D395" s="63">
        <v>377760.23</v>
      </c>
      <c r="E395" s="63">
        <v>365706.25</v>
      </c>
      <c r="F395" s="50" t="s">
        <v>30</v>
      </c>
      <c r="G395" s="63">
        <v>0</v>
      </c>
      <c r="H395" s="63">
        <v>0</v>
      </c>
      <c r="I395" s="63">
        <v>0</v>
      </c>
      <c r="J395" s="63">
        <v>0</v>
      </c>
      <c r="K395" s="368" t="s">
        <v>270</v>
      </c>
    </row>
    <row r="396" spans="1:11" x14ac:dyDescent="0.2">
      <c r="A396" s="65">
        <v>69</v>
      </c>
      <c r="B396" s="50" t="s">
        <v>530</v>
      </c>
      <c r="C396" s="50" t="s">
        <v>176</v>
      </c>
      <c r="D396" s="63">
        <v>377760.23</v>
      </c>
      <c r="E396" s="63">
        <v>365706.25</v>
      </c>
      <c r="F396" s="50" t="s">
        <v>30</v>
      </c>
      <c r="G396" s="63">
        <v>0</v>
      </c>
      <c r="H396" s="63">
        <v>0</v>
      </c>
      <c r="I396" s="63">
        <v>0</v>
      </c>
      <c r="J396" s="63">
        <v>0</v>
      </c>
      <c r="K396" s="368" t="s">
        <v>648</v>
      </c>
    </row>
    <row r="397" spans="1:11" x14ac:dyDescent="0.2">
      <c r="A397" s="65">
        <v>69</v>
      </c>
      <c r="B397" s="50" t="s">
        <v>530</v>
      </c>
      <c r="C397" s="50" t="s">
        <v>176</v>
      </c>
      <c r="D397" s="63">
        <v>377760.23</v>
      </c>
      <c r="E397" s="63">
        <v>365706.25</v>
      </c>
      <c r="F397" s="50" t="s">
        <v>30</v>
      </c>
      <c r="G397" s="63">
        <v>0</v>
      </c>
      <c r="H397" s="63">
        <v>0</v>
      </c>
      <c r="I397" s="63">
        <v>0</v>
      </c>
      <c r="J397" s="63">
        <v>0</v>
      </c>
      <c r="K397" s="368" t="s">
        <v>270</v>
      </c>
    </row>
    <row r="398" spans="1:11" x14ac:dyDescent="0.2">
      <c r="A398" s="65">
        <v>115</v>
      </c>
      <c r="B398" s="50" t="s">
        <v>538</v>
      </c>
      <c r="C398" s="50" t="s">
        <v>883</v>
      </c>
      <c r="D398" s="63">
        <v>1226344.53</v>
      </c>
      <c r="E398" s="63">
        <v>747930.09000000008</v>
      </c>
      <c r="F398" s="50" t="s">
        <v>29</v>
      </c>
      <c r="G398" s="63">
        <v>0</v>
      </c>
      <c r="H398" s="63">
        <v>0</v>
      </c>
      <c r="I398" s="63">
        <v>1226344.53</v>
      </c>
      <c r="J398" s="63">
        <v>747930.09000000008</v>
      </c>
      <c r="K398" s="368" t="s">
        <v>270</v>
      </c>
    </row>
    <row r="399" spans="1:11" x14ac:dyDescent="0.2">
      <c r="A399" s="65">
        <v>115</v>
      </c>
      <c r="B399" s="50" t="s">
        <v>326</v>
      </c>
      <c r="C399" s="50" t="s">
        <v>362</v>
      </c>
      <c r="D399" s="63">
        <v>3109701.1999999997</v>
      </c>
      <c r="E399" s="63">
        <v>2689881.58</v>
      </c>
      <c r="F399" s="50" t="s">
        <v>29</v>
      </c>
      <c r="G399" s="63">
        <v>0</v>
      </c>
      <c r="H399" s="63">
        <v>0</v>
      </c>
      <c r="I399" s="63">
        <v>3109701.1999999997</v>
      </c>
      <c r="J399" s="63">
        <v>2689881.58</v>
      </c>
      <c r="K399" s="368" t="s">
        <v>270</v>
      </c>
    </row>
    <row r="400" spans="1:11" x14ac:dyDescent="0.2">
      <c r="A400" s="65">
        <v>115</v>
      </c>
      <c r="B400" s="50" t="s">
        <v>1167</v>
      </c>
      <c r="C400" s="50" t="s">
        <v>906</v>
      </c>
      <c r="D400" s="63">
        <v>446569.67</v>
      </c>
      <c r="E400" s="63">
        <v>379455.18000000005</v>
      </c>
      <c r="F400" s="50" t="s">
        <v>29</v>
      </c>
      <c r="G400" s="63">
        <v>0</v>
      </c>
      <c r="H400" s="63">
        <v>0</v>
      </c>
      <c r="I400" s="63">
        <v>972.28319181362929</v>
      </c>
      <c r="J400" s="63">
        <v>826.15976485956901</v>
      </c>
      <c r="K400" s="368" t="s">
        <v>270</v>
      </c>
    </row>
    <row r="401" spans="1:11" x14ac:dyDescent="0.2">
      <c r="A401" s="65">
        <v>115</v>
      </c>
      <c r="B401" s="50" t="s">
        <v>539</v>
      </c>
      <c r="C401" s="50" t="s">
        <v>76</v>
      </c>
      <c r="D401" s="63">
        <v>231106.29</v>
      </c>
      <c r="E401" s="63">
        <v>200605.05000000002</v>
      </c>
      <c r="F401" s="50" t="s">
        <v>29</v>
      </c>
      <c r="G401" s="63">
        <v>0</v>
      </c>
      <c r="H401" s="63">
        <v>0</v>
      </c>
      <c r="I401" s="63">
        <v>257.50848331913227</v>
      </c>
      <c r="J401" s="63">
        <v>223.52270105525338</v>
      </c>
      <c r="K401" s="368" t="s">
        <v>270</v>
      </c>
    </row>
    <row r="402" spans="1:11" x14ac:dyDescent="0.2">
      <c r="A402" s="65">
        <v>115</v>
      </c>
      <c r="B402" s="50" t="s">
        <v>539</v>
      </c>
      <c r="C402" s="50" t="s">
        <v>76</v>
      </c>
      <c r="D402" s="63">
        <v>231106.29</v>
      </c>
      <c r="E402" s="63">
        <v>200605.05000000002</v>
      </c>
      <c r="F402" s="50" t="s">
        <v>29</v>
      </c>
      <c r="G402" s="63">
        <v>0</v>
      </c>
      <c r="H402" s="63">
        <v>0</v>
      </c>
      <c r="I402" s="63">
        <v>30901.017998295869</v>
      </c>
      <c r="J402" s="63">
        <v>26822.724126630401</v>
      </c>
      <c r="K402" s="368" t="s">
        <v>270</v>
      </c>
    </row>
    <row r="403" spans="1:11" x14ac:dyDescent="0.2">
      <c r="A403" s="65">
        <v>115</v>
      </c>
      <c r="B403" s="50" t="s">
        <v>539</v>
      </c>
      <c r="C403" s="50" t="s">
        <v>892</v>
      </c>
      <c r="D403" s="63">
        <v>95822.79</v>
      </c>
      <c r="E403" s="63">
        <v>83807.41</v>
      </c>
      <c r="F403" s="50" t="s">
        <v>29</v>
      </c>
      <c r="G403" s="63">
        <v>0</v>
      </c>
      <c r="H403" s="63">
        <v>0</v>
      </c>
      <c r="I403" s="63">
        <v>9797.7028511502904</v>
      </c>
      <c r="J403" s="63">
        <v>8569.1524939372102</v>
      </c>
      <c r="K403" s="368" t="s">
        <v>270</v>
      </c>
    </row>
    <row r="404" spans="1:11" x14ac:dyDescent="0.2">
      <c r="A404" s="65">
        <v>115</v>
      </c>
      <c r="B404" s="50" t="s">
        <v>120</v>
      </c>
      <c r="C404" s="50" t="s">
        <v>900</v>
      </c>
      <c r="D404" s="63">
        <v>2853349.74</v>
      </c>
      <c r="E404" s="63">
        <v>2150066.85</v>
      </c>
      <c r="F404" s="50" t="s">
        <v>30</v>
      </c>
      <c r="G404" s="63">
        <v>0</v>
      </c>
      <c r="H404" s="63">
        <v>0</v>
      </c>
      <c r="I404" s="63">
        <v>0</v>
      </c>
      <c r="J404" s="63">
        <v>0</v>
      </c>
      <c r="K404" s="368" t="s">
        <v>646</v>
      </c>
    </row>
    <row r="405" spans="1:11" x14ac:dyDescent="0.2">
      <c r="A405" s="65">
        <v>115</v>
      </c>
      <c r="B405" s="50" t="s">
        <v>120</v>
      </c>
      <c r="C405" s="50" t="s">
        <v>900</v>
      </c>
      <c r="D405" s="63">
        <v>2853349.74</v>
      </c>
      <c r="E405" s="63">
        <v>2150066.85</v>
      </c>
      <c r="F405" s="50" t="s">
        <v>30</v>
      </c>
      <c r="G405" s="63">
        <v>0</v>
      </c>
      <c r="H405" s="63">
        <v>0</v>
      </c>
      <c r="I405" s="63">
        <v>0</v>
      </c>
      <c r="J405" s="63">
        <v>0</v>
      </c>
      <c r="K405" s="368" t="s">
        <v>270</v>
      </c>
    </row>
    <row r="406" spans="1:11" x14ac:dyDescent="0.2">
      <c r="A406" s="65">
        <v>115</v>
      </c>
      <c r="B406" s="50" t="s">
        <v>120</v>
      </c>
      <c r="C406" s="50" t="s">
        <v>2</v>
      </c>
      <c r="D406" s="63">
        <v>30507.83</v>
      </c>
      <c r="E406" s="63">
        <v>9567.7799999999988</v>
      </c>
      <c r="F406" s="50" t="s">
        <v>30</v>
      </c>
      <c r="G406" s="63">
        <v>0</v>
      </c>
      <c r="H406" s="63">
        <v>0</v>
      </c>
      <c r="I406" s="63">
        <v>0</v>
      </c>
      <c r="J406" s="63">
        <v>0</v>
      </c>
      <c r="K406" s="368" t="s">
        <v>270</v>
      </c>
    </row>
    <row r="407" spans="1:11" x14ac:dyDescent="0.2">
      <c r="A407" s="65">
        <v>115</v>
      </c>
      <c r="B407" s="50" t="s">
        <v>540</v>
      </c>
      <c r="C407" s="50" t="s">
        <v>884</v>
      </c>
      <c r="D407" s="63">
        <v>78402.94</v>
      </c>
      <c r="E407" s="63">
        <v>21040.329999999998</v>
      </c>
      <c r="F407" s="50" t="s">
        <v>29</v>
      </c>
      <c r="G407" s="63">
        <v>0</v>
      </c>
      <c r="H407" s="63">
        <v>0</v>
      </c>
      <c r="I407" s="63">
        <v>3132.5375570776255</v>
      </c>
      <c r="J407" s="63">
        <v>840.65245433789937</v>
      </c>
      <c r="K407" s="368" t="s">
        <v>270</v>
      </c>
    </row>
    <row r="408" spans="1:11" x14ac:dyDescent="0.2">
      <c r="A408" s="65">
        <v>115</v>
      </c>
      <c r="B408" s="50" t="s">
        <v>540</v>
      </c>
      <c r="C408" s="50" t="s">
        <v>904</v>
      </c>
      <c r="D408" s="63">
        <v>1171843.56</v>
      </c>
      <c r="E408" s="63">
        <v>644383.11</v>
      </c>
      <c r="F408" s="50" t="s">
        <v>29</v>
      </c>
      <c r="G408" s="63">
        <v>0</v>
      </c>
      <c r="H408" s="63">
        <v>0</v>
      </c>
      <c r="I408" s="63">
        <v>37158.915525114156</v>
      </c>
      <c r="J408" s="63">
        <v>20433.254375951292</v>
      </c>
      <c r="K408" s="368" t="s">
        <v>270</v>
      </c>
    </row>
    <row r="409" spans="1:11" x14ac:dyDescent="0.2">
      <c r="A409" s="65">
        <v>115</v>
      </c>
      <c r="B409" s="50" t="s">
        <v>540</v>
      </c>
      <c r="C409" s="50" t="s">
        <v>102</v>
      </c>
      <c r="D409" s="63">
        <v>155277.31</v>
      </c>
      <c r="E409" s="63">
        <v>60501.95</v>
      </c>
      <c r="F409" s="50" t="s">
        <v>29</v>
      </c>
      <c r="G409" s="63">
        <v>0</v>
      </c>
      <c r="H409" s="63">
        <v>0</v>
      </c>
      <c r="I409" s="63">
        <v>16281.402367664467</v>
      </c>
      <c r="J409" s="63">
        <v>6343.8540503974282</v>
      </c>
      <c r="K409" s="368" t="s">
        <v>270</v>
      </c>
    </row>
    <row r="410" spans="1:11" x14ac:dyDescent="0.2">
      <c r="A410" s="65">
        <v>115</v>
      </c>
      <c r="B410" s="50" t="s">
        <v>540</v>
      </c>
      <c r="C410" s="50" t="s">
        <v>102</v>
      </c>
      <c r="D410" s="63">
        <v>155277.31</v>
      </c>
      <c r="E410" s="63">
        <v>60501.95</v>
      </c>
      <c r="F410" s="50" t="s">
        <v>29</v>
      </c>
      <c r="G410" s="63">
        <v>0</v>
      </c>
      <c r="H410" s="63">
        <v>0</v>
      </c>
      <c r="I410" s="63">
        <v>223.21277439539995</v>
      </c>
      <c r="J410" s="63">
        <v>86.972192626416359</v>
      </c>
      <c r="K410" s="368" t="s">
        <v>270</v>
      </c>
    </row>
    <row r="411" spans="1:11" x14ac:dyDescent="0.2">
      <c r="A411" s="65">
        <v>115</v>
      </c>
      <c r="B411" s="50" t="s">
        <v>541</v>
      </c>
      <c r="C411" s="50" t="s">
        <v>77</v>
      </c>
      <c r="D411" s="63">
        <v>237068.61</v>
      </c>
      <c r="E411" s="63">
        <v>218111.25</v>
      </c>
      <c r="F411" s="50" t="s">
        <v>29</v>
      </c>
      <c r="G411" s="63">
        <v>0</v>
      </c>
      <c r="H411" s="63">
        <v>0</v>
      </c>
      <c r="I411" s="63">
        <v>68066.863657737253</v>
      </c>
      <c r="J411" s="63">
        <v>62623.84849672272</v>
      </c>
      <c r="K411" s="368" t="s">
        <v>270</v>
      </c>
    </row>
    <row r="412" spans="1:11" x14ac:dyDescent="0.2">
      <c r="A412" s="65">
        <v>115</v>
      </c>
      <c r="B412" s="50" t="s">
        <v>115</v>
      </c>
      <c r="C412" s="50" t="s">
        <v>896</v>
      </c>
      <c r="D412" s="63">
        <v>1171595.4400000002</v>
      </c>
      <c r="E412" s="63">
        <v>1084048.83</v>
      </c>
      <c r="F412" s="50" t="s">
        <v>29</v>
      </c>
      <c r="G412" s="63">
        <v>0</v>
      </c>
      <c r="H412" s="63">
        <v>0</v>
      </c>
      <c r="I412" s="63">
        <v>56075.589910257659</v>
      </c>
      <c r="J412" s="63">
        <v>51885.382580333884</v>
      </c>
      <c r="K412" s="368" t="s">
        <v>270</v>
      </c>
    </row>
    <row r="413" spans="1:11" x14ac:dyDescent="0.2">
      <c r="A413" s="65">
        <v>115</v>
      </c>
      <c r="B413" s="50" t="s">
        <v>511</v>
      </c>
      <c r="C413" s="50" t="s">
        <v>398</v>
      </c>
      <c r="D413" s="63">
        <v>367288.20999999996</v>
      </c>
      <c r="E413" s="63">
        <v>355516.45</v>
      </c>
      <c r="F413" s="50" t="s">
        <v>29</v>
      </c>
      <c r="G413" s="63">
        <v>0</v>
      </c>
      <c r="H413" s="63">
        <v>0</v>
      </c>
      <c r="I413" s="63">
        <v>94.613140133951561</v>
      </c>
      <c r="J413" s="63">
        <v>91.580744461617726</v>
      </c>
      <c r="K413" s="368" t="s">
        <v>270</v>
      </c>
    </row>
    <row r="414" spans="1:11" x14ac:dyDescent="0.2">
      <c r="A414" s="65">
        <v>115</v>
      </c>
      <c r="B414" s="50" t="s">
        <v>511</v>
      </c>
      <c r="C414" s="50" t="s">
        <v>398</v>
      </c>
      <c r="D414" s="63">
        <v>367288.20999999996</v>
      </c>
      <c r="E414" s="63">
        <v>355516.45</v>
      </c>
      <c r="F414" s="50" t="s">
        <v>30</v>
      </c>
      <c r="G414" s="63">
        <v>0</v>
      </c>
      <c r="H414" s="63">
        <v>0</v>
      </c>
      <c r="I414" s="63">
        <v>0</v>
      </c>
      <c r="J414" s="63">
        <v>0</v>
      </c>
      <c r="K414" s="368" t="s">
        <v>644</v>
      </c>
    </row>
    <row r="415" spans="1:11" x14ac:dyDescent="0.2">
      <c r="A415" s="65">
        <v>115</v>
      </c>
      <c r="B415" s="50" t="s">
        <v>542</v>
      </c>
      <c r="C415" s="50" t="s">
        <v>907</v>
      </c>
      <c r="D415" s="63">
        <v>165962.81</v>
      </c>
      <c r="E415" s="63">
        <v>73094.240000000005</v>
      </c>
      <c r="F415" s="50" t="s">
        <v>29</v>
      </c>
      <c r="G415" s="63">
        <v>0</v>
      </c>
      <c r="H415" s="63">
        <v>0</v>
      </c>
      <c r="I415" s="63">
        <v>165962.81</v>
      </c>
      <c r="J415" s="63">
        <v>73094.240000000005</v>
      </c>
      <c r="K415" s="368" t="s">
        <v>270</v>
      </c>
    </row>
    <row r="416" spans="1:11" x14ac:dyDescent="0.2">
      <c r="A416" s="65">
        <v>115</v>
      </c>
      <c r="B416" s="50" t="s">
        <v>543</v>
      </c>
      <c r="C416" s="50" t="s">
        <v>97</v>
      </c>
      <c r="D416" s="63">
        <v>2651417.73</v>
      </c>
      <c r="E416" s="63">
        <v>1679876.94</v>
      </c>
      <c r="F416" s="50" t="s">
        <v>29</v>
      </c>
      <c r="G416" s="63">
        <v>1120.5146244057053</v>
      </c>
      <c r="H416" s="63">
        <v>709.9321458003169</v>
      </c>
      <c r="I416" s="63">
        <v>0</v>
      </c>
      <c r="J416" s="63">
        <v>0</v>
      </c>
      <c r="K416" s="368" t="s">
        <v>769</v>
      </c>
    </row>
    <row r="417" spans="1:11" x14ac:dyDescent="0.2">
      <c r="A417" s="65">
        <v>115</v>
      </c>
      <c r="B417" s="50" t="s">
        <v>543</v>
      </c>
      <c r="C417" s="50" t="s">
        <v>544</v>
      </c>
      <c r="D417" s="63">
        <v>197822.44</v>
      </c>
      <c r="E417" s="63">
        <v>143985.32</v>
      </c>
      <c r="F417" s="50" t="s">
        <v>29</v>
      </c>
      <c r="G417" s="63">
        <v>0</v>
      </c>
      <c r="H417" s="63">
        <v>0</v>
      </c>
      <c r="I417" s="63">
        <v>197822.44</v>
      </c>
      <c r="J417" s="63">
        <v>143985.32</v>
      </c>
      <c r="K417" s="368" t="s">
        <v>270</v>
      </c>
    </row>
    <row r="418" spans="1:11" x14ac:dyDescent="0.2">
      <c r="A418" s="65">
        <v>115</v>
      </c>
      <c r="B418" s="50" t="s">
        <v>343</v>
      </c>
      <c r="C418" s="50" t="s">
        <v>129</v>
      </c>
      <c r="D418" s="63">
        <v>430473.56</v>
      </c>
      <c r="E418" s="63">
        <v>320956.02999999997</v>
      </c>
      <c r="F418" s="50" t="s">
        <v>29</v>
      </c>
      <c r="G418" s="63">
        <v>524.96775609756105</v>
      </c>
      <c r="H418" s="63">
        <v>391.40979268292682</v>
      </c>
      <c r="I418" s="63">
        <v>0</v>
      </c>
      <c r="J418" s="63">
        <v>0</v>
      </c>
      <c r="K418" s="368" t="s">
        <v>649</v>
      </c>
    </row>
    <row r="419" spans="1:11" x14ac:dyDescent="0.2">
      <c r="A419" s="65">
        <v>115</v>
      </c>
      <c r="B419" s="50" t="s">
        <v>545</v>
      </c>
      <c r="C419" s="50" t="s">
        <v>891</v>
      </c>
      <c r="D419" s="63">
        <v>225193.45</v>
      </c>
      <c r="E419" s="63">
        <v>80010.11</v>
      </c>
      <c r="F419" s="50" t="s">
        <v>29</v>
      </c>
      <c r="G419" s="63">
        <v>0</v>
      </c>
      <c r="H419" s="63">
        <v>0</v>
      </c>
      <c r="I419" s="63">
        <v>225193.45000000004</v>
      </c>
      <c r="J419" s="63">
        <v>80010.11</v>
      </c>
      <c r="K419" s="368" t="s">
        <v>270</v>
      </c>
    </row>
    <row r="420" spans="1:11" x14ac:dyDescent="0.2">
      <c r="A420" s="65">
        <v>115</v>
      </c>
      <c r="B420" s="50" t="s">
        <v>545</v>
      </c>
      <c r="C420" s="50" t="s">
        <v>130</v>
      </c>
      <c r="D420" s="63">
        <v>1055111.8600000001</v>
      </c>
      <c r="E420" s="63">
        <v>894845.97</v>
      </c>
      <c r="F420" s="50" t="s">
        <v>29</v>
      </c>
      <c r="G420" s="63">
        <v>880.7710100662905</v>
      </c>
      <c r="H420" s="63">
        <v>746.98656960471396</v>
      </c>
      <c r="I420" s="63">
        <v>0</v>
      </c>
      <c r="J420" s="63">
        <v>0</v>
      </c>
      <c r="K420" s="368" t="s">
        <v>646</v>
      </c>
    </row>
    <row r="421" spans="1:11" x14ac:dyDescent="0.2">
      <c r="A421" s="65">
        <v>115</v>
      </c>
      <c r="B421" s="50" t="s">
        <v>545</v>
      </c>
      <c r="C421" s="50" t="s">
        <v>130</v>
      </c>
      <c r="D421" s="63">
        <v>1055111.8600000001</v>
      </c>
      <c r="E421" s="63">
        <v>894845.97</v>
      </c>
      <c r="F421" s="50" t="s">
        <v>29</v>
      </c>
      <c r="G421" s="63">
        <v>2124.2124360422295</v>
      </c>
      <c r="H421" s="63">
        <v>1801.5558443407808</v>
      </c>
      <c r="I421" s="63">
        <v>0</v>
      </c>
      <c r="J421" s="63">
        <v>0</v>
      </c>
      <c r="K421" s="368" t="s">
        <v>646</v>
      </c>
    </row>
    <row r="422" spans="1:11" x14ac:dyDescent="0.2">
      <c r="A422" s="65">
        <v>115</v>
      </c>
      <c r="B422" s="50" t="s">
        <v>114</v>
      </c>
      <c r="C422" s="50" t="s">
        <v>96</v>
      </c>
      <c r="D422" s="63">
        <v>2007361.85</v>
      </c>
      <c r="E422" s="63">
        <v>1785771.42</v>
      </c>
      <c r="F422" s="50" t="s">
        <v>29</v>
      </c>
      <c r="G422" s="63">
        <v>0</v>
      </c>
      <c r="H422" s="63">
        <v>0</v>
      </c>
      <c r="I422" s="63">
        <v>407816.17720090295</v>
      </c>
      <c r="J422" s="63">
        <v>362797.80541760725</v>
      </c>
      <c r="K422" s="368" t="s">
        <v>270</v>
      </c>
    </row>
    <row r="423" spans="1:11" x14ac:dyDescent="0.2">
      <c r="A423" s="65">
        <v>115</v>
      </c>
      <c r="B423" s="50" t="s">
        <v>1458</v>
      </c>
      <c r="C423" s="50" t="s">
        <v>321</v>
      </c>
      <c r="D423" s="63">
        <v>727973.42999999993</v>
      </c>
      <c r="E423" s="63">
        <v>639646.84000000008</v>
      </c>
      <c r="F423" s="50" t="s">
        <v>29</v>
      </c>
      <c r="G423" s="63">
        <v>0</v>
      </c>
      <c r="H423" s="63">
        <v>0</v>
      </c>
      <c r="I423" s="63">
        <v>2222.3007308576352</v>
      </c>
      <c r="J423" s="63">
        <v>1952.6641789972709</v>
      </c>
      <c r="K423" s="368" t="s">
        <v>270</v>
      </c>
    </row>
    <row r="424" spans="1:11" x14ac:dyDescent="0.2">
      <c r="A424" s="65">
        <v>115</v>
      </c>
      <c r="B424" s="50" t="s">
        <v>145</v>
      </c>
      <c r="C424" s="50" t="s">
        <v>366</v>
      </c>
      <c r="D424" s="63">
        <v>125514.79999999999</v>
      </c>
      <c r="E424" s="63">
        <v>108135.06</v>
      </c>
      <c r="F424" s="50" t="s">
        <v>29</v>
      </c>
      <c r="G424" s="63">
        <v>0</v>
      </c>
      <c r="H424" s="63">
        <v>0</v>
      </c>
      <c r="I424" s="63">
        <v>125514.79999999999</v>
      </c>
      <c r="J424" s="63">
        <v>108135.05999999998</v>
      </c>
      <c r="K424" s="368" t="s">
        <v>270</v>
      </c>
    </row>
    <row r="425" spans="1:11" x14ac:dyDescent="0.2">
      <c r="A425" s="65">
        <v>115</v>
      </c>
      <c r="B425" s="50" t="s">
        <v>118</v>
      </c>
      <c r="C425" s="50" t="s">
        <v>7</v>
      </c>
      <c r="D425" s="63">
        <v>525430.76</v>
      </c>
      <c r="E425" s="63">
        <v>484877.36</v>
      </c>
      <c r="F425" s="50" t="s">
        <v>29</v>
      </c>
      <c r="G425" s="63">
        <v>145319.23320155541</v>
      </c>
      <c r="H425" s="63">
        <v>134103.31392093326</v>
      </c>
      <c r="I425" s="63">
        <v>0</v>
      </c>
      <c r="J425" s="63">
        <v>0</v>
      </c>
      <c r="K425" s="368" t="s">
        <v>1347</v>
      </c>
    </row>
    <row r="426" spans="1:11" x14ac:dyDescent="0.2">
      <c r="A426" s="65">
        <v>115</v>
      </c>
      <c r="B426" s="50" t="s">
        <v>621</v>
      </c>
      <c r="C426" s="50" t="s">
        <v>903</v>
      </c>
      <c r="D426" s="63">
        <v>4271340.0900000008</v>
      </c>
      <c r="E426" s="63">
        <v>3101503.7500000005</v>
      </c>
      <c r="F426" s="50" t="s">
        <v>29</v>
      </c>
      <c r="G426" s="63">
        <v>7048.4159900990117</v>
      </c>
      <c r="H426" s="63">
        <v>5117.9929867986812</v>
      </c>
      <c r="I426" s="63">
        <v>0</v>
      </c>
      <c r="J426" s="63">
        <v>0</v>
      </c>
      <c r="K426" s="368" t="s">
        <v>648</v>
      </c>
    </row>
    <row r="427" spans="1:11" x14ac:dyDescent="0.2">
      <c r="A427" s="65">
        <v>115</v>
      </c>
      <c r="B427" s="50" t="s">
        <v>1370</v>
      </c>
      <c r="C427" s="50" t="s">
        <v>179</v>
      </c>
      <c r="D427" s="63">
        <v>12040953.109999999</v>
      </c>
      <c r="E427" s="63">
        <v>11158969.530000001</v>
      </c>
      <c r="F427" s="50" t="s">
        <v>30</v>
      </c>
      <c r="G427" s="63">
        <v>0</v>
      </c>
      <c r="H427" s="63">
        <v>0</v>
      </c>
      <c r="I427" s="63">
        <v>0</v>
      </c>
      <c r="J427" s="63">
        <v>0</v>
      </c>
      <c r="K427" s="368" t="s">
        <v>270</v>
      </c>
    </row>
    <row r="428" spans="1:11" x14ac:dyDescent="0.2">
      <c r="A428" s="65">
        <v>115</v>
      </c>
      <c r="B428" s="50" t="s">
        <v>1448</v>
      </c>
      <c r="C428" s="50" t="s">
        <v>11</v>
      </c>
      <c r="D428" s="63">
        <v>343323.25</v>
      </c>
      <c r="E428" s="63">
        <v>326983.24</v>
      </c>
      <c r="F428" s="50" t="s">
        <v>30</v>
      </c>
      <c r="G428" s="63">
        <v>0</v>
      </c>
      <c r="H428" s="63">
        <v>0</v>
      </c>
      <c r="I428" s="63">
        <v>0</v>
      </c>
      <c r="J428" s="63">
        <v>0</v>
      </c>
      <c r="K428" s="368" t="s">
        <v>769</v>
      </c>
    </row>
    <row r="429" spans="1:11" x14ac:dyDescent="0.2">
      <c r="A429" s="65">
        <v>115</v>
      </c>
      <c r="B429" s="50" t="s">
        <v>546</v>
      </c>
      <c r="C429" s="50" t="s">
        <v>72</v>
      </c>
      <c r="D429" s="63">
        <v>1808717.72</v>
      </c>
      <c r="E429" s="63">
        <v>1338998.56</v>
      </c>
      <c r="F429" s="50" t="s">
        <v>29</v>
      </c>
      <c r="G429" s="63">
        <v>0</v>
      </c>
      <c r="H429" s="63">
        <v>0</v>
      </c>
      <c r="I429" s="63">
        <v>97842.687178864784</v>
      </c>
      <c r="J429" s="63">
        <v>72433.202699551373</v>
      </c>
      <c r="K429" s="368" t="s">
        <v>270</v>
      </c>
    </row>
    <row r="430" spans="1:11" x14ac:dyDescent="0.2">
      <c r="A430" s="65">
        <v>115</v>
      </c>
      <c r="B430" s="50" t="s">
        <v>546</v>
      </c>
      <c r="C430" s="50" t="s">
        <v>72</v>
      </c>
      <c r="D430" s="63">
        <v>1808717.72</v>
      </c>
      <c r="E430" s="63">
        <v>1338998.56</v>
      </c>
      <c r="F430" s="50" t="s">
        <v>29</v>
      </c>
      <c r="G430" s="63">
        <v>0</v>
      </c>
      <c r="H430" s="63">
        <v>0</v>
      </c>
      <c r="I430" s="63">
        <v>352.79815088532973</v>
      </c>
      <c r="J430" s="63">
        <v>261.17741358011313</v>
      </c>
      <c r="K430" s="368" t="s">
        <v>270</v>
      </c>
    </row>
    <row r="431" spans="1:11" x14ac:dyDescent="0.2">
      <c r="A431" s="65">
        <v>115</v>
      </c>
      <c r="B431" s="50" t="s">
        <v>1373</v>
      </c>
      <c r="C431" s="50" t="s">
        <v>1377</v>
      </c>
      <c r="D431" s="63">
        <v>0</v>
      </c>
      <c r="E431" s="63">
        <v>0</v>
      </c>
      <c r="F431" s="50" t="s">
        <v>29</v>
      </c>
      <c r="G431" s="63">
        <v>0</v>
      </c>
      <c r="H431" s="63">
        <v>0</v>
      </c>
      <c r="I431" s="63">
        <v>0</v>
      </c>
      <c r="J431" s="63">
        <v>0</v>
      </c>
      <c r="K431" s="368" t="s">
        <v>270</v>
      </c>
    </row>
    <row r="432" spans="1:11" x14ac:dyDescent="0.2">
      <c r="A432" s="65">
        <v>115</v>
      </c>
      <c r="B432" s="50" t="s">
        <v>1373</v>
      </c>
      <c r="C432" s="50" t="s">
        <v>1377</v>
      </c>
      <c r="D432" s="63">
        <v>0</v>
      </c>
      <c r="E432" s="63">
        <v>0</v>
      </c>
      <c r="F432" s="50" t="s">
        <v>29</v>
      </c>
      <c r="G432" s="63">
        <v>0</v>
      </c>
      <c r="H432" s="63">
        <v>0</v>
      </c>
      <c r="I432" s="63">
        <v>0</v>
      </c>
      <c r="J432" s="63">
        <v>0</v>
      </c>
      <c r="K432" s="368" t="s">
        <v>270</v>
      </c>
    </row>
    <row r="433" spans="1:11" x14ac:dyDescent="0.2">
      <c r="A433" s="65">
        <v>115</v>
      </c>
      <c r="B433" s="50" t="s">
        <v>684</v>
      </c>
      <c r="C433" s="50" t="s">
        <v>328</v>
      </c>
      <c r="D433" s="63">
        <v>-6495.8200000000006</v>
      </c>
      <c r="E433" s="63">
        <v>-4816.8100000000004</v>
      </c>
      <c r="F433" s="50" t="s">
        <v>29</v>
      </c>
      <c r="G433" s="63">
        <v>0</v>
      </c>
      <c r="H433" s="63">
        <v>0</v>
      </c>
      <c r="I433" s="63">
        <v>-6495.8200000000006</v>
      </c>
      <c r="J433" s="63">
        <v>-4816.8100000000004</v>
      </c>
      <c r="K433" s="368" t="s">
        <v>270</v>
      </c>
    </row>
    <row r="434" spans="1:11" x14ac:dyDescent="0.2">
      <c r="A434" s="65">
        <v>115</v>
      </c>
      <c r="B434" s="50" t="s">
        <v>753</v>
      </c>
      <c r="C434" s="50" t="s">
        <v>893</v>
      </c>
      <c r="D434" s="63">
        <v>653028.99</v>
      </c>
      <c r="E434" s="63">
        <v>515847.26</v>
      </c>
      <c r="F434" s="50" t="s">
        <v>29</v>
      </c>
      <c r="G434" s="63">
        <v>0</v>
      </c>
      <c r="H434" s="63">
        <v>0</v>
      </c>
      <c r="I434" s="63">
        <v>653028.99</v>
      </c>
      <c r="J434" s="63">
        <v>515847.26</v>
      </c>
      <c r="K434" s="368" t="s">
        <v>270</v>
      </c>
    </row>
    <row r="435" spans="1:11" x14ac:dyDescent="0.2">
      <c r="A435" s="65">
        <v>115</v>
      </c>
      <c r="B435" s="50" t="s">
        <v>1191</v>
      </c>
      <c r="C435" s="50" t="s">
        <v>131</v>
      </c>
      <c r="D435" s="63">
        <v>469758.3</v>
      </c>
      <c r="E435" s="63">
        <v>351148.41</v>
      </c>
      <c r="F435" s="50" t="s">
        <v>29</v>
      </c>
      <c r="G435" s="63">
        <v>0</v>
      </c>
      <c r="H435" s="63">
        <v>0</v>
      </c>
      <c r="I435" s="63">
        <v>1764.9028177833434</v>
      </c>
      <c r="J435" s="63">
        <v>1319.2801878522225</v>
      </c>
      <c r="K435" s="368" t="s">
        <v>270</v>
      </c>
    </row>
    <row r="436" spans="1:11" x14ac:dyDescent="0.2">
      <c r="A436" s="65">
        <v>115</v>
      </c>
      <c r="B436" s="50" t="s">
        <v>1193</v>
      </c>
      <c r="C436" s="50" t="s">
        <v>245</v>
      </c>
      <c r="D436" s="63">
        <v>629598.29</v>
      </c>
      <c r="E436" s="63">
        <v>617933.25</v>
      </c>
      <c r="F436" s="50" t="s">
        <v>29</v>
      </c>
      <c r="G436" s="63">
        <v>657.61855903723892</v>
      </c>
      <c r="H436" s="63">
        <v>645.43436648501358</v>
      </c>
      <c r="I436" s="63">
        <v>0</v>
      </c>
      <c r="J436" s="63">
        <v>0</v>
      </c>
      <c r="K436" s="368" t="s">
        <v>649</v>
      </c>
    </row>
    <row r="437" spans="1:11" x14ac:dyDescent="0.2">
      <c r="A437" s="65">
        <v>115</v>
      </c>
      <c r="B437" s="50" t="s">
        <v>514</v>
      </c>
      <c r="C437" s="50" t="s">
        <v>27</v>
      </c>
      <c r="D437" s="63">
        <v>1233977.2</v>
      </c>
      <c r="E437" s="63">
        <v>852582.73999999987</v>
      </c>
      <c r="F437" s="50" t="s">
        <v>29</v>
      </c>
      <c r="G437" s="63">
        <v>0</v>
      </c>
      <c r="H437" s="63">
        <v>0</v>
      </c>
      <c r="I437" s="63">
        <v>41427.166517457474</v>
      </c>
      <c r="J437" s="63">
        <v>28622.965756490594</v>
      </c>
      <c r="K437" s="368" t="s">
        <v>270</v>
      </c>
    </row>
    <row r="438" spans="1:11" x14ac:dyDescent="0.2">
      <c r="A438" s="65">
        <v>115</v>
      </c>
      <c r="B438" s="50" t="s">
        <v>1379</v>
      </c>
      <c r="C438" s="50" t="s">
        <v>239</v>
      </c>
      <c r="D438" s="63">
        <v>1181793.58</v>
      </c>
      <c r="E438" s="63">
        <v>1151481.8399999999</v>
      </c>
      <c r="F438" s="50" t="s">
        <v>29</v>
      </c>
      <c r="G438" s="63">
        <v>0</v>
      </c>
      <c r="H438" s="63">
        <v>0</v>
      </c>
      <c r="I438" s="63">
        <v>1504.9466751562863</v>
      </c>
      <c r="J438" s="63">
        <v>1466.346404260245</v>
      </c>
      <c r="K438" s="368" t="s">
        <v>270</v>
      </c>
    </row>
    <row r="439" spans="1:11" x14ac:dyDescent="0.2">
      <c r="A439" s="65">
        <v>115</v>
      </c>
      <c r="B439" s="50" t="s">
        <v>1379</v>
      </c>
      <c r="C439" s="50" t="s">
        <v>239</v>
      </c>
      <c r="D439" s="63">
        <v>1181793.58</v>
      </c>
      <c r="E439" s="63">
        <v>1151481.8399999999</v>
      </c>
      <c r="F439" s="50" t="s">
        <v>29</v>
      </c>
      <c r="G439" s="63">
        <v>0</v>
      </c>
      <c r="H439" s="63">
        <v>0</v>
      </c>
      <c r="I439" s="63">
        <v>581.45666994674696</v>
      </c>
      <c r="J439" s="63">
        <v>566.54292891873115</v>
      </c>
      <c r="K439" s="368" t="s">
        <v>270</v>
      </c>
    </row>
    <row r="440" spans="1:11" x14ac:dyDescent="0.2">
      <c r="A440" s="65">
        <v>115</v>
      </c>
      <c r="B440" s="50" t="s">
        <v>752</v>
      </c>
      <c r="C440" s="50" t="s">
        <v>236</v>
      </c>
      <c r="D440" s="63">
        <v>337976.24</v>
      </c>
      <c r="E440" s="63">
        <v>327103.67</v>
      </c>
      <c r="F440" s="50" t="s">
        <v>29</v>
      </c>
      <c r="G440" s="63">
        <v>599.24865248226956</v>
      </c>
      <c r="H440" s="63">
        <v>579.97104609929079</v>
      </c>
      <c r="I440" s="63">
        <v>0</v>
      </c>
      <c r="J440" s="63">
        <v>0</v>
      </c>
      <c r="K440" s="368" t="s">
        <v>644</v>
      </c>
    </row>
    <row r="441" spans="1:11" x14ac:dyDescent="0.2">
      <c r="A441" s="65">
        <v>115</v>
      </c>
      <c r="B441" s="50" t="s">
        <v>1451</v>
      </c>
      <c r="C441" s="50" t="s">
        <v>372</v>
      </c>
      <c r="D441" s="63">
        <v>674893.47</v>
      </c>
      <c r="E441" s="63">
        <v>647916.66</v>
      </c>
      <c r="F441" s="50" t="s">
        <v>30</v>
      </c>
      <c r="G441" s="63">
        <v>0</v>
      </c>
      <c r="H441" s="63">
        <v>0</v>
      </c>
      <c r="I441" s="63">
        <v>0</v>
      </c>
      <c r="J441" s="63">
        <v>0</v>
      </c>
      <c r="K441" s="368" t="s">
        <v>644</v>
      </c>
    </row>
    <row r="442" spans="1:11" x14ac:dyDescent="0.2">
      <c r="A442" s="65">
        <v>115</v>
      </c>
      <c r="B442" s="50" t="s">
        <v>1451</v>
      </c>
      <c r="C442" s="50" t="s">
        <v>372</v>
      </c>
      <c r="D442" s="63">
        <v>674893.47</v>
      </c>
      <c r="E442" s="63">
        <v>647916.66</v>
      </c>
      <c r="F442" s="50" t="s">
        <v>29</v>
      </c>
      <c r="G442" s="63">
        <v>0</v>
      </c>
      <c r="H442" s="63">
        <v>0</v>
      </c>
      <c r="I442" s="63">
        <v>438.78236825896516</v>
      </c>
      <c r="J442" s="63">
        <v>421.24338009854915</v>
      </c>
      <c r="K442" s="368" t="s">
        <v>270</v>
      </c>
    </row>
    <row r="443" spans="1:11" x14ac:dyDescent="0.2">
      <c r="A443" s="65">
        <v>115</v>
      </c>
      <c r="B443" s="50" t="s">
        <v>1451</v>
      </c>
      <c r="C443" s="50" t="s">
        <v>372</v>
      </c>
      <c r="D443" s="63">
        <v>674893.47</v>
      </c>
      <c r="E443" s="63">
        <v>647916.66</v>
      </c>
      <c r="F443" s="50" t="s">
        <v>29</v>
      </c>
      <c r="G443" s="63">
        <v>461.87617711470023</v>
      </c>
      <c r="H443" s="63">
        <v>443.41408431426225</v>
      </c>
      <c r="I443" s="63">
        <v>0</v>
      </c>
      <c r="J443" s="63">
        <v>0</v>
      </c>
      <c r="K443" s="368" t="s">
        <v>644</v>
      </c>
    </row>
    <row r="444" spans="1:11" x14ac:dyDescent="0.2">
      <c r="A444" s="65">
        <v>115</v>
      </c>
      <c r="B444" s="50" t="s">
        <v>516</v>
      </c>
      <c r="C444" s="50" t="s">
        <v>74</v>
      </c>
      <c r="D444" s="63">
        <v>6472999.4199999999</v>
      </c>
      <c r="E444" s="63">
        <v>4926370.9600000009</v>
      </c>
      <c r="F444" s="50" t="s">
        <v>29</v>
      </c>
      <c r="G444" s="63">
        <v>0</v>
      </c>
      <c r="H444" s="63">
        <v>0</v>
      </c>
      <c r="I444" s="63">
        <v>769.37394057052302</v>
      </c>
      <c r="J444" s="63">
        <v>585.5432995245643</v>
      </c>
      <c r="K444" s="368" t="s">
        <v>270</v>
      </c>
    </row>
    <row r="445" spans="1:11" x14ac:dyDescent="0.2">
      <c r="A445" s="65">
        <v>115</v>
      </c>
      <c r="B445" s="50" t="s">
        <v>517</v>
      </c>
      <c r="C445" s="50" t="s">
        <v>74</v>
      </c>
      <c r="D445" s="63">
        <v>6472999.4199999999</v>
      </c>
      <c r="E445" s="63">
        <v>4926370.9600000009</v>
      </c>
      <c r="F445" s="50" t="s">
        <v>29</v>
      </c>
      <c r="G445" s="63">
        <v>0</v>
      </c>
      <c r="H445" s="63">
        <v>0</v>
      </c>
      <c r="I445" s="63">
        <v>13681.372618229854</v>
      </c>
      <c r="J445" s="63">
        <v>10412.408898282698</v>
      </c>
      <c r="K445" s="368" t="s">
        <v>270</v>
      </c>
    </row>
    <row r="446" spans="1:11" x14ac:dyDescent="0.2">
      <c r="A446" s="65">
        <v>115</v>
      </c>
      <c r="B446" s="50" t="s">
        <v>517</v>
      </c>
      <c r="C446" s="50" t="s">
        <v>74</v>
      </c>
      <c r="D446" s="63">
        <v>6472999.4199999999</v>
      </c>
      <c r="E446" s="63">
        <v>4926370.9600000009</v>
      </c>
      <c r="F446" s="50" t="s">
        <v>29</v>
      </c>
      <c r="G446" s="63">
        <v>0</v>
      </c>
      <c r="H446" s="63">
        <v>0</v>
      </c>
      <c r="I446" s="63">
        <v>2198.7920279297978</v>
      </c>
      <c r="J446" s="63">
        <v>1673.422858652576</v>
      </c>
      <c r="K446" s="368" t="s">
        <v>270</v>
      </c>
    </row>
    <row r="447" spans="1:11" x14ac:dyDescent="0.2">
      <c r="A447" s="65">
        <v>115</v>
      </c>
      <c r="B447" s="50" t="s">
        <v>1426</v>
      </c>
      <c r="C447" s="50" t="s">
        <v>315</v>
      </c>
      <c r="D447" s="63">
        <v>5695518.7599999998</v>
      </c>
      <c r="E447" s="63">
        <v>5398345.9900000002</v>
      </c>
      <c r="F447" s="50" t="s">
        <v>30</v>
      </c>
      <c r="G447" s="63">
        <v>0</v>
      </c>
      <c r="H447" s="63">
        <v>0</v>
      </c>
      <c r="I447" s="63">
        <v>0</v>
      </c>
      <c r="J447" s="63">
        <v>0</v>
      </c>
      <c r="K447" s="368" t="s">
        <v>1429</v>
      </c>
    </row>
    <row r="448" spans="1:11" x14ac:dyDescent="0.2">
      <c r="A448" s="65">
        <v>115</v>
      </c>
      <c r="B448" s="50" t="s">
        <v>1207</v>
      </c>
      <c r="C448" s="50" t="s">
        <v>93</v>
      </c>
      <c r="D448" s="63">
        <v>9782677.7799999993</v>
      </c>
      <c r="E448" s="63">
        <v>9173825.2999999989</v>
      </c>
      <c r="F448" s="50" t="s">
        <v>29</v>
      </c>
      <c r="G448" s="63">
        <v>0</v>
      </c>
      <c r="H448" s="63">
        <v>0</v>
      </c>
      <c r="I448" s="63">
        <v>3395.0402076937448</v>
      </c>
      <c r="J448" s="63">
        <v>3183.7403267572536</v>
      </c>
      <c r="K448" s="368" t="s">
        <v>270</v>
      </c>
    </row>
    <row r="449" spans="1:11" x14ac:dyDescent="0.2">
      <c r="A449" s="65">
        <v>115</v>
      </c>
      <c r="B449" s="50" t="s">
        <v>519</v>
      </c>
      <c r="C449" s="50" t="s">
        <v>837</v>
      </c>
      <c r="D449" s="63">
        <v>0</v>
      </c>
      <c r="E449" s="63">
        <v>0</v>
      </c>
      <c r="F449" s="50" t="s">
        <v>29</v>
      </c>
      <c r="G449" s="63">
        <v>0</v>
      </c>
      <c r="H449" s="63">
        <v>0</v>
      </c>
      <c r="I449" s="63">
        <v>0</v>
      </c>
      <c r="J449" s="63">
        <v>0</v>
      </c>
      <c r="K449" s="368" t="s">
        <v>769</v>
      </c>
    </row>
    <row r="450" spans="1:11" x14ac:dyDescent="0.2">
      <c r="A450" s="65">
        <v>115</v>
      </c>
      <c r="B450" s="50" t="s">
        <v>512</v>
      </c>
      <c r="C450" s="50" t="s">
        <v>71</v>
      </c>
      <c r="D450" s="63">
        <v>1384411.2</v>
      </c>
      <c r="E450" s="63">
        <v>1007193.8799999999</v>
      </c>
      <c r="F450" s="50" t="s">
        <v>29</v>
      </c>
      <c r="G450" s="63">
        <v>0</v>
      </c>
      <c r="H450" s="63">
        <v>0</v>
      </c>
      <c r="I450" s="63">
        <v>7887.2499245960498</v>
      </c>
      <c r="J450" s="63">
        <v>5738.1721948533805</v>
      </c>
      <c r="K450" s="368" t="s">
        <v>270</v>
      </c>
    </row>
    <row r="451" spans="1:11" x14ac:dyDescent="0.2">
      <c r="A451" s="65">
        <v>115</v>
      </c>
      <c r="B451" s="50" t="s">
        <v>512</v>
      </c>
      <c r="C451" s="50" t="s">
        <v>71</v>
      </c>
      <c r="D451" s="63">
        <v>1384411.2</v>
      </c>
      <c r="E451" s="63">
        <v>1007193.8799999999</v>
      </c>
      <c r="F451" s="50" t="s">
        <v>29</v>
      </c>
      <c r="G451" s="63">
        <v>0</v>
      </c>
      <c r="H451" s="63">
        <v>0</v>
      </c>
      <c r="I451" s="63">
        <v>3313.9705565529621</v>
      </c>
      <c r="J451" s="63">
        <v>2410.9967205266307</v>
      </c>
      <c r="K451" s="368" t="s">
        <v>270</v>
      </c>
    </row>
    <row r="452" spans="1:11" x14ac:dyDescent="0.2">
      <c r="A452" s="65">
        <v>115</v>
      </c>
      <c r="B452" s="50" t="s">
        <v>512</v>
      </c>
      <c r="C452" s="50" t="s">
        <v>71</v>
      </c>
      <c r="D452" s="63">
        <v>1384411.2</v>
      </c>
      <c r="E452" s="63">
        <v>1007193.8799999999</v>
      </c>
      <c r="F452" s="50" t="s">
        <v>29</v>
      </c>
      <c r="G452" s="63">
        <v>0</v>
      </c>
      <c r="H452" s="63">
        <v>0</v>
      </c>
      <c r="I452" s="63">
        <v>430.81617235188503</v>
      </c>
      <c r="J452" s="63">
        <v>313.42957366846196</v>
      </c>
      <c r="K452" s="368" t="s">
        <v>270</v>
      </c>
    </row>
    <row r="453" spans="1:11" x14ac:dyDescent="0.2">
      <c r="A453" s="65">
        <v>115</v>
      </c>
      <c r="B453" s="50" t="s">
        <v>512</v>
      </c>
      <c r="C453" s="50" t="s">
        <v>71</v>
      </c>
      <c r="D453" s="63">
        <v>1384411.2</v>
      </c>
      <c r="E453" s="63">
        <v>1007193.8799999999</v>
      </c>
      <c r="F453" s="50" t="s">
        <v>29</v>
      </c>
      <c r="G453" s="63">
        <v>0</v>
      </c>
      <c r="H453" s="63">
        <v>0</v>
      </c>
      <c r="I453" s="63">
        <v>3413.3896732495505</v>
      </c>
      <c r="J453" s="63">
        <v>2483.3266221424292</v>
      </c>
      <c r="K453" s="368" t="s">
        <v>270</v>
      </c>
    </row>
    <row r="454" spans="1:11" x14ac:dyDescent="0.2">
      <c r="A454" s="65">
        <v>115</v>
      </c>
      <c r="B454" s="50" t="s">
        <v>512</v>
      </c>
      <c r="C454" s="50" t="s">
        <v>71</v>
      </c>
      <c r="D454" s="63">
        <v>1384411.2</v>
      </c>
      <c r="E454" s="63">
        <v>1007193.8799999999</v>
      </c>
      <c r="F454" s="50" t="s">
        <v>29</v>
      </c>
      <c r="G454" s="63">
        <v>0</v>
      </c>
      <c r="H454" s="63">
        <v>0</v>
      </c>
      <c r="I454" s="63">
        <v>68864.308165170558</v>
      </c>
      <c r="J454" s="63">
        <v>50100.511852543379</v>
      </c>
      <c r="K454" s="368" t="s">
        <v>270</v>
      </c>
    </row>
    <row r="455" spans="1:11" x14ac:dyDescent="0.2">
      <c r="A455" s="65">
        <v>115</v>
      </c>
      <c r="B455" s="50" t="s">
        <v>512</v>
      </c>
      <c r="C455" s="50" t="s">
        <v>71</v>
      </c>
      <c r="D455" s="63">
        <v>1384411.2</v>
      </c>
      <c r="E455" s="63">
        <v>1007193.8799999999</v>
      </c>
      <c r="F455" s="50" t="s">
        <v>29</v>
      </c>
      <c r="G455" s="63">
        <v>0</v>
      </c>
      <c r="H455" s="63">
        <v>0</v>
      </c>
      <c r="I455" s="63">
        <v>331.39705565529624</v>
      </c>
      <c r="J455" s="63">
        <v>241.0996720526631</v>
      </c>
      <c r="K455" s="368" t="s">
        <v>270</v>
      </c>
    </row>
    <row r="456" spans="1:11" x14ac:dyDescent="0.2">
      <c r="A456" s="65">
        <v>115</v>
      </c>
      <c r="B456" s="50" t="s">
        <v>547</v>
      </c>
      <c r="C456" s="50" t="s">
        <v>1384</v>
      </c>
      <c r="D456" s="63">
        <v>0</v>
      </c>
      <c r="E456" s="63">
        <v>0</v>
      </c>
      <c r="F456" s="50" t="s">
        <v>29</v>
      </c>
      <c r="G456" s="63">
        <v>0</v>
      </c>
      <c r="H456" s="63">
        <v>0</v>
      </c>
      <c r="I456" s="63">
        <v>0</v>
      </c>
      <c r="J456" s="63">
        <v>0</v>
      </c>
      <c r="K456" s="368" t="s">
        <v>270</v>
      </c>
    </row>
    <row r="457" spans="1:11" x14ac:dyDescent="0.2">
      <c r="A457" s="65">
        <v>115</v>
      </c>
      <c r="B457" s="50" t="s">
        <v>1385</v>
      </c>
      <c r="C457" s="50" t="s">
        <v>9</v>
      </c>
      <c r="D457" s="63">
        <v>763156.56</v>
      </c>
      <c r="E457" s="63">
        <v>687945</v>
      </c>
      <c r="F457" s="50" t="s">
        <v>29</v>
      </c>
      <c r="G457" s="63">
        <v>0</v>
      </c>
      <c r="H457" s="63">
        <v>0</v>
      </c>
      <c r="I457" s="63">
        <v>83173.294098414262</v>
      </c>
      <c r="J457" s="63">
        <v>74976.295569723719</v>
      </c>
      <c r="K457" s="368" t="s">
        <v>270</v>
      </c>
    </row>
    <row r="458" spans="1:11" x14ac:dyDescent="0.2">
      <c r="A458" s="65">
        <v>115</v>
      </c>
      <c r="B458" s="50" t="s">
        <v>549</v>
      </c>
      <c r="C458" s="50" t="s">
        <v>75</v>
      </c>
      <c r="D458" s="63">
        <v>198059.5</v>
      </c>
      <c r="E458" s="63">
        <v>119653.92</v>
      </c>
      <c r="F458" s="50" t="s">
        <v>29</v>
      </c>
      <c r="G458" s="63">
        <v>0</v>
      </c>
      <c r="H458" s="63">
        <v>0</v>
      </c>
      <c r="I458" s="63">
        <v>198059.5</v>
      </c>
      <c r="J458" s="63">
        <v>119653.92</v>
      </c>
      <c r="K458" s="368" t="s">
        <v>270</v>
      </c>
    </row>
    <row r="459" spans="1:11" x14ac:dyDescent="0.2">
      <c r="A459" s="65">
        <v>115</v>
      </c>
      <c r="B459" s="50" t="s">
        <v>550</v>
      </c>
      <c r="C459" s="50" t="s">
        <v>551</v>
      </c>
      <c r="D459" s="63">
        <v>2265438.71</v>
      </c>
      <c r="E459" s="63">
        <v>1517257.55</v>
      </c>
      <c r="F459" s="50" t="s">
        <v>29</v>
      </c>
      <c r="G459" s="63">
        <v>0</v>
      </c>
      <c r="H459" s="63">
        <v>0</v>
      </c>
      <c r="I459" s="63">
        <v>1242633.2221496671</v>
      </c>
      <c r="J459" s="63">
        <v>832242.6159070133</v>
      </c>
      <c r="K459" s="368" t="s">
        <v>270</v>
      </c>
    </row>
    <row r="460" spans="1:11" x14ac:dyDescent="0.2">
      <c r="A460" s="65">
        <v>115</v>
      </c>
      <c r="B460" s="50" t="s">
        <v>550</v>
      </c>
      <c r="C460" s="50" t="s">
        <v>551</v>
      </c>
      <c r="D460" s="63">
        <v>2265438.71</v>
      </c>
      <c r="E460" s="63">
        <v>1517257.55</v>
      </c>
      <c r="F460" s="50" t="s">
        <v>29</v>
      </c>
      <c r="G460" s="63">
        <v>0</v>
      </c>
      <c r="H460" s="63">
        <v>0</v>
      </c>
      <c r="I460" s="63">
        <v>1022805.487850333</v>
      </c>
      <c r="J460" s="63">
        <v>685014.93409298675</v>
      </c>
      <c r="K460" s="368" t="s">
        <v>270</v>
      </c>
    </row>
    <row r="461" spans="1:11" x14ac:dyDescent="0.2">
      <c r="A461" s="65">
        <v>69</v>
      </c>
      <c r="B461" s="50" t="s">
        <v>552</v>
      </c>
      <c r="C461" s="50" t="s">
        <v>215</v>
      </c>
      <c r="D461" s="63">
        <v>481331.75</v>
      </c>
      <c r="E461" s="63">
        <v>212664.69999999998</v>
      </c>
      <c r="F461" s="50" t="s">
        <v>30</v>
      </c>
      <c r="G461" s="63">
        <v>0</v>
      </c>
      <c r="H461" s="63">
        <v>0</v>
      </c>
      <c r="I461" s="63">
        <v>0</v>
      </c>
      <c r="J461" s="63">
        <v>0</v>
      </c>
      <c r="K461" s="368" t="s">
        <v>270</v>
      </c>
    </row>
    <row r="462" spans="1:11" x14ac:dyDescent="0.2">
      <c r="A462" s="65">
        <v>69</v>
      </c>
      <c r="B462" s="50" t="s">
        <v>555</v>
      </c>
      <c r="C462" s="50" t="s">
        <v>216</v>
      </c>
      <c r="D462" s="63">
        <v>271182.71000000002</v>
      </c>
      <c r="E462" s="63">
        <v>133533.87</v>
      </c>
      <c r="F462" s="50" t="s">
        <v>30</v>
      </c>
      <c r="G462" s="63">
        <v>0</v>
      </c>
      <c r="H462" s="63">
        <v>0</v>
      </c>
      <c r="I462" s="63">
        <v>0</v>
      </c>
      <c r="J462" s="63">
        <v>0</v>
      </c>
      <c r="K462" s="368" t="s">
        <v>270</v>
      </c>
    </row>
    <row r="463" spans="1:11" x14ac:dyDescent="0.2">
      <c r="A463" s="65">
        <v>115</v>
      </c>
      <c r="B463" s="50" t="s">
        <v>758</v>
      </c>
      <c r="C463" s="50" t="s">
        <v>395</v>
      </c>
      <c r="D463" s="63">
        <v>108702.59</v>
      </c>
      <c r="E463" s="63">
        <v>103096.8</v>
      </c>
      <c r="F463" s="50" t="s">
        <v>29</v>
      </c>
      <c r="G463" s="63">
        <v>0</v>
      </c>
      <c r="H463" s="63">
        <v>0</v>
      </c>
      <c r="I463" s="63">
        <v>108702.59</v>
      </c>
      <c r="J463" s="63">
        <v>103096.8</v>
      </c>
      <c r="K463" s="368" t="s">
        <v>270</v>
      </c>
    </row>
    <row r="464" spans="1:11" x14ac:dyDescent="0.2">
      <c r="A464" s="65">
        <v>115</v>
      </c>
      <c r="B464" s="50" t="s">
        <v>1440</v>
      </c>
      <c r="C464" s="50" t="s">
        <v>1281</v>
      </c>
      <c r="D464" s="63">
        <v>544921.47000000009</v>
      </c>
      <c r="E464" s="63">
        <v>324042.36999999994</v>
      </c>
      <c r="F464" s="50" t="s">
        <v>29</v>
      </c>
      <c r="G464" s="63">
        <v>0</v>
      </c>
      <c r="H464" s="63">
        <v>0</v>
      </c>
      <c r="I464" s="63">
        <v>1925.7792877531606</v>
      </c>
      <c r="J464" s="63">
        <v>1145.1816800326217</v>
      </c>
      <c r="K464" s="372" t="s">
        <v>270</v>
      </c>
    </row>
    <row r="465" spans="1:11" x14ac:dyDescent="0.2">
      <c r="A465" s="65">
        <v>115</v>
      </c>
      <c r="B465" s="50" t="s">
        <v>1437</v>
      </c>
      <c r="C465" s="50" t="s">
        <v>92</v>
      </c>
      <c r="D465" s="63">
        <v>1609616.58</v>
      </c>
      <c r="E465" s="63">
        <v>1395388.97</v>
      </c>
      <c r="F465" s="50" t="s">
        <v>29</v>
      </c>
      <c r="G465" s="63">
        <v>0</v>
      </c>
      <c r="H465" s="63">
        <v>0</v>
      </c>
      <c r="I465" s="63">
        <v>9606.7835273052824</v>
      </c>
      <c r="J465" s="63">
        <v>8328.1943897344081</v>
      </c>
      <c r="K465" s="372" t="s">
        <v>270</v>
      </c>
    </row>
    <row r="466" spans="1:11" x14ac:dyDescent="0.2">
      <c r="A466" s="65">
        <v>115</v>
      </c>
      <c r="B466" s="50" t="s">
        <v>1443</v>
      </c>
      <c r="C466" s="50" t="s">
        <v>25</v>
      </c>
      <c r="D466" s="63">
        <v>3846091.97</v>
      </c>
      <c r="E466" s="63">
        <v>2566814.06</v>
      </c>
      <c r="F466" s="50" t="s">
        <v>30</v>
      </c>
      <c r="G466" s="63">
        <v>0</v>
      </c>
      <c r="H466" s="63">
        <v>0</v>
      </c>
      <c r="I466" s="63">
        <v>0</v>
      </c>
      <c r="J466" s="63">
        <v>0</v>
      </c>
      <c r="K466" s="372" t="s">
        <v>769</v>
      </c>
    </row>
    <row r="467" spans="1:11" x14ac:dyDescent="0.2">
      <c r="A467" s="65">
        <v>115</v>
      </c>
      <c r="B467" s="50" t="s">
        <v>1443</v>
      </c>
      <c r="C467" s="50" t="s">
        <v>25</v>
      </c>
      <c r="D467" s="63">
        <v>3846091.97</v>
      </c>
      <c r="E467" s="63">
        <v>2566814.06</v>
      </c>
      <c r="F467" s="50" t="s">
        <v>29</v>
      </c>
      <c r="G467" s="63">
        <v>0</v>
      </c>
      <c r="H467" s="63">
        <v>0</v>
      </c>
      <c r="I467" s="63">
        <v>52825.294872061342</v>
      </c>
      <c r="J467" s="63">
        <v>35254.671666432601</v>
      </c>
      <c r="K467" s="372" t="s">
        <v>270</v>
      </c>
    </row>
    <row r="468" spans="1:11" x14ac:dyDescent="0.2">
      <c r="A468" s="65">
        <v>115</v>
      </c>
      <c r="B468" s="50" t="s">
        <v>1430</v>
      </c>
      <c r="C468" s="50" t="s">
        <v>397</v>
      </c>
      <c r="D468" s="63">
        <v>544916.63</v>
      </c>
      <c r="E468" s="63">
        <v>516146.33</v>
      </c>
      <c r="F468" s="50" t="s">
        <v>29</v>
      </c>
      <c r="G468" s="63">
        <v>0</v>
      </c>
      <c r="H468" s="63">
        <v>0</v>
      </c>
      <c r="I468" s="63">
        <v>307.48032389120868</v>
      </c>
      <c r="J468" s="63">
        <v>291.24609524884329</v>
      </c>
      <c r="K468" s="372" t="s">
        <v>270</v>
      </c>
    </row>
    <row r="469" spans="1:11" x14ac:dyDescent="0.2">
      <c r="A469" s="65">
        <v>115</v>
      </c>
      <c r="B469" s="50" t="s">
        <v>1430</v>
      </c>
      <c r="C469" s="50" t="s">
        <v>397</v>
      </c>
      <c r="D469" s="63">
        <v>544916.63</v>
      </c>
      <c r="E469" s="63">
        <v>516146.33</v>
      </c>
      <c r="F469" s="50" t="s">
        <v>29</v>
      </c>
      <c r="G469" s="63">
        <v>0</v>
      </c>
      <c r="H469" s="63">
        <v>0</v>
      </c>
      <c r="I469" s="63">
        <v>204.98688259413913</v>
      </c>
      <c r="J469" s="63">
        <v>194.16406349922886</v>
      </c>
      <c r="K469" s="372" t="s">
        <v>270</v>
      </c>
    </row>
    <row r="470" spans="1:11" x14ac:dyDescent="0.2">
      <c r="A470" s="65">
        <v>115</v>
      </c>
      <c r="B470" s="50" t="s">
        <v>1239</v>
      </c>
      <c r="C470" s="50" t="s">
        <v>851</v>
      </c>
      <c r="D470" s="63">
        <v>4079711.08</v>
      </c>
      <c r="E470" s="63">
        <v>4036464.32</v>
      </c>
      <c r="F470" s="50" t="s">
        <v>29</v>
      </c>
      <c r="G470" s="63">
        <v>0</v>
      </c>
      <c r="H470" s="63">
        <v>0</v>
      </c>
      <c r="I470" s="63">
        <v>4079711.0800000005</v>
      </c>
      <c r="J470" s="63">
        <v>4036464.32</v>
      </c>
      <c r="K470" s="372" t="s">
        <v>270</v>
      </c>
    </row>
    <row r="471" spans="1:11" x14ac:dyDescent="0.2">
      <c r="A471" s="65">
        <v>115</v>
      </c>
      <c r="B471" s="50" t="s">
        <v>1312</v>
      </c>
      <c r="C471" s="50" t="s">
        <v>895</v>
      </c>
      <c r="D471" s="63">
        <v>881070.99</v>
      </c>
      <c r="E471" s="63">
        <v>628426.35999999987</v>
      </c>
      <c r="F471" s="50" t="s">
        <v>29</v>
      </c>
      <c r="G471" s="63">
        <v>0</v>
      </c>
      <c r="H471" s="63">
        <v>0</v>
      </c>
      <c r="I471" s="63">
        <v>2372.7225942549367</v>
      </c>
      <c r="J471" s="63">
        <v>1692.35105924596</v>
      </c>
      <c r="K471" s="372" t="s">
        <v>270</v>
      </c>
    </row>
    <row r="472" spans="1:11" x14ac:dyDescent="0.2">
      <c r="A472" s="65">
        <v>115</v>
      </c>
      <c r="B472" s="50" t="s">
        <v>1241</v>
      </c>
      <c r="C472" s="50" t="s">
        <v>840</v>
      </c>
      <c r="D472" s="63">
        <v>70972.28</v>
      </c>
      <c r="E472" s="63">
        <v>70240.27</v>
      </c>
      <c r="F472" s="50" t="s">
        <v>29</v>
      </c>
      <c r="G472" s="63">
        <v>0</v>
      </c>
      <c r="H472" s="63">
        <v>0</v>
      </c>
      <c r="I472" s="63">
        <v>70972.28</v>
      </c>
      <c r="J472" s="63">
        <v>70240.27</v>
      </c>
      <c r="K472" s="372" t="s">
        <v>270</v>
      </c>
    </row>
    <row r="473" spans="1:11" x14ac:dyDescent="0.2">
      <c r="A473" s="65">
        <v>115</v>
      </c>
      <c r="B473" s="50" t="s">
        <v>513</v>
      </c>
      <c r="C473" s="50" t="s">
        <v>662</v>
      </c>
      <c r="D473" s="64">
        <v>2329369.7399999998</v>
      </c>
      <c r="E473" s="64">
        <v>1695119.79</v>
      </c>
      <c r="F473" s="50" t="s">
        <v>29</v>
      </c>
      <c r="G473" s="64">
        <v>1224.3730565045992</v>
      </c>
      <c r="H473" s="64">
        <v>890.99594743758212</v>
      </c>
      <c r="I473" s="64">
        <v>0</v>
      </c>
      <c r="J473" s="64">
        <v>0</v>
      </c>
      <c r="K473" s="368" t="s">
        <v>515</v>
      </c>
    </row>
    <row r="474" spans="1:11" x14ac:dyDescent="0.2">
      <c r="C474" s="50" t="s">
        <v>32</v>
      </c>
      <c r="D474" s="63">
        <f>SUM(D2:D473)</f>
        <v>542945822.93000054</v>
      </c>
      <c r="E474" s="63">
        <f>SUM(E2:E473)</f>
        <v>436404291.3500002</v>
      </c>
      <c r="F474" s="63"/>
      <c r="G474" s="63">
        <f>SUM(G2:G473)</f>
        <v>6318151.3302914761</v>
      </c>
      <c r="H474" s="63">
        <f>SUM(H2:H473)</f>
        <v>4705217.893652414</v>
      </c>
      <c r="I474" s="63">
        <f>SUM(I2:I473)</f>
        <v>66376936.086118869</v>
      </c>
      <c r="J474" s="63">
        <f>SUM(J2:J473)</f>
        <v>53982426.257747918</v>
      </c>
    </row>
    <row r="476" spans="1:11" x14ac:dyDescent="0.2">
      <c r="C476" s="50" t="s">
        <v>566</v>
      </c>
    </row>
    <row r="477" spans="1:11" x14ac:dyDescent="0.2">
      <c r="C477" s="50" t="s">
        <v>564</v>
      </c>
    </row>
    <row r="478" spans="1:11" x14ac:dyDescent="0.2">
      <c r="C478" s="50" t="s">
        <v>565</v>
      </c>
    </row>
    <row r="479" spans="1:11" x14ac:dyDescent="0.2">
      <c r="A479" s="50"/>
      <c r="C479" s="50" t="s">
        <v>567</v>
      </c>
      <c r="D479" s="50"/>
      <c r="E479" s="50"/>
      <c r="G479" s="50"/>
      <c r="H479" s="50"/>
      <c r="I479" s="50"/>
      <c r="J479" s="50"/>
      <c r="K479" s="50"/>
    </row>
    <row r="480" spans="1:11" x14ac:dyDescent="0.2">
      <c r="A480" s="50"/>
      <c r="C480" s="50" t="s">
        <v>568</v>
      </c>
      <c r="D480" s="50"/>
      <c r="E480" s="50"/>
      <c r="G480" s="50"/>
      <c r="H480" s="50"/>
      <c r="I480" s="50"/>
      <c r="J480" s="50"/>
      <c r="K480" s="50"/>
    </row>
  </sheetData>
  <phoneticPr fontId="11" type="noConversion"/>
  <pageMargins left="0.75" right="0.75" top="1" bottom="1" header="0.5" footer="0.5"/>
  <pageSetup scale="47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38"/>
  <sheetViews>
    <sheetView topLeftCell="A15" workbookViewId="0">
      <selection activeCell="A36" sqref="A36:XFD37"/>
    </sheetView>
  </sheetViews>
  <sheetFormatPr defaultRowHeight="12" x14ac:dyDescent="0.2"/>
  <cols>
    <col min="1" max="1" width="9.109375" style="379" bestFit="1" customWidth="1"/>
    <col min="2" max="2" width="4" style="380" bestFit="1" customWidth="1"/>
    <col min="3" max="3" width="8.88671875" style="381"/>
    <col min="4" max="4" width="45.109375" style="380" bestFit="1" customWidth="1"/>
    <col min="5" max="5" width="9.88671875" style="382" customWidth="1"/>
    <col min="6" max="6" width="10.21875" style="382" customWidth="1"/>
    <col min="7" max="7" width="5" style="383" customWidth="1"/>
    <col min="8" max="8" width="0.33203125" style="380" customWidth="1"/>
    <col min="9" max="9" width="8.88671875" style="380"/>
    <col min="10" max="10" width="0.33203125" style="380" customWidth="1"/>
    <col min="11" max="11" width="8.88671875" style="380"/>
    <col min="12" max="12" width="0.44140625" style="380" customWidth="1"/>
    <col min="13" max="13" width="10.21875" style="380" hidden="1" customWidth="1"/>
    <col min="14" max="14" width="0.109375" style="380" customWidth="1"/>
    <col min="15" max="15" width="5.109375" style="381" bestFit="1" customWidth="1"/>
    <col min="16" max="16" width="9.33203125" style="380" bestFit="1" customWidth="1"/>
    <col min="17" max="22" width="8.88671875" style="380" hidden="1" customWidth="1"/>
    <col min="23" max="23" width="5.44140625" style="380" bestFit="1" customWidth="1"/>
    <col min="24" max="24" width="7.77734375" style="380" bestFit="1" customWidth="1"/>
    <col min="25" max="26" width="8.88671875" style="380" hidden="1" customWidth="1"/>
    <col min="27" max="27" width="0.109375" style="380" customWidth="1"/>
    <col min="28" max="28" width="10.88671875" style="380" hidden="1" customWidth="1"/>
    <col min="29" max="29" width="0.109375" style="380" hidden="1" customWidth="1"/>
    <col min="30" max="30" width="11.5546875" style="380" hidden="1" customWidth="1"/>
    <col min="31" max="31" width="9.77734375" style="380" hidden="1" customWidth="1"/>
    <col min="32" max="34" width="8.88671875" style="380" hidden="1" customWidth="1"/>
    <col min="35" max="35" width="2.6640625" style="380" hidden="1" customWidth="1"/>
    <col min="36" max="40" width="8.88671875" style="380"/>
    <col min="41" max="41" width="13.109375" style="380" customWidth="1"/>
    <col min="42" max="16384" width="8.88671875" style="380"/>
  </cols>
  <sheetData>
    <row r="1" spans="1:36" ht="23.25" customHeight="1" x14ac:dyDescent="0.2">
      <c r="A1" s="402" t="s">
        <v>1487</v>
      </c>
      <c r="B1" s="403" t="s">
        <v>217</v>
      </c>
      <c r="C1" s="403" t="s">
        <v>218</v>
      </c>
      <c r="D1" s="403" t="s">
        <v>219</v>
      </c>
      <c r="E1" s="404" t="s">
        <v>1488</v>
      </c>
      <c r="F1" s="404" t="s">
        <v>1489</v>
      </c>
      <c r="G1" s="405" t="s">
        <v>31</v>
      </c>
      <c r="H1" s="403" t="s">
        <v>220</v>
      </c>
      <c r="I1" s="403" t="s">
        <v>221</v>
      </c>
      <c r="J1" s="403" t="s">
        <v>222</v>
      </c>
      <c r="K1" s="403" t="s">
        <v>223</v>
      </c>
      <c r="L1" s="406" t="s">
        <v>224</v>
      </c>
      <c r="M1" s="406" t="s">
        <v>225</v>
      </c>
      <c r="N1" s="403" t="s">
        <v>570</v>
      </c>
      <c r="O1" s="403" t="s">
        <v>562</v>
      </c>
      <c r="P1" s="407" t="s">
        <v>642</v>
      </c>
      <c r="Q1" s="408" t="s">
        <v>781</v>
      </c>
      <c r="R1" s="408" t="s">
        <v>68</v>
      </c>
      <c r="S1" s="408" t="s">
        <v>69</v>
      </c>
      <c r="T1" s="408" t="s">
        <v>70</v>
      </c>
      <c r="U1" s="403" t="s">
        <v>226</v>
      </c>
      <c r="V1" s="403" t="s">
        <v>227</v>
      </c>
      <c r="W1" s="403" t="s">
        <v>228</v>
      </c>
      <c r="X1" s="403" t="s">
        <v>262</v>
      </c>
      <c r="Y1" s="403" t="s">
        <v>641</v>
      </c>
      <c r="Z1" s="403" t="s">
        <v>563</v>
      </c>
      <c r="AA1" s="409" t="s">
        <v>558</v>
      </c>
      <c r="AB1" s="409" t="s">
        <v>559</v>
      </c>
      <c r="AC1" s="403" t="s">
        <v>263</v>
      </c>
      <c r="AD1" s="409" t="s">
        <v>560</v>
      </c>
      <c r="AE1" s="409" t="s">
        <v>561</v>
      </c>
      <c r="AF1" s="403" t="s">
        <v>264</v>
      </c>
      <c r="AG1" s="403" t="s">
        <v>265</v>
      </c>
      <c r="AH1" s="403" t="s">
        <v>266</v>
      </c>
      <c r="AI1" s="403" t="s">
        <v>228</v>
      </c>
      <c r="AJ1" s="410" t="s">
        <v>1490</v>
      </c>
    </row>
    <row r="2" spans="1:36" x14ac:dyDescent="0.2">
      <c r="A2" s="379" t="s">
        <v>1491</v>
      </c>
    </row>
    <row r="3" spans="1:36" x14ac:dyDescent="0.2">
      <c r="A3" s="384">
        <v>40716</v>
      </c>
      <c r="B3" s="380">
        <v>69</v>
      </c>
      <c r="C3" s="381" t="s">
        <v>279</v>
      </c>
      <c r="D3" s="380" t="s">
        <v>150</v>
      </c>
      <c r="E3" s="382">
        <v>123019.98</v>
      </c>
      <c r="F3" s="382">
        <v>121557.06</v>
      </c>
      <c r="G3" s="383" t="s">
        <v>29</v>
      </c>
      <c r="H3" s="380">
        <v>52165</v>
      </c>
      <c r="I3" s="380" t="s">
        <v>1492</v>
      </c>
      <c r="J3" s="380">
        <v>52169</v>
      </c>
      <c r="K3" s="380" t="s">
        <v>1493</v>
      </c>
      <c r="L3" s="380">
        <v>123019.98</v>
      </c>
      <c r="M3" s="380">
        <v>121557.06</v>
      </c>
      <c r="O3" s="381" t="s">
        <v>277</v>
      </c>
      <c r="P3" s="380" t="s">
        <v>270</v>
      </c>
      <c r="Q3" s="380" t="e">
        <v>#N/A</v>
      </c>
      <c r="R3" s="380">
        <v>3.4</v>
      </c>
      <c r="S3" s="380">
        <v>0</v>
      </c>
      <c r="T3" s="380">
        <v>3.4</v>
      </c>
      <c r="U3" s="380">
        <v>69</v>
      </c>
      <c r="V3" s="380">
        <v>1</v>
      </c>
      <c r="W3" s="380">
        <v>0.34</v>
      </c>
      <c r="X3" s="380">
        <v>0.34</v>
      </c>
      <c r="Y3" s="380">
        <v>1</v>
      </c>
      <c r="Z3" s="380">
        <v>0</v>
      </c>
      <c r="AA3" s="380">
        <v>0</v>
      </c>
      <c r="AB3" s="380">
        <v>0</v>
      </c>
      <c r="AC3" s="380">
        <v>1</v>
      </c>
      <c r="AD3" s="380">
        <v>123019.98</v>
      </c>
      <c r="AE3" s="380">
        <v>121557.06</v>
      </c>
      <c r="AF3" s="380" t="s">
        <v>270</v>
      </c>
      <c r="AG3" s="380">
        <v>526</v>
      </c>
      <c r="AH3" s="380">
        <v>100</v>
      </c>
      <c r="AI3" s="380">
        <v>0.34</v>
      </c>
      <c r="AJ3" s="380" t="s">
        <v>1494</v>
      </c>
    </row>
    <row r="4" spans="1:36" x14ac:dyDescent="0.2">
      <c r="A4" s="384">
        <v>40716</v>
      </c>
      <c r="B4" s="380">
        <v>69</v>
      </c>
      <c r="C4" s="381" t="s">
        <v>33</v>
      </c>
      <c r="D4" s="380" t="s">
        <v>150</v>
      </c>
      <c r="E4" s="382">
        <v>123019.98</v>
      </c>
      <c r="F4" s="382">
        <v>121557.06</v>
      </c>
      <c r="G4" s="383" t="s">
        <v>29</v>
      </c>
      <c r="I4" s="380" t="s">
        <v>1495</v>
      </c>
      <c r="K4" s="380" t="s">
        <v>34</v>
      </c>
      <c r="L4" s="380">
        <v>97754.262836185808</v>
      </c>
      <c r="M4" s="380">
        <v>96591.795843520784</v>
      </c>
      <c r="N4" s="380">
        <v>123019.98</v>
      </c>
      <c r="O4" s="381" t="s">
        <v>277</v>
      </c>
      <c r="P4" s="380" t="s">
        <v>270</v>
      </c>
      <c r="U4" s="380">
        <v>69</v>
      </c>
      <c r="V4" s="380">
        <v>1</v>
      </c>
      <c r="W4" s="380">
        <v>1.3</v>
      </c>
      <c r="X4" s="380">
        <v>1.6360000000000001</v>
      </c>
      <c r="Y4" s="380">
        <v>1</v>
      </c>
      <c r="Z4" s="380">
        <v>0</v>
      </c>
      <c r="AA4" s="380">
        <v>0</v>
      </c>
      <c r="AB4" s="380">
        <v>0</v>
      </c>
      <c r="AC4" s="380">
        <v>1</v>
      </c>
      <c r="AD4" s="380">
        <v>97754.262836185808</v>
      </c>
      <c r="AE4" s="380">
        <v>96591.795843520784</v>
      </c>
      <c r="AI4" s="380">
        <v>1.3</v>
      </c>
      <c r="AJ4" s="380" t="s">
        <v>1494</v>
      </c>
    </row>
    <row r="5" spans="1:36" x14ac:dyDescent="0.2">
      <c r="A5" s="384">
        <v>40716</v>
      </c>
      <c r="B5" s="380">
        <v>69</v>
      </c>
      <c r="C5" s="381" t="s">
        <v>33</v>
      </c>
      <c r="D5" s="380" t="s">
        <v>150</v>
      </c>
      <c r="E5" s="382">
        <v>123019.98</v>
      </c>
      <c r="F5" s="382">
        <v>121557.06</v>
      </c>
      <c r="G5" s="383" t="s">
        <v>29</v>
      </c>
      <c r="I5" s="380" t="s">
        <v>34</v>
      </c>
      <c r="K5" s="380" t="s">
        <v>35</v>
      </c>
      <c r="L5" s="380">
        <v>25265.717163814181</v>
      </c>
      <c r="M5" s="380">
        <v>24965.264156479217</v>
      </c>
      <c r="O5" s="381" t="s">
        <v>277</v>
      </c>
      <c r="P5" s="380" t="s">
        <v>270</v>
      </c>
      <c r="U5" s="380">
        <v>69</v>
      </c>
      <c r="V5" s="380">
        <v>1</v>
      </c>
      <c r="W5" s="380">
        <v>0.33600000000000002</v>
      </c>
      <c r="X5" s="380">
        <v>1.6360000000000001</v>
      </c>
      <c r="Y5" s="380">
        <v>1</v>
      </c>
      <c r="Z5" s="380">
        <v>0</v>
      </c>
      <c r="AA5" s="380">
        <v>0</v>
      </c>
      <c r="AB5" s="380">
        <v>0</v>
      </c>
      <c r="AC5" s="380">
        <v>1</v>
      </c>
      <c r="AD5" s="380">
        <v>25265.717163814181</v>
      </c>
      <c r="AE5" s="380">
        <v>24965.264156479217</v>
      </c>
      <c r="AI5" s="380">
        <v>0.33600000000000002</v>
      </c>
      <c r="AJ5" s="380" t="s">
        <v>1494</v>
      </c>
    </row>
    <row r="6" spans="1:36" x14ac:dyDescent="0.2">
      <c r="B6" s="380">
        <v>69</v>
      </c>
      <c r="C6" s="381" t="s">
        <v>334</v>
      </c>
      <c r="D6" s="380" t="s">
        <v>592</v>
      </c>
      <c r="E6" s="382">
        <v>568271.9</v>
      </c>
      <c r="F6" s="382">
        <v>441549.53</v>
      </c>
      <c r="G6" s="383" t="s">
        <v>29</v>
      </c>
      <c r="I6" s="380" t="s">
        <v>61</v>
      </c>
      <c r="K6" s="380" t="s">
        <v>63</v>
      </c>
      <c r="L6" s="380">
        <v>87919.584850926665</v>
      </c>
      <c r="M6" s="380">
        <v>68313.867655116846</v>
      </c>
      <c r="N6" s="380">
        <v>300755.24915321771</v>
      </c>
      <c r="O6" s="381" t="s">
        <v>277</v>
      </c>
      <c r="P6" s="380" t="s">
        <v>270</v>
      </c>
      <c r="Q6" s="380" t="e">
        <v>#N/A</v>
      </c>
      <c r="R6" s="380" t="e">
        <v>#N/A</v>
      </c>
      <c r="S6" s="380" t="e">
        <v>#N/A</v>
      </c>
      <c r="T6" s="380" t="e">
        <v>#N/A</v>
      </c>
      <c r="U6" s="380">
        <v>69</v>
      </c>
      <c r="V6" s="380">
        <v>1</v>
      </c>
      <c r="W6" s="380">
        <v>1.1519999999999999</v>
      </c>
      <c r="X6" s="380">
        <v>7.4459999999999997</v>
      </c>
      <c r="Y6" s="380">
        <v>1</v>
      </c>
      <c r="Z6" s="380">
        <v>0</v>
      </c>
      <c r="AA6" s="380">
        <v>0</v>
      </c>
      <c r="AB6" s="380">
        <v>0</v>
      </c>
      <c r="AC6" s="380">
        <v>1</v>
      </c>
      <c r="AD6" s="380">
        <v>87919.584850926665</v>
      </c>
      <c r="AE6" s="380">
        <v>68313.867655116846</v>
      </c>
      <c r="AF6" s="380" t="s">
        <v>270</v>
      </c>
      <c r="AG6" s="380">
        <v>526</v>
      </c>
      <c r="AH6" s="380">
        <v>100</v>
      </c>
      <c r="AI6" s="380">
        <v>1.1519999999999999</v>
      </c>
      <c r="AJ6" s="380" t="s">
        <v>1496</v>
      </c>
    </row>
    <row r="7" spans="1:36" x14ac:dyDescent="0.2">
      <c r="B7" s="380">
        <v>69</v>
      </c>
      <c r="C7" s="381" t="s">
        <v>334</v>
      </c>
      <c r="D7" s="380" t="s">
        <v>592</v>
      </c>
      <c r="E7" s="382">
        <v>568271.9</v>
      </c>
      <c r="F7" s="382">
        <v>441549.53</v>
      </c>
      <c r="G7" s="383" t="s">
        <v>29</v>
      </c>
      <c r="H7" s="380" t="s">
        <v>42</v>
      </c>
      <c r="I7" s="380" t="s">
        <v>64</v>
      </c>
      <c r="K7" s="380" t="s">
        <v>65</v>
      </c>
      <c r="L7" s="380">
        <v>37744.023084068736</v>
      </c>
      <c r="M7" s="380">
        <v>29327.256288899211</v>
      </c>
      <c r="O7" s="381" t="s">
        <v>277</v>
      </c>
      <c r="P7" s="380" t="s">
        <v>270</v>
      </c>
      <c r="Q7" s="380" t="e">
        <v>#N/A</v>
      </c>
      <c r="R7" s="380" t="e">
        <v>#N/A</v>
      </c>
      <c r="S7" s="380" t="e">
        <v>#N/A</v>
      </c>
      <c r="T7" s="380" t="e">
        <v>#N/A</v>
      </c>
      <c r="U7" s="380">
        <v>69</v>
      </c>
      <c r="V7" s="380">
        <v>1</v>
      </c>
      <c r="W7" s="380">
        <v>1.0009999999999999</v>
      </c>
      <c r="X7" s="380">
        <v>15.071</v>
      </c>
      <c r="Y7" s="380">
        <v>1</v>
      </c>
      <c r="Z7" s="380">
        <v>0</v>
      </c>
      <c r="AA7" s="380">
        <v>0</v>
      </c>
      <c r="AB7" s="380">
        <v>0</v>
      </c>
      <c r="AC7" s="380">
        <v>1</v>
      </c>
      <c r="AD7" s="380">
        <v>37744.023084068736</v>
      </c>
      <c r="AE7" s="380">
        <v>29327.256288899211</v>
      </c>
      <c r="AF7" s="380" t="s">
        <v>270</v>
      </c>
      <c r="AG7" s="380">
        <v>526</v>
      </c>
      <c r="AH7" s="380">
        <v>100</v>
      </c>
      <c r="AI7" s="380">
        <v>1.0009999999999999</v>
      </c>
      <c r="AJ7" s="380" t="s">
        <v>1496</v>
      </c>
    </row>
    <row r="8" spans="1:36" x14ac:dyDescent="0.2">
      <c r="B8" s="380">
        <v>69</v>
      </c>
      <c r="C8" s="381" t="s">
        <v>291</v>
      </c>
      <c r="D8" s="380" t="s">
        <v>339</v>
      </c>
      <c r="E8" s="382">
        <v>1904339.08</v>
      </c>
      <c r="F8" s="382">
        <v>1429165.94</v>
      </c>
      <c r="G8" s="383" t="s">
        <v>30</v>
      </c>
      <c r="I8" s="380" t="s">
        <v>48</v>
      </c>
      <c r="K8" s="380" t="s">
        <v>51</v>
      </c>
      <c r="L8" s="380">
        <v>94456.764767612098</v>
      </c>
      <c r="M8" s="380">
        <v>70887.791163989139</v>
      </c>
      <c r="O8" s="381" t="s">
        <v>277</v>
      </c>
      <c r="P8" s="380" t="s">
        <v>270</v>
      </c>
      <c r="Q8" s="380" t="e">
        <v>#N/A</v>
      </c>
      <c r="R8" s="380" t="e">
        <v>#N/A</v>
      </c>
      <c r="S8" s="380" t="e">
        <v>#N/A</v>
      </c>
      <c r="T8" s="380" t="e">
        <v>#N/A</v>
      </c>
      <c r="U8" s="380">
        <v>69</v>
      </c>
      <c r="V8" s="380">
        <v>1</v>
      </c>
      <c r="W8" s="380">
        <v>2.5409999999999999</v>
      </c>
      <c r="X8" s="380">
        <v>51.228999999999999</v>
      </c>
      <c r="Y8" s="380">
        <v>0</v>
      </c>
      <c r="Z8" s="380">
        <v>0</v>
      </c>
      <c r="AA8" s="380">
        <v>0</v>
      </c>
      <c r="AB8" s="380">
        <v>0</v>
      </c>
      <c r="AC8" s="380">
        <v>1</v>
      </c>
      <c r="AD8" s="380">
        <v>0</v>
      </c>
      <c r="AE8" s="380">
        <v>0</v>
      </c>
      <c r="AF8" s="380" t="s">
        <v>270</v>
      </c>
      <c r="AG8" s="380">
        <v>526</v>
      </c>
      <c r="AH8" s="380">
        <v>100</v>
      </c>
      <c r="AI8" s="380">
        <v>2.5409999999999999</v>
      </c>
      <c r="AJ8" s="380" t="s">
        <v>1497</v>
      </c>
    </row>
    <row r="9" spans="1:36" x14ac:dyDescent="0.2">
      <c r="B9" s="380">
        <v>69</v>
      </c>
      <c r="C9" s="381" t="s">
        <v>291</v>
      </c>
      <c r="D9" s="380" t="s">
        <v>339</v>
      </c>
      <c r="E9" s="382">
        <v>1904339.08</v>
      </c>
      <c r="F9" s="382">
        <v>1429165.94</v>
      </c>
      <c r="G9" s="383" t="s">
        <v>30</v>
      </c>
      <c r="I9" s="380" t="s">
        <v>51</v>
      </c>
      <c r="K9" s="380" t="s">
        <v>52</v>
      </c>
      <c r="L9" s="380">
        <v>55499.38992445686</v>
      </c>
      <c r="M9" s="380">
        <v>41651.110668176232</v>
      </c>
      <c r="O9" s="381" t="s">
        <v>277</v>
      </c>
      <c r="P9" s="380" t="s">
        <v>270</v>
      </c>
      <c r="Q9" s="380" t="e">
        <v>#N/A</v>
      </c>
      <c r="R9" s="380" t="e">
        <v>#N/A</v>
      </c>
      <c r="S9" s="380" t="e">
        <v>#N/A</v>
      </c>
      <c r="T9" s="380" t="e">
        <v>#N/A</v>
      </c>
      <c r="U9" s="380">
        <v>69</v>
      </c>
      <c r="V9" s="380">
        <v>1</v>
      </c>
      <c r="W9" s="380">
        <v>1.4930000000000001</v>
      </c>
      <c r="X9" s="380">
        <v>51.228999999999999</v>
      </c>
      <c r="Y9" s="380">
        <v>0</v>
      </c>
      <c r="Z9" s="380">
        <v>0</v>
      </c>
      <c r="AA9" s="380">
        <v>0</v>
      </c>
      <c r="AB9" s="380">
        <v>0</v>
      </c>
      <c r="AC9" s="380">
        <v>1</v>
      </c>
      <c r="AD9" s="380">
        <v>0</v>
      </c>
      <c r="AE9" s="380">
        <v>0</v>
      </c>
      <c r="AF9" s="380" t="s">
        <v>270</v>
      </c>
      <c r="AG9" s="380">
        <v>526</v>
      </c>
      <c r="AH9" s="380">
        <v>100</v>
      </c>
      <c r="AI9" s="380">
        <v>1.4930000000000001</v>
      </c>
      <c r="AJ9" s="380" t="s">
        <v>1497</v>
      </c>
    </row>
    <row r="10" spans="1:36" x14ac:dyDescent="0.2">
      <c r="B10" s="380">
        <v>69</v>
      </c>
      <c r="C10" s="381" t="s">
        <v>291</v>
      </c>
      <c r="D10" s="380" t="s">
        <v>339</v>
      </c>
      <c r="E10" s="382">
        <v>1904339.08</v>
      </c>
      <c r="F10" s="382">
        <v>1429165.94</v>
      </c>
      <c r="G10" s="383" t="s">
        <v>30</v>
      </c>
      <c r="I10" s="380" t="s">
        <v>53</v>
      </c>
      <c r="K10" s="380" t="s">
        <v>1498</v>
      </c>
      <c r="L10" s="380">
        <v>203336.67976341525</v>
      </c>
      <c r="M10" s="380">
        <v>152599.84953444338</v>
      </c>
      <c r="O10" s="381" t="s">
        <v>269</v>
      </c>
      <c r="P10" s="380" t="s">
        <v>643</v>
      </c>
      <c r="Q10" s="380" t="e">
        <v>#N/A</v>
      </c>
      <c r="R10" s="380" t="e">
        <v>#N/A</v>
      </c>
      <c r="S10" s="380" t="e">
        <v>#N/A</v>
      </c>
      <c r="T10" s="380" t="e">
        <v>#N/A</v>
      </c>
      <c r="U10" s="380">
        <v>69</v>
      </c>
      <c r="V10" s="380">
        <v>1</v>
      </c>
      <c r="W10" s="380">
        <v>5.47</v>
      </c>
      <c r="X10" s="380">
        <v>51.228999999999999</v>
      </c>
      <c r="Y10" s="380">
        <v>0</v>
      </c>
      <c r="Z10" s="380">
        <v>1</v>
      </c>
      <c r="AA10" s="380">
        <v>0</v>
      </c>
      <c r="AB10" s="380">
        <v>0</v>
      </c>
      <c r="AC10" s="380">
        <v>0</v>
      </c>
      <c r="AD10" s="380">
        <v>0</v>
      </c>
      <c r="AE10" s="380">
        <v>0</v>
      </c>
      <c r="AF10" s="380" t="s">
        <v>270</v>
      </c>
      <c r="AG10" s="380">
        <v>526</v>
      </c>
      <c r="AH10" s="380">
        <v>100</v>
      </c>
      <c r="AI10" s="380">
        <v>5.47</v>
      </c>
      <c r="AJ10" s="380" t="s">
        <v>1497</v>
      </c>
    </row>
    <row r="11" spans="1:36" x14ac:dyDescent="0.2">
      <c r="B11" s="380">
        <v>69</v>
      </c>
      <c r="C11" s="381" t="s">
        <v>291</v>
      </c>
      <c r="D11" s="380" t="s">
        <v>339</v>
      </c>
      <c r="E11" s="382">
        <v>1904339.08</v>
      </c>
      <c r="F11" s="382">
        <v>1429165.94</v>
      </c>
      <c r="G11" s="383" t="s">
        <v>30</v>
      </c>
      <c r="I11" s="380" t="s">
        <v>54</v>
      </c>
      <c r="K11" s="380" t="s">
        <v>55</v>
      </c>
      <c r="L11" s="380">
        <v>483.24987877959745</v>
      </c>
      <c r="M11" s="380">
        <v>362.66874660836629</v>
      </c>
      <c r="O11" s="381" t="s">
        <v>277</v>
      </c>
      <c r="P11" s="380" t="s">
        <v>270</v>
      </c>
      <c r="Q11" s="380" t="e">
        <v>#N/A</v>
      </c>
      <c r="R11" s="380" t="e">
        <v>#N/A</v>
      </c>
      <c r="S11" s="380" t="e">
        <v>#N/A</v>
      </c>
      <c r="T11" s="380" t="e">
        <v>#N/A</v>
      </c>
      <c r="U11" s="380">
        <v>69</v>
      </c>
      <c r="V11" s="380">
        <v>1</v>
      </c>
      <c r="W11" s="380">
        <v>1.2999999999999999E-2</v>
      </c>
      <c r="X11" s="380">
        <v>51.228999999999999</v>
      </c>
      <c r="Y11" s="380">
        <v>0</v>
      </c>
      <c r="Z11" s="380">
        <v>0</v>
      </c>
      <c r="AA11" s="380">
        <v>0</v>
      </c>
      <c r="AB11" s="380">
        <v>0</v>
      </c>
      <c r="AC11" s="380">
        <v>1</v>
      </c>
      <c r="AD11" s="380">
        <v>0</v>
      </c>
      <c r="AE11" s="380">
        <v>0</v>
      </c>
      <c r="AF11" s="380" t="s">
        <v>270</v>
      </c>
      <c r="AG11" s="380">
        <v>526</v>
      </c>
      <c r="AH11" s="380">
        <v>100</v>
      </c>
      <c r="AI11" s="380">
        <v>1.2999999999999999E-2</v>
      </c>
      <c r="AJ11" s="380" t="s">
        <v>1497</v>
      </c>
    </row>
    <row r="12" spans="1:36" x14ac:dyDescent="0.2">
      <c r="B12" s="380">
        <v>69</v>
      </c>
      <c r="C12" s="381" t="s">
        <v>341</v>
      </c>
      <c r="D12" s="380" t="s">
        <v>596</v>
      </c>
      <c r="E12" s="382">
        <v>694719.32</v>
      </c>
      <c r="F12" s="382">
        <v>495673.24</v>
      </c>
      <c r="G12" s="383" t="s">
        <v>29</v>
      </c>
      <c r="I12" s="380" t="s">
        <v>1499</v>
      </c>
      <c r="K12" s="380" t="s">
        <v>1500</v>
      </c>
      <c r="L12" s="380">
        <v>56379.155717491529</v>
      </c>
      <c r="M12" s="380">
        <v>40225.797640050594</v>
      </c>
      <c r="O12" s="381" t="s">
        <v>277</v>
      </c>
      <c r="P12" s="380" t="s">
        <v>270</v>
      </c>
      <c r="Q12" s="380" t="e">
        <v>#N/A</v>
      </c>
      <c r="R12" s="380" t="e">
        <v>#N/A</v>
      </c>
      <c r="S12" s="380" t="e">
        <v>#N/A</v>
      </c>
      <c r="T12" s="380" t="e">
        <v>#N/A</v>
      </c>
      <c r="U12" s="380">
        <v>69</v>
      </c>
      <c r="V12" s="380">
        <v>1</v>
      </c>
      <c r="W12" s="380">
        <v>1.9890000000000001</v>
      </c>
      <c r="X12" s="380">
        <v>24.509</v>
      </c>
      <c r="Y12" s="380">
        <v>1</v>
      </c>
      <c r="Z12" s="380">
        <v>0</v>
      </c>
      <c r="AA12" s="380">
        <v>0</v>
      </c>
      <c r="AB12" s="380">
        <v>0</v>
      </c>
      <c r="AC12" s="380">
        <v>1</v>
      </c>
      <c r="AD12" s="380">
        <v>56379.155717491529</v>
      </c>
      <c r="AE12" s="380">
        <v>40225.797640050594</v>
      </c>
      <c r="AF12" s="380" t="s">
        <v>270</v>
      </c>
      <c r="AG12" s="380">
        <v>526</v>
      </c>
      <c r="AH12" s="380">
        <v>100</v>
      </c>
      <c r="AI12" s="380">
        <v>1.9890000000000001</v>
      </c>
      <c r="AJ12" s="380" t="s">
        <v>1501</v>
      </c>
    </row>
    <row r="13" spans="1:36" x14ac:dyDescent="0.2">
      <c r="B13" s="380">
        <v>69</v>
      </c>
      <c r="C13" s="381" t="s">
        <v>341</v>
      </c>
      <c r="D13" s="380" t="s">
        <v>596</v>
      </c>
      <c r="E13" s="382">
        <v>694719.32</v>
      </c>
      <c r="F13" s="382">
        <v>495673.24</v>
      </c>
      <c r="G13" s="383" t="s">
        <v>29</v>
      </c>
      <c r="I13" s="380" t="s">
        <v>1500</v>
      </c>
      <c r="K13" s="380" t="s">
        <v>822</v>
      </c>
      <c r="L13" s="380">
        <v>10799.627113305314</v>
      </c>
      <c r="M13" s="380">
        <v>7705.3941180790725</v>
      </c>
      <c r="O13" s="381" t="s">
        <v>277</v>
      </c>
      <c r="P13" s="380" t="s">
        <v>270</v>
      </c>
      <c r="Q13" s="380" t="e">
        <v>#N/A</v>
      </c>
      <c r="R13" s="380" t="e">
        <v>#N/A</v>
      </c>
      <c r="S13" s="380" t="e">
        <v>#N/A</v>
      </c>
      <c r="T13" s="380" t="e">
        <v>#N/A</v>
      </c>
      <c r="U13" s="380">
        <v>69</v>
      </c>
      <c r="V13" s="380">
        <v>1</v>
      </c>
      <c r="W13" s="380">
        <v>0.38100000000000001</v>
      </c>
      <c r="X13" s="380">
        <v>24.509</v>
      </c>
      <c r="Y13" s="380">
        <v>1</v>
      </c>
      <c r="Z13" s="380">
        <v>0</v>
      </c>
      <c r="AA13" s="380">
        <v>0</v>
      </c>
      <c r="AB13" s="380">
        <v>0</v>
      </c>
      <c r="AC13" s="380">
        <v>1</v>
      </c>
      <c r="AD13" s="380">
        <v>10799.627113305314</v>
      </c>
      <c r="AE13" s="380">
        <v>7705.3941180790725</v>
      </c>
      <c r="AF13" s="380" t="s">
        <v>270</v>
      </c>
      <c r="AG13" s="380">
        <v>526</v>
      </c>
      <c r="AH13" s="380">
        <v>100</v>
      </c>
      <c r="AI13" s="380">
        <v>0.38100000000000001</v>
      </c>
      <c r="AJ13" s="380" t="s">
        <v>1501</v>
      </c>
    </row>
    <row r="14" spans="1:36" x14ac:dyDescent="0.2">
      <c r="B14" s="380">
        <v>69</v>
      </c>
      <c r="C14" s="381" t="s">
        <v>341</v>
      </c>
      <c r="D14" s="380" t="s">
        <v>596</v>
      </c>
      <c r="E14" s="382">
        <v>694719.32</v>
      </c>
      <c r="F14" s="382">
        <v>495673.24</v>
      </c>
      <c r="G14" s="383" t="s">
        <v>29</v>
      </c>
      <c r="I14" s="380" t="s">
        <v>1500</v>
      </c>
      <c r="K14" s="380" t="s">
        <v>823</v>
      </c>
      <c r="L14" s="380">
        <v>453.52764780284787</v>
      </c>
      <c r="M14" s="380">
        <v>323.58610469623403</v>
      </c>
      <c r="O14" s="381" t="s">
        <v>277</v>
      </c>
      <c r="P14" s="380" t="s">
        <v>270</v>
      </c>
      <c r="Q14" s="380" t="e">
        <v>#N/A</v>
      </c>
      <c r="R14" s="380" t="e">
        <v>#N/A</v>
      </c>
      <c r="S14" s="380" t="e">
        <v>#N/A</v>
      </c>
      <c r="T14" s="380" t="e">
        <v>#N/A</v>
      </c>
      <c r="U14" s="380">
        <v>69</v>
      </c>
      <c r="V14" s="380">
        <v>1</v>
      </c>
      <c r="W14" s="380">
        <v>1.6E-2</v>
      </c>
      <c r="X14" s="380">
        <v>24.509</v>
      </c>
      <c r="Y14" s="380">
        <v>1</v>
      </c>
      <c r="Z14" s="380">
        <v>0</v>
      </c>
      <c r="AA14" s="380">
        <v>0</v>
      </c>
      <c r="AB14" s="380">
        <v>0</v>
      </c>
      <c r="AC14" s="380">
        <v>1</v>
      </c>
      <c r="AD14" s="380">
        <v>453.52764780284787</v>
      </c>
      <c r="AE14" s="380">
        <v>323.58610469623403</v>
      </c>
      <c r="AF14" s="380" t="s">
        <v>270</v>
      </c>
      <c r="AG14" s="380">
        <v>526</v>
      </c>
      <c r="AH14" s="380">
        <v>100</v>
      </c>
      <c r="AI14" s="380">
        <v>1.6E-2</v>
      </c>
      <c r="AJ14" s="380" t="s">
        <v>1501</v>
      </c>
    </row>
    <row r="15" spans="1:36" x14ac:dyDescent="0.2">
      <c r="B15" s="380">
        <v>69</v>
      </c>
      <c r="C15" s="381" t="s">
        <v>341</v>
      </c>
      <c r="D15" s="380" t="s">
        <v>596</v>
      </c>
      <c r="E15" s="382">
        <v>694719.32</v>
      </c>
      <c r="F15" s="382">
        <v>495673.24</v>
      </c>
      <c r="G15" s="383" t="s">
        <v>29</v>
      </c>
      <c r="I15" s="380" t="s">
        <v>1499</v>
      </c>
      <c r="K15" s="380" t="s">
        <v>1502</v>
      </c>
      <c r="L15" s="380">
        <v>2466.0565849279851</v>
      </c>
      <c r="M15" s="380">
        <v>1759.4994442857724</v>
      </c>
      <c r="O15" s="381" t="s">
        <v>277</v>
      </c>
      <c r="P15" s="380" t="s">
        <v>270</v>
      </c>
      <c r="Q15" s="380" t="e">
        <v>#N/A</v>
      </c>
      <c r="R15" s="380" t="e">
        <v>#N/A</v>
      </c>
      <c r="S15" s="380" t="e">
        <v>#N/A</v>
      </c>
      <c r="T15" s="380" t="e">
        <v>#N/A</v>
      </c>
      <c r="U15" s="380">
        <v>69</v>
      </c>
      <c r="V15" s="380">
        <v>1</v>
      </c>
      <c r="W15" s="380">
        <v>8.6999999999999994E-2</v>
      </c>
      <c r="X15" s="380">
        <v>24.509</v>
      </c>
      <c r="Y15" s="380">
        <v>1</v>
      </c>
      <c r="Z15" s="380">
        <v>0</v>
      </c>
      <c r="AA15" s="380">
        <v>0</v>
      </c>
      <c r="AB15" s="380">
        <v>0</v>
      </c>
      <c r="AC15" s="380">
        <v>1</v>
      </c>
      <c r="AD15" s="380">
        <v>2466.0565849279851</v>
      </c>
      <c r="AE15" s="380">
        <v>1759.4994442857724</v>
      </c>
      <c r="AF15" s="380" t="s">
        <v>270</v>
      </c>
      <c r="AG15" s="380">
        <v>526</v>
      </c>
      <c r="AH15" s="380">
        <v>100</v>
      </c>
      <c r="AI15" s="380">
        <v>8.6999999999999994E-2</v>
      </c>
      <c r="AJ15" s="380" t="s">
        <v>1501</v>
      </c>
    </row>
    <row r="16" spans="1:36" x14ac:dyDescent="0.2">
      <c r="B16" s="380">
        <v>69</v>
      </c>
      <c r="C16" s="381" t="s">
        <v>341</v>
      </c>
      <c r="D16" s="380" t="s">
        <v>596</v>
      </c>
      <c r="E16" s="382">
        <v>694719.32</v>
      </c>
      <c r="F16" s="382">
        <v>495673.24</v>
      </c>
      <c r="G16" s="383" t="s">
        <v>29</v>
      </c>
      <c r="I16" s="380" t="s">
        <v>1502</v>
      </c>
      <c r="K16" s="380" t="s">
        <v>46</v>
      </c>
      <c r="L16" s="380">
        <v>13038.919874331878</v>
      </c>
      <c r="M16" s="380">
        <v>9303.1005100167276</v>
      </c>
      <c r="O16" s="381" t="s">
        <v>277</v>
      </c>
      <c r="P16" s="380" t="s">
        <v>270</v>
      </c>
      <c r="Q16" s="380" t="e">
        <v>#N/A</v>
      </c>
      <c r="R16" s="380" t="e">
        <v>#N/A</v>
      </c>
      <c r="S16" s="380" t="e">
        <v>#N/A</v>
      </c>
      <c r="T16" s="380" t="e">
        <v>#N/A</v>
      </c>
      <c r="U16" s="380">
        <v>69</v>
      </c>
      <c r="V16" s="380">
        <v>1</v>
      </c>
      <c r="W16" s="380">
        <v>0.46</v>
      </c>
      <c r="X16" s="380">
        <v>24.509</v>
      </c>
      <c r="Y16" s="380">
        <v>1</v>
      </c>
      <c r="Z16" s="380">
        <v>0</v>
      </c>
      <c r="AA16" s="380">
        <v>0</v>
      </c>
      <c r="AB16" s="380">
        <v>0</v>
      </c>
      <c r="AC16" s="380">
        <v>1</v>
      </c>
      <c r="AD16" s="380">
        <v>13038.919874331878</v>
      </c>
      <c r="AE16" s="380">
        <v>9303.1005100167276</v>
      </c>
      <c r="AF16" s="380" t="s">
        <v>270</v>
      </c>
      <c r="AG16" s="380">
        <v>526</v>
      </c>
      <c r="AH16" s="380">
        <v>100</v>
      </c>
      <c r="AI16" s="380">
        <v>0.46</v>
      </c>
      <c r="AJ16" s="380" t="s">
        <v>1501</v>
      </c>
    </row>
    <row r="17" spans="1:42" x14ac:dyDescent="0.2">
      <c r="B17" s="380">
        <v>69</v>
      </c>
      <c r="C17" s="381" t="s">
        <v>341</v>
      </c>
      <c r="D17" s="380" t="s">
        <v>596</v>
      </c>
      <c r="E17" s="382">
        <v>694719.32</v>
      </c>
      <c r="F17" s="382">
        <v>495673.24</v>
      </c>
      <c r="G17" s="383" t="s">
        <v>29</v>
      </c>
      <c r="I17" s="380" t="s">
        <v>1502</v>
      </c>
      <c r="K17" s="380" t="s">
        <v>854</v>
      </c>
      <c r="L17" s="380">
        <v>18878.088339793543</v>
      </c>
      <c r="M17" s="380">
        <v>13469.271607980743</v>
      </c>
      <c r="O17" s="381" t="s">
        <v>277</v>
      </c>
      <c r="P17" s="380" t="s">
        <v>270</v>
      </c>
      <c r="Q17" s="380" t="e">
        <v>#N/A</v>
      </c>
      <c r="R17" s="380" t="e">
        <v>#N/A</v>
      </c>
      <c r="S17" s="380" t="e">
        <v>#N/A</v>
      </c>
      <c r="T17" s="380" t="e">
        <v>#N/A</v>
      </c>
      <c r="U17" s="380">
        <v>69</v>
      </c>
      <c r="V17" s="380">
        <v>1</v>
      </c>
      <c r="W17" s="380">
        <v>0.66600000000000004</v>
      </c>
      <c r="X17" s="380">
        <v>24.509</v>
      </c>
      <c r="Y17" s="380">
        <v>1</v>
      </c>
      <c r="Z17" s="380">
        <v>0</v>
      </c>
      <c r="AA17" s="380">
        <v>0</v>
      </c>
      <c r="AB17" s="380">
        <v>0</v>
      </c>
      <c r="AC17" s="380">
        <v>1</v>
      </c>
      <c r="AD17" s="380">
        <v>18878.088339793543</v>
      </c>
      <c r="AE17" s="380">
        <v>13469.271607980743</v>
      </c>
      <c r="AF17" s="380" t="s">
        <v>270</v>
      </c>
      <c r="AG17" s="380">
        <v>526</v>
      </c>
      <c r="AH17" s="380">
        <v>100</v>
      </c>
      <c r="AI17" s="380">
        <v>0.66600000000000004</v>
      </c>
      <c r="AJ17" s="380" t="s">
        <v>1501</v>
      </c>
    </row>
    <row r="18" spans="1:42" x14ac:dyDescent="0.2">
      <c r="B18" s="380">
        <v>69</v>
      </c>
      <c r="C18" s="381" t="s">
        <v>341</v>
      </c>
      <c r="D18" s="380" t="s">
        <v>596</v>
      </c>
      <c r="E18" s="382">
        <v>694719.32</v>
      </c>
      <c r="F18" s="382">
        <v>495673.24</v>
      </c>
      <c r="G18" s="383" t="s">
        <v>29</v>
      </c>
      <c r="I18" s="380" t="s">
        <v>854</v>
      </c>
      <c r="K18" s="380" t="s">
        <v>855</v>
      </c>
      <c r="L18" s="380">
        <v>12415.319358602961</v>
      </c>
      <c r="M18" s="380">
        <v>8858.1696160594074</v>
      </c>
      <c r="O18" s="381" t="s">
        <v>277</v>
      </c>
      <c r="P18" s="380" t="s">
        <v>270</v>
      </c>
      <c r="Q18" s="380" t="e">
        <v>#N/A</v>
      </c>
      <c r="R18" s="380" t="e">
        <v>#N/A</v>
      </c>
      <c r="S18" s="380" t="e">
        <v>#N/A</v>
      </c>
      <c r="T18" s="380" t="e">
        <v>#N/A</v>
      </c>
      <c r="U18" s="380">
        <v>69</v>
      </c>
      <c r="V18" s="380">
        <v>1</v>
      </c>
      <c r="W18" s="380">
        <v>0.438</v>
      </c>
      <c r="X18" s="380">
        <v>24.509</v>
      </c>
      <c r="Y18" s="380">
        <v>1</v>
      </c>
      <c r="Z18" s="380">
        <v>0</v>
      </c>
      <c r="AA18" s="380">
        <v>0</v>
      </c>
      <c r="AB18" s="380">
        <v>0</v>
      </c>
      <c r="AC18" s="380">
        <v>1</v>
      </c>
      <c r="AD18" s="380">
        <v>12415.319358602961</v>
      </c>
      <c r="AE18" s="380">
        <v>8858.1696160594074</v>
      </c>
      <c r="AF18" s="380" t="s">
        <v>270</v>
      </c>
      <c r="AG18" s="380">
        <v>526</v>
      </c>
      <c r="AH18" s="380">
        <v>100</v>
      </c>
      <c r="AI18" s="380">
        <v>0.438</v>
      </c>
      <c r="AJ18" s="380" t="s">
        <v>1501</v>
      </c>
    </row>
    <row r="19" spans="1:42" x14ac:dyDescent="0.2">
      <c r="B19" s="380">
        <v>115</v>
      </c>
      <c r="C19" s="381" t="s">
        <v>680</v>
      </c>
      <c r="D19" s="380" t="s">
        <v>3</v>
      </c>
      <c r="E19" s="382">
        <v>403756.41</v>
      </c>
      <c r="F19" s="382">
        <v>386089.71</v>
      </c>
      <c r="G19" s="383" t="s">
        <v>29</v>
      </c>
      <c r="I19" s="380" t="s">
        <v>289</v>
      </c>
      <c r="K19" s="380" t="s">
        <v>1503</v>
      </c>
      <c r="L19" s="380">
        <v>31485.591605504589</v>
      </c>
      <c r="M19" s="380">
        <v>30107.913165137616</v>
      </c>
      <c r="O19" s="381" t="s">
        <v>277</v>
      </c>
      <c r="P19" s="380" t="s">
        <v>270</v>
      </c>
      <c r="Q19" s="380" t="e">
        <v>#N/A</v>
      </c>
      <c r="R19" s="380" t="e">
        <v>#N/A</v>
      </c>
      <c r="S19" s="380" t="e">
        <v>#N/A</v>
      </c>
      <c r="T19" s="380" t="e">
        <v>#N/A</v>
      </c>
      <c r="U19" s="380">
        <v>69</v>
      </c>
      <c r="V19" s="380">
        <v>1</v>
      </c>
      <c r="W19" s="380">
        <v>1.02</v>
      </c>
      <c r="X19" s="380">
        <v>13.08</v>
      </c>
      <c r="Y19" s="380">
        <v>1</v>
      </c>
      <c r="Z19" s="380">
        <v>0</v>
      </c>
      <c r="AA19" s="380">
        <v>0</v>
      </c>
      <c r="AB19" s="380">
        <v>0</v>
      </c>
      <c r="AC19" s="380">
        <v>1</v>
      </c>
      <c r="AD19" s="380">
        <v>31485.591605504589</v>
      </c>
      <c r="AE19" s="380">
        <v>30107.913165137616</v>
      </c>
      <c r="AF19" s="380" t="s">
        <v>270</v>
      </c>
      <c r="AG19" s="380">
        <v>526</v>
      </c>
      <c r="AH19" s="380">
        <v>100</v>
      </c>
      <c r="AI19" s="380">
        <v>1.02</v>
      </c>
      <c r="AJ19" s="380" t="s">
        <v>1504</v>
      </c>
    </row>
    <row r="20" spans="1:42" x14ac:dyDescent="0.2">
      <c r="B20" s="380">
        <v>115</v>
      </c>
      <c r="C20" s="381" t="s">
        <v>1505</v>
      </c>
      <c r="D20" s="380" t="s">
        <v>153</v>
      </c>
      <c r="E20" s="382">
        <v>335413.83</v>
      </c>
      <c r="F20" s="382">
        <v>331591.77</v>
      </c>
      <c r="G20" s="383" t="s">
        <v>29</v>
      </c>
      <c r="I20" s="380" t="s">
        <v>1506</v>
      </c>
      <c r="K20" s="380" t="s">
        <v>1507</v>
      </c>
      <c r="L20" s="380">
        <v>335413.83</v>
      </c>
      <c r="M20" s="380">
        <v>331591.77</v>
      </c>
      <c r="N20" s="380">
        <v>1494252.987327273</v>
      </c>
      <c r="O20" s="381" t="s">
        <v>277</v>
      </c>
      <c r="P20" s="380" t="s">
        <v>270</v>
      </c>
      <c r="Q20" s="380" t="e">
        <v>#N/A</v>
      </c>
      <c r="R20" s="380" t="e">
        <v>#N/A</v>
      </c>
      <c r="S20" s="380" t="e">
        <v>#N/A</v>
      </c>
      <c r="T20" s="380" t="e">
        <v>#N/A</v>
      </c>
      <c r="U20" s="380">
        <v>115</v>
      </c>
      <c r="V20" s="380">
        <v>1</v>
      </c>
      <c r="W20" s="380">
        <v>0.90400000000000003</v>
      </c>
      <c r="X20" s="380">
        <v>0.90400000000000003</v>
      </c>
      <c r="Y20" s="380">
        <v>1</v>
      </c>
      <c r="Z20" s="380">
        <v>0</v>
      </c>
      <c r="AA20" s="380">
        <v>0</v>
      </c>
      <c r="AB20" s="380">
        <v>0</v>
      </c>
      <c r="AC20" s="380">
        <v>1</v>
      </c>
      <c r="AD20" s="380">
        <v>335413.83</v>
      </c>
      <c r="AE20" s="380">
        <v>331591.77</v>
      </c>
      <c r="AF20" s="380" t="s">
        <v>270</v>
      </c>
      <c r="AG20" s="380">
        <v>526</v>
      </c>
      <c r="AH20" s="380">
        <v>100</v>
      </c>
      <c r="AI20" s="380">
        <v>0.90400000000000003</v>
      </c>
      <c r="AJ20" s="380" t="s">
        <v>1508</v>
      </c>
    </row>
    <row r="21" spans="1:42" s="412" customFormat="1" x14ac:dyDescent="0.2">
      <c r="A21" s="411"/>
      <c r="B21" s="412">
        <v>69</v>
      </c>
      <c r="C21" s="413" t="s">
        <v>139</v>
      </c>
      <c r="D21" s="412" t="s">
        <v>166</v>
      </c>
      <c r="E21" s="414">
        <v>160365.79999999999</v>
      </c>
      <c r="F21" s="414">
        <v>158442.85999999999</v>
      </c>
      <c r="G21" s="415" t="s">
        <v>29</v>
      </c>
      <c r="I21" s="412" t="s">
        <v>1509</v>
      </c>
      <c r="K21" s="412" t="s">
        <v>140</v>
      </c>
      <c r="L21" s="414">
        <v>27180.644067796606</v>
      </c>
      <c r="M21" s="414">
        <v>26854.722033898302</v>
      </c>
      <c r="O21" s="413" t="s">
        <v>277</v>
      </c>
      <c r="P21" s="412" t="s">
        <v>270</v>
      </c>
      <c r="Q21" s="412" t="e">
        <v>#N/A</v>
      </c>
      <c r="R21" s="412" t="e">
        <v>#N/A</v>
      </c>
      <c r="S21" s="412" t="e">
        <v>#N/A</v>
      </c>
      <c r="T21" s="412" t="e">
        <v>#N/A</v>
      </c>
      <c r="U21" s="412">
        <v>69</v>
      </c>
      <c r="V21" s="412">
        <v>1</v>
      </c>
      <c r="W21" s="412">
        <v>1</v>
      </c>
      <c r="X21" s="412">
        <v>5.9</v>
      </c>
      <c r="Y21" s="412">
        <v>1</v>
      </c>
      <c r="Z21" s="412">
        <v>0</v>
      </c>
      <c r="AA21" s="412">
        <v>0</v>
      </c>
      <c r="AB21" s="412">
        <v>0</v>
      </c>
      <c r="AC21" s="412">
        <v>1</v>
      </c>
      <c r="AD21" s="412">
        <v>27180.644067796606</v>
      </c>
      <c r="AE21" s="412">
        <v>26854.722033898302</v>
      </c>
      <c r="AF21" s="412" t="s">
        <v>270</v>
      </c>
      <c r="AG21" s="412">
        <v>526</v>
      </c>
      <c r="AH21" s="412">
        <v>100</v>
      </c>
      <c r="AI21" s="412">
        <v>1</v>
      </c>
      <c r="AJ21" s="412" t="s">
        <v>1510</v>
      </c>
      <c r="AP21" s="412" t="s">
        <v>1511</v>
      </c>
    </row>
    <row r="22" spans="1:42" s="412" customFormat="1" x14ac:dyDescent="0.2">
      <c r="A22" s="411"/>
      <c r="B22" s="412">
        <v>69</v>
      </c>
      <c r="C22" s="413" t="s">
        <v>453</v>
      </c>
      <c r="D22" s="412" t="s">
        <v>792</v>
      </c>
      <c r="E22" s="414">
        <v>4655963.05</v>
      </c>
      <c r="F22" s="414">
        <v>3525998.37</v>
      </c>
      <c r="G22" s="415" t="s">
        <v>29</v>
      </c>
      <c r="H22" s="412">
        <v>50819</v>
      </c>
      <c r="I22" s="412" t="s">
        <v>457</v>
      </c>
      <c r="J22" s="412">
        <v>50823</v>
      </c>
      <c r="K22" s="412" t="s">
        <v>456</v>
      </c>
      <c r="L22" s="414">
        <v>729308.37718539196</v>
      </c>
      <c r="M22" s="414">
        <v>552311.11621107848</v>
      </c>
      <c r="O22" s="413" t="s">
        <v>269</v>
      </c>
      <c r="P22" s="412" t="s">
        <v>651</v>
      </c>
      <c r="Q22" s="412" t="s">
        <v>456</v>
      </c>
      <c r="R22" s="412">
        <v>2.1</v>
      </c>
      <c r="S22" s="412">
        <v>0.9</v>
      </c>
      <c r="T22" s="412">
        <v>2.2847319317591728</v>
      </c>
      <c r="U22" s="412">
        <v>69</v>
      </c>
      <c r="V22" s="412">
        <v>1</v>
      </c>
      <c r="W22" s="412">
        <v>22.99</v>
      </c>
      <c r="X22" s="412">
        <v>146.77000000000001</v>
      </c>
      <c r="Y22" s="412">
        <v>1</v>
      </c>
      <c r="Z22" s="412">
        <v>1</v>
      </c>
      <c r="AA22" s="412">
        <v>729308.37718539196</v>
      </c>
      <c r="AB22" s="412">
        <v>552311.11621107848</v>
      </c>
      <c r="AC22" s="412">
        <v>0</v>
      </c>
      <c r="AD22" s="412">
        <v>0</v>
      </c>
      <c r="AE22" s="412">
        <v>0</v>
      </c>
      <c r="AF22" s="412" t="s">
        <v>270</v>
      </c>
      <c r="AG22" s="412">
        <v>526</v>
      </c>
      <c r="AH22" s="412">
        <v>100</v>
      </c>
      <c r="AI22" s="412">
        <v>22.99</v>
      </c>
      <c r="AJ22" s="412" t="s">
        <v>1512</v>
      </c>
      <c r="AP22" s="412" t="s">
        <v>1513</v>
      </c>
    </row>
    <row r="23" spans="1:42" s="412" customFormat="1" x14ac:dyDescent="0.2">
      <c r="A23" s="411"/>
      <c r="B23" s="412">
        <v>69</v>
      </c>
      <c r="C23" s="413" t="s">
        <v>453</v>
      </c>
      <c r="D23" s="412" t="s">
        <v>164</v>
      </c>
      <c r="E23" s="414">
        <v>36556.42</v>
      </c>
      <c r="F23" s="414">
        <v>36115.08</v>
      </c>
      <c r="G23" s="415" t="s">
        <v>29</v>
      </c>
      <c r="H23" s="412">
        <v>50819</v>
      </c>
      <c r="I23" s="412" t="s">
        <v>457</v>
      </c>
      <c r="J23" s="412">
        <v>50823</v>
      </c>
      <c r="K23" s="412" t="s">
        <v>456</v>
      </c>
      <c r="L23" s="414">
        <v>10916.829197895691</v>
      </c>
      <c r="M23" s="414">
        <v>10785.032008832888</v>
      </c>
      <c r="O23" s="413" t="s">
        <v>269</v>
      </c>
      <c r="P23" s="412" t="s">
        <v>651</v>
      </c>
      <c r="Q23" s="412" t="e">
        <v>#N/A</v>
      </c>
      <c r="R23" s="412">
        <v>2.1</v>
      </c>
      <c r="S23" s="412">
        <v>0.9</v>
      </c>
      <c r="T23" s="412">
        <v>2.2847319317591728</v>
      </c>
      <c r="U23" s="412">
        <v>69</v>
      </c>
      <c r="V23" s="412">
        <v>1</v>
      </c>
      <c r="W23" s="412">
        <v>22.99</v>
      </c>
      <c r="X23" s="412">
        <v>76.984999999999999</v>
      </c>
      <c r="Y23" s="412">
        <v>1</v>
      </c>
      <c r="Z23" s="412">
        <v>1</v>
      </c>
      <c r="AA23" s="412">
        <v>10916.829197895691</v>
      </c>
      <c r="AB23" s="412">
        <v>10785.032008832888</v>
      </c>
      <c r="AC23" s="412">
        <v>0</v>
      </c>
      <c r="AD23" s="412">
        <v>0</v>
      </c>
      <c r="AE23" s="412">
        <v>0</v>
      </c>
      <c r="AF23" s="412" t="s">
        <v>270</v>
      </c>
      <c r="AG23" s="412">
        <v>526</v>
      </c>
      <c r="AH23" s="412">
        <v>100</v>
      </c>
      <c r="AI23" s="412">
        <v>22.99</v>
      </c>
      <c r="AJ23" s="412" t="s">
        <v>1514</v>
      </c>
      <c r="AP23" s="412" t="s">
        <v>1513</v>
      </c>
    </row>
    <row r="24" spans="1:42" s="412" customFormat="1" x14ac:dyDescent="0.2">
      <c r="A24" s="411"/>
      <c r="B24" s="412">
        <v>69</v>
      </c>
      <c r="C24" s="413" t="s">
        <v>412</v>
      </c>
      <c r="D24" s="412" t="s">
        <v>775</v>
      </c>
      <c r="E24" s="414">
        <v>1003114.93</v>
      </c>
      <c r="F24" s="414">
        <v>778157.87</v>
      </c>
      <c r="G24" s="415" t="s">
        <v>29</v>
      </c>
      <c r="H24" s="412">
        <v>51959</v>
      </c>
      <c r="I24" s="412" t="s">
        <v>1515</v>
      </c>
      <c r="J24" s="412">
        <v>52027</v>
      </c>
      <c r="K24" s="412" t="s">
        <v>1516</v>
      </c>
      <c r="L24" s="414">
        <v>670049.42589843762</v>
      </c>
      <c r="M24" s="414">
        <v>519785.13972656254</v>
      </c>
      <c r="N24" s="412">
        <v>1003114.93</v>
      </c>
      <c r="O24" s="413" t="s">
        <v>277</v>
      </c>
      <c r="P24" s="412" t="s">
        <v>1517</v>
      </c>
      <c r="Q24" s="412" t="e">
        <v>#N/A</v>
      </c>
      <c r="R24" s="412" t="e">
        <v>#REF!</v>
      </c>
      <c r="S24" s="412" t="e">
        <v>#REF!</v>
      </c>
      <c r="T24" s="412" t="e">
        <v>#REF!</v>
      </c>
      <c r="U24" s="412">
        <v>69</v>
      </c>
      <c r="V24" s="412">
        <v>1</v>
      </c>
      <c r="W24" s="412">
        <v>17.100000000000001</v>
      </c>
      <c r="X24" s="412">
        <v>25.6</v>
      </c>
      <c r="Y24" s="412">
        <v>1</v>
      </c>
      <c r="Z24" s="412">
        <v>1</v>
      </c>
      <c r="AA24" s="412">
        <v>670049.42589843762</v>
      </c>
      <c r="AB24" s="412">
        <v>519785.13972656254</v>
      </c>
      <c r="AC24" s="412">
        <v>0</v>
      </c>
      <c r="AD24" s="412">
        <v>0</v>
      </c>
      <c r="AE24" s="412">
        <v>0</v>
      </c>
      <c r="AF24" s="412" t="s">
        <v>270</v>
      </c>
      <c r="AG24" s="412">
        <v>526</v>
      </c>
      <c r="AH24" s="412">
        <v>100</v>
      </c>
      <c r="AI24" s="412">
        <v>17.100000000000001</v>
      </c>
      <c r="AJ24" s="412" t="s">
        <v>1518</v>
      </c>
      <c r="AP24" s="412" t="s">
        <v>1519</v>
      </c>
    </row>
    <row r="25" spans="1:42" s="412" customFormat="1" x14ac:dyDescent="0.2">
      <c r="A25" s="411"/>
      <c r="B25" s="412">
        <v>69</v>
      </c>
      <c r="C25" s="413" t="s">
        <v>412</v>
      </c>
      <c r="D25" s="412" t="s">
        <v>775</v>
      </c>
      <c r="E25" s="414">
        <v>1003114.93</v>
      </c>
      <c r="F25" s="414">
        <v>778157.87</v>
      </c>
      <c r="G25" s="415" t="s">
        <v>29</v>
      </c>
      <c r="H25" s="412">
        <v>52027</v>
      </c>
      <c r="I25" s="412" t="s">
        <v>1516</v>
      </c>
      <c r="J25" s="412">
        <v>52017</v>
      </c>
      <c r="K25" s="412" t="s">
        <v>1520</v>
      </c>
      <c r="L25" s="414">
        <v>195920.884765625</v>
      </c>
      <c r="M25" s="414">
        <v>151983.958984375</v>
      </c>
      <c r="O25" s="413" t="s">
        <v>269</v>
      </c>
      <c r="P25" s="412" t="s">
        <v>1517</v>
      </c>
      <c r="Q25" s="412" t="e">
        <v>#N/A</v>
      </c>
      <c r="R25" s="412" t="e">
        <v>#REF!</v>
      </c>
      <c r="S25" s="412" t="e">
        <v>#REF!</v>
      </c>
      <c r="T25" s="412" t="e">
        <v>#REF!</v>
      </c>
      <c r="U25" s="412">
        <v>69</v>
      </c>
      <c r="V25" s="412">
        <v>1</v>
      </c>
      <c r="W25" s="412">
        <v>5</v>
      </c>
      <c r="X25" s="412">
        <v>25.6</v>
      </c>
      <c r="Y25" s="412">
        <v>1</v>
      </c>
      <c r="Z25" s="412">
        <v>1</v>
      </c>
      <c r="AA25" s="412">
        <v>195920.884765625</v>
      </c>
      <c r="AB25" s="412">
        <v>151983.958984375</v>
      </c>
      <c r="AC25" s="412">
        <v>0</v>
      </c>
      <c r="AD25" s="412">
        <v>0</v>
      </c>
      <c r="AE25" s="412">
        <v>0</v>
      </c>
      <c r="AF25" s="412" t="s">
        <v>270</v>
      </c>
      <c r="AG25" s="412">
        <v>526</v>
      </c>
      <c r="AH25" s="412">
        <v>100</v>
      </c>
      <c r="AI25" s="412">
        <v>5</v>
      </c>
      <c r="AJ25" s="412" t="s">
        <v>1518</v>
      </c>
      <c r="AP25" s="412" t="s">
        <v>1521</v>
      </c>
    </row>
    <row r="26" spans="1:42" s="412" customFormat="1" x14ac:dyDescent="0.2">
      <c r="A26" s="411"/>
      <c r="B26" s="412">
        <v>69</v>
      </c>
      <c r="C26" s="413" t="s">
        <v>412</v>
      </c>
      <c r="D26" s="412" t="s">
        <v>775</v>
      </c>
      <c r="E26" s="414">
        <v>1003114.93</v>
      </c>
      <c r="F26" s="414">
        <v>778157.87</v>
      </c>
      <c r="G26" s="415" t="s">
        <v>30</v>
      </c>
      <c r="H26" s="412">
        <v>52017</v>
      </c>
      <c r="I26" s="412" t="s">
        <v>1522</v>
      </c>
      <c r="J26" s="412">
        <v>52021</v>
      </c>
      <c r="K26" s="412" t="s">
        <v>521</v>
      </c>
      <c r="L26" s="414">
        <v>137144.61933593752</v>
      </c>
      <c r="M26" s="414">
        <v>106388.7712890625</v>
      </c>
      <c r="O26" s="413" t="s">
        <v>277</v>
      </c>
      <c r="P26" s="412" t="s">
        <v>270</v>
      </c>
      <c r="Q26" s="412" t="e">
        <v>#N/A</v>
      </c>
      <c r="R26" s="412" t="e">
        <v>#REF!</v>
      </c>
      <c r="S26" s="412" t="e">
        <v>#REF!</v>
      </c>
      <c r="T26" s="412" t="e">
        <v>#REF!</v>
      </c>
      <c r="U26" s="412">
        <v>69</v>
      </c>
      <c r="V26" s="412">
        <v>1</v>
      </c>
      <c r="W26" s="412">
        <v>3.5</v>
      </c>
      <c r="X26" s="412">
        <v>25.6</v>
      </c>
      <c r="Y26" s="412">
        <v>0</v>
      </c>
      <c r="Z26" s="412">
        <v>0</v>
      </c>
      <c r="AA26" s="412">
        <v>0</v>
      </c>
      <c r="AB26" s="412">
        <v>0</v>
      </c>
      <c r="AC26" s="412">
        <v>1</v>
      </c>
      <c r="AD26" s="412">
        <v>0</v>
      </c>
      <c r="AE26" s="412">
        <v>0</v>
      </c>
      <c r="AF26" s="412" t="s">
        <v>270</v>
      </c>
      <c r="AG26" s="412">
        <v>526</v>
      </c>
      <c r="AH26" s="412">
        <v>100</v>
      </c>
      <c r="AI26" s="412">
        <v>3.5</v>
      </c>
      <c r="AJ26" s="412" t="s">
        <v>1523</v>
      </c>
    </row>
    <row r="27" spans="1:42" x14ac:dyDescent="0.2">
      <c r="B27" s="380">
        <v>115</v>
      </c>
      <c r="C27" s="381" t="s">
        <v>759</v>
      </c>
      <c r="D27" s="380" t="s">
        <v>379</v>
      </c>
      <c r="E27" s="382">
        <v>1295733.79</v>
      </c>
      <c r="F27" s="382">
        <v>1280578.28</v>
      </c>
      <c r="G27" s="383" t="s">
        <v>29</v>
      </c>
      <c r="I27" s="380" t="s">
        <v>107</v>
      </c>
      <c r="K27" s="380" t="s">
        <v>760</v>
      </c>
      <c r="L27" s="382">
        <v>1295733.79</v>
      </c>
      <c r="M27" s="382">
        <v>1280578.28</v>
      </c>
      <c r="O27" s="381" t="s">
        <v>277</v>
      </c>
      <c r="P27" s="380" t="s">
        <v>270</v>
      </c>
      <c r="U27" s="380">
        <v>115</v>
      </c>
      <c r="W27" s="380">
        <v>5.8179999999999996</v>
      </c>
      <c r="X27" s="380">
        <v>5.8179999999999996</v>
      </c>
      <c r="Y27" s="380">
        <v>1</v>
      </c>
      <c r="Z27" s="380">
        <v>0</v>
      </c>
      <c r="AA27" s="380">
        <v>0</v>
      </c>
      <c r="AB27" s="380">
        <v>0</v>
      </c>
      <c r="AC27" s="380">
        <v>1</v>
      </c>
      <c r="AD27" s="380">
        <v>1295733.79</v>
      </c>
      <c r="AE27" s="380">
        <v>1280578.28</v>
      </c>
      <c r="AJ27" s="380" t="s">
        <v>1524</v>
      </c>
    </row>
    <row r="28" spans="1:42" x14ac:dyDescent="0.2">
      <c r="B28" s="380">
        <v>115</v>
      </c>
      <c r="C28" s="381" t="s">
        <v>761</v>
      </c>
      <c r="D28" s="380" t="s">
        <v>396</v>
      </c>
      <c r="E28" s="382">
        <v>266627.40000000002</v>
      </c>
      <c r="F28" s="382">
        <v>263456.69</v>
      </c>
      <c r="G28" s="383" t="s">
        <v>29</v>
      </c>
      <c r="I28" s="380" t="s">
        <v>762</v>
      </c>
      <c r="K28" s="380" t="s">
        <v>763</v>
      </c>
      <c r="L28" s="382">
        <v>266627.40000000002</v>
      </c>
      <c r="M28" s="382">
        <v>263456.69</v>
      </c>
      <c r="O28" s="381" t="s">
        <v>277</v>
      </c>
      <c r="P28" s="380" t="s">
        <v>270</v>
      </c>
      <c r="U28" s="380">
        <v>115</v>
      </c>
      <c r="W28" s="380">
        <v>16.562999999999999</v>
      </c>
      <c r="X28" s="380">
        <v>16.562999999999999</v>
      </c>
      <c r="Y28" s="380">
        <v>1</v>
      </c>
      <c r="Z28" s="380">
        <v>0</v>
      </c>
      <c r="AA28" s="380">
        <v>0</v>
      </c>
      <c r="AB28" s="380">
        <v>0</v>
      </c>
      <c r="AC28" s="380">
        <v>1</v>
      </c>
      <c r="AD28" s="380">
        <v>266627.40000000002</v>
      </c>
      <c r="AE28" s="380">
        <v>263456.69</v>
      </c>
      <c r="AJ28" s="380" t="s">
        <v>1525</v>
      </c>
    </row>
    <row r="29" spans="1:42" x14ac:dyDescent="0.2">
      <c r="B29" s="380">
        <v>115</v>
      </c>
      <c r="C29" s="381" t="s">
        <v>758</v>
      </c>
      <c r="D29" s="380" t="s">
        <v>395</v>
      </c>
      <c r="E29" s="382">
        <v>105702.35</v>
      </c>
      <c r="F29" s="382">
        <v>104487.4</v>
      </c>
      <c r="G29" s="383" t="s">
        <v>29</v>
      </c>
      <c r="I29" s="380" t="s">
        <v>764</v>
      </c>
      <c r="K29" s="380" t="s">
        <v>1526</v>
      </c>
      <c r="L29" s="382">
        <v>105702.35</v>
      </c>
      <c r="M29" s="382">
        <v>104487.4</v>
      </c>
      <c r="O29" s="381" t="s">
        <v>277</v>
      </c>
      <c r="P29" s="380" t="s">
        <v>270</v>
      </c>
      <c r="W29" s="380">
        <v>0.97699999999999998</v>
      </c>
      <c r="X29" s="380">
        <v>0.97699999999999998</v>
      </c>
      <c r="Y29" s="380">
        <v>1</v>
      </c>
      <c r="Z29" s="380">
        <v>0</v>
      </c>
      <c r="AA29" s="380">
        <v>0</v>
      </c>
      <c r="AB29" s="380">
        <v>0</v>
      </c>
      <c r="AC29" s="380">
        <v>1</v>
      </c>
      <c r="AD29" s="380">
        <v>105702.35</v>
      </c>
      <c r="AE29" s="380">
        <v>104487.4</v>
      </c>
      <c r="AJ29" s="380" t="s">
        <v>1527</v>
      </c>
    </row>
    <row r="30" spans="1:42" s="412" customFormat="1" x14ac:dyDescent="0.2">
      <c r="A30" s="411"/>
      <c r="B30" s="412">
        <v>115</v>
      </c>
      <c r="C30" s="413" t="s">
        <v>126</v>
      </c>
      <c r="D30" s="412" t="s">
        <v>251</v>
      </c>
      <c r="E30" s="414">
        <v>1654.06</v>
      </c>
      <c r="F30" s="414">
        <v>1635.97</v>
      </c>
      <c r="G30" s="415" t="s">
        <v>29</v>
      </c>
      <c r="I30" s="412" t="s">
        <v>127</v>
      </c>
      <c r="K30" s="412" t="s">
        <v>128</v>
      </c>
      <c r="L30" s="414">
        <v>1654.06</v>
      </c>
      <c r="M30" s="414">
        <v>1635.97</v>
      </c>
      <c r="O30" s="413" t="s">
        <v>277</v>
      </c>
      <c r="P30" s="412" t="s">
        <v>270</v>
      </c>
      <c r="S30" s="412">
        <v>115</v>
      </c>
      <c r="T30" s="412">
        <v>1</v>
      </c>
      <c r="U30" s="412">
        <v>115</v>
      </c>
      <c r="V30" s="412">
        <v>5.0999999999999997E-2</v>
      </c>
      <c r="W30" s="412">
        <v>5.0999999999999997E-2</v>
      </c>
      <c r="X30" s="412">
        <v>5.0999999999999997E-2</v>
      </c>
      <c r="Y30" s="412">
        <v>1</v>
      </c>
      <c r="Z30" s="412">
        <v>0</v>
      </c>
      <c r="AA30" s="412">
        <v>0</v>
      </c>
      <c r="AB30" s="412">
        <v>0</v>
      </c>
      <c r="AC30" s="412">
        <v>1</v>
      </c>
      <c r="AD30" s="412">
        <v>1654.06</v>
      </c>
      <c r="AE30" s="412">
        <v>1635.97</v>
      </c>
      <c r="AF30" s="412">
        <v>100</v>
      </c>
      <c r="AJ30" s="412" t="s">
        <v>1528</v>
      </c>
    </row>
    <row r="31" spans="1:42" s="412" customFormat="1" x14ac:dyDescent="0.2">
      <c r="A31" s="411"/>
      <c r="B31" s="412">
        <v>115</v>
      </c>
      <c r="C31" s="413" t="s">
        <v>680</v>
      </c>
      <c r="D31" s="412" t="s">
        <v>3</v>
      </c>
      <c r="E31" s="414">
        <v>636648.11</v>
      </c>
      <c r="F31" s="414">
        <v>599639.66</v>
      </c>
      <c r="G31" s="415" t="s">
        <v>29</v>
      </c>
      <c r="I31" s="412" t="s">
        <v>121</v>
      </c>
      <c r="K31" s="412" t="s">
        <v>122</v>
      </c>
      <c r="L31" s="414">
        <v>53080.638249400479</v>
      </c>
      <c r="M31" s="414">
        <v>49995.0527968323</v>
      </c>
      <c r="O31" s="413" t="s">
        <v>277</v>
      </c>
      <c r="P31" s="412" t="s">
        <v>270</v>
      </c>
      <c r="T31" s="412">
        <v>1</v>
      </c>
      <c r="U31" s="412">
        <v>115</v>
      </c>
      <c r="V31" s="412">
        <v>17.931000000000001</v>
      </c>
      <c r="W31" s="412">
        <v>1.4950000000000001</v>
      </c>
      <c r="X31" s="412">
        <v>17.931000000000001</v>
      </c>
      <c r="Y31" s="412">
        <v>1</v>
      </c>
      <c r="Z31" s="412">
        <v>0</v>
      </c>
      <c r="AA31" s="412">
        <v>0</v>
      </c>
      <c r="AB31" s="412">
        <v>0</v>
      </c>
      <c r="AC31" s="412">
        <v>1</v>
      </c>
      <c r="AD31" s="412">
        <v>53080.638249400479</v>
      </c>
      <c r="AE31" s="412">
        <v>49995.0527968323</v>
      </c>
      <c r="AF31" s="412">
        <v>100</v>
      </c>
      <c r="AJ31" s="412" t="s">
        <v>1528</v>
      </c>
    </row>
    <row r="32" spans="1:42" s="412" customFormat="1" x14ac:dyDescent="0.2">
      <c r="A32" s="411"/>
      <c r="B32" s="412">
        <v>69</v>
      </c>
      <c r="C32" s="413" t="s">
        <v>305</v>
      </c>
      <c r="D32" s="412" t="s">
        <v>310</v>
      </c>
      <c r="E32" s="414">
        <v>60910.57</v>
      </c>
      <c r="F32" s="414">
        <v>25223.34</v>
      </c>
      <c r="G32" s="415" t="s">
        <v>29</v>
      </c>
      <c r="I32" s="412" t="s">
        <v>123</v>
      </c>
      <c r="K32" s="412" t="s">
        <v>124</v>
      </c>
      <c r="L32" s="414">
        <v>85.943975575341796</v>
      </c>
      <c r="M32" s="414">
        <v>85.943975575341796</v>
      </c>
      <c r="O32" s="413" t="s">
        <v>277</v>
      </c>
      <c r="P32" s="412" t="s">
        <v>270</v>
      </c>
      <c r="U32" s="412">
        <v>69</v>
      </c>
      <c r="V32" s="412">
        <v>20.553000000000001</v>
      </c>
      <c r="W32" s="412">
        <v>2.9000000000000001E-2</v>
      </c>
      <c r="X32" s="412">
        <v>20.553000000000001</v>
      </c>
      <c r="Y32" s="412">
        <v>1</v>
      </c>
      <c r="Z32" s="412">
        <v>0</v>
      </c>
      <c r="AA32" s="412">
        <v>0</v>
      </c>
      <c r="AB32" s="412">
        <v>0</v>
      </c>
      <c r="AC32" s="412">
        <v>1</v>
      </c>
      <c r="AD32" s="412">
        <v>85.943975575341796</v>
      </c>
      <c r="AE32" s="412">
        <v>85.943975575341796</v>
      </c>
      <c r="AF32" s="412">
        <v>100</v>
      </c>
      <c r="AJ32" s="412" t="s">
        <v>1529</v>
      </c>
    </row>
    <row r="33" spans="1:37" s="412" customFormat="1" x14ac:dyDescent="0.2">
      <c r="A33" s="411"/>
      <c r="B33" s="412">
        <v>69</v>
      </c>
      <c r="C33" s="413" t="s">
        <v>305</v>
      </c>
      <c r="D33" s="412" t="s">
        <v>310</v>
      </c>
      <c r="E33" s="414">
        <v>60910.57</v>
      </c>
      <c r="F33" s="414">
        <v>25223.34</v>
      </c>
      <c r="G33" s="415" t="s">
        <v>29</v>
      </c>
      <c r="I33" s="412" t="s">
        <v>123</v>
      </c>
      <c r="K33" s="412" t="s">
        <v>125</v>
      </c>
      <c r="L33" s="414">
        <v>65.198878022673085</v>
      </c>
      <c r="M33" s="414">
        <v>26.99914756969785</v>
      </c>
      <c r="O33" s="413" t="s">
        <v>277</v>
      </c>
      <c r="P33" s="412" t="s">
        <v>270</v>
      </c>
      <c r="U33" s="412">
        <v>69</v>
      </c>
      <c r="V33" s="412">
        <v>20.553000000000001</v>
      </c>
      <c r="W33" s="412">
        <v>2.1999999999999999E-2</v>
      </c>
      <c r="X33" s="412">
        <v>20.553000000000001</v>
      </c>
      <c r="Y33" s="412">
        <v>1</v>
      </c>
      <c r="Z33" s="412">
        <v>0</v>
      </c>
      <c r="AA33" s="412">
        <v>0</v>
      </c>
      <c r="AB33" s="412">
        <v>0</v>
      </c>
      <c r="AC33" s="412">
        <v>1</v>
      </c>
      <c r="AD33" s="412">
        <v>65.198878022673085</v>
      </c>
      <c r="AE33" s="412">
        <v>26.99914756969785</v>
      </c>
      <c r="AF33" s="412">
        <v>100</v>
      </c>
      <c r="AJ33" s="412" t="s">
        <v>1529</v>
      </c>
    </row>
    <row r="34" spans="1:37" s="412" customFormat="1" ht="14.45" customHeight="1" x14ac:dyDescent="0.2">
      <c r="A34" s="416"/>
      <c r="B34" s="417">
        <v>115</v>
      </c>
      <c r="C34" s="413" t="s">
        <v>1530</v>
      </c>
      <c r="D34" s="418" t="s">
        <v>614</v>
      </c>
      <c r="E34" s="414">
        <v>3353631.93</v>
      </c>
      <c r="F34" s="414">
        <v>1618970.59</v>
      </c>
      <c r="G34" s="419" t="s">
        <v>29</v>
      </c>
      <c r="H34" s="417">
        <v>51076</v>
      </c>
      <c r="I34" s="420" t="s">
        <v>1531</v>
      </c>
      <c r="J34" s="417">
        <v>51070</v>
      </c>
      <c r="K34" s="421" t="s">
        <v>1532</v>
      </c>
      <c r="L34" s="422">
        <v>187047.71033896416</v>
      </c>
      <c r="M34" s="422">
        <v>90297.548534380112</v>
      </c>
      <c r="N34" s="423"/>
      <c r="O34" s="424" t="s">
        <v>277</v>
      </c>
      <c r="P34" s="421" t="s">
        <v>270</v>
      </c>
      <c r="Q34" s="424"/>
      <c r="R34" s="425"/>
      <c r="S34" s="425"/>
      <c r="T34" s="426"/>
      <c r="U34" s="417"/>
      <c r="V34" s="417"/>
      <c r="W34" s="417">
        <v>4.4969999999999999</v>
      </c>
      <c r="X34" s="417">
        <v>80.628</v>
      </c>
      <c r="Y34" s="424">
        <v>1</v>
      </c>
      <c r="Z34" s="424">
        <v>0</v>
      </c>
      <c r="AA34" s="427">
        <v>0</v>
      </c>
      <c r="AB34" s="427">
        <v>0</v>
      </c>
      <c r="AC34" s="424">
        <v>1</v>
      </c>
      <c r="AD34" s="427">
        <v>187047.71033896416</v>
      </c>
      <c r="AE34" s="427">
        <v>90297.548534380112</v>
      </c>
      <c r="AF34" s="424" t="s">
        <v>270</v>
      </c>
      <c r="AG34" s="417">
        <v>526</v>
      </c>
      <c r="AH34" s="417">
        <v>100</v>
      </c>
      <c r="AI34" s="417">
        <v>4.5</v>
      </c>
      <c r="AJ34" s="412" t="s">
        <v>1528</v>
      </c>
    </row>
    <row r="35" spans="1:37" s="412" customFormat="1" ht="14.45" customHeight="1" x14ac:dyDescent="0.2">
      <c r="A35" s="416"/>
      <c r="B35" s="417">
        <v>69</v>
      </c>
      <c r="C35" s="413" t="s">
        <v>453</v>
      </c>
      <c r="D35" s="418" t="s">
        <v>164</v>
      </c>
      <c r="E35" s="414">
        <v>1110442.3700000001</v>
      </c>
      <c r="F35" s="414">
        <v>1096757.05</v>
      </c>
      <c r="G35" s="419" t="s">
        <v>29</v>
      </c>
      <c r="H35" s="417">
        <v>50765</v>
      </c>
      <c r="I35" s="420" t="s">
        <v>1115</v>
      </c>
      <c r="J35" s="417">
        <v>50767</v>
      </c>
      <c r="K35" s="421" t="s">
        <v>1116</v>
      </c>
      <c r="L35" s="422">
        <v>392221.19796116126</v>
      </c>
      <c r="M35" s="422">
        <v>387387.38330324081</v>
      </c>
      <c r="N35" s="423"/>
      <c r="O35" s="424" t="s">
        <v>277</v>
      </c>
      <c r="P35" s="421" t="s">
        <v>270</v>
      </c>
      <c r="Q35" s="424" t="e">
        <v>#N/A</v>
      </c>
      <c r="R35" s="425" t="e">
        <v>#REF!</v>
      </c>
      <c r="S35" s="425" t="e">
        <v>#REF!</v>
      </c>
      <c r="T35" s="426" t="e">
        <v>#REF!</v>
      </c>
      <c r="U35" s="417">
        <v>69</v>
      </c>
      <c r="V35" s="417">
        <v>1</v>
      </c>
      <c r="W35" s="417">
        <v>27.192</v>
      </c>
      <c r="X35" s="417">
        <v>76.985000000000014</v>
      </c>
      <c r="Y35" s="424">
        <v>1</v>
      </c>
      <c r="Z35" s="424">
        <v>0</v>
      </c>
      <c r="AA35" s="427">
        <v>0</v>
      </c>
      <c r="AB35" s="427">
        <v>0</v>
      </c>
      <c r="AC35" s="424">
        <v>1</v>
      </c>
      <c r="AD35" s="427">
        <v>392221.19796116126</v>
      </c>
      <c r="AE35" s="427">
        <v>387387.38330324081</v>
      </c>
      <c r="AF35" s="424" t="s">
        <v>270</v>
      </c>
      <c r="AG35" s="417">
        <v>526</v>
      </c>
      <c r="AH35" s="417">
        <v>100</v>
      </c>
      <c r="AI35" s="417">
        <v>4</v>
      </c>
      <c r="AJ35" s="412" t="s">
        <v>1533</v>
      </c>
    </row>
    <row r="36" spans="1:37" s="477" customFormat="1" ht="14.45" customHeight="1" x14ac:dyDescent="0.2">
      <c r="A36" s="500"/>
      <c r="B36" s="501">
        <v>115</v>
      </c>
      <c r="C36" s="502" t="s">
        <v>1239</v>
      </c>
      <c r="D36" s="503" t="s">
        <v>851</v>
      </c>
      <c r="E36" s="504">
        <v>4079711.08</v>
      </c>
      <c r="F36" s="504">
        <v>4036464.32</v>
      </c>
      <c r="G36" s="505" t="s">
        <v>29</v>
      </c>
      <c r="H36" s="501"/>
      <c r="I36" s="506" t="s">
        <v>1243</v>
      </c>
      <c r="J36" s="501"/>
      <c r="K36" s="507" t="s">
        <v>1244</v>
      </c>
      <c r="L36" s="508">
        <v>4079711.0800000005</v>
      </c>
      <c r="M36" s="508">
        <v>4036464.32</v>
      </c>
      <c r="N36" s="509">
        <v>4079711.0800000005</v>
      </c>
      <c r="O36" s="510" t="s">
        <v>277</v>
      </c>
      <c r="P36" s="507" t="s">
        <v>270</v>
      </c>
      <c r="Q36" s="510"/>
      <c r="R36" s="511"/>
      <c r="S36" s="511"/>
      <c r="T36" s="512"/>
      <c r="U36" s="501">
        <v>115</v>
      </c>
      <c r="V36" s="501">
        <v>1</v>
      </c>
      <c r="W36" s="501">
        <v>6.09</v>
      </c>
      <c r="X36" s="501">
        <v>6.09</v>
      </c>
      <c r="Y36" s="510">
        <v>1</v>
      </c>
      <c r="Z36" s="510">
        <v>0</v>
      </c>
      <c r="AA36" s="513">
        <v>0</v>
      </c>
      <c r="AB36" s="513">
        <v>0</v>
      </c>
      <c r="AC36" s="510">
        <v>1</v>
      </c>
      <c r="AD36" s="513">
        <v>4079711.0800000005</v>
      </c>
      <c r="AE36" s="513">
        <v>4036464.32</v>
      </c>
      <c r="AF36" s="510" t="s">
        <v>270</v>
      </c>
      <c r="AG36" s="501">
        <v>526</v>
      </c>
      <c r="AH36" s="501">
        <v>100</v>
      </c>
      <c r="AI36" s="501">
        <v>6.09</v>
      </c>
      <c r="AJ36" s="477" t="s">
        <v>1618</v>
      </c>
    </row>
    <row r="37" spans="1:37" s="477" customFormat="1" ht="14.45" customHeight="1" x14ac:dyDescent="0.2">
      <c r="A37" s="500"/>
      <c r="B37" s="501">
        <v>115</v>
      </c>
      <c r="C37" s="502" t="s">
        <v>1241</v>
      </c>
      <c r="D37" s="503" t="s">
        <v>840</v>
      </c>
      <c r="E37" s="504">
        <v>70972.28</v>
      </c>
      <c r="F37" s="504">
        <v>70240.27</v>
      </c>
      <c r="G37" s="505" t="s">
        <v>29</v>
      </c>
      <c r="H37" s="501"/>
      <c r="I37" s="506" t="s">
        <v>1243</v>
      </c>
      <c r="J37" s="501"/>
      <c r="K37" s="507" t="s">
        <v>1246</v>
      </c>
      <c r="L37" s="508">
        <v>70972.28</v>
      </c>
      <c r="M37" s="508">
        <v>70240.27</v>
      </c>
      <c r="N37" s="509">
        <v>70972.28</v>
      </c>
      <c r="O37" s="510" t="s">
        <v>277</v>
      </c>
      <c r="P37" s="507" t="s">
        <v>270</v>
      </c>
      <c r="Q37" s="510"/>
      <c r="R37" s="511"/>
      <c r="S37" s="511"/>
      <c r="T37" s="512"/>
      <c r="U37" s="501">
        <v>115</v>
      </c>
      <c r="V37" s="501">
        <v>1</v>
      </c>
      <c r="W37" s="501">
        <v>0.156</v>
      </c>
      <c r="X37" s="501">
        <v>0.156</v>
      </c>
      <c r="Y37" s="510">
        <v>1</v>
      </c>
      <c r="Z37" s="510">
        <v>0</v>
      </c>
      <c r="AA37" s="513">
        <v>0</v>
      </c>
      <c r="AB37" s="513">
        <v>0</v>
      </c>
      <c r="AC37" s="510">
        <v>1</v>
      </c>
      <c r="AD37" s="513">
        <v>70972.28</v>
      </c>
      <c r="AE37" s="513">
        <v>70240.27</v>
      </c>
      <c r="AF37" s="510" t="s">
        <v>270</v>
      </c>
      <c r="AG37" s="501">
        <v>526</v>
      </c>
      <c r="AH37" s="501">
        <v>100</v>
      </c>
      <c r="AI37" s="501">
        <v>0.156</v>
      </c>
      <c r="AJ37" s="477" t="s">
        <v>1618</v>
      </c>
    </row>
    <row r="38" spans="1:37" x14ac:dyDescent="0.2">
      <c r="A38" s="379" t="s">
        <v>1534</v>
      </c>
    </row>
    <row r="39" spans="1:37" x14ac:dyDescent="0.2">
      <c r="B39" s="83">
        <v>69</v>
      </c>
      <c r="C39" s="401" t="s">
        <v>279</v>
      </c>
      <c r="D39" s="31" t="s">
        <v>575</v>
      </c>
      <c r="E39" s="428">
        <v>2287900.2400000002</v>
      </c>
      <c r="F39" s="428">
        <v>1315115.8700000001</v>
      </c>
      <c r="G39" s="429" t="s">
        <v>30</v>
      </c>
      <c r="H39" s="83"/>
      <c r="I39" s="94" t="s">
        <v>36</v>
      </c>
      <c r="J39" s="83"/>
      <c r="K39" s="93" t="s">
        <v>37</v>
      </c>
      <c r="L39" s="96">
        <v>30691.943550118063</v>
      </c>
      <c r="M39" s="96">
        <v>17642.142493024261</v>
      </c>
      <c r="N39" s="97"/>
      <c r="O39" s="98" t="s">
        <v>277</v>
      </c>
      <c r="P39" s="385" t="s">
        <v>270</v>
      </c>
      <c r="Q39" s="39"/>
      <c r="R39" s="386"/>
      <c r="S39" s="386"/>
      <c r="T39" s="387"/>
      <c r="U39" s="83">
        <v>69</v>
      </c>
      <c r="V39" s="83">
        <v>1</v>
      </c>
      <c r="W39" s="83">
        <v>2.25</v>
      </c>
      <c r="X39" s="83">
        <v>167.72399999999996</v>
      </c>
      <c r="Y39" s="39">
        <v>0</v>
      </c>
      <c r="Z39" s="39">
        <v>0</v>
      </c>
      <c r="AA39" s="388">
        <v>0</v>
      </c>
      <c r="AB39" s="388">
        <v>0</v>
      </c>
      <c r="AC39" s="39">
        <v>1</v>
      </c>
      <c r="AD39" s="388">
        <v>0</v>
      </c>
      <c r="AE39" s="388">
        <v>0</v>
      </c>
      <c r="AF39" s="98" t="s">
        <v>270</v>
      </c>
      <c r="AG39" s="83">
        <v>526</v>
      </c>
      <c r="AH39" s="83">
        <v>100</v>
      </c>
      <c r="AI39" s="83">
        <v>2.25</v>
      </c>
      <c r="AJ39" s="31" t="s">
        <v>1535</v>
      </c>
      <c r="AK39" s="31"/>
    </row>
    <row r="40" spans="1:37" x14ac:dyDescent="0.2">
      <c r="B40" s="83">
        <v>69</v>
      </c>
      <c r="C40" s="401" t="s">
        <v>279</v>
      </c>
      <c r="D40" s="31" t="s">
        <v>575</v>
      </c>
      <c r="E40" s="428">
        <v>2287900.2400000002</v>
      </c>
      <c r="F40" s="428">
        <v>1315115.8700000001</v>
      </c>
      <c r="G40" s="429" t="s">
        <v>30</v>
      </c>
      <c r="H40" s="83"/>
      <c r="I40" s="94" t="s">
        <v>38</v>
      </c>
      <c r="J40" s="93"/>
      <c r="K40" s="93" t="s">
        <v>39</v>
      </c>
      <c r="L40" s="96">
        <v>2728.1727600104946</v>
      </c>
      <c r="M40" s="96">
        <v>1568.1904438243789</v>
      </c>
      <c r="N40" s="97"/>
      <c r="O40" s="98" t="s">
        <v>277</v>
      </c>
      <c r="P40" s="385" t="s">
        <v>270</v>
      </c>
      <c r="Q40" s="39"/>
      <c r="R40" s="386"/>
      <c r="S40" s="386"/>
      <c r="T40" s="387"/>
      <c r="U40" s="83">
        <v>69</v>
      </c>
      <c r="V40" s="83">
        <v>1</v>
      </c>
      <c r="W40" s="83">
        <v>0.2</v>
      </c>
      <c r="X40" s="83">
        <v>167.72399999999996</v>
      </c>
      <c r="Y40" s="39">
        <v>0</v>
      </c>
      <c r="Z40" s="39">
        <v>0</v>
      </c>
      <c r="AA40" s="388">
        <v>0</v>
      </c>
      <c r="AB40" s="388">
        <v>0</v>
      </c>
      <c r="AC40" s="39">
        <v>1</v>
      </c>
      <c r="AD40" s="388">
        <v>0</v>
      </c>
      <c r="AE40" s="388">
        <v>0</v>
      </c>
      <c r="AF40" s="98"/>
      <c r="AG40" s="83"/>
      <c r="AH40" s="83"/>
      <c r="AI40" s="83">
        <v>0.2</v>
      </c>
      <c r="AJ40" s="31" t="s">
        <v>1535</v>
      </c>
      <c r="AK40" s="31"/>
    </row>
    <row r="41" spans="1:37" x14ac:dyDescent="0.2">
      <c r="B41" s="83">
        <v>69</v>
      </c>
      <c r="C41" s="401" t="s">
        <v>279</v>
      </c>
      <c r="D41" s="31" t="s">
        <v>575</v>
      </c>
      <c r="E41" s="428">
        <v>2287900.2400000002</v>
      </c>
      <c r="F41" s="428">
        <v>1315115.8700000001</v>
      </c>
      <c r="G41" s="429" t="s">
        <v>30</v>
      </c>
      <c r="H41" s="83"/>
      <c r="I41" s="94" t="s">
        <v>36</v>
      </c>
      <c r="J41" s="83"/>
      <c r="K41" s="94" t="s">
        <v>40</v>
      </c>
      <c r="L41" s="96">
        <v>10912.691040041978</v>
      </c>
      <c r="M41" s="96">
        <v>6272.7617752975157</v>
      </c>
      <c r="N41" s="97"/>
      <c r="O41" s="98" t="s">
        <v>277</v>
      </c>
      <c r="P41" s="385" t="s">
        <v>270</v>
      </c>
      <c r="Q41" s="39"/>
      <c r="R41" s="386"/>
      <c r="S41" s="386"/>
      <c r="T41" s="387"/>
      <c r="U41" s="83">
        <v>69</v>
      </c>
      <c r="V41" s="83">
        <v>1</v>
      </c>
      <c r="W41" s="83">
        <v>0.8</v>
      </c>
      <c r="X41" s="83">
        <v>167.72399999999996</v>
      </c>
      <c r="Y41" s="39">
        <v>0</v>
      </c>
      <c r="Z41" s="39">
        <v>0</v>
      </c>
      <c r="AA41" s="388">
        <v>0</v>
      </c>
      <c r="AB41" s="388">
        <v>0</v>
      </c>
      <c r="AC41" s="39">
        <v>1</v>
      </c>
      <c r="AD41" s="388">
        <v>0</v>
      </c>
      <c r="AE41" s="388">
        <v>0</v>
      </c>
      <c r="AF41" s="98"/>
      <c r="AG41" s="83"/>
      <c r="AH41" s="83"/>
      <c r="AI41" s="83">
        <v>0.8</v>
      </c>
      <c r="AJ41" s="31" t="s">
        <v>1535</v>
      </c>
      <c r="AK41" s="31"/>
    </row>
    <row r="42" spans="1:37" ht="13.5" customHeight="1" x14ac:dyDescent="0.2">
      <c r="B42" s="83">
        <v>69</v>
      </c>
      <c r="C42" s="401" t="s">
        <v>279</v>
      </c>
      <c r="D42" s="31" t="s">
        <v>575</v>
      </c>
      <c r="E42" s="428">
        <v>2287900.2400000002</v>
      </c>
      <c r="F42" s="428">
        <v>1315115.8700000001</v>
      </c>
      <c r="G42" s="429" t="s">
        <v>29</v>
      </c>
      <c r="H42" s="83"/>
      <c r="I42" s="88" t="s">
        <v>40</v>
      </c>
      <c r="J42" s="83"/>
      <c r="K42" s="94" t="s">
        <v>41</v>
      </c>
      <c r="L42" s="96">
        <v>13777.272438052996</v>
      </c>
      <c r="M42" s="96">
        <v>7919.3617413131124</v>
      </c>
      <c r="N42" s="97"/>
      <c r="O42" s="98" t="s">
        <v>277</v>
      </c>
      <c r="P42" s="385" t="s">
        <v>270</v>
      </c>
      <c r="Q42" s="39"/>
      <c r="R42" s="386"/>
      <c r="S42" s="386"/>
      <c r="T42" s="387"/>
      <c r="U42" s="83">
        <v>69</v>
      </c>
      <c r="V42" s="83">
        <v>1</v>
      </c>
      <c r="W42" s="83">
        <v>1.01</v>
      </c>
      <c r="X42" s="83">
        <v>167.72399999999996</v>
      </c>
      <c r="Y42" s="39">
        <v>1</v>
      </c>
      <c r="Z42" s="39">
        <v>0</v>
      </c>
      <c r="AA42" s="388">
        <v>0</v>
      </c>
      <c r="AB42" s="388">
        <v>0</v>
      </c>
      <c r="AC42" s="39">
        <v>1</v>
      </c>
      <c r="AD42" s="388">
        <v>13777.272438052996</v>
      </c>
      <c r="AE42" s="388">
        <v>7919.3617413131124</v>
      </c>
      <c r="AF42" s="98"/>
      <c r="AG42" s="83"/>
      <c r="AH42" s="83"/>
      <c r="AI42" s="83">
        <v>1.01</v>
      </c>
      <c r="AJ42" s="31" t="s">
        <v>1535</v>
      </c>
      <c r="AK42" s="31"/>
    </row>
    <row r="43" spans="1:37" x14ac:dyDescent="0.2">
      <c r="B43" s="380">
        <v>115</v>
      </c>
      <c r="C43" s="381" t="s">
        <v>616</v>
      </c>
      <c r="D43" s="380" t="s">
        <v>1536</v>
      </c>
      <c r="E43" s="382">
        <v>2261567.19</v>
      </c>
      <c r="F43" s="382">
        <v>1306448.77</v>
      </c>
      <c r="G43" s="383" t="s">
        <v>29</v>
      </c>
      <c r="I43" s="380" t="s">
        <v>1537</v>
      </c>
      <c r="K43" s="380" t="s">
        <v>617</v>
      </c>
      <c r="L43" s="380">
        <v>2261567.19</v>
      </c>
      <c r="M43" s="380">
        <v>1306448.77</v>
      </c>
      <c r="N43" s="380">
        <v>2261567.19</v>
      </c>
      <c r="O43" s="381" t="s">
        <v>277</v>
      </c>
      <c r="P43" s="380" t="s">
        <v>270</v>
      </c>
      <c r="Q43" s="380" t="e">
        <v>#N/A</v>
      </c>
      <c r="R43" s="380" t="e">
        <v>#N/A</v>
      </c>
      <c r="S43" s="380" t="e">
        <v>#N/A</v>
      </c>
      <c r="T43" s="380" t="e">
        <v>#N/A</v>
      </c>
      <c r="U43" s="380">
        <v>69</v>
      </c>
      <c r="V43" s="380">
        <v>1</v>
      </c>
      <c r="W43" s="380">
        <v>3.7</v>
      </c>
      <c r="X43" s="380">
        <v>3.7</v>
      </c>
      <c r="Y43" s="380">
        <v>1</v>
      </c>
      <c r="Z43" s="380">
        <v>0</v>
      </c>
      <c r="AA43" s="380">
        <v>0</v>
      </c>
      <c r="AB43" s="380">
        <v>0</v>
      </c>
      <c r="AC43" s="380">
        <v>1</v>
      </c>
      <c r="AD43" s="380">
        <v>2261567.19</v>
      </c>
      <c r="AE43" s="380">
        <v>1306448.77</v>
      </c>
      <c r="AF43" s="380" t="s">
        <v>270</v>
      </c>
      <c r="AG43" s="380">
        <v>526</v>
      </c>
      <c r="AH43" s="380">
        <v>100</v>
      </c>
      <c r="AI43" s="380">
        <v>3.7</v>
      </c>
      <c r="AJ43" s="380" t="s">
        <v>1538</v>
      </c>
    </row>
    <row r="44" spans="1:37" x14ac:dyDescent="0.2">
      <c r="B44" s="380">
        <v>69</v>
      </c>
      <c r="C44" s="381" t="s">
        <v>288</v>
      </c>
      <c r="D44" s="380" t="s">
        <v>580</v>
      </c>
      <c r="E44" s="382">
        <v>996030.14</v>
      </c>
      <c r="F44" s="382">
        <v>770153.08</v>
      </c>
      <c r="G44" s="383" t="s">
        <v>29</v>
      </c>
      <c r="H44" s="380">
        <v>51175</v>
      </c>
      <c r="I44" s="380" t="s">
        <v>289</v>
      </c>
      <c r="J44" s="380">
        <v>51163</v>
      </c>
      <c r="K44" s="380" t="s">
        <v>1539</v>
      </c>
      <c r="L44" s="380">
        <v>371707.23314167047</v>
      </c>
      <c r="M44" s="380">
        <v>287412.45768158737</v>
      </c>
      <c r="N44" s="380">
        <v>831434.66554960771</v>
      </c>
      <c r="O44" s="381" t="s">
        <v>277</v>
      </c>
      <c r="P44" s="380" t="s">
        <v>270</v>
      </c>
      <c r="Q44" s="380" t="e">
        <v>#N/A</v>
      </c>
      <c r="R44" s="380">
        <v>5</v>
      </c>
      <c r="S44" s="380">
        <v>1.2</v>
      </c>
      <c r="T44" s="380">
        <v>5.1419840528729761</v>
      </c>
      <c r="U44" s="380">
        <v>69</v>
      </c>
      <c r="V44" s="380">
        <v>1</v>
      </c>
      <c r="W44" s="380">
        <v>8.0869999999999997</v>
      </c>
      <c r="X44" s="380">
        <v>21.67</v>
      </c>
      <c r="Y44" s="380">
        <v>1</v>
      </c>
      <c r="Z44" s="380">
        <v>0</v>
      </c>
      <c r="AA44" s="380">
        <v>0</v>
      </c>
      <c r="AB44" s="380">
        <v>0</v>
      </c>
      <c r="AC44" s="380">
        <v>1</v>
      </c>
      <c r="AD44" s="380">
        <v>371707.23314167047</v>
      </c>
      <c r="AE44" s="380">
        <v>287412.45768158737</v>
      </c>
      <c r="AF44" s="380" t="s">
        <v>270</v>
      </c>
      <c r="AG44" s="380">
        <v>526</v>
      </c>
      <c r="AH44" s="380">
        <v>100</v>
      </c>
      <c r="AI44" s="380">
        <v>7.8730000000000002</v>
      </c>
      <c r="AJ44" s="380" t="s">
        <v>1540</v>
      </c>
    </row>
    <row r="45" spans="1:37" x14ac:dyDescent="0.2">
      <c r="B45" s="380">
        <v>69</v>
      </c>
      <c r="C45" s="381" t="s">
        <v>290</v>
      </c>
      <c r="D45" s="380" t="s">
        <v>580</v>
      </c>
      <c r="E45" s="382">
        <v>996030.14</v>
      </c>
      <c r="F45" s="382">
        <v>770153.08</v>
      </c>
      <c r="G45" s="383" t="s">
        <v>29</v>
      </c>
      <c r="H45" s="380">
        <v>51159</v>
      </c>
      <c r="I45" s="380" t="s">
        <v>1541</v>
      </c>
      <c r="J45" s="380">
        <v>51155</v>
      </c>
      <c r="K45" s="380" t="s">
        <v>1542</v>
      </c>
      <c r="L45" s="380">
        <v>274586.25087032764</v>
      </c>
      <c r="M45" s="380">
        <v>212316.31287125059</v>
      </c>
      <c r="O45" s="381" t="s">
        <v>277</v>
      </c>
      <c r="P45" s="380" t="s">
        <v>270</v>
      </c>
      <c r="Q45" s="380" t="e">
        <v>#N/A</v>
      </c>
      <c r="R45" s="380">
        <v>18.399999999999999</v>
      </c>
      <c r="S45" s="380">
        <v>1.3</v>
      </c>
      <c r="T45" s="380">
        <v>18.445866745696716</v>
      </c>
      <c r="U45" s="380">
        <v>69</v>
      </c>
      <c r="V45" s="380">
        <v>1</v>
      </c>
      <c r="W45" s="380">
        <v>5.9740000000000002</v>
      </c>
      <c r="X45" s="380">
        <v>21.67</v>
      </c>
      <c r="Y45" s="380">
        <v>1</v>
      </c>
      <c r="Z45" s="380">
        <v>0</v>
      </c>
      <c r="AA45" s="380">
        <v>0</v>
      </c>
      <c r="AB45" s="380">
        <v>0</v>
      </c>
      <c r="AC45" s="380">
        <v>1</v>
      </c>
      <c r="AD45" s="380">
        <v>274586.25087032764</v>
      </c>
      <c r="AE45" s="380">
        <v>212316.31287125059</v>
      </c>
      <c r="AF45" s="380" t="s">
        <v>270</v>
      </c>
      <c r="AG45" s="380">
        <v>526</v>
      </c>
      <c r="AH45" s="380">
        <v>100</v>
      </c>
      <c r="AI45" s="380">
        <v>5.9909999999999997</v>
      </c>
      <c r="AJ45" s="380" t="s">
        <v>1540</v>
      </c>
    </row>
    <row r="46" spans="1:37" x14ac:dyDescent="0.2">
      <c r="B46" s="380">
        <v>115</v>
      </c>
      <c r="C46" s="381" t="s">
        <v>307</v>
      </c>
      <c r="D46" s="380" t="s">
        <v>627</v>
      </c>
      <c r="E46" s="382">
        <v>498759.32</v>
      </c>
      <c r="F46" s="382">
        <v>322672.45</v>
      </c>
      <c r="G46" s="383" t="s">
        <v>29</v>
      </c>
      <c r="H46" s="380">
        <v>52358</v>
      </c>
      <c r="I46" s="380" t="s">
        <v>1543</v>
      </c>
      <c r="J46" s="380">
        <v>52370</v>
      </c>
      <c r="K46" s="380" t="s">
        <v>1544</v>
      </c>
      <c r="L46" s="380">
        <v>56871.074116305594</v>
      </c>
      <c r="M46" s="380">
        <v>36792.753705815288</v>
      </c>
      <c r="N46" s="380">
        <v>436514.28411630564</v>
      </c>
      <c r="O46" s="381" t="s">
        <v>277</v>
      </c>
      <c r="P46" s="380" t="s">
        <v>270</v>
      </c>
      <c r="Q46" s="380" t="e">
        <v>#N/A</v>
      </c>
      <c r="R46" s="380">
        <v>0.1</v>
      </c>
      <c r="S46" s="380">
        <v>0.6</v>
      </c>
      <c r="T46" s="380">
        <v>0.60827625302982191</v>
      </c>
      <c r="U46" s="380">
        <v>115</v>
      </c>
      <c r="V46" s="380">
        <v>1</v>
      </c>
      <c r="W46" s="380">
        <v>1.1000000000000001</v>
      </c>
      <c r="X46" s="380">
        <v>9.6470000000000002</v>
      </c>
      <c r="Y46" s="380">
        <v>1</v>
      </c>
      <c r="Z46" s="380">
        <v>0</v>
      </c>
      <c r="AA46" s="380">
        <v>0</v>
      </c>
      <c r="AB46" s="380">
        <v>0</v>
      </c>
      <c r="AC46" s="380">
        <v>1</v>
      </c>
      <c r="AD46" s="380">
        <v>56871.074116305594</v>
      </c>
      <c r="AE46" s="380">
        <v>36792.753705815288</v>
      </c>
      <c r="AF46" s="380" t="s">
        <v>270</v>
      </c>
      <c r="AG46" s="380">
        <v>526</v>
      </c>
      <c r="AH46" s="380">
        <v>100</v>
      </c>
      <c r="AI46" s="380">
        <v>1.1000000000000001</v>
      </c>
      <c r="AJ46" s="380" t="s">
        <v>1545</v>
      </c>
    </row>
    <row r="47" spans="1:37" x14ac:dyDescent="0.2">
      <c r="B47" s="380">
        <v>69</v>
      </c>
      <c r="C47" s="381" t="s">
        <v>285</v>
      </c>
      <c r="D47" s="380" t="s">
        <v>311</v>
      </c>
      <c r="E47" s="382">
        <v>124608.15</v>
      </c>
      <c r="F47" s="382">
        <v>42925.11</v>
      </c>
      <c r="G47" s="383" t="s">
        <v>29</v>
      </c>
      <c r="I47" s="380" t="s">
        <v>1546</v>
      </c>
      <c r="K47" s="380" t="s">
        <v>1547</v>
      </c>
      <c r="L47" s="380">
        <v>25562.518865850972</v>
      </c>
      <c r="M47" s="380">
        <v>8805.7958824822326</v>
      </c>
      <c r="O47" s="381" t="s">
        <v>277</v>
      </c>
      <c r="P47" s="380" t="s">
        <v>270</v>
      </c>
      <c r="Q47" s="380" t="e">
        <v>#N/A</v>
      </c>
      <c r="R47" s="380" t="e">
        <v>#N/A</v>
      </c>
      <c r="S47" s="380" t="e">
        <v>#N/A</v>
      </c>
      <c r="T47" s="380" t="e">
        <v>#N/A</v>
      </c>
      <c r="U47" s="380">
        <v>69</v>
      </c>
      <c r="V47" s="380">
        <v>1</v>
      </c>
      <c r="W47" s="380">
        <v>2.8</v>
      </c>
      <c r="X47" s="380">
        <v>13.649000000000001</v>
      </c>
      <c r="Y47" s="380">
        <v>1</v>
      </c>
      <c r="Z47" s="380">
        <v>0</v>
      </c>
      <c r="AA47" s="380">
        <v>0</v>
      </c>
      <c r="AB47" s="380">
        <v>0</v>
      </c>
      <c r="AC47" s="380">
        <v>1</v>
      </c>
      <c r="AD47" s="380">
        <v>25562.518865850972</v>
      </c>
      <c r="AE47" s="380">
        <v>8805.7958824822326</v>
      </c>
      <c r="AF47" s="380" t="s">
        <v>270</v>
      </c>
      <c r="AG47" s="380">
        <v>526</v>
      </c>
      <c r="AH47" s="380">
        <v>100</v>
      </c>
      <c r="AI47" s="380">
        <v>2.8</v>
      </c>
      <c r="AJ47" s="380" t="s">
        <v>1548</v>
      </c>
    </row>
    <row r="48" spans="1:37" x14ac:dyDescent="0.2">
      <c r="B48" s="380">
        <v>69</v>
      </c>
      <c r="C48" s="381" t="s">
        <v>285</v>
      </c>
      <c r="D48" s="380" t="s">
        <v>311</v>
      </c>
      <c r="E48" s="382">
        <v>124608.15</v>
      </c>
      <c r="F48" s="382">
        <v>42925.11</v>
      </c>
      <c r="G48" s="383" t="s">
        <v>29</v>
      </c>
      <c r="I48" s="380" t="s">
        <v>1546</v>
      </c>
      <c r="K48" s="380" t="s">
        <v>1549</v>
      </c>
      <c r="L48" s="380">
        <v>27479.707780789799</v>
      </c>
      <c r="M48" s="380">
        <v>9466.2305736683993</v>
      </c>
      <c r="O48" s="381" t="s">
        <v>277</v>
      </c>
      <c r="P48" s="380" t="s">
        <v>270</v>
      </c>
      <c r="Q48" s="380" t="e">
        <v>#N/A</v>
      </c>
      <c r="R48" s="380" t="e">
        <v>#N/A</v>
      </c>
      <c r="S48" s="380" t="e">
        <v>#N/A</v>
      </c>
      <c r="T48" s="380" t="e">
        <v>#N/A</v>
      </c>
      <c r="U48" s="380">
        <v>69</v>
      </c>
      <c r="V48" s="380">
        <v>1</v>
      </c>
      <c r="W48" s="380">
        <v>3.01</v>
      </c>
      <c r="X48" s="380">
        <v>13.649000000000001</v>
      </c>
      <c r="Y48" s="380">
        <v>1</v>
      </c>
      <c r="Z48" s="380">
        <v>0</v>
      </c>
      <c r="AA48" s="380">
        <v>0</v>
      </c>
      <c r="AB48" s="380">
        <v>0</v>
      </c>
      <c r="AC48" s="380">
        <v>1</v>
      </c>
      <c r="AD48" s="380">
        <v>27479.707780789799</v>
      </c>
      <c r="AE48" s="380">
        <v>9466.2305736683993</v>
      </c>
      <c r="AF48" s="380" t="s">
        <v>270</v>
      </c>
      <c r="AG48" s="380">
        <v>526</v>
      </c>
      <c r="AH48" s="380">
        <v>100</v>
      </c>
      <c r="AI48" s="380">
        <v>3.01</v>
      </c>
      <c r="AJ48" s="380" t="s">
        <v>1548</v>
      </c>
    </row>
    <row r="49" spans="1:36" x14ac:dyDescent="0.2">
      <c r="B49" s="380">
        <v>69</v>
      </c>
      <c r="C49" s="381" t="s">
        <v>331</v>
      </c>
      <c r="D49" s="380" t="s">
        <v>590</v>
      </c>
      <c r="E49" s="382">
        <v>302476.17</v>
      </c>
      <c r="F49" s="382">
        <v>174619.89</v>
      </c>
      <c r="G49" s="383" t="s">
        <v>29</v>
      </c>
      <c r="I49" s="380" t="s">
        <v>57</v>
      </c>
      <c r="K49" s="380" t="s">
        <v>58</v>
      </c>
      <c r="L49" s="380">
        <v>158750.99203023757</v>
      </c>
      <c r="M49" s="380">
        <v>91647.156090712742</v>
      </c>
      <c r="N49" s="380">
        <v>302476.17</v>
      </c>
      <c r="O49" s="381" t="s">
        <v>277</v>
      </c>
      <c r="P49" s="380" t="s">
        <v>270</v>
      </c>
      <c r="Q49" s="380" t="e">
        <v>#N/A</v>
      </c>
      <c r="R49" s="380" t="e">
        <v>#N/A</v>
      </c>
      <c r="S49" s="380" t="e">
        <v>#N/A</v>
      </c>
      <c r="T49" s="380" t="e">
        <v>#N/A</v>
      </c>
      <c r="U49" s="380">
        <v>69</v>
      </c>
      <c r="V49" s="380">
        <v>1</v>
      </c>
      <c r="W49" s="380">
        <v>2.4300000000000002</v>
      </c>
      <c r="X49" s="380">
        <v>4.63</v>
      </c>
      <c r="Y49" s="380">
        <v>1</v>
      </c>
      <c r="Z49" s="380">
        <v>0</v>
      </c>
      <c r="AA49" s="380">
        <v>0</v>
      </c>
      <c r="AB49" s="380">
        <v>0</v>
      </c>
      <c r="AC49" s="380">
        <v>1</v>
      </c>
      <c r="AD49" s="380">
        <v>158750.99203023757</v>
      </c>
      <c r="AE49" s="380">
        <v>91647.156090712742</v>
      </c>
      <c r="AF49" s="380" t="s">
        <v>270</v>
      </c>
      <c r="AG49" s="380">
        <v>526</v>
      </c>
      <c r="AH49" s="380">
        <v>100</v>
      </c>
      <c r="AI49" s="380">
        <v>2.4300000000000002</v>
      </c>
      <c r="AJ49" s="380" t="s">
        <v>1550</v>
      </c>
    </row>
    <row r="50" spans="1:36" x14ac:dyDescent="0.2">
      <c r="B50" s="380">
        <v>69</v>
      </c>
      <c r="C50" s="381" t="s">
        <v>331</v>
      </c>
      <c r="D50" s="380" t="s">
        <v>590</v>
      </c>
      <c r="E50" s="382">
        <v>302476.17</v>
      </c>
      <c r="F50" s="382">
        <v>174619.89</v>
      </c>
      <c r="G50" s="383" t="s">
        <v>29</v>
      </c>
      <c r="I50" s="380" t="s">
        <v>58</v>
      </c>
      <c r="K50" s="380" t="s">
        <v>59</v>
      </c>
      <c r="L50" s="380">
        <v>143725.17796976239</v>
      </c>
      <c r="M50" s="380">
        <v>82972.733909287257</v>
      </c>
      <c r="O50" s="381" t="s">
        <v>277</v>
      </c>
      <c r="P50" s="380" t="s">
        <v>270</v>
      </c>
      <c r="Q50" s="380" t="e">
        <v>#N/A</v>
      </c>
      <c r="R50" s="380" t="e">
        <v>#N/A</v>
      </c>
      <c r="S50" s="380" t="e">
        <v>#N/A</v>
      </c>
      <c r="T50" s="380" t="e">
        <v>#N/A</v>
      </c>
      <c r="U50" s="380">
        <v>69</v>
      </c>
      <c r="V50" s="380">
        <v>1</v>
      </c>
      <c r="W50" s="380">
        <v>2.2000000000000002</v>
      </c>
      <c r="X50" s="380">
        <v>4.63</v>
      </c>
      <c r="Y50" s="380">
        <v>1</v>
      </c>
      <c r="Z50" s="380">
        <v>0</v>
      </c>
      <c r="AA50" s="380">
        <v>0</v>
      </c>
      <c r="AB50" s="380">
        <v>0</v>
      </c>
      <c r="AC50" s="380">
        <v>1</v>
      </c>
      <c r="AD50" s="380">
        <v>143725.17796976239</v>
      </c>
      <c r="AE50" s="380">
        <v>82972.733909287257</v>
      </c>
      <c r="AF50" s="380" t="s">
        <v>270</v>
      </c>
      <c r="AG50" s="380">
        <v>526</v>
      </c>
      <c r="AH50" s="380">
        <v>100</v>
      </c>
      <c r="AI50" s="380">
        <v>2.2000000000000002</v>
      </c>
      <c r="AJ50" s="380" t="s">
        <v>1551</v>
      </c>
    </row>
    <row r="51" spans="1:36" x14ac:dyDescent="0.2">
      <c r="B51" s="380">
        <v>69</v>
      </c>
      <c r="C51" s="381" t="s">
        <v>331</v>
      </c>
      <c r="D51" s="380" t="s">
        <v>601</v>
      </c>
      <c r="E51" s="382">
        <v>68194.84</v>
      </c>
      <c r="F51" s="382">
        <v>40169.99</v>
      </c>
      <c r="G51" s="383" t="s">
        <v>29</v>
      </c>
      <c r="I51" s="380" t="s">
        <v>58</v>
      </c>
      <c r="K51" s="380" t="s">
        <v>60</v>
      </c>
      <c r="L51" s="380">
        <v>68194.84</v>
      </c>
      <c r="M51" s="380">
        <v>40169.99</v>
      </c>
      <c r="N51" s="380">
        <v>70019.490000000005</v>
      </c>
      <c r="O51" s="381" t="s">
        <v>277</v>
      </c>
      <c r="P51" s="380" t="s">
        <v>270</v>
      </c>
      <c r="Q51" s="380" t="e">
        <v>#N/A</v>
      </c>
      <c r="R51" s="380" t="e">
        <v>#N/A</v>
      </c>
      <c r="S51" s="380" t="e">
        <v>#N/A</v>
      </c>
      <c r="T51" s="380" t="e">
        <v>#N/A</v>
      </c>
      <c r="U51" s="380">
        <v>69</v>
      </c>
      <c r="V51" s="380">
        <v>1</v>
      </c>
      <c r="W51" s="380">
        <v>0.25600000000000001</v>
      </c>
      <c r="X51" s="380">
        <v>0.25600000000000001</v>
      </c>
      <c r="Y51" s="380">
        <v>1</v>
      </c>
      <c r="Z51" s="380">
        <v>0</v>
      </c>
      <c r="AA51" s="380">
        <v>0</v>
      </c>
      <c r="AB51" s="380">
        <v>0</v>
      </c>
      <c r="AC51" s="380">
        <v>1</v>
      </c>
      <c r="AD51" s="380">
        <v>68194.84</v>
      </c>
      <c r="AE51" s="380">
        <v>40169.99</v>
      </c>
      <c r="AF51" s="380" t="s">
        <v>270</v>
      </c>
      <c r="AG51" s="380">
        <v>526</v>
      </c>
      <c r="AH51" s="380">
        <v>100</v>
      </c>
      <c r="AI51" s="380">
        <v>0.25600000000000001</v>
      </c>
      <c r="AJ51" s="380" t="s">
        <v>1551</v>
      </c>
    </row>
    <row r="52" spans="1:36" x14ac:dyDescent="0.2">
      <c r="B52" s="380">
        <v>69</v>
      </c>
      <c r="C52" s="381" t="s">
        <v>1552</v>
      </c>
      <c r="D52" s="380" t="s">
        <v>332</v>
      </c>
      <c r="E52" s="382">
        <v>1824.65</v>
      </c>
      <c r="F52" s="382">
        <v>1408.57</v>
      </c>
      <c r="G52" s="383" t="s">
        <v>29</v>
      </c>
      <c r="H52" s="380">
        <v>52251</v>
      </c>
      <c r="I52" s="380" t="s">
        <v>1553</v>
      </c>
      <c r="J52" s="380">
        <v>52257</v>
      </c>
      <c r="K52" s="380" t="s">
        <v>1554</v>
      </c>
      <c r="L52" s="380">
        <v>1824.65</v>
      </c>
      <c r="M52" s="380">
        <v>1408.57</v>
      </c>
      <c r="N52" s="380">
        <v>1824.65</v>
      </c>
      <c r="O52" s="381" t="s">
        <v>277</v>
      </c>
      <c r="P52" s="380" t="s">
        <v>270</v>
      </c>
      <c r="Q52" s="380" t="e">
        <v>#N/A</v>
      </c>
      <c r="R52" s="380">
        <v>0.1</v>
      </c>
      <c r="S52" s="380">
        <v>0.1</v>
      </c>
      <c r="T52" s="380">
        <v>0.14142135623730953</v>
      </c>
      <c r="U52" s="380">
        <v>69</v>
      </c>
      <c r="V52" s="380">
        <v>1</v>
      </c>
      <c r="W52" s="380">
        <v>2.6</v>
      </c>
      <c r="X52" s="380">
        <v>2.6</v>
      </c>
      <c r="Y52" s="380">
        <v>1</v>
      </c>
      <c r="Z52" s="380">
        <v>0</v>
      </c>
      <c r="AA52" s="380">
        <v>0</v>
      </c>
      <c r="AB52" s="380">
        <v>0</v>
      </c>
      <c r="AC52" s="380">
        <v>1</v>
      </c>
      <c r="AD52" s="380">
        <v>1824.65</v>
      </c>
      <c r="AE52" s="380">
        <v>1408.57</v>
      </c>
      <c r="AF52" s="380" t="s">
        <v>270</v>
      </c>
      <c r="AG52" s="380">
        <v>526</v>
      </c>
      <c r="AH52" s="380">
        <v>100</v>
      </c>
      <c r="AI52" s="380">
        <v>2.6</v>
      </c>
      <c r="AJ52" s="380" t="s">
        <v>1555</v>
      </c>
    </row>
    <row r="53" spans="1:36" x14ac:dyDescent="0.2">
      <c r="B53" s="380">
        <v>69</v>
      </c>
      <c r="C53" s="381" t="s">
        <v>334</v>
      </c>
      <c r="D53" s="380" t="s">
        <v>592</v>
      </c>
      <c r="E53" s="382">
        <v>568271.9</v>
      </c>
      <c r="F53" s="382">
        <v>441549.53</v>
      </c>
      <c r="G53" s="383" t="s">
        <v>29</v>
      </c>
      <c r="I53" s="380" t="s">
        <v>61</v>
      </c>
      <c r="K53" s="380" t="s">
        <v>62</v>
      </c>
      <c r="L53" s="380">
        <v>135735.99563225234</v>
      </c>
      <c r="M53" s="380">
        <v>105467.40930794408</v>
      </c>
      <c r="N53" s="380">
        <v>572166.46328638948</v>
      </c>
      <c r="O53" s="381" t="s">
        <v>277</v>
      </c>
      <c r="P53" s="380" t="s">
        <v>270</v>
      </c>
      <c r="Q53" s="380" t="e">
        <v>#N/A</v>
      </c>
      <c r="R53" s="380" t="e">
        <v>#N/A</v>
      </c>
      <c r="S53" s="380" t="e">
        <v>#N/A</v>
      </c>
      <c r="T53" s="380" t="e">
        <v>#N/A</v>
      </c>
      <c r="U53" s="380">
        <v>69</v>
      </c>
      <c r="V53" s="380">
        <v>1</v>
      </c>
      <c r="W53" s="380">
        <v>4.0140000000000002</v>
      </c>
      <c r="X53" s="380">
        <v>16.805</v>
      </c>
      <c r="Y53" s="380">
        <v>1</v>
      </c>
      <c r="Z53" s="380">
        <v>0</v>
      </c>
      <c r="AA53" s="380">
        <v>0</v>
      </c>
      <c r="AB53" s="380">
        <v>0</v>
      </c>
      <c r="AC53" s="380">
        <v>1</v>
      </c>
      <c r="AD53" s="380">
        <v>135735.99563225234</v>
      </c>
      <c r="AE53" s="380">
        <v>105467.40930794408</v>
      </c>
      <c r="AF53" s="380" t="s">
        <v>270</v>
      </c>
      <c r="AG53" s="380">
        <v>526</v>
      </c>
      <c r="AH53" s="380">
        <v>100</v>
      </c>
      <c r="AI53" s="380">
        <v>4.0140000000000002</v>
      </c>
      <c r="AJ53" s="380" t="s">
        <v>1556</v>
      </c>
    </row>
    <row r="54" spans="1:36" x14ac:dyDescent="0.2">
      <c r="B54" s="380">
        <v>69</v>
      </c>
      <c r="C54" s="381" t="s">
        <v>334</v>
      </c>
      <c r="D54" s="380" t="s">
        <v>592</v>
      </c>
      <c r="E54" s="382">
        <v>568271.9</v>
      </c>
      <c r="F54" s="382">
        <v>441549.53</v>
      </c>
      <c r="G54" s="383" t="s">
        <v>29</v>
      </c>
      <c r="I54" s="380" t="s">
        <v>64</v>
      </c>
      <c r="K54" s="380" t="s">
        <v>61</v>
      </c>
      <c r="L54" s="380">
        <v>77099.668670038678</v>
      </c>
      <c r="M54" s="380">
        <v>59906.749681642366</v>
      </c>
      <c r="O54" s="381" t="s">
        <v>277</v>
      </c>
      <c r="P54" s="380" t="s">
        <v>270</v>
      </c>
      <c r="Q54" s="380" t="e">
        <v>#N/A</v>
      </c>
      <c r="R54" s="380" t="e">
        <v>#N/A</v>
      </c>
      <c r="S54" s="380" t="e">
        <v>#N/A</v>
      </c>
      <c r="T54" s="380" t="e">
        <v>#N/A</v>
      </c>
      <c r="U54" s="380">
        <v>69</v>
      </c>
      <c r="V54" s="380">
        <v>1</v>
      </c>
      <c r="W54" s="380">
        <v>2.2799999999999998</v>
      </c>
      <c r="X54" s="380">
        <v>16.805</v>
      </c>
      <c r="Y54" s="380">
        <v>1</v>
      </c>
      <c r="Z54" s="380">
        <v>0</v>
      </c>
      <c r="AA54" s="380">
        <v>0</v>
      </c>
      <c r="AB54" s="380">
        <v>0</v>
      </c>
      <c r="AC54" s="380">
        <v>1</v>
      </c>
      <c r="AD54" s="380">
        <v>77099.668670038678</v>
      </c>
      <c r="AE54" s="380">
        <v>59906.749681642366</v>
      </c>
      <c r="AF54" s="380" t="s">
        <v>270</v>
      </c>
      <c r="AG54" s="380">
        <v>526</v>
      </c>
      <c r="AH54" s="380">
        <v>100</v>
      </c>
      <c r="AI54" s="380">
        <v>2.2799999999999998</v>
      </c>
      <c r="AJ54" s="380" t="s">
        <v>1557</v>
      </c>
    </row>
    <row r="55" spans="1:36" x14ac:dyDescent="0.2">
      <c r="B55" s="380">
        <v>69</v>
      </c>
      <c r="C55" s="381" t="s">
        <v>334</v>
      </c>
      <c r="D55" s="380" t="s">
        <v>592</v>
      </c>
      <c r="E55" s="382">
        <v>568271.9</v>
      </c>
      <c r="F55" s="382">
        <v>441549.53</v>
      </c>
      <c r="G55" s="383" t="s">
        <v>29</v>
      </c>
      <c r="I55" s="380" t="s">
        <v>66</v>
      </c>
      <c r="K55" s="380" t="s">
        <v>64</v>
      </c>
      <c r="L55" s="380">
        <v>321586.77590002975</v>
      </c>
      <c r="M55" s="380">
        <v>249874.20590895566</v>
      </c>
      <c r="O55" s="381" t="s">
        <v>277</v>
      </c>
      <c r="P55" s="380" t="s">
        <v>270</v>
      </c>
      <c r="Q55" s="380" t="e">
        <v>#N/A</v>
      </c>
      <c r="R55" s="380" t="e">
        <v>#N/A</v>
      </c>
      <c r="S55" s="380" t="e">
        <v>#N/A</v>
      </c>
      <c r="T55" s="380" t="e">
        <v>#N/A</v>
      </c>
      <c r="U55" s="380">
        <v>69</v>
      </c>
      <c r="V55" s="380">
        <v>1</v>
      </c>
      <c r="W55" s="380">
        <v>9.51</v>
      </c>
      <c r="X55" s="380">
        <v>16.805</v>
      </c>
      <c r="Y55" s="380">
        <v>1</v>
      </c>
      <c r="Z55" s="380">
        <v>0</v>
      </c>
      <c r="AA55" s="380">
        <v>0</v>
      </c>
      <c r="AB55" s="380">
        <v>0</v>
      </c>
      <c r="AC55" s="380">
        <v>1</v>
      </c>
      <c r="AD55" s="380">
        <v>321586.77590002975</v>
      </c>
      <c r="AE55" s="380">
        <v>249874.20590895566</v>
      </c>
      <c r="AF55" s="380" t="s">
        <v>270</v>
      </c>
      <c r="AG55" s="380">
        <v>526</v>
      </c>
      <c r="AH55" s="380">
        <v>100</v>
      </c>
      <c r="AI55" s="380">
        <v>9.51</v>
      </c>
      <c r="AJ55" s="380" t="s">
        <v>1557</v>
      </c>
    </row>
    <row r="56" spans="1:36" x14ac:dyDescent="0.2">
      <c r="B56" s="380">
        <v>69</v>
      </c>
      <c r="C56" s="381" t="s">
        <v>291</v>
      </c>
      <c r="D56" s="380" t="s">
        <v>339</v>
      </c>
      <c r="E56" s="382">
        <v>1904339.08</v>
      </c>
      <c r="F56" s="382">
        <v>1429165.94</v>
      </c>
      <c r="G56" s="383" t="s">
        <v>30</v>
      </c>
      <c r="I56" s="380" t="s">
        <v>44</v>
      </c>
      <c r="K56" s="380" t="s">
        <v>45</v>
      </c>
      <c r="L56" s="380">
        <v>39366.278586737979</v>
      </c>
      <c r="M56" s="380">
        <v>29543.554050635379</v>
      </c>
      <c r="N56" s="380">
        <v>1904339.08</v>
      </c>
      <c r="O56" s="381" t="s">
        <v>277</v>
      </c>
      <c r="P56" s="380" t="s">
        <v>270</v>
      </c>
      <c r="Q56" s="380" t="e">
        <v>#N/A</v>
      </c>
      <c r="R56" s="380" t="e">
        <v>#N/A</v>
      </c>
      <c r="S56" s="380" t="e">
        <v>#N/A</v>
      </c>
      <c r="T56" s="380" t="e">
        <v>#N/A</v>
      </c>
      <c r="U56" s="380">
        <v>69</v>
      </c>
      <c r="V56" s="380">
        <v>1</v>
      </c>
      <c r="W56" s="380">
        <v>1.0589999999999999</v>
      </c>
      <c r="X56" s="380">
        <v>51.228999999999999</v>
      </c>
      <c r="Y56" s="380">
        <v>0</v>
      </c>
      <c r="Z56" s="380">
        <v>0</v>
      </c>
      <c r="AA56" s="380">
        <v>0</v>
      </c>
      <c r="AB56" s="380">
        <v>0</v>
      </c>
      <c r="AC56" s="380">
        <v>1</v>
      </c>
      <c r="AD56" s="380">
        <v>0</v>
      </c>
      <c r="AE56" s="380">
        <v>0</v>
      </c>
      <c r="AF56" s="380" t="s">
        <v>270</v>
      </c>
      <c r="AG56" s="380">
        <v>526</v>
      </c>
      <c r="AH56" s="380">
        <v>100</v>
      </c>
      <c r="AI56" s="380">
        <v>1.0589999999999999</v>
      </c>
      <c r="AJ56" s="380" t="s">
        <v>1558</v>
      </c>
    </row>
    <row r="57" spans="1:36" x14ac:dyDescent="0.2">
      <c r="B57" s="380">
        <v>69</v>
      </c>
      <c r="C57" s="381" t="s">
        <v>291</v>
      </c>
      <c r="D57" s="380" t="s">
        <v>339</v>
      </c>
      <c r="E57" s="382">
        <v>1904339.08</v>
      </c>
      <c r="F57" s="382">
        <v>1429165.94</v>
      </c>
      <c r="G57" s="383" t="s">
        <v>30</v>
      </c>
      <c r="I57" s="380" t="s">
        <v>45</v>
      </c>
      <c r="K57" s="380" t="s">
        <v>46</v>
      </c>
      <c r="L57" s="380">
        <v>3717.306759843058</v>
      </c>
      <c r="M57" s="380">
        <v>2789.7595892951263</v>
      </c>
      <c r="N57" s="380">
        <v>1989749.5955150207</v>
      </c>
      <c r="O57" s="381" t="s">
        <v>277</v>
      </c>
      <c r="P57" s="380" t="s">
        <v>270</v>
      </c>
      <c r="Q57" s="380" t="e">
        <v>#N/A</v>
      </c>
      <c r="R57" s="380" t="e">
        <v>#N/A</v>
      </c>
      <c r="S57" s="380" t="e">
        <v>#N/A</v>
      </c>
      <c r="T57" s="380" t="e">
        <v>#N/A</v>
      </c>
      <c r="U57" s="380">
        <v>69</v>
      </c>
      <c r="V57" s="380">
        <v>1</v>
      </c>
      <c r="W57" s="380">
        <v>0.1</v>
      </c>
      <c r="X57" s="380">
        <v>51.228999999999999</v>
      </c>
      <c r="Y57" s="380">
        <v>0</v>
      </c>
      <c r="Z57" s="380">
        <v>0</v>
      </c>
      <c r="AA57" s="380">
        <v>0</v>
      </c>
      <c r="AB57" s="380">
        <v>0</v>
      </c>
      <c r="AC57" s="380">
        <v>1</v>
      </c>
      <c r="AD57" s="380">
        <v>0</v>
      </c>
      <c r="AE57" s="380">
        <v>0</v>
      </c>
      <c r="AF57" s="380" t="s">
        <v>270</v>
      </c>
      <c r="AG57" s="380">
        <v>526</v>
      </c>
      <c r="AH57" s="380">
        <v>100</v>
      </c>
      <c r="AI57" s="380">
        <v>0.1</v>
      </c>
      <c r="AJ57" s="380" t="s">
        <v>1558</v>
      </c>
    </row>
    <row r="58" spans="1:36" x14ac:dyDescent="0.2">
      <c r="B58" s="380">
        <v>69</v>
      </c>
      <c r="C58" s="381" t="s">
        <v>291</v>
      </c>
      <c r="D58" s="380" t="s">
        <v>339</v>
      </c>
      <c r="E58" s="382">
        <v>1904339.08</v>
      </c>
      <c r="F58" s="382">
        <v>1429165.94</v>
      </c>
      <c r="G58" s="383" t="s">
        <v>30</v>
      </c>
      <c r="I58" s="380" t="s">
        <v>45</v>
      </c>
      <c r="K58" s="380" t="s">
        <v>47</v>
      </c>
      <c r="L58" s="380">
        <v>372511.31040387286</v>
      </c>
      <c r="M58" s="380">
        <v>279561.80844326457</v>
      </c>
      <c r="O58" s="381" t="s">
        <v>269</v>
      </c>
      <c r="P58" s="380" t="s">
        <v>643</v>
      </c>
      <c r="Q58" s="380" t="e">
        <v>#N/A</v>
      </c>
      <c r="R58" s="380" t="e">
        <v>#N/A</v>
      </c>
      <c r="S58" s="380" t="e">
        <v>#N/A</v>
      </c>
      <c r="T58" s="380" t="e">
        <v>#N/A</v>
      </c>
      <c r="U58" s="380">
        <v>69</v>
      </c>
      <c r="V58" s="380">
        <v>1</v>
      </c>
      <c r="W58" s="380">
        <v>10.021000000000001</v>
      </c>
      <c r="X58" s="380">
        <v>51.228999999999999</v>
      </c>
      <c r="Y58" s="380">
        <v>0</v>
      </c>
      <c r="Z58" s="380">
        <v>1</v>
      </c>
      <c r="AA58" s="380">
        <v>0</v>
      </c>
      <c r="AB58" s="380">
        <v>0</v>
      </c>
      <c r="AC58" s="380">
        <v>0</v>
      </c>
      <c r="AD58" s="380">
        <v>0</v>
      </c>
      <c r="AE58" s="380">
        <v>0</v>
      </c>
      <c r="AF58" s="380" t="s">
        <v>270</v>
      </c>
      <c r="AG58" s="380">
        <v>526</v>
      </c>
      <c r="AH58" s="380">
        <v>100</v>
      </c>
      <c r="AI58" s="380">
        <v>10.021000000000001</v>
      </c>
      <c r="AJ58" s="380" t="s">
        <v>1558</v>
      </c>
    </row>
    <row r="59" spans="1:36" x14ac:dyDescent="0.2">
      <c r="B59" s="380">
        <v>69</v>
      </c>
      <c r="C59" s="381" t="s">
        <v>291</v>
      </c>
      <c r="D59" s="380" t="s">
        <v>339</v>
      </c>
      <c r="E59" s="382">
        <v>1904339.08</v>
      </c>
      <c r="F59" s="382">
        <v>1429165.94</v>
      </c>
      <c r="G59" s="383" t="s">
        <v>30</v>
      </c>
      <c r="I59" s="380" t="s">
        <v>47</v>
      </c>
      <c r="K59" s="380" t="s">
        <v>48</v>
      </c>
      <c r="L59" s="380">
        <v>159472.45999726717</v>
      </c>
      <c r="M59" s="380">
        <v>119680.6863807609</v>
      </c>
      <c r="O59" s="381" t="s">
        <v>277</v>
      </c>
      <c r="P59" s="380" t="s">
        <v>270</v>
      </c>
      <c r="Q59" s="380" t="e">
        <v>#N/A</v>
      </c>
      <c r="R59" s="380" t="e">
        <v>#N/A</v>
      </c>
      <c r="S59" s="380" t="e">
        <v>#N/A</v>
      </c>
      <c r="T59" s="380" t="e">
        <v>#N/A</v>
      </c>
      <c r="U59" s="380">
        <v>69</v>
      </c>
      <c r="V59" s="380">
        <v>1</v>
      </c>
      <c r="W59" s="380">
        <v>4.29</v>
      </c>
      <c r="X59" s="380">
        <v>51.228999999999999</v>
      </c>
      <c r="Y59" s="380">
        <v>0</v>
      </c>
      <c r="Z59" s="380">
        <v>0</v>
      </c>
      <c r="AA59" s="380">
        <v>0</v>
      </c>
      <c r="AB59" s="380">
        <v>0</v>
      </c>
      <c r="AC59" s="380">
        <v>1</v>
      </c>
      <c r="AD59" s="380">
        <v>0</v>
      </c>
      <c r="AE59" s="380">
        <v>0</v>
      </c>
      <c r="AF59" s="380" t="s">
        <v>270</v>
      </c>
      <c r="AG59" s="380">
        <v>526</v>
      </c>
      <c r="AH59" s="380">
        <v>100</v>
      </c>
      <c r="AI59" s="380">
        <v>4.29</v>
      </c>
      <c r="AJ59" s="380" t="s">
        <v>1559</v>
      </c>
    </row>
    <row r="60" spans="1:36" x14ac:dyDescent="0.2">
      <c r="B60" s="380">
        <v>69</v>
      </c>
      <c r="C60" s="381" t="s">
        <v>291</v>
      </c>
      <c r="D60" s="380" t="s">
        <v>339</v>
      </c>
      <c r="E60" s="382">
        <v>1904339.08</v>
      </c>
      <c r="F60" s="382">
        <v>1429165.94</v>
      </c>
      <c r="G60" s="383" t="s">
        <v>30</v>
      </c>
      <c r="I60" s="380" t="s">
        <v>48</v>
      </c>
      <c r="K60" s="380" t="s">
        <v>49</v>
      </c>
      <c r="L60" s="380">
        <v>73230.943168908241</v>
      </c>
      <c r="M60" s="380">
        <v>54958.263909113972</v>
      </c>
      <c r="O60" s="381" t="s">
        <v>269</v>
      </c>
      <c r="P60" s="380" t="s">
        <v>643</v>
      </c>
      <c r="Q60" s="380" t="e">
        <v>#N/A</v>
      </c>
      <c r="R60" s="380" t="e">
        <v>#N/A</v>
      </c>
      <c r="S60" s="380" t="e">
        <v>#N/A</v>
      </c>
      <c r="T60" s="380" t="e">
        <v>#N/A</v>
      </c>
      <c r="U60" s="380">
        <v>69</v>
      </c>
      <c r="V60" s="380">
        <v>1</v>
      </c>
      <c r="W60" s="380">
        <v>1.97</v>
      </c>
      <c r="X60" s="380">
        <v>51.228999999999999</v>
      </c>
      <c r="Y60" s="380">
        <v>0</v>
      </c>
      <c r="Z60" s="380">
        <v>1</v>
      </c>
      <c r="AA60" s="380">
        <v>0</v>
      </c>
      <c r="AB60" s="380">
        <v>0</v>
      </c>
      <c r="AC60" s="380">
        <v>0</v>
      </c>
      <c r="AD60" s="380">
        <v>0</v>
      </c>
      <c r="AE60" s="380">
        <v>0</v>
      </c>
      <c r="AF60" s="380" t="s">
        <v>270</v>
      </c>
      <c r="AG60" s="380">
        <v>526</v>
      </c>
      <c r="AH60" s="380">
        <v>100</v>
      </c>
      <c r="AI60" s="380">
        <v>1.97</v>
      </c>
      <c r="AJ60" s="380" t="s">
        <v>1559</v>
      </c>
    </row>
    <row r="61" spans="1:36" ht="14.45" customHeight="1" x14ac:dyDescent="0.2">
      <c r="A61" s="389"/>
      <c r="B61" s="390">
        <v>69</v>
      </c>
      <c r="C61" s="381" t="s">
        <v>291</v>
      </c>
      <c r="D61" s="391" t="s">
        <v>339</v>
      </c>
      <c r="E61" s="382">
        <v>1904339.08</v>
      </c>
      <c r="F61" s="382">
        <v>1429165.94</v>
      </c>
      <c r="G61" s="392" t="s">
        <v>30</v>
      </c>
      <c r="H61" s="390"/>
      <c r="I61" s="393" t="s">
        <v>49</v>
      </c>
      <c r="J61" s="390"/>
      <c r="K61" s="394" t="s">
        <v>50</v>
      </c>
      <c r="L61" s="395">
        <v>71000.559113002397</v>
      </c>
      <c r="M61" s="395">
        <v>53284.408155536898</v>
      </c>
      <c r="N61" s="396"/>
      <c r="O61" s="397" t="s">
        <v>277</v>
      </c>
      <c r="P61" s="394" t="s">
        <v>270</v>
      </c>
      <c r="Q61" s="397" t="e">
        <v>#N/A</v>
      </c>
      <c r="R61" s="398" t="e">
        <v>#N/A</v>
      </c>
      <c r="S61" s="398" t="e">
        <v>#N/A</v>
      </c>
      <c r="T61" s="399" t="e">
        <v>#N/A</v>
      </c>
      <c r="U61" s="390">
        <v>69</v>
      </c>
      <c r="V61" s="390">
        <v>1</v>
      </c>
      <c r="W61" s="390">
        <v>1.91</v>
      </c>
      <c r="X61" s="390">
        <v>51.228999999999999</v>
      </c>
      <c r="Y61" s="397">
        <v>0</v>
      </c>
      <c r="Z61" s="397">
        <v>0</v>
      </c>
      <c r="AA61" s="400">
        <v>0</v>
      </c>
      <c r="AB61" s="400">
        <v>0</v>
      </c>
      <c r="AC61" s="397">
        <v>1</v>
      </c>
      <c r="AD61" s="400">
        <v>0</v>
      </c>
      <c r="AE61" s="400">
        <v>0</v>
      </c>
      <c r="AF61" s="397" t="s">
        <v>270</v>
      </c>
      <c r="AG61" s="390">
        <v>526</v>
      </c>
      <c r="AH61" s="390">
        <v>100</v>
      </c>
      <c r="AI61" s="390">
        <v>1.91</v>
      </c>
      <c r="AJ61" s="380" t="s">
        <v>1559</v>
      </c>
    </row>
    <row r="62" spans="1:36" x14ac:dyDescent="0.2">
      <c r="B62" s="380">
        <v>69</v>
      </c>
      <c r="C62" s="381" t="s">
        <v>291</v>
      </c>
      <c r="D62" s="380" t="s">
        <v>339</v>
      </c>
      <c r="E62" s="382">
        <v>1904339.08</v>
      </c>
      <c r="F62" s="382">
        <v>1429165.94</v>
      </c>
      <c r="G62" s="383" t="s">
        <v>30</v>
      </c>
      <c r="I62" s="380" t="s">
        <v>52</v>
      </c>
      <c r="K62" s="380" t="s">
        <v>53</v>
      </c>
      <c r="L62" s="380">
        <v>334557.60838587518</v>
      </c>
      <c r="M62" s="380">
        <v>251078.36303656132</v>
      </c>
      <c r="O62" s="381" t="s">
        <v>269</v>
      </c>
      <c r="P62" s="380" t="s">
        <v>643</v>
      </c>
      <c r="Q62" s="380" t="e">
        <v>#N/A</v>
      </c>
      <c r="R62" s="380" t="e">
        <v>#N/A</v>
      </c>
      <c r="S62" s="380" t="e">
        <v>#N/A</v>
      </c>
      <c r="T62" s="380" t="e">
        <v>#N/A</v>
      </c>
      <c r="U62" s="380">
        <v>69</v>
      </c>
      <c r="V62" s="380">
        <v>1</v>
      </c>
      <c r="W62" s="380">
        <v>9</v>
      </c>
      <c r="X62" s="380">
        <v>51.228999999999999</v>
      </c>
      <c r="Y62" s="380">
        <v>0</v>
      </c>
      <c r="Z62" s="380">
        <v>1</v>
      </c>
      <c r="AA62" s="380">
        <v>0</v>
      </c>
      <c r="AB62" s="380">
        <v>0</v>
      </c>
      <c r="AC62" s="380">
        <v>0</v>
      </c>
      <c r="AD62" s="380">
        <v>0</v>
      </c>
      <c r="AE62" s="380">
        <v>0</v>
      </c>
      <c r="AF62" s="380" t="s">
        <v>270</v>
      </c>
      <c r="AG62" s="380">
        <v>526</v>
      </c>
      <c r="AH62" s="380">
        <v>100</v>
      </c>
      <c r="AI62" s="380">
        <v>9</v>
      </c>
      <c r="AJ62" s="380" t="s">
        <v>1558</v>
      </c>
    </row>
    <row r="63" spans="1:36" x14ac:dyDescent="0.2">
      <c r="A63" s="380"/>
      <c r="B63" s="380">
        <v>69</v>
      </c>
      <c r="C63" s="381" t="s">
        <v>291</v>
      </c>
      <c r="D63" s="380" t="s">
        <v>339</v>
      </c>
      <c r="E63" s="382">
        <v>1904339.08</v>
      </c>
      <c r="F63" s="382">
        <v>1429165.94</v>
      </c>
      <c r="G63" s="383" t="s">
        <v>30</v>
      </c>
      <c r="I63" s="380" t="s">
        <v>1498</v>
      </c>
      <c r="K63" s="380" t="s">
        <v>54</v>
      </c>
      <c r="L63" s="380">
        <v>216347.25342286599</v>
      </c>
      <c r="M63" s="380">
        <v>162364.00809697632</v>
      </c>
      <c r="O63" s="381" t="s">
        <v>277</v>
      </c>
      <c r="P63" s="380" t="s">
        <v>270</v>
      </c>
      <c r="Q63" s="380" t="e">
        <v>#N/A</v>
      </c>
      <c r="R63" s="380" t="e">
        <v>#N/A</v>
      </c>
      <c r="S63" s="380" t="e">
        <v>#N/A</v>
      </c>
      <c r="T63" s="380" t="e">
        <v>#N/A</v>
      </c>
      <c r="U63" s="380">
        <v>69</v>
      </c>
      <c r="V63" s="380">
        <v>1</v>
      </c>
      <c r="W63" s="380">
        <v>5.82</v>
      </c>
      <c r="X63" s="380">
        <v>51.228999999999999</v>
      </c>
      <c r="Y63" s="380">
        <v>0</v>
      </c>
      <c r="Z63" s="380">
        <v>0</v>
      </c>
      <c r="AA63" s="380">
        <v>0</v>
      </c>
      <c r="AB63" s="380">
        <v>0</v>
      </c>
      <c r="AC63" s="380">
        <v>1</v>
      </c>
      <c r="AD63" s="380">
        <v>0</v>
      </c>
      <c r="AE63" s="380">
        <v>0</v>
      </c>
      <c r="AF63" s="380" t="s">
        <v>270</v>
      </c>
      <c r="AG63" s="380">
        <v>526</v>
      </c>
      <c r="AH63" s="380">
        <v>100</v>
      </c>
      <c r="AI63" s="380">
        <v>5.82</v>
      </c>
      <c r="AJ63" s="380" t="s">
        <v>1559</v>
      </c>
    </row>
    <row r="64" spans="1:36" x14ac:dyDescent="0.2">
      <c r="A64" s="389"/>
      <c r="B64" s="380">
        <v>69</v>
      </c>
      <c r="C64" s="381" t="s">
        <v>291</v>
      </c>
      <c r="D64" s="380" t="s">
        <v>339</v>
      </c>
      <c r="E64" s="382">
        <v>1904339.08</v>
      </c>
      <c r="F64" s="382">
        <v>1429165.94</v>
      </c>
      <c r="G64" s="383" t="s">
        <v>30</v>
      </c>
      <c r="H64" s="380">
        <v>52145</v>
      </c>
      <c r="I64" s="380" t="s">
        <v>54</v>
      </c>
      <c r="K64" s="380" t="s">
        <v>56</v>
      </c>
      <c r="L64" s="430">
        <v>446.07681118116693</v>
      </c>
      <c r="M64" s="430">
        <v>334.77115071541505</v>
      </c>
      <c r="O64" s="381" t="s">
        <v>277</v>
      </c>
      <c r="P64" s="380" t="s">
        <v>270</v>
      </c>
      <c r="Q64" s="380" t="e">
        <v>#N/A</v>
      </c>
      <c r="R64" s="380" t="e">
        <v>#N/A</v>
      </c>
      <c r="S64" s="380" t="e">
        <v>#N/A</v>
      </c>
      <c r="T64" s="380" t="e">
        <v>#N/A</v>
      </c>
      <c r="U64" s="380">
        <v>69</v>
      </c>
      <c r="V64" s="380">
        <v>1</v>
      </c>
      <c r="W64" s="380">
        <v>1.2E-2</v>
      </c>
      <c r="X64" s="380">
        <v>51.228999999999999</v>
      </c>
      <c r="Y64" s="380">
        <v>0</v>
      </c>
      <c r="Z64" s="380">
        <v>0</v>
      </c>
      <c r="AA64" s="430">
        <v>0</v>
      </c>
      <c r="AB64" s="430">
        <v>0</v>
      </c>
      <c r="AC64" s="380">
        <v>1</v>
      </c>
      <c r="AD64" s="380">
        <v>0</v>
      </c>
      <c r="AE64" s="380">
        <v>0</v>
      </c>
      <c r="AF64" s="380" t="s">
        <v>270</v>
      </c>
      <c r="AG64" s="380">
        <v>526</v>
      </c>
      <c r="AH64" s="380">
        <v>100</v>
      </c>
      <c r="AI64" s="380">
        <v>1.2E-2</v>
      </c>
      <c r="AJ64" s="380" t="s">
        <v>1559</v>
      </c>
    </row>
    <row r="65" spans="1:36" x14ac:dyDescent="0.2">
      <c r="A65" s="389"/>
      <c r="B65" s="380">
        <v>69</v>
      </c>
      <c r="C65" s="381" t="s">
        <v>290</v>
      </c>
      <c r="D65" s="380" t="s">
        <v>579</v>
      </c>
      <c r="E65" s="382">
        <v>107040.55</v>
      </c>
      <c r="F65" s="382">
        <v>54618.7</v>
      </c>
      <c r="G65" s="383" t="s">
        <v>29</v>
      </c>
      <c r="I65" s="380" t="s">
        <v>289</v>
      </c>
      <c r="K65" s="380" t="s">
        <v>1560</v>
      </c>
      <c r="L65" s="430">
        <v>29154.03112865179</v>
      </c>
      <c r="M65" s="430">
        <v>14876.187388858647</v>
      </c>
      <c r="O65" s="381" t="s">
        <v>277</v>
      </c>
      <c r="P65" s="380" t="s">
        <v>270</v>
      </c>
      <c r="Q65" s="380" t="e">
        <v>#N/A</v>
      </c>
      <c r="R65" s="380" t="e">
        <v>#N/A</v>
      </c>
      <c r="S65" s="380" t="e">
        <v>#N/A</v>
      </c>
      <c r="T65" s="380" t="e">
        <v>#N/A</v>
      </c>
      <c r="U65" s="380">
        <v>69</v>
      </c>
      <c r="V65" s="380">
        <v>1</v>
      </c>
      <c r="W65" s="380">
        <v>1.5009999999999999</v>
      </c>
      <c r="X65" s="380">
        <v>5.5109999999999992</v>
      </c>
      <c r="Y65" s="380">
        <v>1</v>
      </c>
      <c r="Z65" s="380">
        <v>0</v>
      </c>
      <c r="AA65" s="380">
        <v>0</v>
      </c>
      <c r="AB65" s="380">
        <v>0</v>
      </c>
      <c r="AC65" s="380">
        <v>1</v>
      </c>
      <c r="AD65" s="380">
        <v>29154.03112865179</v>
      </c>
      <c r="AE65" s="380">
        <v>14876.187388858647</v>
      </c>
      <c r="AF65" s="380" t="s">
        <v>270</v>
      </c>
      <c r="AG65" s="380">
        <v>526</v>
      </c>
      <c r="AH65" s="380">
        <v>100</v>
      </c>
      <c r="AI65" s="380">
        <v>1.5009999999999999</v>
      </c>
      <c r="AJ65" s="380" t="s">
        <v>1561</v>
      </c>
    </row>
    <row r="66" spans="1:36" x14ac:dyDescent="0.2">
      <c r="A66" s="389"/>
      <c r="B66" s="380">
        <v>69</v>
      </c>
      <c r="C66" s="381" t="s">
        <v>290</v>
      </c>
      <c r="D66" s="380" t="s">
        <v>588</v>
      </c>
      <c r="E66" s="382">
        <v>26246.68</v>
      </c>
      <c r="F66" s="382">
        <v>7298.59</v>
      </c>
      <c r="G66" s="383" t="s">
        <v>29</v>
      </c>
      <c r="I66" s="380" t="s">
        <v>289</v>
      </c>
      <c r="K66" s="380" t="s">
        <v>1503</v>
      </c>
      <c r="L66" s="430">
        <v>26246.68</v>
      </c>
      <c r="M66" s="430">
        <v>7298.59</v>
      </c>
      <c r="O66" s="381" t="s">
        <v>277</v>
      </c>
      <c r="P66" s="380" t="s">
        <v>270</v>
      </c>
      <c r="Q66" s="380" t="e">
        <v>#N/A</v>
      </c>
      <c r="R66" s="380" t="e">
        <v>#N/A</v>
      </c>
      <c r="S66" s="380" t="e">
        <v>#N/A</v>
      </c>
      <c r="T66" s="380" t="e">
        <v>#N/A</v>
      </c>
      <c r="U66" s="380">
        <v>69</v>
      </c>
      <c r="V66" s="380">
        <v>1</v>
      </c>
      <c r="W66" s="380">
        <v>5.09</v>
      </c>
      <c r="X66" s="380">
        <v>5.09</v>
      </c>
      <c r="Y66" s="380">
        <v>1</v>
      </c>
      <c r="Z66" s="380">
        <v>0</v>
      </c>
      <c r="AA66" s="380">
        <v>0</v>
      </c>
      <c r="AB66" s="380">
        <v>0</v>
      </c>
      <c r="AC66" s="380">
        <v>1</v>
      </c>
      <c r="AD66" s="380">
        <v>26246.68</v>
      </c>
      <c r="AE66" s="380">
        <v>7298.59</v>
      </c>
      <c r="AF66" s="380" t="s">
        <v>270</v>
      </c>
      <c r="AG66" s="380">
        <v>526</v>
      </c>
      <c r="AH66" s="380">
        <v>100</v>
      </c>
      <c r="AI66" s="380">
        <v>5.09</v>
      </c>
      <c r="AJ66" s="380" t="s">
        <v>1562</v>
      </c>
    </row>
    <row r="67" spans="1:36" x14ac:dyDescent="0.2">
      <c r="B67" s="380">
        <v>115</v>
      </c>
      <c r="C67" s="381" t="s">
        <v>1563</v>
      </c>
      <c r="D67" s="380" t="s">
        <v>152</v>
      </c>
      <c r="E67" s="382">
        <v>90313.11</v>
      </c>
      <c r="F67" s="382">
        <v>89103.35</v>
      </c>
      <c r="G67" s="383" t="s">
        <v>29</v>
      </c>
      <c r="H67" s="380">
        <v>51162</v>
      </c>
      <c r="I67" s="380" t="s">
        <v>1564</v>
      </c>
      <c r="J67" s="380">
        <v>51166</v>
      </c>
      <c r="K67" s="380" t="s">
        <v>1565</v>
      </c>
      <c r="L67" s="380">
        <v>90313.11</v>
      </c>
      <c r="M67" s="380">
        <v>89103.35</v>
      </c>
      <c r="O67" s="381" t="s">
        <v>277</v>
      </c>
      <c r="P67" s="380" t="s">
        <v>270</v>
      </c>
      <c r="W67" s="380">
        <v>2.1760000000000002</v>
      </c>
      <c r="X67" s="380">
        <v>2.1760000000000002</v>
      </c>
      <c r="Y67" s="380">
        <v>1</v>
      </c>
      <c r="Z67" s="380">
        <v>0</v>
      </c>
      <c r="AA67" s="380">
        <v>0</v>
      </c>
      <c r="AB67" s="380">
        <v>0</v>
      </c>
      <c r="AC67" s="380">
        <v>1</v>
      </c>
      <c r="AD67" s="380">
        <v>90313.11</v>
      </c>
      <c r="AE67" s="380">
        <v>89103.35</v>
      </c>
      <c r="AF67" s="380" t="s">
        <v>270</v>
      </c>
      <c r="AG67" s="380">
        <v>526</v>
      </c>
      <c r="AH67" s="380">
        <v>100</v>
      </c>
      <c r="AI67" s="380">
        <v>2.1760000000000002</v>
      </c>
      <c r="AJ67" s="380" t="s">
        <v>1566</v>
      </c>
    </row>
    <row r="68" spans="1:36" x14ac:dyDescent="0.2">
      <c r="A68" s="389"/>
      <c r="B68" s="380">
        <v>69</v>
      </c>
      <c r="C68" s="381" t="s">
        <v>437</v>
      </c>
      <c r="D68" s="380" t="s">
        <v>175</v>
      </c>
      <c r="E68" s="382">
        <v>363327.02</v>
      </c>
      <c r="F68" s="382">
        <v>358940.66</v>
      </c>
      <c r="G68" s="383" t="s">
        <v>30</v>
      </c>
      <c r="H68" s="380">
        <v>51829</v>
      </c>
      <c r="I68" s="380" t="s">
        <v>430</v>
      </c>
      <c r="J68" s="380">
        <v>51833</v>
      </c>
      <c r="K68" s="380" t="s">
        <v>438</v>
      </c>
      <c r="L68" s="430">
        <v>271693.47145018919</v>
      </c>
      <c r="M68" s="430">
        <v>268413.38131147542</v>
      </c>
      <c r="O68" s="381" t="s">
        <v>269</v>
      </c>
      <c r="P68" s="380" t="s">
        <v>646</v>
      </c>
      <c r="Q68" s="380" t="e">
        <v>#N/A</v>
      </c>
      <c r="R68" s="380">
        <v>5.0999999999999996</v>
      </c>
      <c r="S68" s="380">
        <v>0.1</v>
      </c>
      <c r="T68" s="380">
        <v>5.1009802979427397</v>
      </c>
      <c r="U68" s="380">
        <v>69</v>
      </c>
      <c r="V68" s="380">
        <v>1</v>
      </c>
      <c r="W68" s="380">
        <v>5.93</v>
      </c>
      <c r="X68" s="380">
        <v>7.93</v>
      </c>
      <c r="Y68" s="380">
        <v>0</v>
      </c>
      <c r="Z68" s="380">
        <v>1</v>
      </c>
      <c r="AA68" s="380">
        <v>0</v>
      </c>
      <c r="AB68" s="380">
        <v>0</v>
      </c>
      <c r="AC68" s="380">
        <v>0</v>
      </c>
      <c r="AD68" s="380">
        <v>0</v>
      </c>
      <c r="AE68" s="380">
        <v>0</v>
      </c>
      <c r="AF68" s="380" t="s">
        <v>270</v>
      </c>
      <c r="AG68" s="380">
        <v>526</v>
      </c>
      <c r="AH68" s="380">
        <v>100</v>
      </c>
      <c r="AI68" s="380">
        <v>5.93</v>
      </c>
      <c r="AJ68" s="380" t="s">
        <v>1567</v>
      </c>
    </row>
    <row r="69" spans="1:36" x14ac:dyDescent="0.2">
      <c r="B69" s="380">
        <v>69</v>
      </c>
      <c r="C69" s="381" t="s">
        <v>437</v>
      </c>
      <c r="D69" s="380" t="s">
        <v>175</v>
      </c>
      <c r="E69" s="382">
        <v>363327.02</v>
      </c>
      <c r="F69" s="382">
        <v>358940.66</v>
      </c>
      <c r="G69" s="383" t="s">
        <v>30</v>
      </c>
      <c r="H69" s="380">
        <v>51833</v>
      </c>
      <c r="I69" s="380" t="s">
        <v>438</v>
      </c>
      <c r="J69" s="380">
        <v>51835</v>
      </c>
      <c r="K69" s="380" t="s">
        <v>357</v>
      </c>
      <c r="L69" s="380">
        <v>91633.548549810846</v>
      </c>
      <c r="M69" s="380">
        <v>90527.278688524588</v>
      </c>
      <c r="O69" s="381" t="s">
        <v>277</v>
      </c>
      <c r="P69" s="380" t="s">
        <v>270</v>
      </c>
      <c r="Q69" s="380" t="e">
        <v>#N/A</v>
      </c>
      <c r="R69" s="380">
        <v>1.1000000000000001</v>
      </c>
      <c r="S69" s="380">
        <v>0.1</v>
      </c>
      <c r="T69" s="380">
        <v>1.1045361017187261</v>
      </c>
      <c r="U69" s="380">
        <v>69</v>
      </c>
      <c r="V69" s="380">
        <v>1</v>
      </c>
      <c r="W69" s="380">
        <v>2</v>
      </c>
      <c r="X69" s="380">
        <v>7.93</v>
      </c>
      <c r="Y69" s="380">
        <v>0</v>
      </c>
      <c r="Z69" s="380">
        <v>0</v>
      </c>
      <c r="AA69" s="380">
        <v>0</v>
      </c>
      <c r="AB69" s="380">
        <v>0</v>
      </c>
      <c r="AC69" s="380">
        <v>1</v>
      </c>
      <c r="AD69" s="380">
        <v>0</v>
      </c>
      <c r="AE69" s="380">
        <v>0</v>
      </c>
      <c r="AF69" s="380" t="s">
        <v>270</v>
      </c>
      <c r="AG69" s="380">
        <v>526</v>
      </c>
      <c r="AH69" s="380">
        <v>100</v>
      </c>
      <c r="AI69" s="380">
        <v>2</v>
      </c>
      <c r="AJ69" s="380" t="s">
        <v>1567</v>
      </c>
    </row>
    <row r="70" spans="1:36" x14ac:dyDescent="0.2">
      <c r="A70" s="380"/>
      <c r="B70" s="380">
        <v>69</v>
      </c>
      <c r="C70" s="381" t="s">
        <v>413</v>
      </c>
      <c r="D70" s="380" t="s">
        <v>168</v>
      </c>
      <c r="E70" s="382">
        <v>18144.919999999998</v>
      </c>
      <c r="F70" s="382">
        <v>17925.86</v>
      </c>
      <c r="G70" s="383" t="s">
        <v>30</v>
      </c>
      <c r="H70" s="380">
        <v>51465</v>
      </c>
      <c r="I70" s="380" t="s">
        <v>424</v>
      </c>
      <c r="J70" s="380">
        <v>51483</v>
      </c>
      <c r="K70" s="380" t="s">
        <v>423</v>
      </c>
      <c r="L70" s="430">
        <v>1134.0574999999999</v>
      </c>
      <c r="M70" s="430">
        <v>1120.36625</v>
      </c>
      <c r="N70" s="380">
        <v>2341022.1559916865</v>
      </c>
      <c r="O70" s="381" t="s">
        <v>269</v>
      </c>
      <c r="P70" s="380" t="s">
        <v>649</v>
      </c>
      <c r="Q70" s="380" t="e">
        <v>#N/A</v>
      </c>
      <c r="R70" s="380">
        <v>2.1</v>
      </c>
      <c r="S70" s="380">
        <v>0.6</v>
      </c>
      <c r="T70" s="380">
        <v>2.1840329667841556</v>
      </c>
      <c r="U70" s="380">
        <v>69</v>
      </c>
      <c r="V70" s="380">
        <v>1</v>
      </c>
      <c r="W70" s="380">
        <v>2.1</v>
      </c>
      <c r="X70" s="380">
        <v>33.6</v>
      </c>
      <c r="Y70" s="380">
        <v>0</v>
      </c>
      <c r="Z70" s="380">
        <v>1</v>
      </c>
      <c r="AA70" s="380">
        <v>0</v>
      </c>
      <c r="AB70" s="380">
        <v>0</v>
      </c>
      <c r="AC70" s="380">
        <v>0</v>
      </c>
      <c r="AD70" s="430">
        <v>0</v>
      </c>
      <c r="AE70" s="430">
        <v>0</v>
      </c>
      <c r="AF70" s="380" t="s">
        <v>270</v>
      </c>
      <c r="AG70" s="380">
        <v>526</v>
      </c>
      <c r="AH70" s="380">
        <v>100</v>
      </c>
      <c r="AI70" s="380">
        <v>2.1</v>
      </c>
      <c r="AJ70" s="380" t="s">
        <v>1568</v>
      </c>
    </row>
    <row r="71" spans="1:36" x14ac:dyDescent="0.2">
      <c r="A71" s="380"/>
      <c r="B71" s="380">
        <v>69</v>
      </c>
      <c r="C71" s="381" t="s">
        <v>413</v>
      </c>
      <c r="D71" s="380" t="s">
        <v>168</v>
      </c>
      <c r="E71" s="382">
        <v>18144.919999999998</v>
      </c>
      <c r="F71" s="382">
        <v>17925.86</v>
      </c>
      <c r="G71" s="383" t="s">
        <v>30</v>
      </c>
      <c r="H71" s="380">
        <v>51483</v>
      </c>
      <c r="I71" s="380" t="s">
        <v>423</v>
      </c>
      <c r="J71" s="380">
        <v>51485</v>
      </c>
      <c r="K71" s="380" t="s">
        <v>422</v>
      </c>
      <c r="L71" s="380">
        <v>1728.087619047619</v>
      </c>
      <c r="M71" s="380">
        <v>1707.2247619047621</v>
      </c>
      <c r="O71" s="381" t="s">
        <v>277</v>
      </c>
      <c r="P71" s="380" t="s">
        <v>270</v>
      </c>
      <c r="Q71" s="380" t="e">
        <v>#N/A</v>
      </c>
      <c r="R71" s="380">
        <v>0.1</v>
      </c>
      <c r="S71" s="380">
        <v>0</v>
      </c>
      <c r="T71" s="380">
        <v>0.1</v>
      </c>
      <c r="U71" s="380">
        <v>69</v>
      </c>
      <c r="V71" s="380">
        <v>1</v>
      </c>
      <c r="W71" s="380">
        <v>3.2</v>
      </c>
      <c r="X71" s="380">
        <v>33.6</v>
      </c>
      <c r="Y71" s="380">
        <v>0</v>
      </c>
      <c r="Z71" s="380">
        <v>0</v>
      </c>
      <c r="AA71" s="380">
        <v>0</v>
      </c>
      <c r="AB71" s="380">
        <v>0</v>
      </c>
      <c r="AC71" s="380">
        <v>1</v>
      </c>
      <c r="AD71" s="380">
        <v>0</v>
      </c>
      <c r="AE71" s="380">
        <v>0</v>
      </c>
      <c r="AF71" s="380" t="s">
        <v>270</v>
      </c>
      <c r="AG71" s="380">
        <v>526</v>
      </c>
      <c r="AH71" s="380">
        <v>100</v>
      </c>
      <c r="AI71" s="380">
        <v>3.2</v>
      </c>
      <c r="AJ71" s="380" t="s">
        <v>1568</v>
      </c>
    </row>
    <row r="72" spans="1:36" x14ac:dyDescent="0.2">
      <c r="A72" s="380"/>
      <c r="B72" s="380">
        <v>69</v>
      </c>
      <c r="C72" s="381" t="s">
        <v>413</v>
      </c>
      <c r="D72" s="380" t="s">
        <v>168</v>
      </c>
      <c r="E72" s="382">
        <v>18144.919999999998</v>
      </c>
      <c r="F72" s="382">
        <v>17925.86</v>
      </c>
      <c r="G72" s="383" t="s">
        <v>30</v>
      </c>
      <c r="H72" s="380">
        <v>51485</v>
      </c>
      <c r="I72" s="380" t="s">
        <v>422</v>
      </c>
      <c r="J72" s="380">
        <v>51487</v>
      </c>
      <c r="K72" s="380" t="s">
        <v>421</v>
      </c>
      <c r="L72" s="380">
        <v>540.02738095238089</v>
      </c>
      <c r="M72" s="380">
        <v>533.5077380952381</v>
      </c>
      <c r="O72" s="381" t="s">
        <v>277</v>
      </c>
      <c r="P72" s="380" t="s">
        <v>270</v>
      </c>
      <c r="Q72" s="380" t="s">
        <v>421</v>
      </c>
      <c r="R72" s="380">
        <v>0.7</v>
      </c>
      <c r="S72" s="380">
        <v>0.3</v>
      </c>
      <c r="T72" s="380">
        <v>0.76157731058639078</v>
      </c>
      <c r="U72" s="380">
        <v>69</v>
      </c>
      <c r="V72" s="380">
        <v>1</v>
      </c>
      <c r="W72" s="380">
        <v>1</v>
      </c>
      <c r="X72" s="380">
        <v>33.6</v>
      </c>
      <c r="Y72" s="380">
        <v>0</v>
      </c>
      <c r="Z72" s="380">
        <v>0</v>
      </c>
      <c r="AA72" s="380">
        <v>0</v>
      </c>
      <c r="AB72" s="380">
        <v>0</v>
      </c>
      <c r="AC72" s="380">
        <v>1</v>
      </c>
      <c r="AD72" s="380">
        <v>0</v>
      </c>
      <c r="AE72" s="380">
        <v>0</v>
      </c>
      <c r="AF72" s="380" t="s">
        <v>270</v>
      </c>
      <c r="AG72" s="380">
        <v>526</v>
      </c>
      <c r="AH72" s="380">
        <v>100</v>
      </c>
      <c r="AI72" s="380">
        <v>1</v>
      </c>
      <c r="AJ72" s="380" t="s">
        <v>1568</v>
      </c>
    </row>
    <row r="73" spans="1:36" x14ac:dyDescent="0.2">
      <c r="A73" s="380"/>
      <c r="B73" s="380">
        <v>69</v>
      </c>
      <c r="C73" s="381" t="s">
        <v>413</v>
      </c>
      <c r="D73" s="380" t="s">
        <v>168</v>
      </c>
      <c r="E73" s="382">
        <v>18144.919999999998</v>
      </c>
      <c r="F73" s="382">
        <v>17925.86</v>
      </c>
      <c r="G73" s="383" t="s">
        <v>30</v>
      </c>
      <c r="H73" s="380">
        <v>51487</v>
      </c>
      <c r="I73" s="380" t="s">
        <v>421</v>
      </c>
      <c r="J73" s="380">
        <v>51489</v>
      </c>
      <c r="K73" s="380" t="s">
        <v>419</v>
      </c>
      <c r="L73" s="380">
        <v>2160.1095238095236</v>
      </c>
      <c r="M73" s="380">
        <v>2134.0309523809524</v>
      </c>
      <c r="O73" s="381" t="s">
        <v>277</v>
      </c>
      <c r="P73" s="380" t="s">
        <v>270</v>
      </c>
      <c r="Q73" s="380" t="e">
        <v>#N/A</v>
      </c>
      <c r="R73" s="380">
        <v>0.9</v>
      </c>
      <c r="S73" s="380">
        <v>0.7</v>
      </c>
      <c r="T73" s="380">
        <v>1.1401754250991381</v>
      </c>
      <c r="U73" s="380">
        <v>69</v>
      </c>
      <c r="V73" s="380">
        <v>1</v>
      </c>
      <c r="W73" s="380">
        <v>4</v>
      </c>
      <c r="X73" s="380">
        <v>33.6</v>
      </c>
      <c r="Y73" s="380">
        <v>0</v>
      </c>
      <c r="Z73" s="380">
        <v>0</v>
      </c>
      <c r="AA73" s="380">
        <v>0</v>
      </c>
      <c r="AB73" s="380">
        <v>0</v>
      </c>
      <c r="AC73" s="380">
        <v>1</v>
      </c>
      <c r="AD73" s="380">
        <v>0</v>
      </c>
      <c r="AE73" s="380">
        <v>0</v>
      </c>
      <c r="AF73" s="380" t="s">
        <v>270</v>
      </c>
      <c r="AG73" s="380">
        <v>526</v>
      </c>
      <c r="AH73" s="380">
        <v>100</v>
      </c>
      <c r="AI73" s="380">
        <v>4</v>
      </c>
      <c r="AJ73" s="380" t="s">
        <v>1568</v>
      </c>
    </row>
    <row r="74" spans="1:36" x14ac:dyDescent="0.2">
      <c r="A74" s="380"/>
      <c r="B74" s="380">
        <v>69</v>
      </c>
      <c r="C74" s="381" t="s">
        <v>413</v>
      </c>
      <c r="D74" s="380" t="s">
        <v>168</v>
      </c>
      <c r="E74" s="382">
        <v>18144.919999999998</v>
      </c>
      <c r="F74" s="382">
        <v>17925.86</v>
      </c>
      <c r="G74" s="383" t="s">
        <v>30</v>
      </c>
      <c r="H74" s="380">
        <v>51489</v>
      </c>
      <c r="I74" s="380" t="s">
        <v>419</v>
      </c>
      <c r="J74" s="380">
        <v>51493</v>
      </c>
      <c r="K74" s="380" t="s">
        <v>420</v>
      </c>
      <c r="L74" s="380">
        <v>270.01369047619045</v>
      </c>
      <c r="M74" s="380">
        <v>266.75386904761905</v>
      </c>
      <c r="O74" s="381" t="s">
        <v>277</v>
      </c>
      <c r="P74" s="380" t="s">
        <v>270</v>
      </c>
      <c r="Q74" s="380" t="s">
        <v>420</v>
      </c>
      <c r="R74" s="380">
        <v>0.1</v>
      </c>
      <c r="S74" s="380">
        <v>-0.2</v>
      </c>
      <c r="T74" s="380">
        <v>0.22360679774997899</v>
      </c>
      <c r="U74" s="380">
        <v>69</v>
      </c>
      <c r="V74" s="380">
        <v>1</v>
      </c>
      <c r="W74" s="380">
        <v>0.5</v>
      </c>
      <c r="X74" s="380">
        <v>33.6</v>
      </c>
      <c r="Y74" s="380">
        <v>0</v>
      </c>
      <c r="Z74" s="380">
        <v>0</v>
      </c>
      <c r="AA74" s="380">
        <v>0</v>
      </c>
      <c r="AB74" s="380">
        <v>0</v>
      </c>
      <c r="AC74" s="380">
        <v>1</v>
      </c>
      <c r="AD74" s="380">
        <v>0</v>
      </c>
      <c r="AE74" s="380">
        <v>0</v>
      </c>
      <c r="AF74" s="380" t="s">
        <v>270</v>
      </c>
      <c r="AG74" s="380">
        <v>526</v>
      </c>
      <c r="AH74" s="380">
        <v>100</v>
      </c>
      <c r="AI74" s="380">
        <v>0.5</v>
      </c>
      <c r="AJ74" s="380" t="s">
        <v>1568</v>
      </c>
    </row>
    <row r="75" spans="1:36" x14ac:dyDescent="0.2">
      <c r="A75" s="380"/>
      <c r="B75" s="380">
        <v>69</v>
      </c>
      <c r="C75" s="381" t="s">
        <v>413</v>
      </c>
      <c r="D75" s="380" t="s">
        <v>168</v>
      </c>
      <c r="E75" s="382">
        <v>18144.919999999998</v>
      </c>
      <c r="F75" s="382">
        <v>17925.86</v>
      </c>
      <c r="G75" s="383" t="s">
        <v>30</v>
      </c>
      <c r="H75" s="380">
        <v>51585</v>
      </c>
      <c r="I75" s="380" t="s">
        <v>414</v>
      </c>
      <c r="J75" s="380">
        <v>51587</v>
      </c>
      <c r="K75" s="380" t="s">
        <v>418</v>
      </c>
      <c r="L75" s="380">
        <v>2553.249457142857</v>
      </c>
      <c r="M75" s="380">
        <v>2522.4245857142855</v>
      </c>
      <c r="O75" s="381" t="s">
        <v>277</v>
      </c>
      <c r="P75" s="380" t="s">
        <v>270</v>
      </c>
      <c r="Q75" s="380" t="s">
        <v>418</v>
      </c>
      <c r="R75" s="380">
        <v>2.8</v>
      </c>
      <c r="S75" s="380">
        <v>-0.7</v>
      </c>
      <c r="T75" s="380">
        <v>2.8861739379323619</v>
      </c>
      <c r="U75" s="380">
        <v>69</v>
      </c>
      <c r="V75" s="380">
        <v>1</v>
      </c>
      <c r="W75" s="380">
        <v>4.7279999999999998</v>
      </c>
      <c r="X75" s="380">
        <v>33.6</v>
      </c>
      <c r="Y75" s="380">
        <v>0</v>
      </c>
      <c r="Z75" s="380">
        <v>0</v>
      </c>
      <c r="AA75" s="380">
        <v>0</v>
      </c>
      <c r="AB75" s="380">
        <v>0</v>
      </c>
      <c r="AC75" s="380">
        <v>1</v>
      </c>
      <c r="AD75" s="380">
        <v>0</v>
      </c>
      <c r="AE75" s="380">
        <v>0</v>
      </c>
      <c r="AF75" s="380" t="s">
        <v>270</v>
      </c>
      <c r="AG75" s="380">
        <v>526</v>
      </c>
      <c r="AH75" s="380">
        <v>100</v>
      </c>
      <c r="AI75" s="380">
        <v>4.7279999999999998</v>
      </c>
      <c r="AJ75" s="380" t="s">
        <v>1568</v>
      </c>
    </row>
    <row r="76" spans="1:36" x14ac:dyDescent="0.2">
      <c r="A76" s="380"/>
      <c r="B76" s="380">
        <v>69</v>
      </c>
      <c r="C76" s="381" t="s">
        <v>413</v>
      </c>
      <c r="D76" s="380" t="s">
        <v>168</v>
      </c>
      <c r="E76" s="382">
        <v>18144.919999999998</v>
      </c>
      <c r="F76" s="382">
        <v>17925.86</v>
      </c>
      <c r="G76" s="383" t="s">
        <v>30</v>
      </c>
      <c r="H76" s="380">
        <v>51593</v>
      </c>
      <c r="I76" s="380" t="s">
        <v>416</v>
      </c>
      <c r="J76" s="380">
        <v>51591</v>
      </c>
      <c r="K76" s="380" t="s">
        <v>415</v>
      </c>
      <c r="L76" s="380">
        <v>810.04107142857129</v>
      </c>
      <c r="M76" s="380">
        <v>800.26160714285709</v>
      </c>
      <c r="O76" s="381" t="s">
        <v>269</v>
      </c>
      <c r="P76" s="380" t="s">
        <v>649</v>
      </c>
      <c r="Q76" s="380" t="e">
        <v>#N/A</v>
      </c>
      <c r="R76" s="380" t="e">
        <v>#N/A</v>
      </c>
      <c r="S76" s="380" t="e">
        <v>#N/A</v>
      </c>
      <c r="T76" s="380" t="e">
        <v>#N/A</v>
      </c>
      <c r="U76" s="380">
        <v>69</v>
      </c>
      <c r="V76" s="380">
        <v>1</v>
      </c>
      <c r="W76" s="380">
        <v>1.5</v>
      </c>
      <c r="X76" s="380">
        <v>33.6</v>
      </c>
      <c r="Y76" s="380">
        <v>0</v>
      </c>
      <c r="Z76" s="380">
        <v>1</v>
      </c>
      <c r="AA76" s="380">
        <v>0</v>
      </c>
      <c r="AB76" s="380">
        <v>0</v>
      </c>
      <c r="AC76" s="380">
        <v>0</v>
      </c>
      <c r="AD76" s="380">
        <v>0</v>
      </c>
      <c r="AE76" s="380">
        <v>0</v>
      </c>
      <c r="AF76" s="380" t="s">
        <v>270</v>
      </c>
      <c r="AG76" s="380">
        <v>526</v>
      </c>
      <c r="AH76" s="380">
        <v>100</v>
      </c>
      <c r="AI76" s="380">
        <v>1.5</v>
      </c>
      <c r="AJ76" s="380" t="s">
        <v>1568</v>
      </c>
    </row>
    <row r="77" spans="1:36" x14ac:dyDescent="0.2">
      <c r="A77" s="380"/>
      <c r="B77" s="380">
        <v>69</v>
      </c>
      <c r="C77" s="381" t="s">
        <v>413</v>
      </c>
      <c r="D77" s="380" t="s">
        <v>168</v>
      </c>
      <c r="E77" s="382">
        <v>18144.919999999998</v>
      </c>
      <c r="F77" s="382">
        <v>17925.86</v>
      </c>
      <c r="G77" s="383" t="s">
        <v>30</v>
      </c>
      <c r="H77" s="380">
        <v>51595</v>
      </c>
      <c r="I77" s="380" t="s">
        <v>417</v>
      </c>
      <c r="J77" s="380">
        <v>51593</v>
      </c>
      <c r="K77" s="380" t="s">
        <v>416</v>
      </c>
      <c r="L77" s="380">
        <v>2646.1341666666663</v>
      </c>
      <c r="M77" s="380">
        <v>2614.1879166666668</v>
      </c>
      <c r="O77" s="381" t="s">
        <v>269</v>
      </c>
      <c r="P77" s="380" t="s">
        <v>649</v>
      </c>
      <c r="Q77" s="380" t="e">
        <v>#N/A</v>
      </c>
      <c r="R77" s="380">
        <v>4.4000000000000004</v>
      </c>
      <c r="S77" s="380">
        <v>2.1</v>
      </c>
      <c r="T77" s="380">
        <v>4.8754486972995625</v>
      </c>
      <c r="U77" s="380">
        <v>69</v>
      </c>
      <c r="V77" s="380">
        <v>1</v>
      </c>
      <c r="W77" s="380">
        <v>4.9000000000000004</v>
      </c>
      <c r="X77" s="380">
        <v>33.6</v>
      </c>
      <c r="Y77" s="380">
        <v>0</v>
      </c>
      <c r="Z77" s="380">
        <v>1</v>
      </c>
      <c r="AA77" s="380">
        <v>0</v>
      </c>
      <c r="AB77" s="380">
        <v>0</v>
      </c>
      <c r="AC77" s="380">
        <v>0</v>
      </c>
      <c r="AD77" s="380">
        <v>0</v>
      </c>
      <c r="AE77" s="380">
        <v>0</v>
      </c>
      <c r="AF77" s="380" t="s">
        <v>270</v>
      </c>
      <c r="AG77" s="380">
        <v>526</v>
      </c>
      <c r="AH77" s="380">
        <v>100</v>
      </c>
      <c r="AI77" s="380">
        <v>4.9000000000000004</v>
      </c>
      <c r="AJ77" s="380" t="s">
        <v>1568</v>
      </c>
    </row>
    <row r="78" spans="1:36" x14ac:dyDescent="0.2">
      <c r="A78" s="380"/>
      <c r="B78" s="380">
        <v>69</v>
      </c>
      <c r="C78" s="381" t="s">
        <v>413</v>
      </c>
      <c r="D78" s="380" t="s">
        <v>168</v>
      </c>
      <c r="E78" s="382">
        <v>18144.919999999998</v>
      </c>
      <c r="F78" s="382">
        <v>17925.86</v>
      </c>
      <c r="G78" s="383" t="s">
        <v>30</v>
      </c>
      <c r="H78" s="380">
        <v>51597</v>
      </c>
      <c r="I78" s="380" t="s">
        <v>429</v>
      </c>
      <c r="J78" s="380">
        <v>51595</v>
      </c>
      <c r="K78" s="380" t="s">
        <v>417</v>
      </c>
      <c r="L78" s="380">
        <v>918.04654761904749</v>
      </c>
      <c r="M78" s="380">
        <v>906.96315476190466</v>
      </c>
      <c r="O78" s="381" t="s">
        <v>269</v>
      </c>
      <c r="P78" s="380" t="s">
        <v>649</v>
      </c>
      <c r="Q78" s="380" t="e">
        <v>#N/A</v>
      </c>
      <c r="R78" s="380">
        <v>6.3</v>
      </c>
      <c r="S78" s="380">
        <v>2.2000000000000002</v>
      </c>
      <c r="T78" s="380">
        <v>6.6730802482811491</v>
      </c>
      <c r="U78" s="380">
        <v>69</v>
      </c>
      <c r="V78" s="380">
        <v>1</v>
      </c>
      <c r="W78" s="380">
        <v>1.7</v>
      </c>
      <c r="X78" s="380">
        <v>33.6</v>
      </c>
      <c r="Y78" s="380">
        <v>0</v>
      </c>
      <c r="Z78" s="380">
        <v>1</v>
      </c>
      <c r="AA78" s="380">
        <v>0</v>
      </c>
      <c r="AB78" s="380">
        <v>0</v>
      </c>
      <c r="AC78" s="380">
        <v>0</v>
      </c>
      <c r="AD78" s="380">
        <v>0</v>
      </c>
      <c r="AE78" s="380">
        <v>0</v>
      </c>
      <c r="AF78" s="380" t="s">
        <v>270</v>
      </c>
      <c r="AG78" s="380">
        <v>526</v>
      </c>
      <c r="AH78" s="380">
        <v>100</v>
      </c>
      <c r="AI78" s="380">
        <v>1.7</v>
      </c>
      <c r="AJ78" s="380" t="s">
        <v>1568</v>
      </c>
    </row>
    <row r="79" spans="1:36" x14ac:dyDescent="0.2">
      <c r="A79" s="380"/>
      <c r="B79" s="380">
        <v>69</v>
      </c>
      <c r="C79" s="381" t="s">
        <v>440</v>
      </c>
      <c r="D79" s="380" t="s">
        <v>165</v>
      </c>
      <c r="E79" s="382">
        <v>5222.8900000000003</v>
      </c>
      <c r="F79" s="382">
        <v>5159.84</v>
      </c>
      <c r="G79" s="383" t="s">
        <v>29</v>
      </c>
      <c r="H79" s="380">
        <v>50955</v>
      </c>
      <c r="I79" s="380" t="s">
        <v>1569</v>
      </c>
      <c r="J79" s="380">
        <v>50953</v>
      </c>
      <c r="K79" s="380" t="s">
        <v>1570</v>
      </c>
      <c r="L79" s="380">
        <v>5222.8900000000003</v>
      </c>
      <c r="M79" s="380">
        <v>5159.84</v>
      </c>
      <c r="O79" s="381" t="s">
        <v>277</v>
      </c>
      <c r="P79" s="380" t="s">
        <v>270</v>
      </c>
      <c r="Q79" s="380" t="e">
        <v>#N/A</v>
      </c>
      <c r="R79" s="380">
        <v>17.3</v>
      </c>
      <c r="S79" s="380">
        <v>1.7</v>
      </c>
      <c r="T79" s="380">
        <v>17.383325343558408</v>
      </c>
      <c r="U79" s="380">
        <v>69</v>
      </c>
      <c r="V79" s="380">
        <v>1</v>
      </c>
      <c r="W79" s="380">
        <v>2.08</v>
      </c>
      <c r="X79" s="380">
        <v>2.08</v>
      </c>
      <c r="Y79" s="380">
        <v>1</v>
      </c>
      <c r="Z79" s="380">
        <v>0</v>
      </c>
      <c r="AA79" s="380">
        <v>0</v>
      </c>
      <c r="AB79" s="380">
        <v>0</v>
      </c>
      <c r="AC79" s="380">
        <v>1</v>
      </c>
      <c r="AD79" s="380">
        <v>5222.8900000000003</v>
      </c>
      <c r="AE79" s="380">
        <v>5159.84</v>
      </c>
      <c r="AF79" s="380" t="s">
        <v>270</v>
      </c>
      <c r="AG79" s="380">
        <v>526</v>
      </c>
      <c r="AH79" s="380">
        <v>100</v>
      </c>
      <c r="AI79" s="380">
        <v>2.08</v>
      </c>
      <c r="AJ79" s="380" t="s">
        <v>1571</v>
      </c>
    </row>
    <row r="80" spans="1:36" x14ac:dyDescent="0.2">
      <c r="A80" s="380"/>
      <c r="B80" s="380">
        <v>69</v>
      </c>
      <c r="C80" s="381" t="s">
        <v>141</v>
      </c>
      <c r="D80" s="380" t="s">
        <v>173</v>
      </c>
      <c r="E80" s="382">
        <v>424688.45</v>
      </c>
      <c r="F80" s="382">
        <v>419579.37</v>
      </c>
      <c r="G80" s="383" t="s">
        <v>30</v>
      </c>
      <c r="I80" s="380" t="s">
        <v>142</v>
      </c>
      <c r="K80" s="380" t="s">
        <v>143</v>
      </c>
      <c r="L80" s="380">
        <v>236348.35478260872</v>
      </c>
      <c r="M80" s="380">
        <v>233505.04069565219</v>
      </c>
      <c r="O80" s="381" t="s">
        <v>277</v>
      </c>
      <c r="P80" s="380" t="s">
        <v>270</v>
      </c>
      <c r="Q80" s="380" t="e">
        <v>#N/A</v>
      </c>
      <c r="R80" s="380" t="e">
        <v>#N/A</v>
      </c>
      <c r="S80" s="380" t="e">
        <v>#N/A</v>
      </c>
      <c r="T80" s="380" t="e">
        <v>#N/A</v>
      </c>
      <c r="U80" s="380">
        <v>69</v>
      </c>
      <c r="V80" s="380">
        <v>1</v>
      </c>
      <c r="W80" s="380">
        <v>6.4</v>
      </c>
      <c r="X80" s="380">
        <v>11.5</v>
      </c>
      <c r="Y80" s="380">
        <v>0</v>
      </c>
      <c r="Z80" s="380">
        <v>0</v>
      </c>
      <c r="AA80" s="380">
        <v>0</v>
      </c>
      <c r="AB80" s="380">
        <v>0</v>
      </c>
      <c r="AC80" s="380">
        <v>1</v>
      </c>
      <c r="AD80" s="380">
        <v>0</v>
      </c>
      <c r="AE80" s="380">
        <v>0</v>
      </c>
      <c r="AF80" s="380" t="s">
        <v>270</v>
      </c>
      <c r="AG80" s="380">
        <v>526</v>
      </c>
      <c r="AH80" s="380">
        <v>100</v>
      </c>
      <c r="AI80" s="380">
        <v>5</v>
      </c>
      <c r="AJ80" s="380" t="s">
        <v>1572</v>
      </c>
    </row>
    <row r="81" spans="1:36" x14ac:dyDescent="0.2">
      <c r="A81" s="380"/>
      <c r="B81" s="380">
        <v>69</v>
      </c>
      <c r="C81" s="381" t="s">
        <v>141</v>
      </c>
      <c r="D81" s="380" t="s">
        <v>173</v>
      </c>
      <c r="E81" s="382">
        <v>424688.45</v>
      </c>
      <c r="F81" s="382">
        <v>419579.37</v>
      </c>
      <c r="G81" s="383" t="s">
        <v>30</v>
      </c>
      <c r="I81" s="380" t="s">
        <v>143</v>
      </c>
      <c r="K81" s="380" t="s">
        <v>144</v>
      </c>
      <c r="L81" s="380">
        <v>188340.0952173913</v>
      </c>
      <c r="M81" s="380">
        <v>186074.32930434783</v>
      </c>
      <c r="O81" s="381" t="s">
        <v>277</v>
      </c>
      <c r="P81" s="380" t="s">
        <v>270</v>
      </c>
      <c r="Q81" s="380" t="e">
        <v>#N/A</v>
      </c>
      <c r="R81" s="380" t="e">
        <v>#N/A</v>
      </c>
      <c r="S81" s="380" t="e">
        <v>#N/A</v>
      </c>
      <c r="T81" s="380" t="e">
        <v>#N/A</v>
      </c>
      <c r="U81" s="380">
        <v>69</v>
      </c>
      <c r="V81" s="380">
        <v>1</v>
      </c>
      <c r="W81" s="380">
        <v>5.0999999999999996</v>
      </c>
      <c r="X81" s="380">
        <v>11.5</v>
      </c>
      <c r="Y81" s="380">
        <v>0</v>
      </c>
      <c r="Z81" s="380">
        <v>0</v>
      </c>
      <c r="AA81" s="380">
        <v>0</v>
      </c>
      <c r="AB81" s="380">
        <v>0</v>
      </c>
      <c r="AC81" s="380">
        <v>1</v>
      </c>
      <c r="AD81" s="380">
        <v>0</v>
      </c>
      <c r="AE81" s="380">
        <v>0</v>
      </c>
      <c r="AF81" s="380" t="s">
        <v>270</v>
      </c>
      <c r="AG81" s="380">
        <v>526</v>
      </c>
      <c r="AH81" s="380">
        <v>100</v>
      </c>
      <c r="AI81" s="380">
        <v>5</v>
      </c>
      <c r="AJ81" s="380" t="s">
        <v>1572</v>
      </c>
    </row>
    <row r="82" spans="1:36" x14ac:dyDescent="0.2">
      <c r="A82" s="380"/>
      <c r="B82" s="380">
        <v>69</v>
      </c>
      <c r="C82" s="381" t="s">
        <v>110</v>
      </c>
      <c r="D82" s="380" t="s">
        <v>170</v>
      </c>
      <c r="E82" s="382">
        <v>62389.33</v>
      </c>
      <c r="F82" s="382">
        <v>61636.12</v>
      </c>
      <c r="G82" s="383" t="s">
        <v>29</v>
      </c>
      <c r="H82" s="380">
        <v>50819</v>
      </c>
      <c r="I82" s="380" t="s">
        <v>457</v>
      </c>
      <c r="K82" s="380" t="s">
        <v>1573</v>
      </c>
      <c r="L82" s="380">
        <v>14221.097279411766</v>
      </c>
      <c r="M82" s="380">
        <v>14049.409705882354</v>
      </c>
      <c r="O82" s="381" t="s">
        <v>277</v>
      </c>
      <c r="P82" s="380" t="s">
        <v>270</v>
      </c>
      <c r="Q82" s="380" t="e">
        <v>#N/A</v>
      </c>
      <c r="R82" s="380" t="e">
        <v>#N/A</v>
      </c>
      <c r="S82" s="380" t="e">
        <v>#N/A</v>
      </c>
      <c r="T82" s="380" t="e">
        <v>#N/A</v>
      </c>
      <c r="U82" s="380">
        <v>69</v>
      </c>
      <c r="V82" s="380">
        <v>1</v>
      </c>
      <c r="W82" s="380">
        <v>3.1</v>
      </c>
      <c r="X82" s="380">
        <v>13.6</v>
      </c>
      <c r="Y82" s="380">
        <v>1</v>
      </c>
      <c r="Z82" s="380">
        <v>0</v>
      </c>
      <c r="AA82" s="380">
        <v>0</v>
      </c>
      <c r="AB82" s="380">
        <v>0</v>
      </c>
      <c r="AC82" s="380">
        <v>1</v>
      </c>
      <c r="AD82" s="380">
        <v>14221.097279411766</v>
      </c>
      <c r="AE82" s="380">
        <v>14049.409705882354</v>
      </c>
      <c r="AF82" s="380" t="s">
        <v>270</v>
      </c>
      <c r="AG82" s="380">
        <v>526</v>
      </c>
      <c r="AH82" s="380">
        <v>100</v>
      </c>
      <c r="AI82" s="380">
        <v>3.1</v>
      </c>
      <c r="AJ82" s="380" t="s">
        <v>1574</v>
      </c>
    </row>
    <row r="83" spans="1:36" x14ac:dyDescent="0.2">
      <c r="A83" s="380"/>
      <c r="B83" s="380">
        <v>69</v>
      </c>
      <c r="C83" s="381" t="s">
        <v>453</v>
      </c>
      <c r="D83" s="380" t="s">
        <v>164</v>
      </c>
      <c r="E83" s="382">
        <v>36556.42</v>
      </c>
      <c r="F83" s="382">
        <v>36115.08</v>
      </c>
      <c r="G83" s="383" t="s">
        <v>30</v>
      </c>
      <c r="H83" s="380">
        <v>50823</v>
      </c>
      <c r="I83" s="380" t="s">
        <v>456</v>
      </c>
      <c r="J83" s="380">
        <v>50831</v>
      </c>
      <c r="K83" s="380" t="s">
        <v>455</v>
      </c>
      <c r="L83" s="380">
        <v>2872.8497889199189</v>
      </c>
      <c r="M83" s="380">
        <v>2838.1663181139179</v>
      </c>
      <c r="O83" s="381" t="s">
        <v>277</v>
      </c>
      <c r="P83" s="380" t="s">
        <v>270</v>
      </c>
      <c r="Q83" s="380" t="e">
        <v>#N/A</v>
      </c>
      <c r="R83" s="380" t="e">
        <v>#N/A</v>
      </c>
      <c r="S83" s="380" t="e">
        <v>#N/A</v>
      </c>
      <c r="T83" s="380" t="e">
        <v>#N/A</v>
      </c>
      <c r="U83" s="380">
        <v>69</v>
      </c>
      <c r="V83" s="380">
        <v>1</v>
      </c>
      <c r="W83" s="380">
        <v>6.05</v>
      </c>
      <c r="X83" s="380">
        <v>76.984999999999999</v>
      </c>
      <c r="Y83" s="380">
        <v>0</v>
      </c>
      <c r="Z83" s="380">
        <v>0</v>
      </c>
      <c r="AA83" s="380">
        <v>0</v>
      </c>
      <c r="AB83" s="380">
        <v>0</v>
      </c>
      <c r="AC83" s="380">
        <v>1</v>
      </c>
      <c r="AD83" s="380">
        <v>0</v>
      </c>
      <c r="AE83" s="380">
        <v>0</v>
      </c>
      <c r="AF83" s="380" t="s">
        <v>270</v>
      </c>
      <c r="AG83" s="380">
        <v>526</v>
      </c>
      <c r="AH83" s="380">
        <v>100</v>
      </c>
      <c r="AI83" s="380">
        <v>6.05</v>
      </c>
    </row>
    <row r="84" spans="1:36" x14ac:dyDescent="0.2">
      <c r="A84" s="380"/>
      <c r="B84" s="380">
        <v>69</v>
      </c>
      <c r="C84" s="381" t="s">
        <v>530</v>
      </c>
      <c r="D84" s="380" t="s">
        <v>176</v>
      </c>
      <c r="E84" s="382">
        <v>5656.06</v>
      </c>
      <c r="F84" s="382">
        <v>5587.78</v>
      </c>
      <c r="G84" s="383" t="s">
        <v>30</v>
      </c>
      <c r="H84" s="380">
        <v>51563</v>
      </c>
      <c r="I84" s="380" t="s">
        <v>688</v>
      </c>
      <c r="J84" s="380">
        <v>51557</v>
      </c>
      <c r="K84" s="380" t="s">
        <v>536</v>
      </c>
      <c r="L84" s="380">
        <v>2141.3550782672005</v>
      </c>
      <c r="M84" s="380">
        <v>2115.5046232253362</v>
      </c>
      <c r="O84" s="381" t="s">
        <v>269</v>
      </c>
      <c r="P84" s="380" t="s">
        <v>648</v>
      </c>
      <c r="Q84" s="380" t="e">
        <v>#N/A</v>
      </c>
      <c r="R84" s="380">
        <v>8</v>
      </c>
      <c r="S84" s="380">
        <v>1.8</v>
      </c>
      <c r="T84" s="380">
        <v>8.1999999999999993</v>
      </c>
      <c r="U84" s="380">
        <v>69</v>
      </c>
      <c r="V84" s="380">
        <v>1</v>
      </c>
      <c r="W84" s="380">
        <v>10.4</v>
      </c>
      <c r="X84" s="380">
        <v>27.47</v>
      </c>
      <c r="Y84" s="380">
        <v>0</v>
      </c>
      <c r="Z84" s="380">
        <v>1</v>
      </c>
      <c r="AA84" s="380">
        <v>0</v>
      </c>
      <c r="AB84" s="380">
        <v>0</v>
      </c>
      <c r="AC84" s="380">
        <v>0</v>
      </c>
      <c r="AD84" s="380">
        <v>0</v>
      </c>
      <c r="AE84" s="380">
        <v>0</v>
      </c>
      <c r="AF84" s="380" t="s">
        <v>270</v>
      </c>
      <c r="AG84" s="380">
        <v>526</v>
      </c>
      <c r="AH84" s="380">
        <v>100</v>
      </c>
      <c r="AI84" s="380">
        <v>10.4</v>
      </c>
      <c r="AJ84" s="380" t="s">
        <v>1575</v>
      </c>
    </row>
    <row r="85" spans="1:36" x14ac:dyDescent="0.2">
      <c r="A85" s="380"/>
      <c r="B85" s="380">
        <v>69</v>
      </c>
      <c r="C85" s="381" t="s">
        <v>530</v>
      </c>
      <c r="D85" s="380" t="s">
        <v>176</v>
      </c>
      <c r="E85" s="382">
        <v>5656.06</v>
      </c>
      <c r="F85" s="382">
        <v>5587.78</v>
      </c>
      <c r="G85" s="383" t="s">
        <v>30</v>
      </c>
      <c r="I85" s="380" t="s">
        <v>748</v>
      </c>
      <c r="J85" s="380">
        <v>51621</v>
      </c>
      <c r="K85" s="380" t="s">
        <v>485</v>
      </c>
      <c r="L85" s="380">
        <v>932.72485620677105</v>
      </c>
      <c r="M85" s="380">
        <v>921.46499453949764</v>
      </c>
      <c r="O85" s="381" t="s">
        <v>277</v>
      </c>
      <c r="P85" s="380" t="s">
        <v>270</v>
      </c>
      <c r="Q85" s="380" t="e">
        <v>#N/A</v>
      </c>
      <c r="R85" s="380" t="e">
        <v>#N/A</v>
      </c>
      <c r="S85" s="380" t="e">
        <v>#N/A</v>
      </c>
      <c r="T85" s="380" t="e">
        <v>#N/A</v>
      </c>
      <c r="U85" s="380">
        <v>69</v>
      </c>
      <c r="V85" s="380">
        <v>1</v>
      </c>
      <c r="W85" s="380">
        <v>4.53</v>
      </c>
      <c r="X85" s="380">
        <v>27.47</v>
      </c>
      <c r="Y85" s="380">
        <v>0</v>
      </c>
      <c r="Z85" s="380">
        <v>0</v>
      </c>
      <c r="AA85" s="380">
        <v>0</v>
      </c>
      <c r="AB85" s="380">
        <v>0</v>
      </c>
      <c r="AC85" s="380">
        <v>1</v>
      </c>
      <c r="AD85" s="380">
        <v>0</v>
      </c>
      <c r="AE85" s="380">
        <v>0</v>
      </c>
      <c r="AF85" s="380" t="s">
        <v>270</v>
      </c>
      <c r="AG85" s="380">
        <v>526</v>
      </c>
      <c r="AH85" s="380">
        <v>100</v>
      </c>
      <c r="AI85" s="380">
        <v>4.53</v>
      </c>
      <c r="AJ85" s="380" t="s">
        <v>1576</v>
      </c>
    </row>
    <row r="86" spans="1:36" x14ac:dyDescent="0.2">
      <c r="A86" s="380"/>
      <c r="B86" s="380">
        <v>69</v>
      </c>
      <c r="C86" s="381" t="s">
        <v>530</v>
      </c>
      <c r="D86" s="380" t="s">
        <v>176</v>
      </c>
      <c r="E86" s="382">
        <v>5656.06</v>
      </c>
      <c r="F86" s="382">
        <v>5587.78</v>
      </c>
      <c r="G86" s="383" t="s">
        <v>30</v>
      </c>
      <c r="H86" s="380">
        <v>51621</v>
      </c>
      <c r="I86" s="380" t="s">
        <v>485</v>
      </c>
      <c r="J86" s="380">
        <v>51623</v>
      </c>
      <c r="K86" s="380" t="s">
        <v>537</v>
      </c>
      <c r="L86" s="380">
        <v>693.88140516927558</v>
      </c>
      <c r="M86" s="380">
        <v>685.50486348744073</v>
      </c>
      <c r="O86" s="381" t="s">
        <v>269</v>
      </c>
      <c r="P86" s="380" t="s">
        <v>648</v>
      </c>
      <c r="Q86" s="380" t="e">
        <v>#N/A</v>
      </c>
      <c r="R86" s="380">
        <v>9.1999999999999993</v>
      </c>
      <c r="S86" s="380">
        <v>2.2000000000000002</v>
      </c>
      <c r="T86" s="380">
        <v>9.4593868723083734</v>
      </c>
      <c r="U86" s="380">
        <v>69</v>
      </c>
      <c r="V86" s="380">
        <v>1</v>
      </c>
      <c r="W86" s="380">
        <v>3.37</v>
      </c>
      <c r="X86" s="380">
        <v>27.47</v>
      </c>
      <c r="Y86" s="380">
        <v>0</v>
      </c>
      <c r="Z86" s="380">
        <v>1</v>
      </c>
      <c r="AA86" s="380">
        <v>0</v>
      </c>
      <c r="AB86" s="380">
        <v>0</v>
      </c>
      <c r="AC86" s="380">
        <v>0</v>
      </c>
      <c r="AD86" s="380">
        <v>0</v>
      </c>
      <c r="AE86" s="380">
        <v>0</v>
      </c>
      <c r="AF86" s="380" t="s">
        <v>270</v>
      </c>
      <c r="AG86" s="380">
        <v>526</v>
      </c>
      <c r="AH86" s="380">
        <v>100</v>
      </c>
      <c r="AI86" s="380">
        <v>3.37</v>
      </c>
      <c r="AJ86" s="380" t="s">
        <v>1576</v>
      </c>
    </row>
    <row r="87" spans="1:36" x14ac:dyDescent="0.2">
      <c r="A87" s="380"/>
      <c r="B87" s="380">
        <v>69</v>
      </c>
      <c r="C87" s="381" t="s">
        <v>530</v>
      </c>
      <c r="D87" s="380" t="s">
        <v>176</v>
      </c>
      <c r="E87" s="382">
        <v>5656.06</v>
      </c>
      <c r="F87" s="382">
        <v>5587.78</v>
      </c>
      <c r="G87" s="383" t="s">
        <v>30</v>
      </c>
      <c r="H87" s="380">
        <v>51623</v>
      </c>
      <c r="I87" s="380" t="s">
        <v>537</v>
      </c>
      <c r="J87" s="380">
        <v>51627</v>
      </c>
      <c r="K87" s="380" t="s">
        <v>531</v>
      </c>
      <c r="L87" s="380">
        <v>1159.2143356388788</v>
      </c>
      <c r="M87" s="380">
        <v>1145.2202912267926</v>
      </c>
      <c r="O87" s="381" t="s">
        <v>269</v>
      </c>
      <c r="P87" s="380" t="s">
        <v>648</v>
      </c>
      <c r="Q87" s="380" t="e">
        <v>#N/A</v>
      </c>
      <c r="R87" s="380">
        <v>7</v>
      </c>
      <c r="S87" s="380">
        <v>2.1</v>
      </c>
      <c r="T87" s="380">
        <v>7.3082145562373846</v>
      </c>
      <c r="U87" s="380">
        <v>69</v>
      </c>
      <c r="V87" s="380">
        <v>1</v>
      </c>
      <c r="W87" s="380">
        <v>5.63</v>
      </c>
      <c r="X87" s="380">
        <v>27.47</v>
      </c>
      <c r="Y87" s="380">
        <v>0</v>
      </c>
      <c r="Z87" s="380">
        <v>1</v>
      </c>
      <c r="AA87" s="380">
        <v>0</v>
      </c>
      <c r="AB87" s="380">
        <v>0</v>
      </c>
      <c r="AC87" s="380">
        <v>0</v>
      </c>
      <c r="AD87" s="380">
        <v>0</v>
      </c>
      <c r="AE87" s="380">
        <v>0</v>
      </c>
      <c r="AF87" s="380" t="s">
        <v>270</v>
      </c>
      <c r="AG87" s="380">
        <v>526</v>
      </c>
      <c r="AH87" s="380">
        <v>100</v>
      </c>
      <c r="AI87" s="380">
        <v>5.63</v>
      </c>
      <c r="AJ87" s="380" t="s">
        <v>1576</v>
      </c>
    </row>
    <row r="88" spans="1:36" x14ac:dyDescent="0.2">
      <c r="A88" s="380"/>
      <c r="B88" s="380">
        <v>69</v>
      </c>
      <c r="C88" s="381" t="s">
        <v>530</v>
      </c>
      <c r="D88" s="380" t="s">
        <v>176</v>
      </c>
      <c r="E88" s="382">
        <v>5656.06</v>
      </c>
      <c r="F88" s="382">
        <v>5587.78</v>
      </c>
      <c r="G88" s="383" t="s">
        <v>30</v>
      </c>
      <c r="H88" s="380">
        <v>51627</v>
      </c>
      <c r="I88" s="380" t="s">
        <v>531</v>
      </c>
      <c r="J88" s="380">
        <v>51629</v>
      </c>
      <c r="K88" s="380" t="s">
        <v>532</v>
      </c>
      <c r="L88" s="380">
        <v>275.90536585365857</v>
      </c>
      <c r="M88" s="380">
        <v>272.57463414634145</v>
      </c>
      <c r="O88" s="381" t="s">
        <v>277</v>
      </c>
      <c r="P88" s="380" t="s">
        <v>270</v>
      </c>
      <c r="Q88" s="380" t="e">
        <v>#N/A</v>
      </c>
      <c r="R88" s="380">
        <v>9.6</v>
      </c>
      <c r="S88" s="380">
        <v>0.1</v>
      </c>
      <c r="T88" s="380">
        <v>9.6005208192055917</v>
      </c>
      <c r="U88" s="380">
        <v>69</v>
      </c>
      <c r="V88" s="380">
        <v>1</v>
      </c>
      <c r="W88" s="380">
        <v>1.34</v>
      </c>
      <c r="X88" s="380">
        <v>27.47</v>
      </c>
      <c r="Y88" s="380">
        <v>0</v>
      </c>
      <c r="Z88" s="380">
        <v>0</v>
      </c>
      <c r="AA88" s="380">
        <v>0</v>
      </c>
      <c r="AB88" s="380">
        <v>0</v>
      </c>
      <c r="AC88" s="380">
        <v>1</v>
      </c>
      <c r="AD88" s="380">
        <v>0</v>
      </c>
      <c r="AE88" s="380">
        <v>0</v>
      </c>
      <c r="AF88" s="380" t="s">
        <v>270</v>
      </c>
      <c r="AG88" s="380">
        <v>526</v>
      </c>
      <c r="AH88" s="380">
        <v>100</v>
      </c>
      <c r="AI88" s="380">
        <v>1.34</v>
      </c>
      <c r="AJ88" s="380" t="s">
        <v>1576</v>
      </c>
    </row>
    <row r="89" spans="1:36" x14ac:dyDescent="0.2">
      <c r="A89" s="380"/>
      <c r="B89" s="380">
        <v>69</v>
      </c>
      <c r="C89" s="381" t="s">
        <v>530</v>
      </c>
      <c r="D89" s="380" t="s">
        <v>176</v>
      </c>
      <c r="E89" s="382">
        <v>5656.06</v>
      </c>
      <c r="F89" s="382">
        <v>5587.78</v>
      </c>
      <c r="G89" s="383" t="s">
        <v>30</v>
      </c>
      <c r="H89" s="380">
        <v>51557</v>
      </c>
      <c r="I89" s="380" t="s">
        <v>536</v>
      </c>
      <c r="K89" s="380" t="s">
        <v>510</v>
      </c>
      <c r="L89" s="380">
        <v>226.48947943210777</v>
      </c>
      <c r="M89" s="380">
        <v>223.75529668729521</v>
      </c>
      <c r="O89" s="381" t="s">
        <v>269</v>
      </c>
      <c r="P89" s="380" t="s">
        <v>648</v>
      </c>
      <c r="Q89" s="380" t="e">
        <v>#N/A</v>
      </c>
      <c r="R89" s="380" t="e">
        <v>#N/A</v>
      </c>
      <c r="S89" s="380" t="e">
        <v>#N/A</v>
      </c>
      <c r="T89" s="380" t="e">
        <v>#N/A</v>
      </c>
      <c r="U89" s="380">
        <v>69</v>
      </c>
      <c r="V89" s="380">
        <v>1</v>
      </c>
      <c r="W89" s="380">
        <v>1.1000000000000001</v>
      </c>
      <c r="X89" s="380">
        <v>27.47</v>
      </c>
      <c r="Y89" s="380">
        <v>0</v>
      </c>
      <c r="Z89" s="380">
        <v>1</v>
      </c>
      <c r="AA89" s="380">
        <v>0</v>
      </c>
      <c r="AB89" s="380">
        <v>0</v>
      </c>
      <c r="AC89" s="380">
        <v>0</v>
      </c>
      <c r="AD89" s="380">
        <v>0</v>
      </c>
      <c r="AE89" s="380">
        <v>0</v>
      </c>
      <c r="AF89" s="380" t="s">
        <v>270</v>
      </c>
      <c r="AG89" s="380">
        <v>526</v>
      </c>
      <c r="AH89" s="380">
        <v>100</v>
      </c>
      <c r="AI89" s="380">
        <v>1.1000000000000001</v>
      </c>
      <c r="AJ89" s="380" t="s">
        <v>1576</v>
      </c>
    </row>
    <row r="90" spans="1:36" x14ac:dyDescent="0.2">
      <c r="A90" s="380"/>
      <c r="B90" s="380">
        <v>69</v>
      </c>
      <c r="C90" s="381" t="s">
        <v>530</v>
      </c>
      <c r="D90" s="380" t="s">
        <v>176</v>
      </c>
      <c r="E90" s="382">
        <v>5656.06</v>
      </c>
      <c r="F90" s="382">
        <v>5587.78</v>
      </c>
      <c r="G90" s="383" t="s">
        <v>30</v>
      </c>
      <c r="H90" s="380">
        <v>51531</v>
      </c>
      <c r="I90" s="380" t="s">
        <v>702</v>
      </c>
      <c r="J90" s="380">
        <v>51551</v>
      </c>
      <c r="K90" s="380" t="s">
        <v>526</v>
      </c>
      <c r="L90" s="380">
        <v>2187.0098666666668</v>
      </c>
      <c r="M90" s="380">
        <v>2160.6082666666666</v>
      </c>
      <c r="N90" s="380">
        <v>5656.06</v>
      </c>
      <c r="O90" s="381" t="s">
        <v>269</v>
      </c>
      <c r="P90" s="380" t="s">
        <v>648</v>
      </c>
      <c r="Q90" s="380" t="s">
        <v>526</v>
      </c>
      <c r="R90" s="380">
        <v>4.8</v>
      </c>
      <c r="S90" s="380">
        <v>0</v>
      </c>
      <c r="T90" s="380">
        <v>4.8</v>
      </c>
      <c r="U90" s="380">
        <v>69</v>
      </c>
      <c r="V90" s="380">
        <v>1</v>
      </c>
      <c r="W90" s="380">
        <v>7.25</v>
      </c>
      <c r="X90" s="380">
        <v>18.75</v>
      </c>
      <c r="Y90" s="380">
        <v>0</v>
      </c>
      <c r="Z90" s="380">
        <v>1</v>
      </c>
      <c r="AA90" s="380">
        <v>0</v>
      </c>
      <c r="AB90" s="380">
        <v>0</v>
      </c>
      <c r="AC90" s="380">
        <v>0</v>
      </c>
      <c r="AD90" s="380">
        <v>0</v>
      </c>
      <c r="AE90" s="380">
        <v>0</v>
      </c>
      <c r="AF90" s="380" t="s">
        <v>270</v>
      </c>
      <c r="AG90" s="380">
        <v>526</v>
      </c>
      <c r="AH90" s="380">
        <v>100</v>
      </c>
      <c r="AI90" s="380">
        <v>7.25</v>
      </c>
      <c r="AJ90" s="380" t="s">
        <v>1576</v>
      </c>
    </row>
    <row r="91" spans="1:36" x14ac:dyDescent="0.2">
      <c r="A91" s="380"/>
      <c r="B91" s="380">
        <v>69</v>
      </c>
      <c r="C91" s="381" t="s">
        <v>530</v>
      </c>
      <c r="D91" s="380" t="s">
        <v>176</v>
      </c>
      <c r="E91" s="382">
        <v>5656.06</v>
      </c>
      <c r="F91" s="382">
        <v>5587.78</v>
      </c>
      <c r="G91" s="383" t="s">
        <v>30</v>
      </c>
      <c r="H91" s="380">
        <v>51551</v>
      </c>
      <c r="I91" s="380" t="s">
        <v>526</v>
      </c>
      <c r="J91" s="380">
        <v>51553</v>
      </c>
      <c r="K91" s="380" t="s">
        <v>533</v>
      </c>
      <c r="L91" s="380">
        <v>1206.6261333333334</v>
      </c>
      <c r="M91" s="380">
        <v>1192.0597333333333</v>
      </c>
      <c r="O91" s="381" t="s">
        <v>277</v>
      </c>
      <c r="P91" s="380" t="s">
        <v>270</v>
      </c>
      <c r="Q91" s="380" t="s">
        <v>533</v>
      </c>
      <c r="R91" s="380">
        <v>2.1</v>
      </c>
      <c r="S91" s="380">
        <v>-0.7</v>
      </c>
      <c r="T91" s="380">
        <v>2.2135943621178655</v>
      </c>
      <c r="U91" s="380">
        <v>69</v>
      </c>
      <c r="V91" s="380">
        <v>1</v>
      </c>
      <c r="W91" s="380">
        <v>4</v>
      </c>
      <c r="X91" s="380">
        <v>18.75</v>
      </c>
      <c r="Y91" s="380">
        <v>0</v>
      </c>
      <c r="Z91" s="380">
        <v>0</v>
      </c>
      <c r="AA91" s="380">
        <v>0</v>
      </c>
      <c r="AB91" s="380">
        <v>0</v>
      </c>
      <c r="AC91" s="380">
        <v>1</v>
      </c>
      <c r="AD91" s="380">
        <v>0</v>
      </c>
      <c r="AE91" s="380">
        <v>0</v>
      </c>
      <c r="AF91" s="380" t="s">
        <v>270</v>
      </c>
      <c r="AG91" s="380">
        <v>526</v>
      </c>
      <c r="AH91" s="380">
        <v>100</v>
      </c>
      <c r="AI91" s="380">
        <v>4</v>
      </c>
      <c r="AJ91" s="380" t="s">
        <v>1576</v>
      </c>
    </row>
    <row r="92" spans="1:36" x14ac:dyDescent="0.2">
      <c r="A92" s="380"/>
      <c r="B92" s="380">
        <v>69</v>
      </c>
      <c r="C92" s="381" t="s">
        <v>530</v>
      </c>
      <c r="D92" s="380" t="s">
        <v>176</v>
      </c>
      <c r="E92" s="382">
        <v>5656.06</v>
      </c>
      <c r="F92" s="382">
        <v>5587.78</v>
      </c>
      <c r="G92" s="383" t="s">
        <v>30</v>
      </c>
      <c r="H92" s="380">
        <v>51553</v>
      </c>
      <c r="I92" s="380" t="s">
        <v>533</v>
      </c>
      <c r="J92" s="380">
        <v>51555</v>
      </c>
      <c r="K92" s="380" t="s">
        <v>534</v>
      </c>
      <c r="L92" s="380">
        <v>904.96960000000001</v>
      </c>
      <c r="M92" s="380">
        <v>894.04480000000001</v>
      </c>
      <c r="O92" s="381" t="s">
        <v>269</v>
      </c>
      <c r="P92" s="380" t="s">
        <v>648</v>
      </c>
      <c r="Q92" s="380" t="s">
        <v>534</v>
      </c>
      <c r="R92" s="380">
        <v>8</v>
      </c>
      <c r="S92" s="380">
        <v>1.9</v>
      </c>
      <c r="T92" s="380">
        <v>8.2225300242686856</v>
      </c>
      <c r="U92" s="380">
        <v>69</v>
      </c>
      <c r="V92" s="380">
        <v>1</v>
      </c>
      <c r="W92" s="380">
        <v>3</v>
      </c>
      <c r="X92" s="380">
        <v>18.75</v>
      </c>
      <c r="Y92" s="380">
        <v>0</v>
      </c>
      <c r="Z92" s="380">
        <v>1</v>
      </c>
      <c r="AA92" s="380">
        <v>0</v>
      </c>
      <c r="AB92" s="380">
        <v>0</v>
      </c>
      <c r="AC92" s="380">
        <v>0</v>
      </c>
      <c r="AD92" s="380">
        <v>0</v>
      </c>
      <c r="AE92" s="380">
        <v>0</v>
      </c>
      <c r="AF92" s="380" t="s">
        <v>270</v>
      </c>
      <c r="AG92" s="380">
        <v>526</v>
      </c>
      <c r="AH92" s="380">
        <v>100</v>
      </c>
      <c r="AI92" s="380">
        <v>3</v>
      </c>
      <c r="AJ92" s="380" t="s">
        <v>1576</v>
      </c>
    </row>
    <row r="93" spans="1:36" x14ac:dyDescent="0.2">
      <c r="A93" s="380"/>
      <c r="B93" s="380">
        <v>69</v>
      </c>
      <c r="C93" s="381" t="s">
        <v>530</v>
      </c>
      <c r="D93" s="380" t="s">
        <v>176</v>
      </c>
      <c r="E93" s="382">
        <v>5656.06</v>
      </c>
      <c r="F93" s="382">
        <v>5587.78</v>
      </c>
      <c r="G93" s="383" t="s">
        <v>30</v>
      </c>
      <c r="H93" s="380">
        <v>51555</v>
      </c>
      <c r="I93" s="380" t="s">
        <v>534</v>
      </c>
      <c r="J93" s="380">
        <v>51611</v>
      </c>
      <c r="K93" s="380" t="s">
        <v>535</v>
      </c>
      <c r="L93" s="380">
        <v>1357.4544000000001</v>
      </c>
      <c r="M93" s="380">
        <v>1341.0672</v>
      </c>
      <c r="O93" s="381" t="s">
        <v>277</v>
      </c>
      <c r="P93" s="380" t="s">
        <v>270</v>
      </c>
      <c r="Q93" s="380" t="s">
        <v>535</v>
      </c>
      <c r="R93" s="380" t="e">
        <v>#N/A</v>
      </c>
      <c r="S93" s="380" t="e">
        <v>#N/A</v>
      </c>
      <c r="T93" s="380" t="e">
        <v>#N/A</v>
      </c>
      <c r="U93" s="380">
        <v>69</v>
      </c>
      <c r="V93" s="380">
        <v>1</v>
      </c>
      <c r="W93" s="380">
        <v>4.5</v>
      </c>
      <c r="X93" s="380">
        <v>18.75</v>
      </c>
      <c r="Y93" s="380">
        <v>0</v>
      </c>
      <c r="Z93" s="380">
        <v>0</v>
      </c>
      <c r="AA93" s="380">
        <v>0</v>
      </c>
      <c r="AB93" s="380">
        <v>0</v>
      </c>
      <c r="AC93" s="380">
        <v>1</v>
      </c>
      <c r="AD93" s="380">
        <v>0</v>
      </c>
      <c r="AE93" s="380">
        <v>0</v>
      </c>
      <c r="AF93" s="380" t="s">
        <v>270</v>
      </c>
      <c r="AG93" s="380">
        <v>526</v>
      </c>
      <c r="AH93" s="380">
        <v>100</v>
      </c>
      <c r="AI93" s="380">
        <v>4.5</v>
      </c>
      <c r="AJ93" s="380" t="s">
        <v>1576</v>
      </c>
    </row>
    <row r="94" spans="1:36" x14ac:dyDescent="0.2">
      <c r="A94" s="380"/>
      <c r="B94" s="380">
        <v>69</v>
      </c>
      <c r="C94" s="381" t="s">
        <v>708</v>
      </c>
      <c r="D94" s="380" t="s">
        <v>167</v>
      </c>
      <c r="E94" s="382">
        <v>684201.1</v>
      </c>
      <c r="F94" s="382">
        <v>509228.53</v>
      </c>
      <c r="G94" s="383" t="s">
        <v>29</v>
      </c>
      <c r="H94" s="380">
        <v>51105</v>
      </c>
      <c r="I94" s="380" t="s">
        <v>451</v>
      </c>
      <c r="J94" s="380">
        <v>51115</v>
      </c>
      <c r="K94" s="380" t="s">
        <v>709</v>
      </c>
      <c r="L94" s="380">
        <v>92926.008489667089</v>
      </c>
      <c r="M94" s="380">
        <v>69161.792785718542</v>
      </c>
      <c r="O94" s="381" t="s">
        <v>269</v>
      </c>
      <c r="P94" s="380" t="s">
        <v>644</v>
      </c>
      <c r="Q94" s="380" t="e">
        <v>#N/A</v>
      </c>
      <c r="R94" s="380">
        <v>4.5</v>
      </c>
      <c r="S94" s="380">
        <v>1.5</v>
      </c>
      <c r="T94" s="380">
        <v>4.7434164902525691</v>
      </c>
      <c r="U94" s="380">
        <v>69</v>
      </c>
      <c r="V94" s="380">
        <v>1</v>
      </c>
      <c r="W94" s="380">
        <v>4.5609999999999999</v>
      </c>
      <c r="X94" s="380">
        <v>33.582000000000001</v>
      </c>
      <c r="Y94" s="380">
        <v>1</v>
      </c>
      <c r="Z94" s="380">
        <v>1</v>
      </c>
      <c r="AA94" s="380">
        <v>92926.008489667089</v>
      </c>
      <c r="AB94" s="380">
        <v>69161.792785718542</v>
      </c>
      <c r="AC94" s="380">
        <v>0</v>
      </c>
      <c r="AD94" s="380">
        <v>0</v>
      </c>
      <c r="AE94" s="380">
        <v>0</v>
      </c>
      <c r="AF94" s="380" t="s">
        <v>270</v>
      </c>
      <c r="AG94" s="380">
        <v>526</v>
      </c>
      <c r="AH94" s="380">
        <v>100</v>
      </c>
      <c r="AI94" s="380">
        <v>4.5609999999999999</v>
      </c>
      <c r="AJ94" s="380" t="s">
        <v>1577</v>
      </c>
    </row>
    <row r="95" spans="1:36" x14ac:dyDescent="0.2">
      <c r="A95" s="380"/>
      <c r="B95" s="380">
        <v>69</v>
      </c>
      <c r="C95" s="381" t="s">
        <v>708</v>
      </c>
      <c r="D95" s="380" t="s">
        <v>167</v>
      </c>
      <c r="E95" s="382">
        <v>684201.1</v>
      </c>
      <c r="F95" s="382">
        <v>509228.53</v>
      </c>
      <c r="G95" s="383" t="s">
        <v>29</v>
      </c>
      <c r="H95" s="380">
        <v>51115</v>
      </c>
      <c r="I95" s="380" t="s">
        <v>709</v>
      </c>
      <c r="J95" s="380">
        <v>51117</v>
      </c>
      <c r="K95" s="380" t="s">
        <v>710</v>
      </c>
      <c r="L95" s="380">
        <v>241676.89381811683</v>
      </c>
      <c r="M95" s="380">
        <v>179872.21793996784</v>
      </c>
      <c r="O95" s="381" t="s">
        <v>269</v>
      </c>
      <c r="P95" s="380" t="s">
        <v>644</v>
      </c>
      <c r="Q95" s="380" t="e">
        <v>#N/A</v>
      </c>
      <c r="R95" s="380">
        <v>3.4</v>
      </c>
      <c r="S95" s="380">
        <v>0.9</v>
      </c>
      <c r="T95" s="380">
        <v>3.5171010790137949</v>
      </c>
      <c r="U95" s="380">
        <v>69</v>
      </c>
      <c r="V95" s="380">
        <v>1</v>
      </c>
      <c r="W95" s="380">
        <v>11.862</v>
      </c>
      <c r="X95" s="380">
        <v>33.582000000000001</v>
      </c>
      <c r="Y95" s="380">
        <v>1</v>
      </c>
      <c r="Z95" s="380">
        <v>1</v>
      </c>
      <c r="AA95" s="380">
        <v>241676.89381811683</v>
      </c>
      <c r="AB95" s="380">
        <v>179872.21793996784</v>
      </c>
      <c r="AC95" s="380">
        <v>0</v>
      </c>
      <c r="AD95" s="380">
        <v>0</v>
      </c>
      <c r="AE95" s="380">
        <v>0</v>
      </c>
      <c r="AF95" s="380" t="s">
        <v>270</v>
      </c>
      <c r="AG95" s="380">
        <v>526</v>
      </c>
      <c r="AH95" s="380">
        <v>100</v>
      </c>
      <c r="AI95" s="380">
        <v>11.862</v>
      </c>
      <c r="AJ95" s="380" t="s">
        <v>1577</v>
      </c>
    </row>
    <row r="96" spans="1:36" x14ac:dyDescent="0.2">
      <c r="A96" s="380"/>
      <c r="B96" s="380">
        <v>69</v>
      </c>
      <c r="C96" s="381" t="s">
        <v>708</v>
      </c>
      <c r="D96" s="380" t="s">
        <v>167</v>
      </c>
      <c r="E96" s="382">
        <v>684201.1</v>
      </c>
      <c r="F96" s="382">
        <v>509228.53</v>
      </c>
      <c r="G96" s="383" t="s">
        <v>30</v>
      </c>
      <c r="H96" s="380">
        <v>51117</v>
      </c>
      <c r="I96" s="380" t="s">
        <v>710</v>
      </c>
      <c r="K96" s="380" t="s">
        <v>751</v>
      </c>
      <c r="L96" s="380">
        <v>141192.11550830802</v>
      </c>
      <c r="M96" s="380">
        <v>105084.67967661248</v>
      </c>
      <c r="O96" s="381" t="s">
        <v>277</v>
      </c>
      <c r="P96" s="380" t="s">
        <v>270</v>
      </c>
      <c r="Q96" s="380" t="e">
        <v>#N/A</v>
      </c>
      <c r="R96" s="380" t="e">
        <v>#N/A</v>
      </c>
      <c r="S96" s="380" t="e">
        <v>#N/A</v>
      </c>
      <c r="T96" s="380" t="e">
        <v>#N/A</v>
      </c>
      <c r="U96" s="380">
        <v>69</v>
      </c>
      <c r="V96" s="380">
        <v>1</v>
      </c>
      <c r="W96" s="380">
        <v>6.93</v>
      </c>
      <c r="X96" s="380">
        <v>33.582000000000001</v>
      </c>
      <c r="Y96" s="380">
        <v>0</v>
      </c>
      <c r="Z96" s="380">
        <v>0</v>
      </c>
      <c r="AA96" s="380">
        <v>0</v>
      </c>
      <c r="AB96" s="380">
        <v>0</v>
      </c>
      <c r="AC96" s="380">
        <v>1</v>
      </c>
      <c r="AD96" s="380">
        <v>0</v>
      </c>
      <c r="AE96" s="380">
        <v>0</v>
      </c>
      <c r="AF96" s="380" t="s">
        <v>270</v>
      </c>
      <c r="AG96" s="380">
        <v>526</v>
      </c>
      <c r="AH96" s="380">
        <v>100</v>
      </c>
      <c r="AI96" s="380">
        <v>6.93</v>
      </c>
      <c r="AJ96" s="380" t="s">
        <v>1577</v>
      </c>
    </row>
    <row r="97" spans="1:36" x14ac:dyDescent="0.2">
      <c r="A97" s="380"/>
      <c r="B97" s="380">
        <v>69</v>
      </c>
      <c r="C97" s="381" t="s">
        <v>708</v>
      </c>
      <c r="D97" s="380" t="s">
        <v>167</v>
      </c>
      <c r="E97" s="382">
        <v>684201.1</v>
      </c>
      <c r="F97" s="382">
        <v>509228.53</v>
      </c>
      <c r="G97" s="383" t="s">
        <v>30</v>
      </c>
      <c r="H97" s="380">
        <v>51135</v>
      </c>
      <c r="I97" s="380" t="s">
        <v>443</v>
      </c>
      <c r="J97" s="380">
        <v>51133</v>
      </c>
      <c r="K97" s="380" t="s">
        <v>711</v>
      </c>
      <c r="L97" s="380">
        <v>17582.798799952354</v>
      </c>
      <c r="M97" s="380">
        <v>13086.302822643083</v>
      </c>
      <c r="O97" s="381" t="s">
        <v>277</v>
      </c>
      <c r="P97" s="380" t="s">
        <v>270</v>
      </c>
      <c r="Q97" s="380" t="e">
        <v>#N/A</v>
      </c>
      <c r="R97" s="380">
        <v>9</v>
      </c>
      <c r="S97" s="380">
        <v>-1.3</v>
      </c>
      <c r="T97" s="380">
        <v>9.0934042030473936</v>
      </c>
      <c r="U97" s="380">
        <v>69</v>
      </c>
      <c r="V97" s="380">
        <v>1</v>
      </c>
      <c r="W97" s="380">
        <v>0.86299999999999999</v>
      </c>
      <c r="X97" s="380">
        <v>33.582000000000001</v>
      </c>
      <c r="Y97" s="380">
        <v>0</v>
      </c>
      <c r="Z97" s="380">
        <v>0</v>
      </c>
      <c r="AA97" s="380">
        <v>0</v>
      </c>
      <c r="AB97" s="380">
        <v>0</v>
      </c>
      <c r="AC97" s="380">
        <v>1</v>
      </c>
      <c r="AD97" s="380">
        <v>0</v>
      </c>
      <c r="AE97" s="380">
        <v>0</v>
      </c>
      <c r="AF97" s="380" t="s">
        <v>270</v>
      </c>
      <c r="AG97" s="380">
        <v>526</v>
      </c>
      <c r="AH97" s="380">
        <v>100</v>
      </c>
      <c r="AI97" s="380">
        <v>0.86299999999999999</v>
      </c>
      <c r="AJ97" s="380" t="s">
        <v>1577</v>
      </c>
    </row>
    <row r="98" spans="1:36" x14ac:dyDescent="0.2">
      <c r="A98" s="380"/>
      <c r="B98" s="380">
        <v>69</v>
      </c>
      <c r="C98" s="381" t="s">
        <v>708</v>
      </c>
      <c r="D98" s="380" t="s">
        <v>167</v>
      </c>
      <c r="E98" s="382">
        <v>684201.1</v>
      </c>
      <c r="F98" s="382">
        <v>509228.53</v>
      </c>
      <c r="G98" s="383" t="s">
        <v>30</v>
      </c>
      <c r="H98" s="380">
        <v>51149</v>
      </c>
      <c r="I98" s="380" t="s">
        <v>404</v>
      </c>
      <c r="J98" s="380">
        <v>51135</v>
      </c>
      <c r="K98" s="380" t="s">
        <v>443</v>
      </c>
      <c r="L98" s="380">
        <v>171141.95819188852</v>
      </c>
      <c r="M98" s="380">
        <v>127375.36930498484</v>
      </c>
      <c r="O98" s="381" t="s">
        <v>269</v>
      </c>
      <c r="P98" s="380" t="s">
        <v>644</v>
      </c>
      <c r="Q98" s="380" t="e">
        <v>#N/A</v>
      </c>
      <c r="R98" s="380">
        <v>3.2</v>
      </c>
      <c r="S98" s="380">
        <v>0.1</v>
      </c>
      <c r="T98" s="380">
        <v>3.2015621187164247</v>
      </c>
      <c r="U98" s="380">
        <v>69</v>
      </c>
      <c r="V98" s="380">
        <v>1</v>
      </c>
      <c r="W98" s="380">
        <v>8.4</v>
      </c>
      <c r="X98" s="380">
        <v>33.582000000000001</v>
      </c>
      <c r="Y98" s="380">
        <v>0</v>
      </c>
      <c r="Z98" s="380">
        <v>1</v>
      </c>
      <c r="AA98" s="380">
        <v>0</v>
      </c>
      <c r="AB98" s="380">
        <v>0</v>
      </c>
      <c r="AC98" s="380">
        <v>0</v>
      </c>
      <c r="AD98" s="380">
        <v>0</v>
      </c>
      <c r="AE98" s="380">
        <v>0</v>
      </c>
      <c r="AF98" s="380" t="s">
        <v>270</v>
      </c>
      <c r="AG98" s="380">
        <v>526</v>
      </c>
      <c r="AH98" s="380">
        <v>100</v>
      </c>
      <c r="AI98" s="380">
        <v>7.08</v>
      </c>
      <c r="AJ98" s="380" t="s">
        <v>1577</v>
      </c>
    </row>
    <row r="99" spans="1:36" x14ac:dyDescent="0.2">
      <c r="A99" s="380"/>
      <c r="B99" s="380">
        <v>115</v>
      </c>
      <c r="C99" s="381" t="s">
        <v>145</v>
      </c>
      <c r="D99" s="380" t="s">
        <v>366</v>
      </c>
      <c r="E99" s="382">
        <v>125514.8</v>
      </c>
      <c r="F99" s="382">
        <v>114965.24</v>
      </c>
      <c r="G99" s="383" t="s">
        <v>29</v>
      </c>
      <c r="I99" s="380" t="s">
        <v>116</v>
      </c>
      <c r="K99" s="380" t="s">
        <v>117</v>
      </c>
      <c r="L99" s="380">
        <v>125514.8</v>
      </c>
      <c r="M99" s="380">
        <v>114965.24</v>
      </c>
      <c r="N99" s="380">
        <v>125514.8</v>
      </c>
      <c r="O99" s="381" t="s">
        <v>277</v>
      </c>
      <c r="P99" s="380" t="s">
        <v>270</v>
      </c>
      <c r="Q99" s="380" t="e">
        <v>#N/A</v>
      </c>
      <c r="R99" s="380" t="e">
        <v>#N/A</v>
      </c>
      <c r="S99" s="380" t="e">
        <v>#N/A</v>
      </c>
      <c r="T99" s="380" t="e">
        <v>#N/A</v>
      </c>
      <c r="U99" s="380">
        <v>115</v>
      </c>
      <c r="V99" s="380">
        <v>1</v>
      </c>
      <c r="W99" s="380">
        <v>1.2230000000000001</v>
      </c>
      <c r="X99" s="380">
        <v>1.2230000000000001</v>
      </c>
      <c r="Y99" s="380">
        <v>1</v>
      </c>
      <c r="Z99" s="380">
        <v>0</v>
      </c>
      <c r="AA99" s="380">
        <v>0</v>
      </c>
      <c r="AB99" s="380">
        <v>0</v>
      </c>
      <c r="AC99" s="380">
        <v>1</v>
      </c>
      <c r="AD99" s="380">
        <v>125514.8</v>
      </c>
      <c r="AE99" s="380">
        <v>114965.24</v>
      </c>
      <c r="AF99" s="380" t="s">
        <v>270</v>
      </c>
      <c r="AG99" s="380">
        <v>526</v>
      </c>
      <c r="AH99" s="380">
        <v>100</v>
      </c>
      <c r="AI99" s="380">
        <v>1.2230000000000001</v>
      </c>
      <c r="AJ99" s="380" t="s">
        <v>1578</v>
      </c>
    </row>
    <row r="100" spans="1:36" x14ac:dyDescent="0.2">
      <c r="A100" s="380"/>
      <c r="B100" s="380">
        <v>115</v>
      </c>
      <c r="C100" s="381" t="s">
        <v>1579</v>
      </c>
      <c r="D100" s="380" t="s">
        <v>15</v>
      </c>
      <c r="E100" s="382">
        <v>4742230.5199999996</v>
      </c>
      <c r="F100" s="382">
        <v>4345548.26</v>
      </c>
      <c r="G100" s="383" t="s">
        <v>29</v>
      </c>
      <c r="I100" s="380" t="s">
        <v>116</v>
      </c>
      <c r="K100" s="380" t="s">
        <v>1580</v>
      </c>
      <c r="L100" s="380">
        <v>4742230.5199999996</v>
      </c>
      <c r="M100" s="380">
        <v>4345548.26</v>
      </c>
      <c r="N100" s="380">
        <v>4742230.5199999996</v>
      </c>
      <c r="O100" s="381" t="s">
        <v>277</v>
      </c>
      <c r="P100" s="380" t="s">
        <v>270</v>
      </c>
      <c r="Q100" s="380" t="e">
        <v>#N/A</v>
      </c>
      <c r="R100" s="380" t="e">
        <v>#N/A</v>
      </c>
      <c r="S100" s="380" t="e">
        <v>#N/A</v>
      </c>
      <c r="T100" s="380" t="e">
        <v>#N/A</v>
      </c>
      <c r="U100" s="380">
        <v>115</v>
      </c>
      <c r="V100" s="380">
        <v>1</v>
      </c>
      <c r="W100" s="380">
        <v>5.2309999999999999</v>
      </c>
      <c r="X100" s="380">
        <v>5.2309999999999999</v>
      </c>
      <c r="Y100" s="380">
        <v>1</v>
      </c>
      <c r="Z100" s="380">
        <v>0</v>
      </c>
      <c r="AA100" s="380">
        <v>0</v>
      </c>
      <c r="AB100" s="380">
        <v>0</v>
      </c>
      <c r="AC100" s="380">
        <v>1</v>
      </c>
      <c r="AD100" s="380">
        <v>4742230.5199999996</v>
      </c>
      <c r="AE100" s="380">
        <v>4345548.26</v>
      </c>
      <c r="AF100" s="380" t="s">
        <v>270</v>
      </c>
      <c r="AG100" s="380">
        <v>526</v>
      </c>
      <c r="AH100" s="380">
        <v>100</v>
      </c>
      <c r="AI100" s="380">
        <v>5.2309999999999999</v>
      </c>
      <c r="AJ100" s="380" t="s">
        <v>1578</v>
      </c>
    </row>
    <row r="101" spans="1:36" x14ac:dyDescent="0.2">
      <c r="A101" s="380"/>
      <c r="B101" s="380">
        <v>115</v>
      </c>
      <c r="C101" s="381" t="s">
        <v>517</v>
      </c>
      <c r="D101" s="380" t="s">
        <v>93</v>
      </c>
      <c r="E101" s="382">
        <v>3612343.97</v>
      </c>
      <c r="F101" s="382">
        <v>3546925.84</v>
      </c>
      <c r="G101" s="383" t="s">
        <v>29</v>
      </c>
      <c r="I101" s="380" t="s">
        <v>1581</v>
      </c>
      <c r="K101" s="380" t="s">
        <v>1582</v>
      </c>
      <c r="L101" s="380">
        <v>1542.953723270776</v>
      </c>
      <c r="M101" s="380">
        <v>1515.0114375717449</v>
      </c>
      <c r="N101" s="380">
        <v>1542.953723270776</v>
      </c>
      <c r="O101" s="381" t="s">
        <v>277</v>
      </c>
      <c r="P101" s="380" t="s">
        <v>270</v>
      </c>
      <c r="Q101" s="380" t="e">
        <v>#N/A</v>
      </c>
      <c r="R101" s="380" t="e">
        <v>#N/A</v>
      </c>
      <c r="S101" s="380" t="e">
        <v>#N/A</v>
      </c>
      <c r="T101" s="380" t="e">
        <v>#N/A</v>
      </c>
      <c r="U101" s="380">
        <v>115</v>
      </c>
      <c r="V101" s="380">
        <v>1</v>
      </c>
      <c r="W101" s="380">
        <v>1.6E-2</v>
      </c>
      <c r="X101" s="380">
        <v>37.459000000000003</v>
      </c>
      <c r="Y101" s="380">
        <v>1</v>
      </c>
      <c r="Z101" s="380">
        <v>0</v>
      </c>
      <c r="AA101" s="380">
        <v>0</v>
      </c>
      <c r="AB101" s="380">
        <v>0</v>
      </c>
      <c r="AC101" s="380">
        <v>1</v>
      </c>
      <c r="AD101" s="380">
        <v>1542.953723270776</v>
      </c>
      <c r="AE101" s="380">
        <v>1515.0114375717449</v>
      </c>
      <c r="AF101" s="380" t="s">
        <v>270</v>
      </c>
      <c r="AG101" s="380">
        <v>526</v>
      </c>
      <c r="AH101" s="380">
        <v>100</v>
      </c>
      <c r="AI101" s="380">
        <v>1.6E-2</v>
      </c>
      <c r="AJ101" s="380" t="s">
        <v>1583</v>
      </c>
    </row>
    <row r="102" spans="1:36" ht="12.75" x14ac:dyDescent="0.2">
      <c r="A102" s="380"/>
      <c r="B102" s="431">
        <v>69</v>
      </c>
      <c r="C102" s="401" t="s">
        <v>1584</v>
      </c>
      <c r="D102" s="432" t="s">
        <v>669</v>
      </c>
      <c r="E102" s="428">
        <v>166850.62</v>
      </c>
      <c r="F102" s="428">
        <v>129234.16</v>
      </c>
      <c r="G102" s="433" t="s">
        <v>29</v>
      </c>
      <c r="H102" s="431">
        <v>52017</v>
      </c>
      <c r="I102" s="434" t="s">
        <v>685</v>
      </c>
      <c r="J102" s="431">
        <v>52021</v>
      </c>
      <c r="K102" s="435" t="s">
        <v>1585</v>
      </c>
      <c r="L102" s="436">
        <v>166850.62</v>
      </c>
      <c r="M102" s="436">
        <v>129234.16</v>
      </c>
      <c r="N102" s="437"/>
      <c r="O102" s="438" t="s">
        <v>277</v>
      </c>
      <c r="P102" s="439" t="s">
        <v>270</v>
      </c>
      <c r="Q102" s="440" t="s">
        <v>1585</v>
      </c>
      <c r="R102" s="441" t="e">
        <v>#REF!</v>
      </c>
      <c r="S102" s="441" t="e">
        <v>#REF!</v>
      </c>
      <c r="T102" s="442" t="e">
        <v>#REF!</v>
      </c>
      <c r="U102" s="431">
        <v>69</v>
      </c>
      <c r="V102" s="431">
        <v>1</v>
      </c>
      <c r="W102" s="431">
        <v>8.8480000000000008</v>
      </c>
      <c r="X102" s="431">
        <v>8.8480000000000008</v>
      </c>
      <c r="Y102" s="440">
        <v>1</v>
      </c>
      <c r="Z102" s="440">
        <v>0</v>
      </c>
      <c r="AA102" s="443">
        <v>0</v>
      </c>
      <c r="AB102" s="443">
        <v>0</v>
      </c>
      <c r="AC102" s="440">
        <v>1</v>
      </c>
      <c r="AD102" s="443">
        <v>166850.62</v>
      </c>
      <c r="AE102" s="443">
        <v>129234.16</v>
      </c>
      <c r="AF102" s="438" t="s">
        <v>270</v>
      </c>
      <c r="AG102" s="431">
        <v>526</v>
      </c>
      <c r="AH102" s="431">
        <v>100</v>
      </c>
      <c r="AI102" s="431">
        <v>8.8480000000000008</v>
      </c>
      <c r="AJ102" s="380" t="s">
        <v>1586</v>
      </c>
    </row>
    <row r="103" spans="1:36" x14ac:dyDescent="0.2">
      <c r="A103" s="380"/>
    </row>
    <row r="104" spans="1:36" x14ac:dyDescent="0.2">
      <c r="A104" s="379" t="s">
        <v>1587</v>
      </c>
      <c r="B104" s="444"/>
      <c r="C104" s="445"/>
      <c r="D104" s="446"/>
      <c r="E104" s="447"/>
      <c r="F104" s="447"/>
      <c r="G104" s="448"/>
      <c r="H104" s="444"/>
      <c r="I104" s="449"/>
      <c r="J104" s="444"/>
      <c r="K104" s="450"/>
      <c r="L104" s="451"/>
      <c r="M104" s="451"/>
      <c r="N104" s="452"/>
      <c r="O104" s="453"/>
      <c r="P104" s="454"/>
      <c r="Q104" s="455"/>
      <c r="R104" s="456"/>
      <c r="S104" s="456"/>
      <c r="T104" s="457"/>
      <c r="U104" s="444"/>
      <c r="V104" s="444"/>
      <c r="W104" s="444"/>
      <c r="X104" s="444"/>
      <c r="Y104" s="455"/>
      <c r="Z104" s="455"/>
      <c r="AA104" s="458"/>
      <c r="AB104" s="458"/>
      <c r="AC104" s="455"/>
      <c r="AD104" s="458"/>
      <c r="AE104" s="458"/>
      <c r="AF104" s="453"/>
      <c r="AG104" s="444"/>
      <c r="AH104" s="444"/>
      <c r="AI104" s="444"/>
    </row>
    <row r="105" spans="1:36" ht="13.5" customHeight="1" x14ac:dyDescent="0.2">
      <c r="B105" s="380">
        <v>69</v>
      </c>
      <c r="C105" s="381" t="s">
        <v>530</v>
      </c>
      <c r="D105" s="380" t="s">
        <v>866</v>
      </c>
      <c r="E105" s="382">
        <v>589238.25</v>
      </c>
      <c r="F105" s="382">
        <v>353444.28</v>
      </c>
      <c r="G105" s="383" t="s">
        <v>30</v>
      </c>
      <c r="H105" s="380">
        <v>51563</v>
      </c>
      <c r="I105" s="380" t="s">
        <v>688</v>
      </c>
      <c r="J105" s="380">
        <v>51557</v>
      </c>
      <c r="K105" s="380" t="s">
        <v>536</v>
      </c>
      <c r="L105" s="380">
        <v>199481.69921874997</v>
      </c>
      <c r="M105" s="380">
        <v>119655.61562500001</v>
      </c>
      <c r="O105" s="381" t="s">
        <v>269</v>
      </c>
      <c r="P105" s="380" t="s">
        <v>648</v>
      </c>
      <c r="Q105" s="380" t="s">
        <v>536</v>
      </c>
      <c r="R105" s="380">
        <v>8</v>
      </c>
      <c r="S105" s="380">
        <v>1.8</v>
      </c>
      <c r="T105" s="380">
        <v>8.1999999999999993</v>
      </c>
      <c r="U105" s="380">
        <v>69</v>
      </c>
      <c r="V105" s="380">
        <v>1</v>
      </c>
      <c r="W105" s="380">
        <v>10.4</v>
      </c>
      <c r="X105" s="380">
        <v>30.72</v>
      </c>
      <c r="Y105" s="380">
        <v>0</v>
      </c>
      <c r="Z105" s="380">
        <v>1</v>
      </c>
      <c r="AA105" s="380">
        <v>0</v>
      </c>
      <c r="AB105" s="380">
        <v>0</v>
      </c>
      <c r="AC105" s="380">
        <v>0</v>
      </c>
      <c r="AD105" s="380">
        <v>0</v>
      </c>
      <c r="AE105" s="380">
        <v>0</v>
      </c>
      <c r="AF105" s="380" t="s">
        <v>270</v>
      </c>
      <c r="AG105" s="380">
        <v>526</v>
      </c>
      <c r="AH105" s="380">
        <v>100</v>
      </c>
      <c r="AI105" s="380">
        <v>10.4</v>
      </c>
      <c r="AJ105" s="380" t="s">
        <v>1575</v>
      </c>
    </row>
    <row r="106" spans="1:36" ht="13.5" customHeight="1" x14ac:dyDescent="0.2">
      <c r="B106" s="83">
        <v>69</v>
      </c>
      <c r="C106" s="401" t="s">
        <v>746</v>
      </c>
      <c r="D106" s="31" t="s">
        <v>871</v>
      </c>
      <c r="E106" s="428">
        <v>4055918.72</v>
      </c>
      <c r="F106" s="428">
        <v>3535530.66</v>
      </c>
      <c r="G106" s="433" t="s">
        <v>30</v>
      </c>
      <c r="H106" s="83">
        <v>51517</v>
      </c>
      <c r="I106" s="88" t="s">
        <v>272</v>
      </c>
      <c r="J106" s="83">
        <v>51527</v>
      </c>
      <c r="K106" s="94" t="s">
        <v>747</v>
      </c>
      <c r="L106" s="96">
        <v>47651.450791142495</v>
      </c>
      <c r="M106" s="96">
        <v>41537.608836886538</v>
      </c>
      <c r="N106" s="97"/>
      <c r="O106" s="98" t="s">
        <v>269</v>
      </c>
      <c r="P106" s="385" t="s">
        <v>653</v>
      </c>
      <c r="Q106" s="39" t="e">
        <v>#N/A</v>
      </c>
      <c r="R106" s="386" t="e">
        <v>#REF!</v>
      </c>
      <c r="S106" s="386" t="e">
        <v>#REF!</v>
      </c>
      <c r="T106" s="387" t="e">
        <v>#REF!</v>
      </c>
      <c r="U106" s="83">
        <v>69</v>
      </c>
      <c r="V106" s="83">
        <v>1</v>
      </c>
      <c r="W106" s="83">
        <v>1.71</v>
      </c>
      <c r="X106" s="83">
        <v>145.54900000000004</v>
      </c>
      <c r="AJ106" s="380" t="s">
        <v>1588</v>
      </c>
    </row>
    <row r="107" spans="1:36" x14ac:dyDescent="0.2">
      <c r="A107" s="379" t="s">
        <v>1589</v>
      </c>
    </row>
    <row r="108" spans="1:36" x14ac:dyDescent="0.2">
      <c r="B108" s="380">
        <v>69</v>
      </c>
      <c r="C108" s="381" t="s">
        <v>453</v>
      </c>
      <c r="D108" s="380" t="s">
        <v>792</v>
      </c>
      <c r="E108" s="382">
        <v>4655963.05</v>
      </c>
      <c r="F108" s="382">
        <v>3525998.37</v>
      </c>
      <c r="G108" s="383" t="s">
        <v>29</v>
      </c>
      <c r="H108" s="380">
        <v>50819</v>
      </c>
      <c r="I108" s="380" t="s">
        <v>457</v>
      </c>
      <c r="J108" s="380">
        <v>50823</v>
      </c>
      <c r="K108" s="380" t="s">
        <v>456</v>
      </c>
      <c r="L108" s="380">
        <v>729308.37718539196</v>
      </c>
      <c r="M108" s="380">
        <v>552311.11621107848</v>
      </c>
      <c r="O108" s="381" t="s">
        <v>269</v>
      </c>
      <c r="P108" s="380" t="s">
        <v>651</v>
      </c>
      <c r="Q108" s="380" t="s">
        <v>456</v>
      </c>
      <c r="R108" s="380">
        <v>2.1</v>
      </c>
      <c r="S108" s="380">
        <v>0.9</v>
      </c>
      <c r="T108" s="380">
        <v>2.2847319317591728</v>
      </c>
      <c r="U108" s="380">
        <v>69</v>
      </c>
      <c r="V108" s="380">
        <v>1</v>
      </c>
      <c r="W108" s="380">
        <v>22.99</v>
      </c>
      <c r="X108" s="380">
        <v>146.77000000000001</v>
      </c>
      <c r="Y108" s="380">
        <v>1</v>
      </c>
      <c r="Z108" s="380">
        <v>1</v>
      </c>
      <c r="AA108" s="380">
        <v>729308.37718539196</v>
      </c>
      <c r="AB108" s="380">
        <v>552311.11621107848</v>
      </c>
      <c r="AC108" s="380">
        <v>0</v>
      </c>
      <c r="AD108" s="380">
        <v>0</v>
      </c>
      <c r="AE108" s="380">
        <v>0</v>
      </c>
      <c r="AF108" s="380" t="s">
        <v>270</v>
      </c>
      <c r="AG108" s="380">
        <v>526</v>
      </c>
      <c r="AH108" s="380">
        <v>100</v>
      </c>
      <c r="AI108" s="380">
        <v>22.99</v>
      </c>
      <c r="AJ108" s="380" t="s">
        <v>1512</v>
      </c>
    </row>
    <row r="109" spans="1:36" x14ac:dyDescent="0.2">
      <c r="B109" s="380">
        <v>69</v>
      </c>
      <c r="C109" s="381" t="s">
        <v>453</v>
      </c>
      <c r="D109" s="380" t="s">
        <v>792</v>
      </c>
      <c r="E109" s="382">
        <v>4655963.05</v>
      </c>
      <c r="F109" s="382">
        <v>3525998.37</v>
      </c>
      <c r="G109" s="383" t="s">
        <v>29</v>
      </c>
      <c r="H109" s="380">
        <v>50831</v>
      </c>
      <c r="I109" s="380" t="s">
        <v>455</v>
      </c>
      <c r="J109" s="380">
        <v>50833</v>
      </c>
      <c r="K109" s="380" t="s">
        <v>454</v>
      </c>
      <c r="L109" s="380">
        <v>147828.49228725216</v>
      </c>
      <c r="M109" s="380">
        <v>111951.70950602985</v>
      </c>
      <c r="O109" s="381" t="s">
        <v>269</v>
      </c>
      <c r="P109" s="380" t="s">
        <v>651</v>
      </c>
      <c r="Q109" s="380" t="s">
        <v>454</v>
      </c>
      <c r="R109" s="380">
        <v>6.4</v>
      </c>
      <c r="S109" s="380">
        <v>2.8</v>
      </c>
      <c r="T109" s="380">
        <v>6.9856996786291923</v>
      </c>
      <c r="U109" s="380">
        <v>69</v>
      </c>
      <c r="V109" s="380">
        <v>1</v>
      </c>
      <c r="W109" s="380">
        <v>4.66</v>
      </c>
      <c r="X109" s="380">
        <v>146.77000000000001</v>
      </c>
      <c r="Y109" s="380">
        <v>1</v>
      </c>
      <c r="Z109" s="380">
        <v>1</v>
      </c>
      <c r="AA109" s="380">
        <v>147828.49228725216</v>
      </c>
      <c r="AB109" s="380">
        <v>111951.70950602985</v>
      </c>
      <c r="AC109" s="380">
        <v>0</v>
      </c>
      <c r="AD109" s="380">
        <v>0</v>
      </c>
      <c r="AE109" s="380">
        <v>0</v>
      </c>
      <c r="AF109" s="380" t="s">
        <v>270</v>
      </c>
      <c r="AG109" s="380">
        <v>526</v>
      </c>
      <c r="AH109" s="380">
        <v>100</v>
      </c>
      <c r="AI109" s="380">
        <v>4.66</v>
      </c>
      <c r="AJ109" s="380" t="s">
        <v>1512</v>
      </c>
    </row>
    <row r="110" spans="1:36" x14ac:dyDescent="0.2">
      <c r="B110" s="380">
        <v>69</v>
      </c>
      <c r="C110" s="381" t="s">
        <v>453</v>
      </c>
      <c r="D110" s="380" t="s">
        <v>792</v>
      </c>
      <c r="E110" s="382">
        <v>4655963.05</v>
      </c>
      <c r="F110" s="382">
        <v>3525998.37</v>
      </c>
      <c r="G110" s="383" t="s">
        <v>29</v>
      </c>
      <c r="H110" s="380">
        <v>50831</v>
      </c>
      <c r="I110" s="380" t="s">
        <v>455</v>
      </c>
      <c r="J110" s="380">
        <v>50765</v>
      </c>
      <c r="K110" s="380" t="s">
        <v>458</v>
      </c>
      <c r="L110" s="380">
        <v>545157.21887476998</v>
      </c>
      <c r="M110" s="380">
        <v>412851.95876848127</v>
      </c>
      <c r="O110" s="381" t="s">
        <v>269</v>
      </c>
      <c r="P110" s="380" t="s">
        <v>652</v>
      </c>
      <c r="Q110" s="380" t="s">
        <v>458</v>
      </c>
      <c r="R110" s="380" t="e">
        <v>#N/A</v>
      </c>
      <c r="S110" s="380" t="e">
        <v>#N/A</v>
      </c>
      <c r="T110" s="380" t="e">
        <v>#N/A</v>
      </c>
      <c r="U110" s="380">
        <v>69</v>
      </c>
      <c r="V110" s="380">
        <v>1</v>
      </c>
      <c r="W110" s="380">
        <v>17.184999999999999</v>
      </c>
      <c r="X110" s="380">
        <v>146.77000000000001</v>
      </c>
      <c r="Y110" s="380">
        <v>1</v>
      </c>
      <c r="Z110" s="380">
        <v>1</v>
      </c>
      <c r="AA110" s="380">
        <v>545157.21887476998</v>
      </c>
      <c r="AB110" s="380">
        <v>412851.95876848127</v>
      </c>
      <c r="AC110" s="380">
        <v>0</v>
      </c>
      <c r="AD110" s="380">
        <v>0</v>
      </c>
      <c r="AE110" s="380">
        <v>0</v>
      </c>
      <c r="AF110" s="380" t="s">
        <v>270</v>
      </c>
      <c r="AG110" s="380">
        <v>526</v>
      </c>
      <c r="AH110" s="380">
        <v>100</v>
      </c>
      <c r="AI110" s="380">
        <v>17.184999999999999</v>
      </c>
      <c r="AJ110" s="380" t="s">
        <v>1512</v>
      </c>
    </row>
    <row r="111" spans="1:36" x14ac:dyDescent="0.2">
      <c r="B111" s="380">
        <v>69</v>
      </c>
      <c r="C111" s="381" t="s">
        <v>453</v>
      </c>
      <c r="D111" s="380" t="s">
        <v>792</v>
      </c>
      <c r="E111" s="382">
        <v>4655963.05</v>
      </c>
      <c r="F111" s="382">
        <v>3525998.37</v>
      </c>
      <c r="G111" s="383" t="s">
        <v>29</v>
      </c>
      <c r="H111" s="380">
        <v>50765</v>
      </c>
      <c r="I111" s="380" t="s">
        <v>458</v>
      </c>
      <c r="J111" s="380">
        <v>50767</v>
      </c>
      <c r="K111" s="380" t="s">
        <v>1590</v>
      </c>
      <c r="L111" s="380">
        <v>126891.40968862845</v>
      </c>
      <c r="M111" s="380">
        <v>96095.887988008442</v>
      </c>
      <c r="O111" s="381" t="s">
        <v>277</v>
      </c>
      <c r="P111" s="380" t="s">
        <v>270</v>
      </c>
      <c r="Q111" s="380" t="s">
        <v>1590</v>
      </c>
      <c r="R111" s="380">
        <v>2.6</v>
      </c>
      <c r="S111" s="380">
        <v>1.1000000000000001</v>
      </c>
      <c r="T111" s="380">
        <v>2.8231188426986211</v>
      </c>
      <c r="U111" s="380">
        <v>69</v>
      </c>
      <c r="V111" s="380">
        <v>1</v>
      </c>
      <c r="W111" s="380">
        <v>4</v>
      </c>
      <c r="X111" s="380">
        <v>146.77000000000001</v>
      </c>
      <c r="Y111" s="380">
        <v>1</v>
      </c>
      <c r="Z111" s="380">
        <v>0</v>
      </c>
      <c r="AA111" s="380">
        <v>0</v>
      </c>
      <c r="AB111" s="380">
        <v>0</v>
      </c>
      <c r="AC111" s="380">
        <v>1</v>
      </c>
      <c r="AD111" s="380">
        <v>126891.40968862845</v>
      </c>
      <c r="AE111" s="380">
        <v>96095.887988008442</v>
      </c>
      <c r="AF111" s="380" t="s">
        <v>270</v>
      </c>
      <c r="AG111" s="380">
        <v>526</v>
      </c>
      <c r="AH111" s="380">
        <v>100</v>
      </c>
      <c r="AI111" s="380">
        <v>4</v>
      </c>
      <c r="AJ111" s="380" t="s">
        <v>1512</v>
      </c>
    </row>
    <row r="112" spans="1:36" x14ac:dyDescent="0.2">
      <c r="B112" s="380">
        <v>69</v>
      </c>
      <c r="C112" s="381" t="s">
        <v>453</v>
      </c>
      <c r="D112" s="380" t="s">
        <v>792</v>
      </c>
      <c r="E112" s="382">
        <v>4655963.05</v>
      </c>
      <c r="F112" s="382">
        <v>3525998.37</v>
      </c>
      <c r="G112" s="383" t="s">
        <v>29</v>
      </c>
      <c r="I112" s="380" t="s">
        <v>455</v>
      </c>
      <c r="K112" s="380" t="s">
        <v>138</v>
      </c>
      <c r="L112" s="380">
        <v>701075.03852967219</v>
      </c>
      <c r="M112" s="380">
        <v>530929.78113374673</v>
      </c>
      <c r="O112" s="381" t="s">
        <v>277</v>
      </c>
      <c r="P112" s="380" t="s">
        <v>270</v>
      </c>
      <c r="Q112" s="380" t="e">
        <v>#N/A</v>
      </c>
      <c r="R112" s="380" t="e">
        <v>#N/A</v>
      </c>
      <c r="S112" s="380" t="e">
        <v>#N/A</v>
      </c>
      <c r="T112" s="380" t="e">
        <v>#N/A</v>
      </c>
      <c r="U112" s="380">
        <v>69</v>
      </c>
      <c r="V112" s="380">
        <v>1</v>
      </c>
      <c r="W112" s="380">
        <v>22.1</v>
      </c>
      <c r="X112" s="380">
        <v>146.77000000000001</v>
      </c>
      <c r="Y112" s="380">
        <v>1</v>
      </c>
      <c r="Z112" s="380">
        <v>0</v>
      </c>
      <c r="AA112" s="380">
        <v>0</v>
      </c>
      <c r="AB112" s="380">
        <v>0</v>
      </c>
      <c r="AC112" s="380">
        <v>1</v>
      </c>
      <c r="AD112" s="380">
        <v>701075.03852967219</v>
      </c>
      <c r="AE112" s="380">
        <v>530929.78113374673</v>
      </c>
      <c r="AF112" s="380" t="s">
        <v>270</v>
      </c>
      <c r="AG112" s="380">
        <v>526</v>
      </c>
      <c r="AH112" s="380">
        <v>100</v>
      </c>
      <c r="AI112" s="380">
        <v>22.1</v>
      </c>
      <c r="AJ112" s="380" t="s">
        <v>1512</v>
      </c>
    </row>
    <row r="113" spans="1:47" x14ac:dyDescent="0.2">
      <c r="B113" s="380">
        <v>69</v>
      </c>
      <c r="C113" s="381" t="s">
        <v>453</v>
      </c>
      <c r="D113" s="380" t="s">
        <v>164</v>
      </c>
      <c r="E113" s="382">
        <v>36556.42</v>
      </c>
      <c r="F113" s="382">
        <v>36115.08</v>
      </c>
      <c r="G113" s="383" t="s">
        <v>29</v>
      </c>
      <c r="H113" s="380">
        <v>50819</v>
      </c>
      <c r="I113" s="380" t="s">
        <v>457</v>
      </c>
      <c r="J113" s="380">
        <v>50823</v>
      </c>
      <c r="K113" s="380" t="s">
        <v>456</v>
      </c>
      <c r="L113" s="380">
        <v>10916.829197895691</v>
      </c>
      <c r="M113" s="380">
        <v>10785.032008832888</v>
      </c>
      <c r="O113" s="381" t="s">
        <v>269</v>
      </c>
      <c r="P113" s="380" t="s">
        <v>651</v>
      </c>
      <c r="Q113" s="380" t="e">
        <v>#N/A</v>
      </c>
      <c r="R113" s="380">
        <v>2.1</v>
      </c>
      <c r="S113" s="380">
        <v>0.9</v>
      </c>
      <c r="T113" s="380">
        <v>2.2847319317591728</v>
      </c>
      <c r="U113" s="380">
        <v>69</v>
      </c>
      <c r="V113" s="380">
        <v>1</v>
      </c>
      <c r="W113" s="380">
        <v>22.99</v>
      </c>
      <c r="X113" s="380">
        <v>76.984999999999999</v>
      </c>
      <c r="Y113" s="380">
        <v>1</v>
      </c>
      <c r="Z113" s="380">
        <v>1</v>
      </c>
      <c r="AA113" s="380">
        <v>10916.829197895691</v>
      </c>
      <c r="AB113" s="380">
        <v>10785.032008832888</v>
      </c>
      <c r="AC113" s="380">
        <v>0</v>
      </c>
      <c r="AD113" s="380">
        <v>0</v>
      </c>
      <c r="AE113" s="380">
        <v>0</v>
      </c>
      <c r="AF113" s="380" t="s">
        <v>270</v>
      </c>
      <c r="AG113" s="380">
        <v>526</v>
      </c>
      <c r="AH113" s="380">
        <v>100</v>
      </c>
      <c r="AI113" s="380">
        <v>22.99</v>
      </c>
      <c r="AJ113" s="380" t="s">
        <v>1591</v>
      </c>
    </row>
    <row r="114" spans="1:47" x14ac:dyDescent="0.2">
      <c r="B114" s="380">
        <v>69</v>
      </c>
      <c r="C114" s="381" t="s">
        <v>453</v>
      </c>
      <c r="D114" s="380" t="s">
        <v>164</v>
      </c>
      <c r="E114" s="382">
        <v>36556.42</v>
      </c>
      <c r="F114" s="382">
        <v>36115.08</v>
      </c>
      <c r="G114" s="383" t="s">
        <v>29</v>
      </c>
      <c r="H114" s="380">
        <v>50831</v>
      </c>
      <c r="I114" s="380" t="s">
        <v>455</v>
      </c>
      <c r="J114" s="380">
        <v>50833</v>
      </c>
      <c r="K114" s="380" t="s">
        <v>454</v>
      </c>
      <c r="L114" s="380">
        <v>2212.8066142755079</v>
      </c>
      <c r="M114" s="380">
        <v>2186.0917425472489</v>
      </c>
      <c r="O114" s="381" t="s">
        <v>269</v>
      </c>
      <c r="P114" s="380" t="s">
        <v>651</v>
      </c>
      <c r="Q114" s="380" t="e">
        <v>#N/A</v>
      </c>
      <c r="R114" s="380">
        <v>6.4</v>
      </c>
      <c r="S114" s="380">
        <v>2.8</v>
      </c>
      <c r="T114" s="380">
        <v>6.9856996786291923</v>
      </c>
      <c r="U114" s="380">
        <v>69</v>
      </c>
      <c r="V114" s="380">
        <v>1</v>
      </c>
      <c r="W114" s="380">
        <v>4.66</v>
      </c>
      <c r="X114" s="380">
        <v>76.984999999999999</v>
      </c>
      <c r="Y114" s="380">
        <v>1</v>
      </c>
      <c r="Z114" s="380">
        <v>1</v>
      </c>
      <c r="AA114" s="380">
        <v>2212.8066142755079</v>
      </c>
      <c r="AB114" s="380">
        <v>2186.0917425472489</v>
      </c>
      <c r="AC114" s="380">
        <v>0</v>
      </c>
      <c r="AD114" s="380">
        <v>0</v>
      </c>
      <c r="AE114" s="380">
        <v>0</v>
      </c>
      <c r="AF114" s="380" t="s">
        <v>270</v>
      </c>
      <c r="AG114" s="380">
        <v>526</v>
      </c>
      <c r="AH114" s="380">
        <v>100</v>
      </c>
      <c r="AI114" s="380">
        <v>4.66</v>
      </c>
      <c r="AJ114" s="380" t="s">
        <v>1591</v>
      </c>
    </row>
    <row r="115" spans="1:47" x14ac:dyDescent="0.2">
      <c r="B115" s="380">
        <v>69</v>
      </c>
      <c r="C115" s="381" t="s">
        <v>453</v>
      </c>
      <c r="D115" s="380" t="s">
        <v>164</v>
      </c>
      <c r="E115" s="382">
        <v>36556.42</v>
      </c>
      <c r="F115" s="382">
        <v>36115.08</v>
      </c>
      <c r="G115" s="383" t="s">
        <v>29</v>
      </c>
      <c r="H115" s="380">
        <v>50831</v>
      </c>
      <c r="I115" s="380" t="s">
        <v>455</v>
      </c>
      <c r="J115" s="380">
        <v>50765</v>
      </c>
      <c r="K115" s="380" t="s">
        <v>458</v>
      </c>
      <c r="L115" s="380">
        <v>8160.317954146909</v>
      </c>
      <c r="M115" s="380">
        <v>8061.7996986425915</v>
      </c>
      <c r="O115" s="381" t="s">
        <v>269</v>
      </c>
      <c r="P115" s="380" t="s">
        <v>652</v>
      </c>
      <c r="Q115" s="380" t="e">
        <v>#N/A</v>
      </c>
      <c r="R115" s="380" t="e">
        <v>#N/A</v>
      </c>
      <c r="S115" s="380" t="e">
        <v>#N/A</v>
      </c>
      <c r="T115" s="380" t="e">
        <v>#N/A</v>
      </c>
      <c r="U115" s="380">
        <v>69</v>
      </c>
      <c r="V115" s="380">
        <v>1</v>
      </c>
      <c r="W115" s="380">
        <v>17.184999999999999</v>
      </c>
      <c r="X115" s="380">
        <v>76.984999999999999</v>
      </c>
      <c r="Y115" s="380">
        <v>1</v>
      </c>
      <c r="Z115" s="380">
        <v>1</v>
      </c>
      <c r="AA115" s="380">
        <v>8160.317954146909</v>
      </c>
      <c r="AB115" s="380">
        <v>8061.7996986425915</v>
      </c>
      <c r="AC115" s="380">
        <v>0</v>
      </c>
      <c r="AD115" s="380">
        <v>0</v>
      </c>
      <c r="AE115" s="380">
        <v>0</v>
      </c>
      <c r="AF115" s="380" t="s">
        <v>270</v>
      </c>
      <c r="AG115" s="380">
        <v>526</v>
      </c>
      <c r="AH115" s="380">
        <v>100</v>
      </c>
      <c r="AI115" s="380">
        <v>17.184999999999999</v>
      </c>
      <c r="AJ115" s="380" t="s">
        <v>1591</v>
      </c>
    </row>
    <row r="116" spans="1:47" x14ac:dyDescent="0.2">
      <c r="B116" s="380">
        <v>69</v>
      </c>
      <c r="C116" s="381" t="s">
        <v>453</v>
      </c>
      <c r="D116" s="380" t="s">
        <v>164</v>
      </c>
      <c r="E116" s="382">
        <v>36556.42</v>
      </c>
      <c r="F116" s="382">
        <v>36115.08</v>
      </c>
      <c r="G116" s="383" t="s">
        <v>29</v>
      </c>
      <c r="H116" s="380">
        <v>50765</v>
      </c>
      <c r="I116" s="380" t="s">
        <v>458</v>
      </c>
      <c r="J116" s="380">
        <v>50767</v>
      </c>
      <c r="K116" s="380" t="s">
        <v>1590</v>
      </c>
      <c r="L116" s="380">
        <v>1899.4048191206075</v>
      </c>
      <c r="M116" s="380">
        <v>1876.4735987530037</v>
      </c>
      <c r="O116" s="381" t="s">
        <v>277</v>
      </c>
      <c r="P116" s="380" t="s">
        <v>270</v>
      </c>
      <c r="Q116" s="380" t="e">
        <v>#N/A</v>
      </c>
      <c r="R116" s="380">
        <v>2.6</v>
      </c>
      <c r="S116" s="380">
        <v>1.1000000000000001</v>
      </c>
      <c r="T116" s="380">
        <v>2.8231188426986211</v>
      </c>
      <c r="U116" s="380">
        <v>69</v>
      </c>
      <c r="V116" s="380">
        <v>1</v>
      </c>
      <c r="W116" s="380">
        <v>4</v>
      </c>
      <c r="X116" s="380">
        <v>76.984999999999999</v>
      </c>
      <c r="Y116" s="380">
        <v>1</v>
      </c>
      <c r="Z116" s="380">
        <v>0</v>
      </c>
      <c r="AA116" s="380">
        <v>0</v>
      </c>
      <c r="AB116" s="380">
        <v>0</v>
      </c>
      <c r="AC116" s="380">
        <v>1</v>
      </c>
      <c r="AD116" s="380">
        <v>1899.4048191206075</v>
      </c>
      <c r="AE116" s="380">
        <v>1876.4735987530037</v>
      </c>
      <c r="AF116" s="380" t="s">
        <v>270</v>
      </c>
      <c r="AG116" s="380">
        <v>526</v>
      </c>
      <c r="AH116" s="380">
        <v>100</v>
      </c>
      <c r="AI116" s="380">
        <v>4</v>
      </c>
      <c r="AJ116" s="380" t="s">
        <v>1591</v>
      </c>
    </row>
    <row r="117" spans="1:47" x14ac:dyDescent="0.2">
      <c r="B117" s="380">
        <v>69</v>
      </c>
      <c r="C117" s="381" t="s">
        <v>453</v>
      </c>
      <c r="D117" s="380" t="s">
        <v>164</v>
      </c>
      <c r="E117" s="382">
        <v>36556.42</v>
      </c>
      <c r="F117" s="382">
        <v>36115.08</v>
      </c>
      <c r="G117" s="383" t="s">
        <v>29</v>
      </c>
      <c r="I117" s="380" t="s">
        <v>455</v>
      </c>
      <c r="K117" s="380" t="s">
        <v>138</v>
      </c>
      <c r="L117" s="380">
        <v>10494.211625641357</v>
      </c>
      <c r="M117" s="380">
        <v>10367.516633110345</v>
      </c>
      <c r="O117" s="381" t="s">
        <v>277</v>
      </c>
      <c r="P117" s="380" t="s">
        <v>270</v>
      </c>
      <c r="Q117" s="380" t="e">
        <v>#N/A</v>
      </c>
      <c r="R117" s="380" t="e">
        <v>#N/A</v>
      </c>
      <c r="S117" s="380" t="e">
        <v>#N/A</v>
      </c>
      <c r="T117" s="380" t="e">
        <v>#N/A</v>
      </c>
      <c r="U117" s="380">
        <v>69</v>
      </c>
      <c r="V117" s="380">
        <v>1</v>
      </c>
      <c r="W117" s="380">
        <v>22.1</v>
      </c>
      <c r="X117" s="380">
        <v>76.984999999999999</v>
      </c>
      <c r="Y117" s="380">
        <v>1</v>
      </c>
      <c r="Z117" s="380">
        <v>0</v>
      </c>
      <c r="AA117" s="380">
        <v>0</v>
      </c>
      <c r="AB117" s="380">
        <v>0</v>
      </c>
      <c r="AC117" s="380">
        <v>1</v>
      </c>
      <c r="AD117" s="380">
        <v>10494.211625641357</v>
      </c>
      <c r="AE117" s="380">
        <v>10367.516633110345</v>
      </c>
      <c r="AF117" s="380" t="s">
        <v>270</v>
      </c>
      <c r="AG117" s="380">
        <v>526</v>
      </c>
      <c r="AH117" s="380">
        <v>100</v>
      </c>
      <c r="AI117" s="380">
        <v>22.1</v>
      </c>
      <c r="AJ117" s="380" t="s">
        <v>1591</v>
      </c>
    </row>
    <row r="118" spans="1:47" x14ac:dyDescent="0.2">
      <c r="B118" s="380">
        <v>69</v>
      </c>
      <c r="C118" s="381" t="s">
        <v>482</v>
      </c>
      <c r="D118" s="380" t="s">
        <v>163</v>
      </c>
      <c r="E118" s="382">
        <v>174832.24</v>
      </c>
      <c r="F118" s="382">
        <v>173245.53</v>
      </c>
      <c r="G118" s="383" t="s">
        <v>29</v>
      </c>
      <c r="H118" s="380">
        <v>51661</v>
      </c>
      <c r="I118" s="380" t="s">
        <v>1592</v>
      </c>
      <c r="J118" s="380">
        <v>51669</v>
      </c>
      <c r="K118" s="380" t="s">
        <v>1593</v>
      </c>
      <c r="L118" s="380">
        <v>174832.24</v>
      </c>
      <c r="M118" s="380">
        <v>173245.53</v>
      </c>
      <c r="O118" s="381" t="s">
        <v>277</v>
      </c>
      <c r="P118" s="380" t="s">
        <v>270</v>
      </c>
      <c r="Q118" s="380" t="e">
        <v>#N/A</v>
      </c>
      <c r="R118" s="380">
        <v>11.2</v>
      </c>
      <c r="S118" s="380">
        <v>4.4000000000000004</v>
      </c>
      <c r="T118" s="380">
        <v>12.033287165193059</v>
      </c>
      <c r="U118" s="380">
        <v>69</v>
      </c>
      <c r="V118" s="380">
        <v>1</v>
      </c>
      <c r="W118" s="380">
        <v>5.0289999999999999</v>
      </c>
      <c r="X118" s="380">
        <v>5.0289999999999999</v>
      </c>
      <c r="Y118" s="380">
        <v>1</v>
      </c>
      <c r="Z118" s="380">
        <v>0</v>
      </c>
      <c r="AA118" s="380">
        <v>0</v>
      </c>
      <c r="AB118" s="380">
        <v>0</v>
      </c>
      <c r="AC118" s="380">
        <v>1</v>
      </c>
      <c r="AD118" s="380">
        <v>174832.24</v>
      </c>
      <c r="AE118" s="380">
        <v>173245.53</v>
      </c>
      <c r="AF118" s="380" t="s">
        <v>270</v>
      </c>
      <c r="AG118" s="380">
        <v>526</v>
      </c>
      <c r="AH118" s="380">
        <v>100</v>
      </c>
      <c r="AI118" s="380">
        <v>5.0289999999999999</v>
      </c>
      <c r="AJ118" s="380" t="s">
        <v>1594</v>
      </c>
    </row>
    <row r="119" spans="1:47" x14ac:dyDescent="0.2">
      <c r="B119" s="380">
        <v>69</v>
      </c>
      <c r="C119" s="381" t="s">
        <v>483</v>
      </c>
      <c r="D119" s="380" t="s">
        <v>169</v>
      </c>
      <c r="E119" s="382">
        <v>88397.94</v>
      </c>
      <c r="F119" s="382">
        <v>87425.11</v>
      </c>
      <c r="G119" s="383" t="s">
        <v>29</v>
      </c>
      <c r="H119" s="380">
        <v>51679</v>
      </c>
      <c r="I119" s="380" t="s">
        <v>1595</v>
      </c>
      <c r="J119" s="380">
        <v>51661</v>
      </c>
      <c r="K119" s="380" t="s">
        <v>1592</v>
      </c>
      <c r="L119" s="380">
        <v>11130.104263636365</v>
      </c>
      <c r="M119" s="380">
        <v>11007.616122727273</v>
      </c>
      <c r="N119" s="380">
        <v>2085941.7471672629</v>
      </c>
      <c r="O119" s="381" t="s">
        <v>277</v>
      </c>
      <c r="P119" s="380" t="s">
        <v>270</v>
      </c>
      <c r="Q119" s="380" t="e">
        <v>#N/A</v>
      </c>
      <c r="R119" s="380">
        <v>8.5</v>
      </c>
      <c r="S119" s="380">
        <v>1.3</v>
      </c>
      <c r="T119" s="380">
        <v>8.5988371306822646</v>
      </c>
      <c r="U119" s="380">
        <v>69</v>
      </c>
      <c r="V119" s="380">
        <v>1</v>
      </c>
      <c r="W119" s="380">
        <v>1.1080000000000001</v>
      </c>
      <c r="X119" s="380">
        <v>8.8000000000000007</v>
      </c>
      <c r="Y119" s="380">
        <v>1</v>
      </c>
      <c r="Z119" s="380">
        <v>0</v>
      </c>
      <c r="AA119" s="380">
        <v>0</v>
      </c>
      <c r="AB119" s="380">
        <v>0</v>
      </c>
      <c r="AC119" s="380">
        <v>1</v>
      </c>
      <c r="AD119" s="380">
        <v>11130.104263636365</v>
      </c>
      <c r="AE119" s="380">
        <v>11007.616122727273</v>
      </c>
      <c r="AF119" s="380" t="s">
        <v>270</v>
      </c>
      <c r="AG119" s="380">
        <v>526</v>
      </c>
      <c r="AH119" s="380">
        <v>100</v>
      </c>
      <c r="AI119" s="380">
        <v>1.1080000000000001</v>
      </c>
      <c r="AJ119" s="380" t="s">
        <v>1596</v>
      </c>
    </row>
    <row r="120" spans="1:47" x14ac:dyDescent="0.2">
      <c r="B120" s="380">
        <v>69</v>
      </c>
      <c r="C120" s="381" t="s">
        <v>484</v>
      </c>
      <c r="D120" s="380" t="s">
        <v>174</v>
      </c>
      <c r="E120" s="382">
        <v>100037.6</v>
      </c>
      <c r="F120" s="382">
        <v>99129.69</v>
      </c>
      <c r="G120" s="383" t="s">
        <v>30</v>
      </c>
      <c r="H120" s="380">
        <v>51687</v>
      </c>
      <c r="I120" s="380" t="s">
        <v>479</v>
      </c>
      <c r="J120" s="380">
        <v>51685</v>
      </c>
      <c r="K120" s="380" t="s">
        <v>486</v>
      </c>
      <c r="L120" s="380">
        <v>19487.844155844159</v>
      </c>
      <c r="M120" s="380">
        <v>19310.978571428572</v>
      </c>
      <c r="O120" s="381" t="s">
        <v>277</v>
      </c>
      <c r="P120" s="380" t="s">
        <v>270</v>
      </c>
      <c r="Q120" s="380" t="e">
        <v>#N/A</v>
      </c>
      <c r="R120" s="380">
        <v>2.9</v>
      </c>
      <c r="S120" s="380">
        <v>1.2</v>
      </c>
      <c r="T120" s="380">
        <v>3.1384709652950429</v>
      </c>
      <c r="U120" s="380">
        <v>69</v>
      </c>
      <c r="V120" s="380">
        <v>1</v>
      </c>
      <c r="W120" s="380">
        <v>1.5</v>
      </c>
      <c r="X120" s="380">
        <v>7.7</v>
      </c>
      <c r="Y120" s="380">
        <v>0</v>
      </c>
      <c r="Z120" s="380">
        <v>0</v>
      </c>
      <c r="AA120" s="380">
        <v>0</v>
      </c>
      <c r="AB120" s="380">
        <v>0</v>
      </c>
      <c r="AC120" s="380">
        <v>1</v>
      </c>
      <c r="AD120" s="380">
        <v>0</v>
      </c>
      <c r="AE120" s="380">
        <v>0</v>
      </c>
      <c r="AF120" s="380" t="s">
        <v>270</v>
      </c>
      <c r="AG120" s="380">
        <v>526</v>
      </c>
      <c r="AH120" s="380">
        <v>100</v>
      </c>
      <c r="AI120" s="380">
        <v>1.5</v>
      </c>
      <c r="AJ120" s="380" t="s">
        <v>1597</v>
      </c>
    </row>
    <row r="121" spans="1:47" x14ac:dyDescent="0.2">
      <c r="B121" s="380">
        <v>115</v>
      </c>
      <c r="C121" s="381" t="s">
        <v>483</v>
      </c>
      <c r="D121" s="380" t="s">
        <v>1598</v>
      </c>
      <c r="E121" s="382">
        <v>63165.32</v>
      </c>
      <c r="F121" s="382">
        <v>62592.06</v>
      </c>
      <c r="G121" s="383" t="s">
        <v>29</v>
      </c>
      <c r="H121" s="380">
        <v>51687</v>
      </c>
      <c r="I121" s="380" t="s">
        <v>479</v>
      </c>
      <c r="J121" s="380">
        <v>51691</v>
      </c>
      <c r="K121" s="380" t="s">
        <v>1599</v>
      </c>
      <c r="L121" s="380">
        <v>63165.32</v>
      </c>
      <c r="M121" s="380">
        <v>62592.06</v>
      </c>
      <c r="O121" s="381" t="s">
        <v>277</v>
      </c>
      <c r="P121" s="380" t="s">
        <v>270</v>
      </c>
      <c r="Q121" s="380" t="e">
        <v>#N/A</v>
      </c>
      <c r="R121" s="380">
        <v>13.2</v>
      </c>
      <c r="S121" s="380">
        <v>1.1000000000000001</v>
      </c>
      <c r="T121" s="380">
        <v>13.245754036671524</v>
      </c>
      <c r="U121" s="380">
        <v>69</v>
      </c>
      <c r="V121" s="380">
        <v>1</v>
      </c>
      <c r="W121" s="380">
        <v>2.8</v>
      </c>
      <c r="X121" s="380">
        <v>2.8</v>
      </c>
      <c r="Y121" s="380">
        <v>1</v>
      </c>
      <c r="Z121" s="380">
        <v>0</v>
      </c>
      <c r="AA121" s="380">
        <v>0</v>
      </c>
      <c r="AB121" s="380">
        <v>0</v>
      </c>
      <c r="AC121" s="380">
        <v>1</v>
      </c>
      <c r="AD121" s="380">
        <v>63165.32</v>
      </c>
      <c r="AE121" s="380">
        <v>62592.06</v>
      </c>
      <c r="AF121" s="380" t="s">
        <v>270</v>
      </c>
      <c r="AG121" s="380">
        <v>526</v>
      </c>
      <c r="AH121" s="380">
        <v>100</v>
      </c>
      <c r="AI121" s="380">
        <v>2.8</v>
      </c>
      <c r="AJ121" s="380" t="s">
        <v>1600</v>
      </c>
    </row>
    <row r="122" spans="1:47" x14ac:dyDescent="0.2">
      <c r="Y122" s="39">
        <v>0</v>
      </c>
      <c r="Z122" s="39">
        <v>1</v>
      </c>
      <c r="AA122" s="388">
        <v>0</v>
      </c>
      <c r="AB122" s="388">
        <v>0</v>
      </c>
      <c r="AC122" s="39">
        <v>0</v>
      </c>
      <c r="AD122" s="388">
        <v>0</v>
      </c>
      <c r="AE122" s="388">
        <v>0</v>
      </c>
    </row>
    <row r="123" spans="1:47" x14ac:dyDescent="0.2">
      <c r="A123" s="379" t="s">
        <v>1601</v>
      </c>
    </row>
    <row r="124" spans="1:47" s="459" customFormat="1" x14ac:dyDescent="0.2">
      <c r="A124" s="379"/>
      <c r="B124" s="380">
        <v>115</v>
      </c>
      <c r="C124" s="381" t="s">
        <v>616</v>
      </c>
      <c r="D124" s="380" t="s">
        <v>1602</v>
      </c>
      <c r="E124" s="382">
        <v>0</v>
      </c>
      <c r="F124" s="382">
        <v>0</v>
      </c>
      <c r="G124" s="383" t="s">
        <v>29</v>
      </c>
      <c r="H124" s="380"/>
      <c r="I124" s="380" t="s">
        <v>1537</v>
      </c>
      <c r="J124" s="380"/>
      <c r="K124" s="380" t="s">
        <v>617</v>
      </c>
      <c r="L124" s="380">
        <v>0</v>
      </c>
      <c r="M124" s="380">
        <v>0</v>
      </c>
      <c r="N124" s="380">
        <v>0</v>
      </c>
      <c r="O124" s="381" t="s">
        <v>277</v>
      </c>
      <c r="P124" s="380" t="s">
        <v>270</v>
      </c>
      <c r="Q124" s="380" t="e">
        <v>#N/A</v>
      </c>
      <c r="R124" s="380" t="e">
        <v>#N/A</v>
      </c>
      <c r="S124" s="380" t="e">
        <v>#N/A</v>
      </c>
      <c r="T124" s="380" t="e">
        <v>#N/A</v>
      </c>
      <c r="U124" s="380">
        <v>69</v>
      </c>
      <c r="V124" s="380">
        <v>1</v>
      </c>
      <c r="W124" s="380">
        <v>3.7</v>
      </c>
      <c r="X124" s="380">
        <v>3.7</v>
      </c>
      <c r="Y124" s="380">
        <v>1</v>
      </c>
      <c r="Z124" s="380">
        <v>0</v>
      </c>
      <c r="AA124" s="380">
        <v>0</v>
      </c>
      <c r="AB124" s="380">
        <v>0</v>
      </c>
      <c r="AC124" s="380">
        <v>1</v>
      </c>
      <c r="AD124" s="380">
        <v>0</v>
      </c>
      <c r="AE124" s="380">
        <v>0</v>
      </c>
      <c r="AF124" s="380" t="s">
        <v>270</v>
      </c>
      <c r="AG124" s="380">
        <v>526</v>
      </c>
      <c r="AH124" s="380">
        <v>100</v>
      </c>
      <c r="AI124" s="380">
        <v>3.7</v>
      </c>
      <c r="AJ124" s="380" t="s">
        <v>43</v>
      </c>
      <c r="AK124" s="380"/>
      <c r="AL124" s="380"/>
      <c r="AM124" s="380"/>
      <c r="AN124" s="380"/>
      <c r="AO124" s="380"/>
      <c r="AP124" s="380"/>
      <c r="AQ124" s="380"/>
      <c r="AR124" s="380"/>
      <c r="AS124" s="380"/>
      <c r="AT124" s="380"/>
      <c r="AU124" s="380"/>
    </row>
    <row r="125" spans="1:47" s="459" customFormat="1" x14ac:dyDescent="0.2">
      <c r="A125" s="384">
        <v>40724</v>
      </c>
      <c r="B125" s="460">
        <v>115</v>
      </c>
      <c r="C125" s="401" t="s">
        <v>516</v>
      </c>
      <c r="D125" s="40" t="s">
        <v>74</v>
      </c>
      <c r="E125" s="382">
        <v>6482110.9500000002</v>
      </c>
      <c r="F125" s="382">
        <v>4980747.97</v>
      </c>
      <c r="G125" s="433" t="s">
        <v>29</v>
      </c>
      <c r="H125" s="460"/>
      <c r="I125" s="439" t="s">
        <v>1603</v>
      </c>
      <c r="J125" s="460"/>
      <c r="K125" s="439" t="s">
        <v>1604</v>
      </c>
      <c r="L125" s="436">
        <v>222351.42956590751</v>
      </c>
      <c r="M125" s="436">
        <v>170851.19955205207</v>
      </c>
      <c r="N125" s="437">
        <v>222351.42956590751</v>
      </c>
      <c r="O125" s="438" t="s">
        <v>277</v>
      </c>
      <c r="P125" s="439" t="s">
        <v>270</v>
      </c>
      <c r="Q125" s="440" t="e">
        <v>#N/A</v>
      </c>
      <c r="R125" s="441" t="e">
        <v>#REF!</v>
      </c>
      <c r="S125" s="441" t="e">
        <v>#REF!</v>
      </c>
      <c r="T125" s="442" t="e">
        <v>#REF!</v>
      </c>
      <c r="U125" s="431">
        <v>115</v>
      </c>
      <c r="V125" s="431">
        <v>1</v>
      </c>
      <c r="W125" s="460">
        <v>2.5499999999999998</v>
      </c>
      <c r="X125" s="460">
        <v>74.338999999999999</v>
      </c>
      <c r="Y125" s="440">
        <v>1</v>
      </c>
      <c r="Z125" s="440">
        <v>0</v>
      </c>
      <c r="AA125" s="443">
        <v>0</v>
      </c>
      <c r="AB125" s="443">
        <v>0</v>
      </c>
      <c r="AC125" s="440">
        <v>1</v>
      </c>
      <c r="AD125" s="443">
        <v>222351.42956590751</v>
      </c>
      <c r="AE125" s="443">
        <v>170851.19955205207</v>
      </c>
      <c r="AF125" s="438" t="s">
        <v>270</v>
      </c>
      <c r="AG125" s="431">
        <v>526</v>
      </c>
      <c r="AH125" s="431">
        <v>100</v>
      </c>
      <c r="AI125" s="460">
        <v>2.5499999999999998</v>
      </c>
      <c r="AJ125" s="31" t="s">
        <v>1605</v>
      </c>
      <c r="AK125" s="380"/>
      <c r="AL125" s="380"/>
      <c r="AM125" s="380"/>
      <c r="AN125" s="380"/>
      <c r="AO125" s="380"/>
      <c r="AP125" s="380"/>
      <c r="AQ125" s="380"/>
      <c r="AR125" s="380"/>
      <c r="AS125" s="380"/>
      <c r="AT125" s="380"/>
      <c r="AU125" s="380"/>
    </row>
    <row r="126" spans="1:47" s="459" customFormat="1" x14ac:dyDescent="0.2">
      <c r="A126" s="384">
        <v>40773</v>
      </c>
      <c r="B126" s="380">
        <v>69</v>
      </c>
      <c r="C126" s="381" t="s">
        <v>412</v>
      </c>
      <c r="D126" s="380" t="s">
        <v>775</v>
      </c>
      <c r="E126" s="382">
        <v>1003114.93</v>
      </c>
      <c r="F126" s="382">
        <v>778157.87</v>
      </c>
      <c r="G126" s="383" t="s">
        <v>30</v>
      </c>
      <c r="H126" s="380">
        <v>51959</v>
      </c>
      <c r="I126" s="380" t="s">
        <v>1515</v>
      </c>
      <c r="J126" s="380">
        <v>52027</v>
      </c>
      <c r="K126" s="380" t="s">
        <v>1606</v>
      </c>
      <c r="L126" s="380">
        <v>561129.42444444448</v>
      </c>
      <c r="M126" s="380">
        <v>435291.37555555557</v>
      </c>
      <c r="N126" s="380">
        <v>1003114.93</v>
      </c>
      <c r="O126" s="381" t="s">
        <v>277</v>
      </c>
      <c r="P126" s="380" t="s">
        <v>270</v>
      </c>
      <c r="Q126" s="380" t="e">
        <v>#N/A</v>
      </c>
      <c r="R126" s="380" t="e">
        <v>#N/A</v>
      </c>
      <c r="S126" s="380" t="e">
        <v>#N/A</v>
      </c>
      <c r="T126" s="380" t="e">
        <v>#N/A</v>
      </c>
      <c r="U126" s="380">
        <v>69</v>
      </c>
      <c r="V126" s="380">
        <v>1</v>
      </c>
      <c r="W126" s="380">
        <v>13.14</v>
      </c>
      <c r="X126" s="380">
        <v>23.49</v>
      </c>
      <c r="Y126" s="380">
        <v>0</v>
      </c>
      <c r="Z126" s="380">
        <v>0</v>
      </c>
      <c r="AA126" s="380">
        <v>0</v>
      </c>
      <c r="AB126" s="380">
        <v>0</v>
      </c>
      <c r="AC126" s="380">
        <v>1</v>
      </c>
      <c r="AD126" s="380">
        <v>0</v>
      </c>
      <c r="AE126" s="380">
        <v>0</v>
      </c>
      <c r="AF126" s="380" t="s">
        <v>270</v>
      </c>
      <c r="AG126" s="380">
        <v>526</v>
      </c>
      <c r="AH126" s="380">
        <v>100</v>
      </c>
      <c r="AI126" s="380">
        <v>13.14</v>
      </c>
      <c r="AJ126" s="380"/>
      <c r="AK126" s="380"/>
      <c r="AL126" s="380"/>
      <c r="AM126" s="380"/>
      <c r="AN126" s="380"/>
      <c r="AO126" s="380"/>
      <c r="AP126" s="380"/>
      <c r="AQ126" s="380"/>
      <c r="AR126" s="380"/>
      <c r="AS126" s="380"/>
      <c r="AT126" s="380"/>
      <c r="AU126" s="380"/>
    </row>
    <row r="127" spans="1:47" s="459" customFormat="1" x14ac:dyDescent="0.2">
      <c r="A127" s="384">
        <v>40773</v>
      </c>
      <c r="B127" s="380">
        <v>69</v>
      </c>
      <c r="C127" s="381" t="s">
        <v>412</v>
      </c>
      <c r="D127" s="380" t="s">
        <v>775</v>
      </c>
      <c r="E127" s="382">
        <v>1003114.93</v>
      </c>
      <c r="F127" s="382">
        <v>778157.87</v>
      </c>
      <c r="G127" s="383" t="s">
        <v>30</v>
      </c>
      <c r="H127" s="380">
        <v>52027</v>
      </c>
      <c r="I127" s="380" t="s">
        <v>1606</v>
      </c>
      <c r="J127" s="380">
        <v>52017</v>
      </c>
      <c r="K127" s="380" t="s">
        <v>1516</v>
      </c>
      <c r="L127" s="380">
        <v>64141.278197530861</v>
      </c>
      <c r="M127" s="380">
        <v>49757.050691358018</v>
      </c>
      <c r="N127" s="380"/>
      <c r="O127" s="381" t="s">
        <v>269</v>
      </c>
      <c r="P127" s="380" t="s">
        <v>1517</v>
      </c>
      <c r="Q127" s="380" t="e">
        <v>#N/A</v>
      </c>
      <c r="R127" s="380">
        <v>9.1</v>
      </c>
      <c r="S127" s="380">
        <v>2.5</v>
      </c>
      <c r="T127" s="380">
        <v>9.43716058992322</v>
      </c>
      <c r="U127" s="380">
        <v>69</v>
      </c>
      <c r="V127" s="380">
        <v>1</v>
      </c>
      <c r="W127" s="380">
        <v>1.502</v>
      </c>
      <c r="X127" s="380">
        <v>23.49</v>
      </c>
      <c r="Y127" s="380">
        <v>0</v>
      </c>
      <c r="Z127" s="380">
        <v>1</v>
      </c>
      <c r="AA127" s="380">
        <v>0</v>
      </c>
      <c r="AB127" s="380">
        <v>0</v>
      </c>
      <c r="AC127" s="380">
        <v>0</v>
      </c>
      <c r="AD127" s="380">
        <v>0</v>
      </c>
      <c r="AE127" s="380">
        <v>0</v>
      </c>
      <c r="AF127" s="380" t="s">
        <v>270</v>
      </c>
      <c r="AG127" s="380">
        <v>526</v>
      </c>
      <c r="AH127" s="380">
        <v>100</v>
      </c>
      <c r="AI127" s="380">
        <v>1.502</v>
      </c>
      <c r="AJ127" s="380" t="s">
        <v>1607</v>
      </c>
      <c r="AK127" s="380"/>
      <c r="AL127" s="380"/>
      <c r="AM127" s="380"/>
      <c r="AN127" s="380"/>
      <c r="AO127" s="380"/>
      <c r="AP127" s="380"/>
      <c r="AQ127" s="380"/>
      <c r="AR127" s="380"/>
      <c r="AS127" s="380"/>
      <c r="AT127" s="380"/>
      <c r="AU127" s="380"/>
    </row>
    <row r="128" spans="1:47" s="459" customFormat="1" x14ac:dyDescent="0.2">
      <c r="A128" s="384">
        <v>40773</v>
      </c>
      <c r="B128" s="380">
        <v>69</v>
      </c>
      <c r="C128" s="381" t="s">
        <v>412</v>
      </c>
      <c r="D128" s="380" t="s">
        <v>775</v>
      </c>
      <c r="E128" s="382">
        <v>1003114.93</v>
      </c>
      <c r="F128" s="382">
        <v>778157.87</v>
      </c>
      <c r="G128" s="383" t="s">
        <v>30</v>
      </c>
      <c r="H128" s="380">
        <v>52017</v>
      </c>
      <c r="I128" s="380" t="s">
        <v>1516</v>
      </c>
      <c r="J128" s="380">
        <v>52021</v>
      </c>
      <c r="K128" s="380" t="s">
        <v>1585</v>
      </c>
      <c r="L128" s="380">
        <v>377844.22735802474</v>
      </c>
      <c r="M128" s="380">
        <v>293109.44375308644</v>
      </c>
      <c r="N128" s="380"/>
      <c r="O128" s="381" t="s">
        <v>277</v>
      </c>
      <c r="P128" s="380" t="s">
        <v>270</v>
      </c>
      <c r="Q128" s="380" t="e">
        <v>#N/A</v>
      </c>
      <c r="R128" s="380">
        <v>5.9</v>
      </c>
      <c r="S128" s="380">
        <v>2.9</v>
      </c>
      <c r="T128" s="380">
        <v>6.5741919655574401</v>
      </c>
      <c r="U128" s="380">
        <v>69</v>
      </c>
      <c r="V128" s="380">
        <v>1</v>
      </c>
      <c r="W128" s="380">
        <v>8.8480000000000008</v>
      </c>
      <c r="X128" s="380">
        <v>23.49</v>
      </c>
      <c r="Y128" s="380">
        <v>0</v>
      </c>
      <c r="Z128" s="380">
        <v>0</v>
      </c>
      <c r="AA128" s="380">
        <v>0</v>
      </c>
      <c r="AB128" s="380">
        <v>0</v>
      </c>
      <c r="AC128" s="380">
        <v>1</v>
      </c>
      <c r="AD128" s="380">
        <v>0</v>
      </c>
      <c r="AE128" s="380">
        <v>0</v>
      </c>
      <c r="AF128" s="380" t="s">
        <v>270</v>
      </c>
      <c r="AG128" s="380">
        <v>526</v>
      </c>
      <c r="AH128" s="380">
        <v>100</v>
      </c>
      <c r="AI128" s="380">
        <v>8.8480000000000008</v>
      </c>
      <c r="AJ128" s="380"/>
      <c r="AK128" s="380"/>
      <c r="AL128" s="380"/>
      <c r="AM128" s="380"/>
      <c r="AN128" s="380"/>
      <c r="AO128" s="380"/>
      <c r="AP128" s="380"/>
      <c r="AQ128" s="380"/>
      <c r="AR128" s="380"/>
      <c r="AS128" s="380"/>
      <c r="AT128" s="380"/>
      <c r="AU128" s="380"/>
    </row>
    <row r="129" spans="1:47" s="459" customFormat="1" x14ac:dyDescent="0.2">
      <c r="A129" s="384">
        <v>40792</v>
      </c>
      <c r="B129" s="380">
        <v>69</v>
      </c>
      <c r="C129" s="381" t="s">
        <v>1608</v>
      </c>
      <c r="D129" s="380" t="s">
        <v>815</v>
      </c>
      <c r="E129" s="382">
        <v>1382821.15</v>
      </c>
      <c r="F129" s="382">
        <v>929124.85</v>
      </c>
      <c r="G129" s="383" t="s">
        <v>29</v>
      </c>
      <c r="H129" s="380">
        <v>50941</v>
      </c>
      <c r="I129" s="380" t="s">
        <v>1609</v>
      </c>
      <c r="J129" s="380">
        <v>50865</v>
      </c>
      <c r="K129" s="380" t="s">
        <v>1610</v>
      </c>
      <c r="L129" s="380">
        <v>234594.93782624902</v>
      </c>
      <c r="M129" s="380">
        <v>157625.58044369874</v>
      </c>
      <c r="N129" s="380">
        <v>1382821.15</v>
      </c>
      <c r="O129" s="381" t="s">
        <v>277</v>
      </c>
      <c r="P129" s="380" t="s">
        <v>270</v>
      </c>
      <c r="Q129" s="380" t="e">
        <v>#N/A</v>
      </c>
      <c r="R129" s="380">
        <v>3.2</v>
      </c>
      <c r="S129" s="380">
        <v>3.4</v>
      </c>
      <c r="T129" s="380">
        <v>4.6690470119715011</v>
      </c>
      <c r="U129" s="380">
        <v>69</v>
      </c>
      <c r="V129" s="380">
        <v>1</v>
      </c>
      <c r="W129" s="380">
        <v>9.1</v>
      </c>
      <c r="X129" s="380">
        <v>53.64</v>
      </c>
      <c r="Y129" s="380">
        <v>1</v>
      </c>
      <c r="Z129" s="380">
        <v>0</v>
      </c>
      <c r="AA129" s="380">
        <v>0</v>
      </c>
      <c r="AB129" s="380">
        <v>0</v>
      </c>
      <c r="AC129" s="380">
        <v>1</v>
      </c>
      <c r="AD129" s="380">
        <v>234594.93782624902</v>
      </c>
      <c r="AE129" s="380">
        <v>157625.58044369874</v>
      </c>
      <c r="AF129" s="380" t="s">
        <v>270</v>
      </c>
      <c r="AG129" s="380">
        <v>526</v>
      </c>
      <c r="AH129" s="380">
        <v>100</v>
      </c>
      <c r="AI129" s="380">
        <v>9.1</v>
      </c>
      <c r="AJ129" s="380" t="s">
        <v>1611</v>
      </c>
      <c r="AK129" s="380"/>
      <c r="AL129" s="380"/>
      <c r="AM129" s="380"/>
      <c r="AN129" s="380"/>
      <c r="AO129" s="380"/>
      <c r="AP129" s="380"/>
      <c r="AQ129" s="380"/>
      <c r="AR129" s="380"/>
      <c r="AS129" s="380"/>
      <c r="AT129" s="380"/>
      <c r="AU129" s="380"/>
    </row>
    <row r="130" spans="1:47" s="459" customFormat="1" x14ac:dyDescent="0.2">
      <c r="A130" s="384">
        <v>40792</v>
      </c>
      <c r="B130" s="380">
        <v>69</v>
      </c>
      <c r="C130" s="381" t="s">
        <v>1608</v>
      </c>
      <c r="D130" s="380" t="s">
        <v>815</v>
      </c>
      <c r="E130" s="382">
        <v>1382821.15</v>
      </c>
      <c r="F130" s="382">
        <v>929124.85</v>
      </c>
      <c r="G130" s="383" t="s">
        <v>29</v>
      </c>
      <c r="H130" s="380">
        <v>50865</v>
      </c>
      <c r="I130" s="380" t="s">
        <v>1610</v>
      </c>
      <c r="J130" s="380">
        <v>50859</v>
      </c>
      <c r="K130" s="380" t="s">
        <v>1612</v>
      </c>
      <c r="L130" s="380">
        <v>283576.29847129004</v>
      </c>
      <c r="M130" s="380">
        <v>190536.41592095449</v>
      </c>
      <c r="N130" s="380"/>
      <c r="O130" s="381" t="s">
        <v>277</v>
      </c>
      <c r="P130" s="380" t="s">
        <v>270</v>
      </c>
      <c r="Q130" s="380"/>
      <c r="R130" s="380"/>
      <c r="S130" s="380"/>
      <c r="T130" s="380"/>
      <c r="U130" s="380"/>
      <c r="V130" s="380"/>
      <c r="W130" s="380">
        <v>11</v>
      </c>
      <c r="X130" s="380">
        <v>53.64</v>
      </c>
      <c r="Y130" s="380">
        <v>1</v>
      </c>
      <c r="Z130" s="380">
        <v>0</v>
      </c>
      <c r="AA130" s="380">
        <v>0</v>
      </c>
      <c r="AB130" s="380">
        <v>0</v>
      </c>
      <c r="AC130" s="380">
        <v>1</v>
      </c>
      <c r="AD130" s="380">
        <v>283576.29847129004</v>
      </c>
      <c r="AE130" s="380">
        <v>190536.41592095449</v>
      </c>
      <c r="AF130" s="380" t="s">
        <v>270</v>
      </c>
      <c r="AG130" s="380">
        <v>526</v>
      </c>
      <c r="AH130" s="380">
        <v>100</v>
      </c>
      <c r="AI130" s="380">
        <v>11</v>
      </c>
      <c r="AJ130" s="380" t="s">
        <v>1611</v>
      </c>
      <c r="AK130" s="380"/>
      <c r="AL130" s="380"/>
      <c r="AM130" s="380"/>
      <c r="AN130" s="380"/>
      <c r="AO130" s="380"/>
      <c r="AP130" s="380"/>
      <c r="AQ130" s="380"/>
      <c r="AR130" s="380"/>
      <c r="AS130" s="380"/>
      <c r="AT130" s="380"/>
      <c r="AU130" s="380"/>
    </row>
    <row r="131" spans="1:47" s="459" customFormat="1" x14ac:dyDescent="0.2">
      <c r="A131" s="384">
        <v>40792</v>
      </c>
      <c r="B131" s="380">
        <v>69</v>
      </c>
      <c r="C131" s="381" t="s">
        <v>1608</v>
      </c>
      <c r="D131" s="380" t="s">
        <v>815</v>
      </c>
      <c r="E131" s="382">
        <v>1382821.15</v>
      </c>
      <c r="F131" s="382">
        <v>929124.85</v>
      </c>
      <c r="G131" s="383" t="s">
        <v>29</v>
      </c>
      <c r="H131" s="380">
        <v>50865</v>
      </c>
      <c r="I131" s="380" t="s">
        <v>1610</v>
      </c>
      <c r="J131" s="380">
        <v>50863</v>
      </c>
      <c r="K131" s="380" t="s">
        <v>1613</v>
      </c>
      <c r="L131" s="380">
        <v>498578.69203952269</v>
      </c>
      <c r="M131" s="380">
        <v>334997.66217375093</v>
      </c>
      <c r="N131" s="380"/>
      <c r="O131" s="381" t="s">
        <v>277</v>
      </c>
      <c r="P131" s="380" t="s">
        <v>270</v>
      </c>
      <c r="Q131" s="380" t="e">
        <v>#N/A</v>
      </c>
      <c r="R131" s="380">
        <v>2.8</v>
      </c>
      <c r="S131" s="380">
        <v>-0.5</v>
      </c>
      <c r="T131" s="380">
        <v>2.8442925306655784</v>
      </c>
      <c r="U131" s="380">
        <v>69</v>
      </c>
      <c r="V131" s="380">
        <v>1</v>
      </c>
      <c r="W131" s="380">
        <v>19.34</v>
      </c>
      <c r="X131" s="380">
        <v>53.64</v>
      </c>
      <c r="Y131" s="380">
        <v>1</v>
      </c>
      <c r="Z131" s="380">
        <v>0</v>
      </c>
      <c r="AA131" s="380">
        <v>0</v>
      </c>
      <c r="AB131" s="380">
        <v>0</v>
      </c>
      <c r="AC131" s="380">
        <v>1</v>
      </c>
      <c r="AD131" s="380">
        <v>498578.69203952269</v>
      </c>
      <c r="AE131" s="380">
        <v>334997.66217375093</v>
      </c>
      <c r="AF131" s="380" t="s">
        <v>270</v>
      </c>
      <c r="AG131" s="380">
        <v>526</v>
      </c>
      <c r="AH131" s="380">
        <v>100</v>
      </c>
      <c r="AI131" s="380">
        <v>19.34</v>
      </c>
      <c r="AJ131" s="380" t="s">
        <v>1611</v>
      </c>
      <c r="AK131" s="380"/>
      <c r="AL131" s="380"/>
      <c r="AM131" s="380"/>
      <c r="AN131" s="380"/>
      <c r="AO131" s="380"/>
      <c r="AP131" s="380"/>
      <c r="AQ131" s="380"/>
      <c r="AR131" s="380"/>
      <c r="AS131" s="380"/>
      <c r="AT131" s="380"/>
      <c r="AU131" s="380"/>
    </row>
    <row r="132" spans="1:47" s="459" customFormat="1" x14ac:dyDescent="0.2">
      <c r="A132" s="384">
        <v>40792</v>
      </c>
      <c r="B132" s="380">
        <v>69</v>
      </c>
      <c r="C132" s="381" t="s">
        <v>1608</v>
      </c>
      <c r="D132" s="380" t="s">
        <v>815</v>
      </c>
      <c r="E132" s="382">
        <v>1382821.15</v>
      </c>
      <c r="F132" s="382">
        <v>929124.85</v>
      </c>
      <c r="G132" s="383" t="s">
        <v>29</v>
      </c>
      <c r="H132" s="380">
        <v>50863</v>
      </c>
      <c r="I132" s="380" t="s">
        <v>1613</v>
      </c>
      <c r="J132" s="380">
        <v>50861</v>
      </c>
      <c r="K132" s="380" t="s">
        <v>1614</v>
      </c>
      <c r="L132" s="380">
        <v>366071.22166293807</v>
      </c>
      <c r="M132" s="380">
        <v>245965.19146159579</v>
      </c>
      <c r="N132" s="380"/>
      <c r="O132" s="381" t="s">
        <v>277</v>
      </c>
      <c r="P132" s="380" t="s">
        <v>270</v>
      </c>
      <c r="Q132" s="380" t="e">
        <v>#N/A</v>
      </c>
      <c r="R132" s="380">
        <v>7</v>
      </c>
      <c r="S132" s="380">
        <v>0.5</v>
      </c>
      <c r="T132" s="380">
        <v>7.0178344238090995</v>
      </c>
      <c r="U132" s="380">
        <v>69</v>
      </c>
      <c r="V132" s="380">
        <v>1</v>
      </c>
      <c r="W132" s="380">
        <v>14.2</v>
      </c>
      <c r="X132" s="380">
        <v>53.64</v>
      </c>
      <c r="Y132" s="380">
        <v>1</v>
      </c>
      <c r="Z132" s="380">
        <v>0</v>
      </c>
      <c r="AA132" s="380">
        <v>0</v>
      </c>
      <c r="AB132" s="380">
        <v>0</v>
      </c>
      <c r="AC132" s="380">
        <v>1</v>
      </c>
      <c r="AD132" s="380">
        <v>366071.22166293807</v>
      </c>
      <c r="AE132" s="380">
        <v>245965.19146159579</v>
      </c>
      <c r="AF132" s="380" t="s">
        <v>270</v>
      </c>
      <c r="AG132" s="380">
        <v>526</v>
      </c>
      <c r="AH132" s="380">
        <v>100</v>
      </c>
      <c r="AI132" s="380">
        <v>14.2</v>
      </c>
      <c r="AJ132" s="380" t="s">
        <v>1611</v>
      </c>
      <c r="AK132" s="380"/>
      <c r="AL132" s="380"/>
      <c r="AM132" s="380"/>
      <c r="AN132" s="380"/>
      <c r="AO132" s="380"/>
      <c r="AP132" s="380"/>
      <c r="AQ132" s="380"/>
      <c r="AR132" s="380"/>
      <c r="AS132" s="380"/>
      <c r="AT132" s="380"/>
      <c r="AU132" s="380"/>
    </row>
    <row r="133" spans="1:47" x14ac:dyDescent="0.2">
      <c r="A133" s="384">
        <v>41153</v>
      </c>
      <c r="B133" s="83">
        <v>69</v>
      </c>
      <c r="C133" s="401" t="s">
        <v>1552</v>
      </c>
      <c r="D133" s="31" t="s">
        <v>332</v>
      </c>
      <c r="E133" s="428">
        <v>1824.65</v>
      </c>
      <c r="F133" s="428">
        <v>1365.61</v>
      </c>
      <c r="G133" s="433" t="s">
        <v>29</v>
      </c>
      <c r="H133" s="83">
        <v>52251</v>
      </c>
      <c r="I133" s="88" t="s">
        <v>1553</v>
      </c>
      <c r="J133" s="83">
        <v>52257</v>
      </c>
      <c r="K133" s="94" t="s">
        <v>1554</v>
      </c>
      <c r="L133" s="96">
        <v>1824.65</v>
      </c>
      <c r="M133" s="96">
        <v>1365.61</v>
      </c>
      <c r="N133" s="97">
        <v>1824.65</v>
      </c>
      <c r="O133" s="98" t="s">
        <v>277</v>
      </c>
      <c r="P133" s="385" t="s">
        <v>270</v>
      </c>
      <c r="Q133" s="39" t="e">
        <v>#N/A</v>
      </c>
      <c r="R133" s="386" t="e">
        <v>#REF!</v>
      </c>
      <c r="S133" s="386" t="e">
        <v>#REF!</v>
      </c>
      <c r="T133" s="387" t="e">
        <v>#REF!</v>
      </c>
      <c r="U133" s="83">
        <v>69</v>
      </c>
      <c r="V133" s="83">
        <v>1</v>
      </c>
      <c r="W133" s="83">
        <v>2.6</v>
      </c>
      <c r="X133" s="83">
        <v>2.6</v>
      </c>
      <c r="Y133" s="39">
        <v>1</v>
      </c>
      <c r="Z133" s="39">
        <v>0</v>
      </c>
      <c r="AA133" s="388">
        <v>0</v>
      </c>
      <c r="AB133" s="388">
        <v>0</v>
      </c>
      <c r="AC133" s="39">
        <v>1</v>
      </c>
      <c r="AD133" s="388">
        <v>1824.65</v>
      </c>
      <c r="AE133" s="388">
        <v>1365.61</v>
      </c>
      <c r="AF133" s="98" t="s">
        <v>270</v>
      </c>
      <c r="AG133" s="83">
        <v>526</v>
      </c>
      <c r="AH133" s="83">
        <v>100</v>
      </c>
      <c r="AI133" s="83">
        <v>2.6</v>
      </c>
      <c r="AJ133" s="380" t="s">
        <v>1615</v>
      </c>
    </row>
    <row r="134" spans="1:47" s="477" customFormat="1" x14ac:dyDescent="0.2">
      <c r="A134" s="461">
        <v>41821</v>
      </c>
      <c r="B134" s="462">
        <v>69</v>
      </c>
      <c r="C134" s="463" t="s">
        <v>412</v>
      </c>
      <c r="D134" s="464" t="s">
        <v>775</v>
      </c>
      <c r="E134" s="465">
        <v>1123002.94</v>
      </c>
      <c r="F134" s="465">
        <v>866300.94</v>
      </c>
      <c r="G134" s="466" t="s">
        <v>30</v>
      </c>
      <c r="H134" s="462">
        <v>51959</v>
      </c>
      <c r="I134" s="467" t="s">
        <v>1515</v>
      </c>
      <c r="J134" s="462">
        <v>52027</v>
      </c>
      <c r="K134" s="468" t="s">
        <v>1516</v>
      </c>
      <c r="L134" s="469">
        <v>1060958.5786740331</v>
      </c>
      <c r="M134" s="469">
        <v>818439.0096132597</v>
      </c>
      <c r="N134" s="470">
        <v>1125209.0786740331</v>
      </c>
      <c r="O134" s="471" t="s">
        <v>277</v>
      </c>
      <c r="P134" s="472" t="s">
        <v>1517</v>
      </c>
      <c r="Q134" s="473" t="e">
        <v>#N/A</v>
      </c>
      <c r="R134" s="474" t="e">
        <v>#REF!</v>
      </c>
      <c r="S134" s="474" t="e">
        <v>#REF!</v>
      </c>
      <c r="T134" s="475" t="e">
        <v>#REF!</v>
      </c>
      <c r="U134" s="462">
        <v>69</v>
      </c>
      <c r="V134" s="462">
        <v>1</v>
      </c>
      <c r="W134" s="462">
        <v>17.100000000000001</v>
      </c>
      <c r="X134" s="462">
        <v>18.100000000000001</v>
      </c>
      <c r="Y134" s="473">
        <v>0</v>
      </c>
      <c r="Z134" s="473">
        <v>1</v>
      </c>
      <c r="AA134" s="476">
        <v>0</v>
      </c>
      <c r="AB134" s="476">
        <v>0</v>
      </c>
      <c r="AC134" s="473">
        <v>0</v>
      </c>
      <c r="AD134" s="476">
        <v>0</v>
      </c>
      <c r="AE134" s="476">
        <v>0</v>
      </c>
      <c r="AJ134" s="477" t="s">
        <v>1616</v>
      </c>
    </row>
    <row r="135" spans="1:47" s="477" customFormat="1" x14ac:dyDescent="0.2">
      <c r="A135" s="461">
        <v>41791</v>
      </c>
      <c r="B135" s="462">
        <v>69</v>
      </c>
      <c r="C135" s="463" t="s">
        <v>620</v>
      </c>
      <c r="D135" s="478" t="s">
        <v>772</v>
      </c>
      <c r="E135" s="465">
        <v>64250.5</v>
      </c>
      <c r="F135" s="465">
        <v>40406.32</v>
      </c>
      <c r="G135" s="466" t="s">
        <v>30</v>
      </c>
      <c r="H135" s="462"/>
      <c r="I135" s="467" t="s">
        <v>618</v>
      </c>
      <c r="J135" s="462"/>
      <c r="K135" s="468" t="s">
        <v>619</v>
      </c>
      <c r="L135" s="469">
        <v>64250.5</v>
      </c>
      <c r="M135" s="469">
        <v>40406.32</v>
      </c>
      <c r="N135" s="470"/>
      <c r="O135" s="471" t="s">
        <v>269</v>
      </c>
      <c r="P135" s="472" t="s">
        <v>648</v>
      </c>
      <c r="Q135" s="473" t="e">
        <v>#N/A</v>
      </c>
      <c r="R135" s="474" t="e">
        <v>#REF!</v>
      </c>
      <c r="S135" s="474" t="e">
        <v>#REF!</v>
      </c>
      <c r="T135" s="475" t="e">
        <v>#REF!</v>
      </c>
      <c r="U135" s="462">
        <v>69</v>
      </c>
      <c r="V135" s="462">
        <v>1</v>
      </c>
      <c r="W135" s="462">
        <v>1</v>
      </c>
      <c r="X135" s="462">
        <v>1</v>
      </c>
      <c r="Y135" s="473">
        <v>0</v>
      </c>
      <c r="Z135" s="473">
        <v>1</v>
      </c>
      <c r="AA135" s="476">
        <v>0</v>
      </c>
      <c r="AB135" s="476">
        <v>0</v>
      </c>
      <c r="AC135" s="473">
        <v>0</v>
      </c>
      <c r="AD135" s="476">
        <v>0</v>
      </c>
      <c r="AE135" s="476">
        <v>0</v>
      </c>
      <c r="AJ135" s="477" t="s">
        <v>1617</v>
      </c>
    </row>
    <row r="136" spans="1:47" s="497" customFormat="1" x14ac:dyDescent="0.2">
      <c r="A136" s="479"/>
      <c r="B136" s="480">
        <v>69</v>
      </c>
      <c r="C136" s="481" t="s">
        <v>700</v>
      </c>
      <c r="D136" s="482" t="s">
        <v>871</v>
      </c>
      <c r="E136" s="483">
        <v>4282635</v>
      </c>
      <c r="F136" s="483">
        <v>3695923.9200000004</v>
      </c>
      <c r="G136" s="484" t="s">
        <v>29</v>
      </c>
      <c r="H136" s="480">
        <v>51345</v>
      </c>
      <c r="I136" s="485" t="s">
        <v>704</v>
      </c>
      <c r="J136" s="480">
        <v>51343</v>
      </c>
      <c r="K136" s="486" t="s">
        <v>703</v>
      </c>
      <c r="L136" s="487">
        <v>232929.13086043729</v>
      </c>
      <c r="M136" s="487">
        <v>201018.37920156645</v>
      </c>
      <c r="N136" s="488"/>
      <c r="O136" s="489" t="s">
        <v>277</v>
      </c>
      <c r="P136" s="490" t="s">
        <v>270</v>
      </c>
      <c r="Q136" s="480">
        <v>69</v>
      </c>
      <c r="R136" s="480">
        <v>1</v>
      </c>
      <c r="S136" s="491">
        <v>2</v>
      </c>
      <c r="T136" s="492">
        <v>36.771999999999998</v>
      </c>
      <c r="U136" s="489">
        <v>1</v>
      </c>
      <c r="V136" s="489">
        <v>0</v>
      </c>
      <c r="W136" s="493">
        <v>0</v>
      </c>
      <c r="X136" s="493">
        <v>0</v>
      </c>
      <c r="Y136" s="489">
        <v>1</v>
      </c>
      <c r="Z136" s="493">
        <v>232929.13086043729</v>
      </c>
      <c r="AA136" s="493">
        <v>201018.37920156645</v>
      </c>
      <c r="AB136" s="494" t="s">
        <v>270</v>
      </c>
      <c r="AC136" s="495">
        <v>526</v>
      </c>
      <c r="AD136" s="495">
        <v>100</v>
      </c>
      <c r="AE136" s="496">
        <v>2</v>
      </c>
      <c r="AJ136" s="477" t="s">
        <v>1619</v>
      </c>
    </row>
    <row r="137" spans="1:47" s="497" customFormat="1" x14ac:dyDescent="0.2">
      <c r="A137" s="479"/>
      <c r="B137" s="480">
        <v>69</v>
      </c>
      <c r="C137" s="481" t="s">
        <v>700</v>
      </c>
      <c r="D137" s="482" t="s">
        <v>871</v>
      </c>
      <c r="E137" s="483">
        <v>4282635</v>
      </c>
      <c r="F137" s="483">
        <v>3695923.9200000004</v>
      </c>
      <c r="G137" s="484" t="s">
        <v>29</v>
      </c>
      <c r="H137" s="480">
        <v>51347</v>
      </c>
      <c r="I137" s="485" t="s">
        <v>705</v>
      </c>
      <c r="J137" s="480">
        <v>51345</v>
      </c>
      <c r="K137" s="486" t="s">
        <v>704</v>
      </c>
      <c r="L137" s="487">
        <v>465858.26172087458</v>
      </c>
      <c r="M137" s="487">
        <v>402036.7584031329</v>
      </c>
      <c r="N137" s="488"/>
      <c r="O137" s="489" t="s">
        <v>277</v>
      </c>
      <c r="P137" s="490" t="s">
        <v>270</v>
      </c>
      <c r="Q137" s="480">
        <v>69</v>
      </c>
      <c r="R137" s="480">
        <v>1</v>
      </c>
      <c r="S137" s="491">
        <v>4</v>
      </c>
      <c r="T137" s="492">
        <v>36.771999999999998</v>
      </c>
      <c r="U137" s="489">
        <v>1</v>
      </c>
      <c r="V137" s="489">
        <v>0</v>
      </c>
      <c r="W137" s="493">
        <v>0</v>
      </c>
      <c r="X137" s="493">
        <v>0</v>
      </c>
      <c r="Y137" s="489">
        <v>1</v>
      </c>
      <c r="Z137" s="493">
        <v>465858.26172087458</v>
      </c>
      <c r="AA137" s="493">
        <v>402036.7584031329</v>
      </c>
      <c r="AB137" s="494" t="s">
        <v>270</v>
      </c>
      <c r="AC137" s="495">
        <v>526</v>
      </c>
      <c r="AD137" s="495">
        <v>100</v>
      </c>
      <c r="AE137" s="496">
        <v>4</v>
      </c>
      <c r="AJ137" s="477" t="s">
        <v>1619</v>
      </c>
    </row>
    <row r="138" spans="1:47" s="497" customFormat="1" x14ac:dyDescent="0.2">
      <c r="A138" s="479"/>
      <c r="B138" s="480">
        <v>69</v>
      </c>
      <c r="C138" s="481" t="s">
        <v>700</v>
      </c>
      <c r="D138" s="498" t="s">
        <v>878</v>
      </c>
      <c r="E138" s="483">
        <v>91563.76999999999</v>
      </c>
      <c r="F138" s="483">
        <v>32859.33</v>
      </c>
      <c r="G138" s="484" t="s">
        <v>29</v>
      </c>
      <c r="H138" s="480">
        <v>51347</v>
      </c>
      <c r="I138" s="485" t="s">
        <v>705</v>
      </c>
      <c r="J138" s="480">
        <v>51345</v>
      </c>
      <c r="K138" s="486" t="s">
        <v>704</v>
      </c>
      <c r="L138" s="487">
        <v>9960.1620798433578</v>
      </c>
      <c r="M138" s="487">
        <v>3574.3859458283482</v>
      </c>
      <c r="N138" s="488">
        <v>9960.1620798433578</v>
      </c>
      <c r="O138" s="489" t="s">
        <v>277</v>
      </c>
      <c r="P138" s="490" t="s">
        <v>270</v>
      </c>
      <c r="Q138" s="480">
        <v>69</v>
      </c>
      <c r="R138" s="480">
        <v>1</v>
      </c>
      <c r="S138" s="499">
        <v>4</v>
      </c>
      <c r="T138" s="499">
        <v>36.771999999999998</v>
      </c>
      <c r="U138" s="489">
        <v>1</v>
      </c>
      <c r="V138" s="489">
        <v>0</v>
      </c>
      <c r="W138" s="493">
        <v>0</v>
      </c>
      <c r="X138" s="493">
        <v>0</v>
      </c>
      <c r="Y138" s="489">
        <v>1</v>
      </c>
      <c r="Z138" s="493">
        <v>9960.1620798433578</v>
      </c>
      <c r="AA138" s="493">
        <v>3574.3859458283482</v>
      </c>
      <c r="AB138" s="494" t="s">
        <v>270</v>
      </c>
      <c r="AC138" s="495">
        <v>526</v>
      </c>
      <c r="AD138" s="495">
        <v>100</v>
      </c>
      <c r="AE138" s="496">
        <v>4</v>
      </c>
      <c r="AJ138" s="477" t="s">
        <v>1619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I494"/>
  <sheetViews>
    <sheetView zoomScaleNormal="100" zoomScaleSheetLayoutView="92" workbookViewId="0">
      <pane ySplit="1" topLeftCell="A448" activePane="bottomLeft" state="frozen"/>
      <selection pane="bottomLeft" activeCell="C476" sqref="C476"/>
    </sheetView>
  </sheetViews>
  <sheetFormatPr defaultRowHeight="14.45" customHeight="1" x14ac:dyDescent="0.2"/>
  <cols>
    <col min="1" max="1" width="5.77734375" style="4" bestFit="1" customWidth="1"/>
    <col min="2" max="2" width="7.44140625" style="7" bestFit="1" customWidth="1"/>
    <col min="3" max="3" width="56.5546875" style="5" bestFit="1" customWidth="1"/>
    <col min="4" max="4" width="14.5546875" style="6" bestFit="1" customWidth="1"/>
    <col min="5" max="5" width="12.88671875" style="6" bestFit="1" customWidth="1"/>
    <col min="6" max="6" width="5" style="21" customWidth="1"/>
    <col min="7" max="7" width="0.33203125" style="35" customWidth="1"/>
    <col min="8" max="8" width="33.21875" style="18" bestFit="1" customWidth="1"/>
    <col min="9" max="9" width="0.5546875" style="18" customWidth="1"/>
    <col min="10" max="10" width="30.6640625" style="41" bestFit="1" customWidth="1"/>
    <col min="11" max="11" width="15" style="44" customWidth="1"/>
    <col min="12" max="12" width="13.77734375" style="44" customWidth="1"/>
    <col min="13" max="13" width="10.6640625" style="18" bestFit="1" customWidth="1"/>
    <col min="14" max="14" width="8.109375" style="12" bestFit="1" customWidth="1"/>
    <col min="15" max="15" width="5.5546875" style="41" customWidth="1"/>
    <col min="16" max="16" width="26.33203125" style="12" hidden="1" customWidth="1"/>
    <col min="17" max="17" width="4.77734375" style="12" hidden="1" customWidth="1"/>
    <col min="18" max="18" width="0.109375" style="12" hidden="1" customWidth="1"/>
    <col min="19" max="19" width="6.44140625" style="12" hidden="1" customWidth="1"/>
    <col min="20" max="20" width="6.109375" style="110" customWidth="1"/>
    <col min="21" max="21" width="4.88671875" style="4" customWidth="1"/>
    <col min="22" max="22" width="7.77734375" style="74" customWidth="1"/>
    <col min="23" max="23" width="10.88671875" style="74" bestFit="1" customWidth="1"/>
    <col min="24" max="24" width="7.33203125" style="7" bestFit="1" customWidth="1"/>
    <col min="25" max="25" width="6.44140625" style="7" bestFit="1" customWidth="1"/>
    <col min="26" max="26" width="11.5546875" style="13" bestFit="1" customWidth="1"/>
    <col min="27" max="27" width="12.21875" style="13" customWidth="1"/>
    <col min="28" max="28" width="7.88671875" style="7" bestFit="1" customWidth="1"/>
    <col min="29" max="29" width="14.33203125" style="13" bestFit="1" customWidth="1"/>
    <col min="30" max="30" width="12.6640625" style="13" bestFit="1" customWidth="1"/>
    <col min="31" max="31" width="10.5546875" style="7" bestFit="1" customWidth="1"/>
    <col min="32" max="32" width="7.88671875" style="4" bestFit="1" customWidth="1"/>
    <col min="33" max="33" width="6" style="4" customWidth="1"/>
    <col min="34" max="34" width="5.6640625" style="4" customWidth="1"/>
    <col min="35" max="35" width="76.88671875" style="167" bestFit="1" customWidth="1"/>
    <col min="36" max="16384" width="8.88671875" style="167"/>
  </cols>
  <sheetData>
    <row r="1" spans="1:35" ht="23.25" customHeight="1" x14ac:dyDescent="0.2">
      <c r="A1" s="1" t="s">
        <v>217</v>
      </c>
      <c r="B1" s="2" t="s">
        <v>218</v>
      </c>
      <c r="C1" s="2" t="s">
        <v>219</v>
      </c>
      <c r="D1" s="27" t="s">
        <v>1250</v>
      </c>
      <c r="E1" s="27" t="s">
        <v>1251</v>
      </c>
      <c r="F1" s="25" t="s">
        <v>31</v>
      </c>
      <c r="G1" s="1" t="s">
        <v>220</v>
      </c>
      <c r="H1" s="1" t="s">
        <v>221</v>
      </c>
      <c r="I1" s="1" t="s">
        <v>222</v>
      </c>
      <c r="J1" s="1" t="s">
        <v>223</v>
      </c>
      <c r="K1" s="1" t="s">
        <v>224</v>
      </c>
      <c r="L1" s="1" t="s">
        <v>225</v>
      </c>
      <c r="M1" s="1" t="s">
        <v>570</v>
      </c>
      <c r="N1" s="1" t="s">
        <v>562</v>
      </c>
      <c r="O1" s="111" t="s">
        <v>642</v>
      </c>
      <c r="P1" s="24" t="s">
        <v>781</v>
      </c>
      <c r="Q1" s="24" t="s">
        <v>68</v>
      </c>
      <c r="R1" s="24" t="s">
        <v>69</v>
      </c>
      <c r="S1" s="24" t="s">
        <v>70</v>
      </c>
      <c r="T1" s="1" t="s">
        <v>226</v>
      </c>
      <c r="U1" s="1" t="s">
        <v>227</v>
      </c>
      <c r="V1" s="81" t="s">
        <v>228</v>
      </c>
      <c r="W1" s="81" t="s">
        <v>262</v>
      </c>
      <c r="X1" s="1" t="s">
        <v>641</v>
      </c>
      <c r="Y1" s="1" t="s">
        <v>563</v>
      </c>
      <c r="Z1" s="3" t="s">
        <v>558</v>
      </c>
      <c r="AA1" s="3" t="s">
        <v>559</v>
      </c>
      <c r="AB1" s="1" t="s">
        <v>263</v>
      </c>
      <c r="AC1" s="3" t="s">
        <v>560</v>
      </c>
      <c r="AD1" s="3" t="s">
        <v>561</v>
      </c>
      <c r="AE1" s="34" t="s">
        <v>264</v>
      </c>
      <c r="AF1" s="1" t="s">
        <v>265</v>
      </c>
      <c r="AG1" s="1" t="s">
        <v>266</v>
      </c>
      <c r="AH1" s="1" t="s">
        <v>228</v>
      </c>
      <c r="AI1" s="26"/>
    </row>
    <row r="2" spans="1:35" ht="14.45" customHeight="1" x14ac:dyDescent="0.2">
      <c r="A2" s="83">
        <v>69</v>
      </c>
      <c r="B2" s="84" t="s">
        <v>33</v>
      </c>
      <c r="C2" s="244" t="s">
        <v>150</v>
      </c>
      <c r="D2" s="85">
        <f t="shared" ref="D2:D4" si="0">VLOOKUP(C2,TLine_Cost,2,FALSE)</f>
        <v>123019.98000000001</v>
      </c>
      <c r="E2" s="85">
        <f>VLOOKUP(C2,TLine_Cost,4,FALSE)</f>
        <v>113937.76999999999</v>
      </c>
      <c r="F2" s="86" t="s">
        <v>29</v>
      </c>
      <c r="G2" s="83">
        <v>52165</v>
      </c>
      <c r="H2" s="244" t="s">
        <v>921</v>
      </c>
      <c r="I2" s="83">
        <v>52169</v>
      </c>
      <c r="J2" s="244" t="s">
        <v>922</v>
      </c>
      <c r="K2" s="96">
        <f>D2*V2/W2</f>
        <v>97536.737625681402</v>
      </c>
      <c r="L2" s="96">
        <f>E2*V2/W2</f>
        <v>90335.881847365221</v>
      </c>
      <c r="M2" s="97">
        <f>SUM(K2:K4)</f>
        <v>123019.98</v>
      </c>
      <c r="N2" s="98" t="s">
        <v>277</v>
      </c>
      <c r="O2" s="112" t="s">
        <v>270</v>
      </c>
      <c r="P2" s="98" t="e">
        <f>VLOOKUP(I2,I7:J477,2,FALSE)</f>
        <v>#N/A</v>
      </c>
      <c r="Q2" s="99" t="e">
        <f>VLOOKUP(I2,#REF!,5,FALSE)</f>
        <v>#REF!</v>
      </c>
      <c r="R2" s="99" t="e">
        <f>VLOOKUP(I2,#REF!,6,FALSE)</f>
        <v>#REF!</v>
      </c>
      <c r="S2" s="100" t="e">
        <f>SQRT(Q2^2+R2^2)</f>
        <v>#REF!</v>
      </c>
      <c r="T2" s="83">
        <v>69</v>
      </c>
      <c r="U2" s="83">
        <v>1</v>
      </c>
      <c r="V2" s="267">
        <v>1.3089999999999999</v>
      </c>
      <c r="W2" s="267">
        <v>1.651</v>
      </c>
      <c r="X2" s="98">
        <f t="shared" ref="X2:X65" si="1">IF(F2="yes",1,0)</f>
        <v>1</v>
      </c>
      <c r="Y2" s="98">
        <f>IF(N2="W",1,0)</f>
        <v>0</v>
      </c>
      <c r="Z2" s="105">
        <f>K2*X2*Y2</f>
        <v>0</v>
      </c>
      <c r="AA2" s="105">
        <f>L2*X2*Y2</f>
        <v>0</v>
      </c>
      <c r="AB2" s="98">
        <f>IF(N2="R",1,0)</f>
        <v>1</v>
      </c>
      <c r="AC2" s="105">
        <f>K2*X2*AB2</f>
        <v>97536.737625681402</v>
      </c>
      <c r="AD2" s="105">
        <f>L2*X2*AB2</f>
        <v>90335.881847365221</v>
      </c>
      <c r="AE2" s="103" t="s">
        <v>270</v>
      </c>
      <c r="AF2" s="38">
        <v>526</v>
      </c>
      <c r="AG2" s="38">
        <v>100</v>
      </c>
      <c r="AH2" s="150">
        <f t="shared" ref="AH2:AH57" si="2">V2</f>
        <v>1.3089999999999999</v>
      </c>
      <c r="AI2" s="82"/>
    </row>
    <row r="3" spans="1:35" ht="14.45" customHeight="1" x14ac:dyDescent="0.2">
      <c r="A3" s="83">
        <v>69</v>
      </c>
      <c r="B3" s="84" t="s">
        <v>33</v>
      </c>
      <c r="C3" s="244" t="s">
        <v>150</v>
      </c>
      <c r="D3" s="85">
        <f t="shared" si="0"/>
        <v>123019.98000000001</v>
      </c>
      <c r="E3" s="85">
        <f t="shared" ref="E3:E4" si="3">VLOOKUP(C3,TLine_Cost,4,FALSE)</f>
        <v>113937.76999999999</v>
      </c>
      <c r="F3" s="86" t="s">
        <v>29</v>
      </c>
      <c r="G3" s="83"/>
      <c r="H3" s="244" t="s">
        <v>922</v>
      </c>
      <c r="I3" s="83"/>
      <c r="J3" s="94" t="s">
        <v>34</v>
      </c>
      <c r="K3" s="96">
        <f t="shared" ref="K3:K4" si="4">D3*V3/W3</f>
        <v>1266.7108782556029</v>
      </c>
      <c r="L3" s="96">
        <f t="shared" ref="L3:L4" si="5">E3*V3/W3</f>
        <v>1173.193270745003</v>
      </c>
      <c r="M3" s="97"/>
      <c r="N3" s="98" t="s">
        <v>277</v>
      </c>
      <c r="O3" s="112" t="s">
        <v>270</v>
      </c>
      <c r="P3" s="98"/>
      <c r="Q3" s="99"/>
      <c r="R3" s="99"/>
      <c r="S3" s="100"/>
      <c r="T3" s="83">
        <v>69</v>
      </c>
      <c r="U3" s="83">
        <v>1</v>
      </c>
      <c r="V3" s="267">
        <v>1.7000000000000001E-2</v>
      </c>
      <c r="W3" s="267">
        <v>1.651</v>
      </c>
      <c r="X3" s="98">
        <f t="shared" si="1"/>
        <v>1</v>
      </c>
      <c r="Y3" s="98">
        <f t="shared" ref="Y3:Y66" si="6">IF(N3="W",1,0)</f>
        <v>0</v>
      </c>
      <c r="Z3" s="105">
        <f t="shared" ref="Z3:Z4" si="7">K3*X3*Y3</f>
        <v>0</v>
      </c>
      <c r="AA3" s="105">
        <f t="shared" ref="AA3:AA4" si="8">L3*X3*Y3</f>
        <v>0</v>
      </c>
      <c r="AB3" s="98">
        <f t="shared" ref="AB3:AB4" si="9">IF(N3="R",1,0)</f>
        <v>1</v>
      </c>
      <c r="AC3" s="105">
        <f t="shared" ref="AC3:AC4" si="10">K3*X3*AB3</f>
        <v>1266.7108782556029</v>
      </c>
      <c r="AD3" s="105">
        <f t="shared" ref="AD3:AD4" si="11">L3*X3*AB3</f>
        <v>1173.193270745003</v>
      </c>
      <c r="AE3" s="103" t="s">
        <v>270</v>
      </c>
      <c r="AF3" s="38">
        <v>526</v>
      </c>
      <c r="AG3" s="38">
        <v>100</v>
      </c>
      <c r="AH3" s="150">
        <f t="shared" si="2"/>
        <v>1.7000000000000001E-2</v>
      </c>
      <c r="AI3" s="82"/>
    </row>
    <row r="4" spans="1:35" ht="14.45" customHeight="1" x14ac:dyDescent="0.2">
      <c r="A4" s="83">
        <v>69</v>
      </c>
      <c r="B4" s="84" t="s">
        <v>33</v>
      </c>
      <c r="C4" s="244" t="s">
        <v>150</v>
      </c>
      <c r="D4" s="85">
        <f t="shared" si="0"/>
        <v>123019.98000000001</v>
      </c>
      <c r="E4" s="85">
        <f t="shared" si="3"/>
        <v>113937.76999999999</v>
      </c>
      <c r="F4" s="86" t="s">
        <v>29</v>
      </c>
      <c r="G4" s="83"/>
      <c r="H4" s="244" t="s">
        <v>922</v>
      </c>
      <c r="I4" s="83"/>
      <c r="J4" s="94" t="s">
        <v>35</v>
      </c>
      <c r="K4" s="96">
        <f t="shared" si="4"/>
        <v>24216.531496062995</v>
      </c>
      <c r="L4" s="96">
        <f t="shared" si="5"/>
        <v>22428.694881889762</v>
      </c>
      <c r="M4" s="97"/>
      <c r="N4" s="98" t="s">
        <v>277</v>
      </c>
      <c r="O4" s="112" t="s">
        <v>270</v>
      </c>
      <c r="P4" s="98"/>
      <c r="Q4" s="99"/>
      <c r="R4" s="99"/>
      <c r="S4" s="100"/>
      <c r="T4" s="83">
        <v>69</v>
      </c>
      <c r="U4" s="83">
        <v>1</v>
      </c>
      <c r="V4" s="267">
        <v>0.32500000000000001</v>
      </c>
      <c r="W4" s="267">
        <v>1.651</v>
      </c>
      <c r="X4" s="98">
        <f t="shared" si="1"/>
        <v>1</v>
      </c>
      <c r="Y4" s="98">
        <f t="shared" si="6"/>
        <v>0</v>
      </c>
      <c r="Z4" s="105">
        <f t="shared" si="7"/>
        <v>0</v>
      </c>
      <c r="AA4" s="105">
        <f t="shared" si="8"/>
        <v>0</v>
      </c>
      <c r="AB4" s="98">
        <f t="shared" si="9"/>
        <v>1</v>
      </c>
      <c r="AC4" s="105">
        <f t="shared" si="10"/>
        <v>24216.531496062995</v>
      </c>
      <c r="AD4" s="105">
        <f t="shared" si="11"/>
        <v>22428.694881889762</v>
      </c>
      <c r="AE4" s="103" t="s">
        <v>270</v>
      </c>
      <c r="AF4" s="38">
        <v>526</v>
      </c>
      <c r="AG4" s="38">
        <v>100</v>
      </c>
      <c r="AH4" s="150">
        <f t="shared" si="2"/>
        <v>0.32500000000000001</v>
      </c>
      <c r="AI4" s="82"/>
    </row>
    <row r="5" spans="1:35" s="28" customFormat="1" ht="14.45" customHeight="1" x14ac:dyDescent="0.2">
      <c r="A5" s="83">
        <v>69</v>
      </c>
      <c r="B5" s="84" t="s">
        <v>279</v>
      </c>
      <c r="C5" s="244" t="s">
        <v>923</v>
      </c>
      <c r="D5" s="85">
        <v>0</v>
      </c>
      <c r="E5" s="85">
        <v>0</v>
      </c>
      <c r="F5" s="86" t="s">
        <v>30</v>
      </c>
      <c r="G5" s="83">
        <v>52153</v>
      </c>
      <c r="H5" s="88" t="s">
        <v>278</v>
      </c>
      <c r="I5" s="83">
        <v>52171</v>
      </c>
      <c r="J5" s="94" t="s">
        <v>283</v>
      </c>
      <c r="K5" s="96">
        <f t="shared" ref="K5:K13" si="12">D5*V5/W5</f>
        <v>0</v>
      </c>
      <c r="L5" s="96">
        <f t="shared" ref="L5:L13" si="13">E5*V5/W5</f>
        <v>0</v>
      </c>
      <c r="M5" s="97">
        <f>SUM(K5:K13)</f>
        <v>0</v>
      </c>
      <c r="N5" s="98" t="s">
        <v>269</v>
      </c>
      <c r="O5" s="112" t="s">
        <v>643</v>
      </c>
      <c r="P5" s="98" t="str">
        <f>VLOOKUP(I5,I6:J476,2,FALSE)</f>
        <v>CV-ARTE2</v>
      </c>
      <c r="Q5" s="99" t="e">
        <f>VLOOKUP(I5,#REF!,5,FALSE)</f>
        <v>#REF!</v>
      </c>
      <c r="R5" s="99" t="e">
        <f>VLOOKUP(I5,#REF!,6,FALSE)</f>
        <v>#REF!</v>
      </c>
      <c r="S5" s="100" t="e">
        <f t="shared" ref="S5:S13" si="14">SQRT(Q5^2+R5^2)</f>
        <v>#REF!</v>
      </c>
      <c r="T5" s="83">
        <v>69</v>
      </c>
      <c r="U5" s="83">
        <v>1</v>
      </c>
      <c r="V5" s="101">
        <v>0.45</v>
      </c>
      <c r="W5" s="101">
        <v>11.581</v>
      </c>
      <c r="X5" s="98">
        <f t="shared" si="1"/>
        <v>0</v>
      </c>
      <c r="Y5" s="98">
        <f t="shared" si="6"/>
        <v>1</v>
      </c>
      <c r="Z5" s="105">
        <f t="shared" ref="Z5:Z13" si="15">K5*X5*Y5</f>
        <v>0</v>
      </c>
      <c r="AA5" s="105">
        <f t="shared" ref="AA5:AA13" si="16">L5*X5*Y5</f>
        <v>0</v>
      </c>
      <c r="AB5" s="98">
        <f t="shared" ref="AB5:AB13" si="17">IF(N5="R",1,0)</f>
        <v>0</v>
      </c>
      <c r="AC5" s="105">
        <f t="shared" ref="AC5:AC13" si="18">K5*X5*AB5</f>
        <v>0</v>
      </c>
      <c r="AD5" s="105">
        <f t="shared" ref="AD5:AD13" si="19">L5*X5*AB5</f>
        <v>0</v>
      </c>
      <c r="AE5" s="103" t="s">
        <v>270</v>
      </c>
      <c r="AF5" s="38">
        <v>526</v>
      </c>
      <c r="AG5" s="38">
        <v>100</v>
      </c>
      <c r="AH5" s="150">
        <f t="shared" si="2"/>
        <v>0.45</v>
      </c>
      <c r="AI5" s="82"/>
    </row>
    <row r="6" spans="1:35" s="28" customFormat="1" ht="14.45" customHeight="1" x14ac:dyDescent="0.2">
      <c r="A6" s="83">
        <v>69</v>
      </c>
      <c r="B6" s="84" t="s">
        <v>279</v>
      </c>
      <c r="C6" s="244" t="s">
        <v>923</v>
      </c>
      <c r="D6" s="85">
        <v>0</v>
      </c>
      <c r="E6" s="85">
        <v>0</v>
      </c>
      <c r="F6" s="86" t="s">
        <v>30</v>
      </c>
      <c r="G6" s="83">
        <v>52171</v>
      </c>
      <c r="H6" s="88" t="s">
        <v>283</v>
      </c>
      <c r="I6" s="83">
        <v>52173</v>
      </c>
      <c r="J6" s="94" t="s">
        <v>284</v>
      </c>
      <c r="K6" s="96">
        <f t="shared" si="12"/>
        <v>0</v>
      </c>
      <c r="L6" s="96">
        <f t="shared" si="13"/>
        <v>0</v>
      </c>
      <c r="M6" s="97"/>
      <c r="N6" s="98" t="s">
        <v>277</v>
      </c>
      <c r="O6" s="112" t="s">
        <v>270</v>
      </c>
      <c r="P6" s="98" t="str">
        <f>VLOOKUP(I6,I7:J477,2,FALSE)</f>
        <v>ARTW2</v>
      </c>
      <c r="Q6" s="99" t="e">
        <f>VLOOKUP(I6,#REF!,5,FALSE)</f>
        <v>#REF!</v>
      </c>
      <c r="R6" s="99" t="e">
        <f>VLOOKUP(I6,#REF!,6,FALSE)</f>
        <v>#REF!</v>
      </c>
      <c r="S6" s="100" t="e">
        <f t="shared" si="14"/>
        <v>#REF!</v>
      </c>
      <c r="T6" s="83">
        <v>69</v>
      </c>
      <c r="U6" s="83">
        <v>1</v>
      </c>
      <c r="V6" s="101">
        <v>1.19</v>
      </c>
      <c r="W6" s="101">
        <v>11.581</v>
      </c>
      <c r="X6" s="98">
        <f t="shared" si="1"/>
        <v>0</v>
      </c>
      <c r="Y6" s="98">
        <f t="shared" si="6"/>
        <v>0</v>
      </c>
      <c r="Z6" s="105">
        <f t="shared" si="15"/>
        <v>0</v>
      </c>
      <c r="AA6" s="105">
        <f t="shared" si="16"/>
        <v>0</v>
      </c>
      <c r="AB6" s="98">
        <f t="shared" si="17"/>
        <v>1</v>
      </c>
      <c r="AC6" s="105">
        <f t="shared" si="18"/>
        <v>0</v>
      </c>
      <c r="AD6" s="105">
        <f t="shared" si="19"/>
        <v>0</v>
      </c>
      <c r="AE6" s="103" t="s">
        <v>270</v>
      </c>
      <c r="AF6" s="38">
        <v>526</v>
      </c>
      <c r="AG6" s="38">
        <v>100</v>
      </c>
      <c r="AH6" s="150">
        <f t="shared" si="2"/>
        <v>1.19</v>
      </c>
      <c r="AI6" s="82"/>
    </row>
    <row r="7" spans="1:35" s="28" customFormat="1" ht="14.45" customHeight="1" x14ac:dyDescent="0.2">
      <c r="A7" s="83">
        <v>69</v>
      </c>
      <c r="B7" s="84" t="s">
        <v>279</v>
      </c>
      <c r="C7" s="244" t="s">
        <v>923</v>
      </c>
      <c r="D7" s="85">
        <v>0</v>
      </c>
      <c r="E7" s="85">
        <v>0</v>
      </c>
      <c r="F7" s="268" t="s">
        <v>30</v>
      </c>
      <c r="G7" s="83">
        <v>52177</v>
      </c>
      <c r="H7" s="88" t="s">
        <v>280</v>
      </c>
      <c r="I7" s="83">
        <v>52175</v>
      </c>
      <c r="J7" s="94" t="s">
        <v>282</v>
      </c>
      <c r="K7" s="96">
        <f t="shared" si="12"/>
        <v>0</v>
      </c>
      <c r="L7" s="96">
        <f t="shared" si="13"/>
        <v>0</v>
      </c>
      <c r="M7" s="97"/>
      <c r="N7" s="98" t="s">
        <v>277</v>
      </c>
      <c r="O7" s="112" t="s">
        <v>270</v>
      </c>
      <c r="P7" s="98" t="str">
        <f>VLOOKUP(I7,I13:J478,2,FALSE)</f>
        <v>ARTCC2</v>
      </c>
      <c r="Q7" s="99" t="e">
        <f>VLOOKUP(I7,#REF!,5,FALSE)</f>
        <v>#REF!</v>
      </c>
      <c r="R7" s="99" t="e">
        <f>VLOOKUP(I7,#REF!,6,FALSE)</f>
        <v>#REF!</v>
      </c>
      <c r="S7" s="100" t="e">
        <f t="shared" si="14"/>
        <v>#REF!</v>
      </c>
      <c r="T7" s="83">
        <v>69</v>
      </c>
      <c r="U7" s="83">
        <v>1</v>
      </c>
      <c r="V7" s="101">
        <v>0.27</v>
      </c>
      <c r="W7" s="101">
        <v>11.581</v>
      </c>
      <c r="X7" s="98">
        <f t="shared" si="1"/>
        <v>0</v>
      </c>
      <c r="Y7" s="98">
        <f t="shared" si="6"/>
        <v>0</v>
      </c>
      <c r="Z7" s="105">
        <f t="shared" si="15"/>
        <v>0</v>
      </c>
      <c r="AA7" s="105">
        <f t="shared" si="16"/>
        <v>0</v>
      </c>
      <c r="AB7" s="98">
        <f t="shared" si="17"/>
        <v>1</v>
      </c>
      <c r="AC7" s="105">
        <f t="shared" si="18"/>
        <v>0</v>
      </c>
      <c r="AD7" s="105">
        <f t="shared" si="19"/>
        <v>0</v>
      </c>
      <c r="AE7" s="103" t="s">
        <v>270</v>
      </c>
      <c r="AF7" s="38">
        <v>526</v>
      </c>
      <c r="AG7" s="38">
        <v>100</v>
      </c>
      <c r="AH7" s="150">
        <f t="shared" si="2"/>
        <v>0.27</v>
      </c>
      <c r="AI7" s="82"/>
    </row>
    <row r="8" spans="1:35" s="28" customFormat="1" ht="14.45" customHeight="1" x14ac:dyDescent="0.2">
      <c r="A8" s="83">
        <v>69</v>
      </c>
      <c r="B8" s="84" t="s">
        <v>279</v>
      </c>
      <c r="C8" s="244" t="s">
        <v>923</v>
      </c>
      <c r="D8" s="85">
        <v>0</v>
      </c>
      <c r="E8" s="85">
        <v>0</v>
      </c>
      <c r="F8" s="86" t="s">
        <v>30</v>
      </c>
      <c r="G8" s="83">
        <v>52175</v>
      </c>
      <c r="H8" s="88" t="s">
        <v>282</v>
      </c>
      <c r="I8" s="83">
        <v>52173</v>
      </c>
      <c r="J8" s="94" t="s">
        <v>284</v>
      </c>
      <c r="K8" s="96">
        <f t="shared" si="12"/>
        <v>0</v>
      </c>
      <c r="L8" s="96">
        <f t="shared" si="13"/>
        <v>0</v>
      </c>
      <c r="M8" s="97"/>
      <c r="N8" s="98" t="s">
        <v>277</v>
      </c>
      <c r="O8" s="112" t="s">
        <v>270</v>
      </c>
      <c r="P8" s="98"/>
      <c r="Q8" s="99"/>
      <c r="R8" s="99"/>
      <c r="S8" s="100"/>
      <c r="T8" s="83">
        <v>69</v>
      </c>
      <c r="U8" s="83">
        <v>1</v>
      </c>
      <c r="V8" s="101">
        <v>1.56</v>
      </c>
      <c r="W8" s="101">
        <v>11.581</v>
      </c>
      <c r="X8" s="98">
        <f t="shared" si="1"/>
        <v>0</v>
      </c>
      <c r="Y8" s="98">
        <f t="shared" si="6"/>
        <v>0</v>
      </c>
      <c r="Z8" s="105">
        <f>K8*X8*Y8</f>
        <v>0</v>
      </c>
      <c r="AA8" s="105">
        <f>L8*X8*Y8</f>
        <v>0</v>
      </c>
      <c r="AB8" s="98">
        <f>IF(N8="R",1,0)</f>
        <v>1</v>
      </c>
      <c r="AC8" s="105">
        <f>K8*X8*AB8</f>
        <v>0</v>
      </c>
      <c r="AD8" s="105">
        <f>L8*X8*AB8</f>
        <v>0</v>
      </c>
      <c r="AE8" s="103" t="s">
        <v>270</v>
      </c>
      <c r="AF8" s="38">
        <v>526</v>
      </c>
      <c r="AG8" s="38">
        <v>100</v>
      </c>
      <c r="AH8" s="150">
        <f t="shared" si="2"/>
        <v>1.56</v>
      </c>
      <c r="AI8" s="82"/>
    </row>
    <row r="9" spans="1:35" ht="14.45" customHeight="1" x14ac:dyDescent="0.2">
      <c r="A9" s="83">
        <v>69</v>
      </c>
      <c r="B9" s="84" t="s">
        <v>279</v>
      </c>
      <c r="C9" s="244" t="s">
        <v>923</v>
      </c>
      <c r="D9" s="85">
        <v>0</v>
      </c>
      <c r="E9" s="85">
        <v>0</v>
      </c>
      <c r="F9" s="86" t="s">
        <v>30</v>
      </c>
      <c r="G9" s="93"/>
      <c r="H9" s="94" t="s">
        <v>36</v>
      </c>
      <c r="I9" s="83"/>
      <c r="J9" s="93" t="s">
        <v>37</v>
      </c>
      <c r="K9" s="96">
        <f t="shared" si="12"/>
        <v>0</v>
      </c>
      <c r="L9" s="96">
        <f t="shared" si="13"/>
        <v>0</v>
      </c>
      <c r="M9" s="97"/>
      <c r="N9" s="98" t="s">
        <v>277</v>
      </c>
      <c r="O9" s="112" t="s">
        <v>270</v>
      </c>
      <c r="P9" s="98"/>
      <c r="Q9" s="99"/>
      <c r="R9" s="99"/>
      <c r="S9" s="100"/>
      <c r="T9" s="83">
        <v>69</v>
      </c>
      <c r="U9" s="83">
        <v>1</v>
      </c>
      <c r="V9" s="101">
        <v>2.25</v>
      </c>
      <c r="W9" s="101">
        <v>11.581</v>
      </c>
      <c r="X9" s="98">
        <f t="shared" si="1"/>
        <v>0</v>
      </c>
      <c r="Y9" s="98">
        <f t="shared" si="6"/>
        <v>0</v>
      </c>
      <c r="Z9" s="105">
        <f>K9*X9*Y9</f>
        <v>0</v>
      </c>
      <c r="AA9" s="105">
        <f>L9*X9*Y9</f>
        <v>0</v>
      </c>
      <c r="AB9" s="98">
        <f>IF(N9="R",1,0)</f>
        <v>1</v>
      </c>
      <c r="AC9" s="105">
        <f>K9*X9*AB9</f>
        <v>0</v>
      </c>
      <c r="AD9" s="105">
        <f>L9*X9*AB9</f>
        <v>0</v>
      </c>
      <c r="AE9" s="103" t="s">
        <v>270</v>
      </c>
      <c r="AF9" s="38">
        <v>526</v>
      </c>
      <c r="AG9" s="38">
        <v>100</v>
      </c>
      <c r="AH9" s="150">
        <f t="shared" si="2"/>
        <v>2.25</v>
      </c>
      <c r="AI9" s="82"/>
    </row>
    <row r="10" spans="1:35" ht="14.45" customHeight="1" x14ac:dyDescent="0.2">
      <c r="A10" s="83">
        <v>69</v>
      </c>
      <c r="B10" s="84" t="s">
        <v>279</v>
      </c>
      <c r="C10" s="244" t="s">
        <v>923</v>
      </c>
      <c r="D10" s="85">
        <v>0</v>
      </c>
      <c r="E10" s="85">
        <v>0</v>
      </c>
      <c r="F10" s="86" t="s">
        <v>30</v>
      </c>
      <c r="G10" s="83"/>
      <c r="H10" s="94" t="s">
        <v>38</v>
      </c>
      <c r="I10" s="93"/>
      <c r="J10" s="93" t="s">
        <v>39</v>
      </c>
      <c r="K10" s="96">
        <f t="shared" si="12"/>
        <v>0</v>
      </c>
      <c r="L10" s="96">
        <f t="shared" si="13"/>
        <v>0</v>
      </c>
      <c r="M10" s="97"/>
      <c r="N10" s="98" t="s">
        <v>277</v>
      </c>
      <c r="O10" s="112" t="s">
        <v>270</v>
      </c>
      <c r="P10" s="98"/>
      <c r="Q10" s="99"/>
      <c r="R10" s="99"/>
      <c r="S10" s="100"/>
      <c r="T10" s="83">
        <v>69</v>
      </c>
      <c r="U10" s="83">
        <v>1</v>
      </c>
      <c r="V10" s="101">
        <v>0.2</v>
      </c>
      <c r="W10" s="101">
        <v>11.581</v>
      </c>
      <c r="X10" s="98">
        <f t="shared" si="1"/>
        <v>0</v>
      </c>
      <c r="Y10" s="98">
        <f t="shared" si="6"/>
        <v>0</v>
      </c>
      <c r="Z10" s="105">
        <f>K10*X10*Y10</f>
        <v>0</v>
      </c>
      <c r="AA10" s="105">
        <f>L10*X10*Y10</f>
        <v>0</v>
      </c>
      <c r="AB10" s="98">
        <f>IF(N10="R",1,0)</f>
        <v>1</v>
      </c>
      <c r="AC10" s="105">
        <f>K10*X10*AB10</f>
        <v>0</v>
      </c>
      <c r="AD10" s="105">
        <f>L10*X10*AB10</f>
        <v>0</v>
      </c>
      <c r="AE10" s="103" t="s">
        <v>270</v>
      </c>
      <c r="AF10" s="38">
        <v>526</v>
      </c>
      <c r="AG10" s="38">
        <v>100</v>
      </c>
      <c r="AH10" s="150">
        <f t="shared" si="2"/>
        <v>0.2</v>
      </c>
      <c r="AI10" s="82"/>
    </row>
    <row r="11" spans="1:35" ht="14.45" customHeight="1" x14ac:dyDescent="0.2">
      <c r="A11" s="83">
        <v>69</v>
      </c>
      <c r="B11" s="84" t="s">
        <v>279</v>
      </c>
      <c r="C11" s="244" t="s">
        <v>923</v>
      </c>
      <c r="D11" s="85">
        <v>0</v>
      </c>
      <c r="E11" s="85">
        <v>0</v>
      </c>
      <c r="F11" s="86" t="s">
        <v>30</v>
      </c>
      <c r="G11" s="83"/>
      <c r="H11" s="94" t="s">
        <v>36</v>
      </c>
      <c r="I11" s="83"/>
      <c r="J11" s="94" t="s">
        <v>40</v>
      </c>
      <c r="K11" s="96">
        <f t="shared" si="12"/>
        <v>0</v>
      </c>
      <c r="L11" s="96">
        <f t="shared" si="13"/>
        <v>0</v>
      </c>
      <c r="M11" s="97"/>
      <c r="N11" s="98" t="s">
        <v>277</v>
      </c>
      <c r="O11" s="112" t="s">
        <v>270</v>
      </c>
      <c r="P11" s="98"/>
      <c r="Q11" s="99"/>
      <c r="R11" s="99"/>
      <c r="S11" s="100"/>
      <c r="T11" s="83">
        <v>69</v>
      </c>
      <c r="U11" s="83">
        <v>1</v>
      </c>
      <c r="V11" s="101">
        <v>0.8</v>
      </c>
      <c r="W11" s="101">
        <v>11.581</v>
      </c>
      <c r="X11" s="98">
        <f t="shared" si="1"/>
        <v>0</v>
      </c>
      <c r="Y11" s="98">
        <f t="shared" si="6"/>
        <v>0</v>
      </c>
      <c r="Z11" s="105">
        <f>K11*X11*Y11</f>
        <v>0</v>
      </c>
      <c r="AA11" s="105">
        <f>L11*X11*Y11</f>
        <v>0</v>
      </c>
      <c r="AB11" s="98">
        <f>IF(N11="R",1,0)</f>
        <v>1</v>
      </c>
      <c r="AC11" s="105">
        <f>K11*X11*AB11</f>
        <v>0</v>
      </c>
      <c r="AD11" s="105">
        <f>L11*X11*AB11</f>
        <v>0</v>
      </c>
      <c r="AE11" s="103" t="s">
        <v>270</v>
      </c>
      <c r="AF11" s="38">
        <v>526</v>
      </c>
      <c r="AG11" s="38">
        <v>100</v>
      </c>
      <c r="AH11" s="38">
        <f t="shared" si="2"/>
        <v>0.8</v>
      </c>
      <c r="AI11" s="82"/>
    </row>
    <row r="12" spans="1:35" ht="14.45" customHeight="1" x14ac:dyDescent="0.2">
      <c r="A12" s="83">
        <v>69</v>
      </c>
      <c r="B12" s="84" t="s">
        <v>279</v>
      </c>
      <c r="C12" s="244" t="s">
        <v>923</v>
      </c>
      <c r="D12" s="85">
        <v>0</v>
      </c>
      <c r="E12" s="85">
        <v>0</v>
      </c>
      <c r="F12" s="268" t="s">
        <v>30</v>
      </c>
      <c r="G12" s="83"/>
      <c r="H12" s="88" t="s">
        <v>40</v>
      </c>
      <c r="I12" s="83"/>
      <c r="J12" s="94" t="s">
        <v>41</v>
      </c>
      <c r="K12" s="96">
        <f t="shared" si="12"/>
        <v>0</v>
      </c>
      <c r="L12" s="96">
        <f t="shared" si="13"/>
        <v>0</v>
      </c>
      <c r="M12" s="97"/>
      <c r="N12" s="98" t="s">
        <v>277</v>
      </c>
      <c r="O12" s="112" t="s">
        <v>270</v>
      </c>
      <c r="P12" s="98"/>
      <c r="Q12" s="99"/>
      <c r="R12" s="99"/>
      <c r="S12" s="100"/>
      <c r="T12" s="83">
        <v>69</v>
      </c>
      <c r="U12" s="83">
        <v>1</v>
      </c>
      <c r="V12" s="101">
        <v>1.01</v>
      </c>
      <c r="W12" s="101">
        <v>11.581</v>
      </c>
      <c r="X12" s="98">
        <f t="shared" si="1"/>
        <v>0</v>
      </c>
      <c r="Y12" s="98">
        <f t="shared" si="6"/>
        <v>0</v>
      </c>
      <c r="Z12" s="105">
        <f>K12*X12*Y12</f>
        <v>0</v>
      </c>
      <c r="AA12" s="105">
        <f>L12*X12*Y12</f>
        <v>0</v>
      </c>
      <c r="AB12" s="98">
        <f>IF(N12="R",1,0)</f>
        <v>1</v>
      </c>
      <c r="AC12" s="105">
        <f>K12*X12*AB12</f>
        <v>0</v>
      </c>
      <c r="AD12" s="105">
        <f>L12*X12*AB12</f>
        <v>0</v>
      </c>
      <c r="AE12" s="103" t="s">
        <v>270</v>
      </c>
      <c r="AF12" s="38">
        <v>526</v>
      </c>
      <c r="AG12" s="38">
        <v>100</v>
      </c>
      <c r="AH12" s="38">
        <f t="shared" si="2"/>
        <v>1.01</v>
      </c>
      <c r="AI12" s="82"/>
    </row>
    <row r="13" spans="1:35" s="28" customFormat="1" ht="14.45" customHeight="1" x14ac:dyDescent="0.2">
      <c r="A13" s="83">
        <v>69</v>
      </c>
      <c r="B13" s="84" t="s">
        <v>279</v>
      </c>
      <c r="C13" s="244" t="s">
        <v>923</v>
      </c>
      <c r="D13" s="85">
        <v>0</v>
      </c>
      <c r="E13" s="85">
        <v>0</v>
      </c>
      <c r="F13" s="268" t="s">
        <v>30</v>
      </c>
      <c r="G13" s="83">
        <v>52179</v>
      </c>
      <c r="H13" s="88" t="s">
        <v>281</v>
      </c>
      <c r="I13" s="83">
        <v>52177</v>
      </c>
      <c r="J13" s="94" t="s">
        <v>280</v>
      </c>
      <c r="K13" s="96">
        <f t="shared" si="12"/>
        <v>0</v>
      </c>
      <c r="L13" s="96">
        <f t="shared" si="13"/>
        <v>0</v>
      </c>
      <c r="M13" s="97"/>
      <c r="N13" s="98" t="s">
        <v>277</v>
      </c>
      <c r="O13" s="112" t="s">
        <v>270</v>
      </c>
      <c r="P13" s="98" t="str">
        <f>VLOOKUP(I13,I14:J479,2,FALSE)</f>
        <v>ARTSR2</v>
      </c>
      <c r="Q13" s="99" t="e">
        <f>VLOOKUP(I13,#REF!,5,FALSE)</f>
        <v>#REF!</v>
      </c>
      <c r="R13" s="99" t="e">
        <f>VLOOKUP(I13,#REF!,6,FALSE)</f>
        <v>#REF!</v>
      </c>
      <c r="S13" s="100" t="e">
        <f t="shared" si="14"/>
        <v>#REF!</v>
      </c>
      <c r="T13" s="83">
        <v>69</v>
      </c>
      <c r="U13" s="83">
        <v>1</v>
      </c>
      <c r="V13" s="101">
        <v>4.0469999999999997</v>
      </c>
      <c r="W13" s="101">
        <v>11.581</v>
      </c>
      <c r="X13" s="98">
        <f t="shared" si="1"/>
        <v>0</v>
      </c>
      <c r="Y13" s="98">
        <f t="shared" si="6"/>
        <v>0</v>
      </c>
      <c r="Z13" s="105">
        <f t="shared" si="15"/>
        <v>0</v>
      </c>
      <c r="AA13" s="105">
        <f t="shared" si="16"/>
        <v>0</v>
      </c>
      <c r="AB13" s="98">
        <f t="shared" si="17"/>
        <v>1</v>
      </c>
      <c r="AC13" s="105">
        <f t="shared" si="18"/>
        <v>0</v>
      </c>
      <c r="AD13" s="105">
        <f t="shared" si="19"/>
        <v>0</v>
      </c>
      <c r="AE13" s="103" t="s">
        <v>270</v>
      </c>
      <c r="AF13" s="38">
        <v>526</v>
      </c>
      <c r="AG13" s="38">
        <v>100</v>
      </c>
      <c r="AH13" s="150">
        <f t="shared" si="2"/>
        <v>4.0469999999999997</v>
      </c>
      <c r="AI13" s="82"/>
    </row>
    <row r="14" spans="1:35" s="28" customFormat="1" ht="14.45" customHeight="1" x14ac:dyDescent="0.2">
      <c r="A14" s="83">
        <v>69</v>
      </c>
      <c r="B14" s="84" t="s">
        <v>279</v>
      </c>
      <c r="C14" s="244" t="s">
        <v>923</v>
      </c>
      <c r="D14" s="85">
        <v>0</v>
      </c>
      <c r="E14" s="85">
        <v>0</v>
      </c>
      <c r="F14" s="86" t="s">
        <v>30</v>
      </c>
      <c r="G14" s="83">
        <v>52153</v>
      </c>
      <c r="H14" s="88" t="s">
        <v>278</v>
      </c>
      <c r="I14" s="83">
        <v>52171</v>
      </c>
      <c r="J14" s="94" t="s">
        <v>283</v>
      </c>
      <c r="K14" s="96">
        <f t="shared" ref="K14:K19" si="20">D14*V14/W14</f>
        <v>0</v>
      </c>
      <c r="L14" s="96">
        <f t="shared" ref="L14:L19" si="21">E14*V14/W14</f>
        <v>0</v>
      </c>
      <c r="M14" s="97">
        <f>SUM(K14:K16)</f>
        <v>0</v>
      </c>
      <c r="N14" s="98" t="s">
        <v>269</v>
      </c>
      <c r="O14" s="112" t="s">
        <v>643</v>
      </c>
      <c r="P14" s="98" t="e">
        <f>VLOOKUP(I14,I15:J483,2,FALSE)</f>
        <v>#N/A</v>
      </c>
      <c r="Q14" s="99" t="e">
        <f>VLOOKUP(I14,#REF!,5,FALSE)</f>
        <v>#REF!</v>
      </c>
      <c r="R14" s="99" t="e">
        <f>VLOOKUP(I14,#REF!,6,FALSE)</f>
        <v>#REF!</v>
      </c>
      <c r="S14" s="100" t="e">
        <f t="shared" ref="S14:S57" si="22">SQRT(Q14^2+R14^2)</f>
        <v>#REF!</v>
      </c>
      <c r="T14" s="83">
        <v>69</v>
      </c>
      <c r="U14" s="83">
        <v>1</v>
      </c>
      <c r="V14" s="101">
        <v>0.45</v>
      </c>
      <c r="W14" s="101">
        <v>11.581</v>
      </c>
      <c r="X14" s="98">
        <f t="shared" si="1"/>
        <v>0</v>
      </c>
      <c r="Y14" s="98">
        <f t="shared" si="6"/>
        <v>1</v>
      </c>
      <c r="Z14" s="105">
        <f t="shared" ref="Z14:Z57" si="23">K14*X14*Y14</f>
        <v>0</v>
      </c>
      <c r="AA14" s="105">
        <f t="shared" ref="AA14:AA57" si="24">L14*X14*Y14</f>
        <v>0</v>
      </c>
      <c r="AB14" s="98">
        <f t="shared" ref="AB14:AB47" si="25">IF(N14="R",1,0)</f>
        <v>0</v>
      </c>
      <c r="AC14" s="105">
        <f t="shared" ref="AC14:AC52" si="26">K14*X14*AB14</f>
        <v>0</v>
      </c>
      <c r="AD14" s="105">
        <f t="shared" ref="AD14:AD52" si="27">L14*X14*AB14</f>
        <v>0</v>
      </c>
      <c r="AE14" s="103" t="s">
        <v>270</v>
      </c>
      <c r="AF14" s="38">
        <v>526</v>
      </c>
      <c r="AG14" s="38">
        <v>100</v>
      </c>
      <c r="AH14" s="150">
        <f t="shared" si="2"/>
        <v>0.45</v>
      </c>
      <c r="AI14" s="82"/>
    </row>
    <row r="15" spans="1:35" s="28" customFormat="1" ht="14.45" customHeight="1" x14ac:dyDescent="0.2">
      <c r="A15" s="83">
        <v>69</v>
      </c>
      <c r="B15" s="84" t="s">
        <v>279</v>
      </c>
      <c r="C15" s="244" t="s">
        <v>923</v>
      </c>
      <c r="D15" s="85">
        <v>0</v>
      </c>
      <c r="E15" s="85">
        <v>0</v>
      </c>
      <c r="F15" s="268" t="s">
        <v>30</v>
      </c>
      <c r="G15" s="83">
        <v>52177</v>
      </c>
      <c r="H15" s="88" t="s">
        <v>280</v>
      </c>
      <c r="I15" s="83">
        <v>52175</v>
      </c>
      <c r="J15" s="94" t="s">
        <v>282</v>
      </c>
      <c r="K15" s="96">
        <f t="shared" si="20"/>
        <v>0</v>
      </c>
      <c r="L15" s="96">
        <f t="shared" si="21"/>
        <v>0</v>
      </c>
      <c r="M15" s="97"/>
      <c r="N15" s="98" t="s">
        <v>277</v>
      </c>
      <c r="O15" s="112" t="s">
        <v>270</v>
      </c>
      <c r="P15" s="98" t="e">
        <f>VLOOKUP(I15,I16:J482,2,FALSE)</f>
        <v>#N/A</v>
      </c>
      <c r="Q15" s="99" t="e">
        <f>VLOOKUP(I15,#REF!,5,FALSE)</f>
        <v>#REF!</v>
      </c>
      <c r="R15" s="99" t="e">
        <f>VLOOKUP(I15,#REF!,6,FALSE)</f>
        <v>#REF!</v>
      </c>
      <c r="S15" s="100" t="e">
        <f t="shared" si="22"/>
        <v>#REF!</v>
      </c>
      <c r="T15" s="83">
        <v>69</v>
      </c>
      <c r="U15" s="83">
        <v>1</v>
      </c>
      <c r="V15" s="101">
        <v>0.27</v>
      </c>
      <c r="W15" s="101">
        <v>11.581</v>
      </c>
      <c r="X15" s="98">
        <f t="shared" si="1"/>
        <v>0</v>
      </c>
      <c r="Y15" s="98">
        <f t="shared" si="6"/>
        <v>0</v>
      </c>
      <c r="Z15" s="105">
        <f t="shared" si="23"/>
        <v>0</v>
      </c>
      <c r="AA15" s="105">
        <f t="shared" si="24"/>
        <v>0</v>
      </c>
      <c r="AB15" s="98">
        <f t="shared" si="25"/>
        <v>1</v>
      </c>
      <c r="AC15" s="105">
        <f t="shared" si="26"/>
        <v>0</v>
      </c>
      <c r="AD15" s="105">
        <f t="shared" si="27"/>
        <v>0</v>
      </c>
      <c r="AE15" s="103" t="s">
        <v>270</v>
      </c>
      <c r="AF15" s="38">
        <v>526</v>
      </c>
      <c r="AG15" s="38">
        <v>100</v>
      </c>
      <c r="AH15" s="150">
        <f t="shared" si="2"/>
        <v>0.27</v>
      </c>
      <c r="AI15" s="82"/>
    </row>
    <row r="16" spans="1:35" s="28" customFormat="1" ht="14.45" customHeight="1" x14ac:dyDescent="0.2">
      <c r="A16" s="83">
        <v>69</v>
      </c>
      <c r="B16" s="84" t="s">
        <v>279</v>
      </c>
      <c r="C16" s="244" t="s">
        <v>923</v>
      </c>
      <c r="D16" s="85">
        <v>0</v>
      </c>
      <c r="E16" s="85">
        <v>0</v>
      </c>
      <c r="F16" s="268" t="s">
        <v>30</v>
      </c>
      <c r="G16" s="83">
        <v>52179</v>
      </c>
      <c r="H16" s="88" t="s">
        <v>281</v>
      </c>
      <c r="I16" s="83">
        <v>52177</v>
      </c>
      <c r="J16" s="94" t="s">
        <v>280</v>
      </c>
      <c r="K16" s="96">
        <f t="shared" si="20"/>
        <v>0</v>
      </c>
      <c r="L16" s="96">
        <f t="shared" si="21"/>
        <v>0</v>
      </c>
      <c r="M16" s="97"/>
      <c r="N16" s="98" t="s">
        <v>277</v>
      </c>
      <c r="O16" s="112" t="s">
        <v>270</v>
      </c>
      <c r="P16" s="98" t="e">
        <f>VLOOKUP(I16,I20:J482,2,FALSE)</f>
        <v>#N/A</v>
      </c>
      <c r="Q16" s="99" t="e">
        <f>VLOOKUP(I16,#REF!,5,FALSE)</f>
        <v>#REF!</v>
      </c>
      <c r="R16" s="99" t="e">
        <f>VLOOKUP(I16,#REF!,6,FALSE)</f>
        <v>#REF!</v>
      </c>
      <c r="S16" s="100" t="e">
        <f t="shared" si="22"/>
        <v>#REF!</v>
      </c>
      <c r="T16" s="83">
        <v>69</v>
      </c>
      <c r="U16" s="83">
        <v>1</v>
      </c>
      <c r="V16" s="101">
        <v>4.0469999999999997</v>
      </c>
      <c r="W16" s="101">
        <v>11.581</v>
      </c>
      <c r="X16" s="98">
        <f t="shared" si="1"/>
        <v>0</v>
      </c>
      <c r="Y16" s="98">
        <f t="shared" si="6"/>
        <v>0</v>
      </c>
      <c r="Z16" s="105">
        <f t="shared" si="23"/>
        <v>0</v>
      </c>
      <c r="AA16" s="105">
        <f t="shared" si="24"/>
        <v>0</v>
      </c>
      <c r="AB16" s="98">
        <f t="shared" si="25"/>
        <v>1</v>
      </c>
      <c r="AC16" s="105">
        <f t="shared" si="26"/>
        <v>0</v>
      </c>
      <c r="AD16" s="105">
        <f t="shared" si="27"/>
        <v>0</v>
      </c>
      <c r="AE16" s="103" t="s">
        <v>270</v>
      </c>
      <c r="AF16" s="38">
        <v>526</v>
      </c>
      <c r="AG16" s="38">
        <v>100</v>
      </c>
      <c r="AH16" s="150">
        <f t="shared" si="2"/>
        <v>4.0469999999999997</v>
      </c>
      <c r="AI16" s="82"/>
    </row>
    <row r="17" spans="1:35" s="28" customFormat="1" ht="14.45" customHeight="1" x14ac:dyDescent="0.2">
      <c r="A17" s="83">
        <v>69</v>
      </c>
      <c r="B17" s="84" t="s">
        <v>285</v>
      </c>
      <c r="C17" s="93" t="s">
        <v>286</v>
      </c>
      <c r="D17" s="85">
        <f>VLOOKUP(C17,TLine_Cost,2,FALSE)</f>
        <v>1785386.2499999995</v>
      </c>
      <c r="E17" s="85">
        <f>VLOOKUP(C17,TLine_Cost,4,FALSE)</f>
        <v>1376878.6500000001</v>
      </c>
      <c r="F17" s="268" t="s">
        <v>29</v>
      </c>
      <c r="G17" s="83"/>
      <c r="H17" s="88" t="s">
        <v>1315</v>
      </c>
      <c r="I17" s="83"/>
      <c r="J17" s="244" t="s">
        <v>1316</v>
      </c>
      <c r="K17" s="96">
        <f t="shared" si="20"/>
        <v>260279.87132161783</v>
      </c>
      <c r="L17" s="96">
        <f t="shared" si="21"/>
        <v>200726.2001975668</v>
      </c>
      <c r="M17" s="97">
        <f>SUM(K17:K23)</f>
        <v>1008502.543050847</v>
      </c>
      <c r="N17" s="98" t="s">
        <v>277</v>
      </c>
      <c r="O17" s="112" t="s">
        <v>270</v>
      </c>
      <c r="P17" s="98"/>
      <c r="Q17" s="99"/>
      <c r="R17" s="99"/>
      <c r="S17" s="100"/>
      <c r="T17" s="83">
        <v>69</v>
      </c>
      <c r="U17" s="83">
        <v>1</v>
      </c>
      <c r="V17" s="101">
        <v>5.6079999999999997</v>
      </c>
      <c r="W17" s="101">
        <v>38.468000000000004</v>
      </c>
      <c r="X17" s="98">
        <f t="shared" si="1"/>
        <v>1</v>
      </c>
      <c r="Y17" s="98">
        <f t="shared" si="6"/>
        <v>0</v>
      </c>
      <c r="Z17" s="105">
        <f t="shared" si="23"/>
        <v>0</v>
      </c>
      <c r="AA17" s="105">
        <f t="shared" si="24"/>
        <v>0</v>
      </c>
      <c r="AB17" s="98">
        <f t="shared" si="25"/>
        <v>1</v>
      </c>
      <c r="AC17" s="105">
        <f t="shared" ref="AC17:AC19" si="28">K17*X17*AB17</f>
        <v>260279.87132161783</v>
      </c>
      <c r="AD17" s="105">
        <f t="shared" ref="AD17:AD19" si="29">L17*X17*AB17</f>
        <v>200726.2001975668</v>
      </c>
      <c r="AE17" s="103" t="s">
        <v>270</v>
      </c>
      <c r="AF17" s="38">
        <v>526</v>
      </c>
      <c r="AG17" s="38">
        <v>100</v>
      </c>
      <c r="AH17" s="150">
        <f t="shared" si="2"/>
        <v>5.6079999999999997</v>
      </c>
      <c r="AI17" s="82"/>
    </row>
    <row r="18" spans="1:35" s="28" customFormat="1" ht="14.45" customHeight="1" x14ac:dyDescent="0.2">
      <c r="A18" s="83">
        <v>69</v>
      </c>
      <c r="B18" s="84" t="s">
        <v>285</v>
      </c>
      <c r="C18" s="93" t="s">
        <v>286</v>
      </c>
      <c r="D18" s="85">
        <f>VLOOKUP(C18,TLine_Cost,2,FALSE)</f>
        <v>1785386.2499999995</v>
      </c>
      <c r="E18" s="85">
        <f>VLOOKUP(C18,TLine_Cost,4,FALSE)</f>
        <v>1376878.6500000001</v>
      </c>
      <c r="F18" s="268" t="s">
        <v>29</v>
      </c>
      <c r="G18" s="83"/>
      <c r="H18" s="244" t="s">
        <v>1316</v>
      </c>
      <c r="I18" s="83"/>
      <c r="J18" s="244" t="s">
        <v>924</v>
      </c>
      <c r="K18" s="96">
        <f t="shared" si="20"/>
        <v>80803.718967713401</v>
      </c>
      <c r="L18" s="96">
        <f t="shared" si="21"/>
        <v>62315.31999714049</v>
      </c>
      <c r="M18" s="97"/>
      <c r="N18" s="98" t="s">
        <v>277</v>
      </c>
      <c r="O18" s="112" t="s">
        <v>270</v>
      </c>
      <c r="P18" s="98"/>
      <c r="Q18" s="99"/>
      <c r="R18" s="99"/>
      <c r="S18" s="100"/>
      <c r="T18" s="83">
        <v>69</v>
      </c>
      <c r="U18" s="83">
        <v>1</v>
      </c>
      <c r="V18" s="101">
        <v>1.7410000000000001</v>
      </c>
      <c r="W18" s="101">
        <v>38.468000000000004</v>
      </c>
      <c r="X18" s="98">
        <f t="shared" si="1"/>
        <v>1</v>
      </c>
      <c r="Y18" s="98">
        <f t="shared" si="6"/>
        <v>0</v>
      </c>
      <c r="Z18" s="105">
        <f t="shared" ref="Z18:Z19" si="30">K18*X18*Y18</f>
        <v>0</v>
      </c>
      <c r="AA18" s="105">
        <f t="shared" ref="AA18:AA19" si="31">L18*X18*Y18</f>
        <v>0</v>
      </c>
      <c r="AB18" s="98">
        <f t="shared" si="25"/>
        <v>1</v>
      </c>
      <c r="AC18" s="105">
        <f t="shared" si="28"/>
        <v>80803.718967713401</v>
      </c>
      <c r="AD18" s="105">
        <f t="shared" si="29"/>
        <v>62315.31999714049</v>
      </c>
      <c r="AE18" s="103" t="s">
        <v>270</v>
      </c>
      <c r="AF18" s="38">
        <v>526</v>
      </c>
      <c r="AG18" s="38">
        <v>100</v>
      </c>
      <c r="AH18" s="150">
        <f t="shared" si="2"/>
        <v>1.7410000000000001</v>
      </c>
      <c r="AI18" s="82"/>
    </row>
    <row r="19" spans="1:35" s="28" customFormat="1" ht="14.45" customHeight="1" x14ac:dyDescent="0.2">
      <c r="A19" s="83">
        <v>69</v>
      </c>
      <c r="B19" s="84" t="s">
        <v>285</v>
      </c>
      <c r="C19" s="244" t="s">
        <v>311</v>
      </c>
      <c r="D19" s="85">
        <f>'Transmission Cost 12-30-2014'!B30</f>
        <v>124608.15</v>
      </c>
      <c r="E19" s="85">
        <f>'Transmission Cost 12-30-2014'!D30</f>
        <v>44435.19</v>
      </c>
      <c r="F19" s="268" t="s">
        <v>29</v>
      </c>
      <c r="G19" s="83"/>
      <c r="H19" s="244" t="s">
        <v>1316</v>
      </c>
      <c r="I19" s="83"/>
      <c r="J19" s="244" t="s">
        <v>926</v>
      </c>
      <c r="K19" s="96">
        <f t="shared" si="20"/>
        <v>18431.433230217321</v>
      </c>
      <c r="L19" s="96">
        <f t="shared" si="21"/>
        <v>6572.637805448685</v>
      </c>
      <c r="M19" s="97"/>
      <c r="N19" s="98" t="s">
        <v>277</v>
      </c>
      <c r="O19" s="112" t="s">
        <v>270</v>
      </c>
      <c r="P19" s="98"/>
      <c r="Q19" s="99"/>
      <c r="R19" s="99"/>
      <c r="S19" s="100"/>
      <c r="T19" s="83">
        <v>69</v>
      </c>
      <c r="U19" s="83">
        <v>1</v>
      </c>
      <c r="V19" s="101">
        <v>5.69</v>
      </c>
      <c r="W19" s="101">
        <v>38.468000000000004</v>
      </c>
      <c r="X19" s="98">
        <f t="shared" si="1"/>
        <v>1</v>
      </c>
      <c r="Y19" s="98">
        <f t="shared" si="6"/>
        <v>0</v>
      </c>
      <c r="Z19" s="105">
        <f t="shared" si="30"/>
        <v>0</v>
      </c>
      <c r="AA19" s="105">
        <f t="shared" si="31"/>
        <v>0</v>
      </c>
      <c r="AB19" s="98">
        <v>1</v>
      </c>
      <c r="AC19" s="105">
        <f t="shared" si="28"/>
        <v>18431.433230217321</v>
      </c>
      <c r="AD19" s="105">
        <f t="shared" si="29"/>
        <v>6572.637805448685</v>
      </c>
      <c r="AE19" s="103" t="s">
        <v>270</v>
      </c>
      <c r="AF19" s="38">
        <v>526</v>
      </c>
      <c r="AG19" s="38">
        <v>100</v>
      </c>
      <c r="AH19" s="150">
        <f>V19</f>
        <v>5.69</v>
      </c>
      <c r="AI19" s="82"/>
    </row>
    <row r="20" spans="1:35" s="28" customFormat="1" ht="14.45" customHeight="1" x14ac:dyDescent="0.2">
      <c r="A20" s="83">
        <v>69</v>
      </c>
      <c r="B20" s="84" t="s">
        <v>285</v>
      </c>
      <c r="C20" s="93" t="s">
        <v>286</v>
      </c>
      <c r="D20" s="85">
        <f t="shared" ref="D20:D57" si="32">VLOOKUP(C20,TLine_Cost,2,FALSE)</f>
        <v>1785386.2499999995</v>
      </c>
      <c r="E20" s="85">
        <f t="shared" ref="E20:E57" si="33">VLOOKUP(C20,TLine_Cost,4,FALSE)</f>
        <v>1376878.6500000001</v>
      </c>
      <c r="F20" s="86" t="s">
        <v>29</v>
      </c>
      <c r="G20" s="83">
        <v>52319</v>
      </c>
      <c r="H20" s="244" t="s">
        <v>924</v>
      </c>
      <c r="I20" s="83">
        <v>52323</v>
      </c>
      <c r="J20" s="244" t="s">
        <v>925</v>
      </c>
      <c r="K20" s="96">
        <f t="shared" ref="K20:K53" si="34">D20*V20/W20</f>
        <v>614915.83722184657</v>
      </c>
      <c r="L20" s="96">
        <f t="shared" ref="L20:L53" si="35">E20*V20/W20</f>
        <v>474219.22724992206</v>
      </c>
      <c r="M20" s="97"/>
      <c r="N20" s="98" t="s">
        <v>277</v>
      </c>
      <c r="O20" s="112" t="s">
        <v>270</v>
      </c>
      <c r="P20" s="98" t="e">
        <f>VLOOKUP(I20,I21:J482,2,FALSE)</f>
        <v>#N/A</v>
      </c>
      <c r="Q20" s="99" t="e">
        <f>VLOOKUP(I20,#REF!,5,FALSE)</f>
        <v>#REF!</v>
      </c>
      <c r="R20" s="99" t="e">
        <f>VLOOKUP(I20,#REF!,6,FALSE)</f>
        <v>#REF!</v>
      </c>
      <c r="S20" s="100" t="e">
        <f t="shared" si="22"/>
        <v>#REF!</v>
      </c>
      <c r="T20" s="83">
        <v>69</v>
      </c>
      <c r="U20" s="83">
        <v>1</v>
      </c>
      <c r="V20" s="248">
        <v>13.249000000000001</v>
      </c>
      <c r="W20" s="101">
        <v>38.468000000000004</v>
      </c>
      <c r="X20" s="98">
        <f t="shared" si="1"/>
        <v>1</v>
      </c>
      <c r="Y20" s="98">
        <f t="shared" si="6"/>
        <v>0</v>
      </c>
      <c r="Z20" s="105">
        <f t="shared" si="23"/>
        <v>0</v>
      </c>
      <c r="AA20" s="105">
        <f t="shared" si="24"/>
        <v>0</v>
      </c>
      <c r="AB20" s="98">
        <f t="shared" si="25"/>
        <v>1</v>
      </c>
      <c r="AC20" s="105">
        <f t="shared" si="26"/>
        <v>614915.83722184657</v>
      </c>
      <c r="AD20" s="105">
        <f t="shared" si="27"/>
        <v>474219.22724992206</v>
      </c>
      <c r="AE20" s="103" t="s">
        <v>270</v>
      </c>
      <c r="AF20" s="38">
        <v>526</v>
      </c>
      <c r="AG20" s="38">
        <v>100</v>
      </c>
      <c r="AH20" s="38">
        <f t="shared" si="2"/>
        <v>13.249000000000001</v>
      </c>
      <c r="AI20" s="82"/>
    </row>
    <row r="21" spans="1:35" s="28" customFormat="1" ht="14.45" customHeight="1" x14ac:dyDescent="0.2">
      <c r="A21" s="83">
        <v>69</v>
      </c>
      <c r="B21" s="84" t="s">
        <v>285</v>
      </c>
      <c r="C21" s="244" t="s">
        <v>311</v>
      </c>
      <c r="D21" s="85">
        <f>'Transmission Cost 12-30-2014'!B30</f>
        <v>124608.15</v>
      </c>
      <c r="E21" s="85">
        <f>'Transmission Cost 12-30-2014'!D30</f>
        <v>44435.19</v>
      </c>
      <c r="F21" s="86" t="s">
        <v>29</v>
      </c>
      <c r="G21" s="83">
        <v>52309</v>
      </c>
      <c r="H21" s="244" t="s">
        <v>926</v>
      </c>
      <c r="I21" s="83">
        <v>52327</v>
      </c>
      <c r="J21" s="244" t="s">
        <v>927</v>
      </c>
      <c r="K21" s="96">
        <f t="shared" si="34"/>
        <v>9753.4350538109593</v>
      </c>
      <c r="L21" s="96">
        <f t="shared" si="35"/>
        <v>3478.0689687532495</v>
      </c>
      <c r="M21" s="93"/>
      <c r="N21" s="98" t="s">
        <v>277</v>
      </c>
      <c r="O21" s="112" t="s">
        <v>270</v>
      </c>
      <c r="P21" s="98" t="e">
        <f>VLOOKUP(I21,I23:J483,2,FALSE)</f>
        <v>#N/A</v>
      </c>
      <c r="Q21" s="99" t="e">
        <f>VLOOKUP(I21,#REF!,5,FALSE)</f>
        <v>#REF!</v>
      </c>
      <c r="R21" s="99" t="e">
        <f>VLOOKUP(I21,#REF!,6,FALSE)</f>
        <v>#REF!</v>
      </c>
      <c r="S21" s="100" t="e">
        <f t="shared" si="22"/>
        <v>#REF!</v>
      </c>
      <c r="T21" s="83">
        <v>69</v>
      </c>
      <c r="U21" s="83">
        <v>1</v>
      </c>
      <c r="V21" s="101">
        <v>3.0110000000000001</v>
      </c>
      <c r="W21" s="101">
        <v>38.468000000000004</v>
      </c>
      <c r="X21" s="98">
        <f t="shared" si="1"/>
        <v>1</v>
      </c>
      <c r="Y21" s="98">
        <f t="shared" si="6"/>
        <v>0</v>
      </c>
      <c r="Z21" s="105">
        <f t="shared" si="23"/>
        <v>0</v>
      </c>
      <c r="AA21" s="105">
        <f t="shared" si="24"/>
        <v>0</v>
      </c>
      <c r="AB21" s="98">
        <f t="shared" si="25"/>
        <v>1</v>
      </c>
      <c r="AC21" s="105">
        <f t="shared" si="26"/>
        <v>9753.4350538109593</v>
      </c>
      <c r="AD21" s="105">
        <f t="shared" si="27"/>
        <v>3478.0689687532495</v>
      </c>
      <c r="AE21" s="103" t="s">
        <v>270</v>
      </c>
      <c r="AF21" s="38">
        <v>526</v>
      </c>
      <c r="AG21" s="38">
        <v>100</v>
      </c>
      <c r="AH21" s="150">
        <f t="shared" si="2"/>
        <v>3.0110000000000001</v>
      </c>
      <c r="AI21" s="82"/>
    </row>
    <row r="22" spans="1:35" s="28" customFormat="1" ht="14.45" customHeight="1" x14ac:dyDescent="0.2">
      <c r="A22" s="244">
        <v>69</v>
      </c>
      <c r="B22" s="245" t="s">
        <v>285</v>
      </c>
      <c r="C22" s="244" t="s">
        <v>311</v>
      </c>
      <c r="D22" s="85">
        <f>'Transmission Cost 12-30-2014'!B30</f>
        <v>124608.15</v>
      </c>
      <c r="E22" s="85">
        <f>'Transmission Cost 12-30-2014'!D30</f>
        <v>44435.19</v>
      </c>
      <c r="F22" s="183" t="s">
        <v>29</v>
      </c>
      <c r="G22" s="83"/>
      <c r="H22" s="244" t="s">
        <v>926</v>
      </c>
      <c r="I22" s="83"/>
      <c r="J22" s="244" t="s">
        <v>928</v>
      </c>
      <c r="K22" s="96">
        <f t="shared" si="34"/>
        <v>9202.7595442965576</v>
      </c>
      <c r="L22" s="96">
        <f t="shared" si="35"/>
        <v>3281.6984192055734</v>
      </c>
      <c r="M22" s="93"/>
      <c r="N22" s="98" t="s">
        <v>277</v>
      </c>
      <c r="O22" s="112" t="s">
        <v>270</v>
      </c>
      <c r="P22" s="98"/>
      <c r="Q22" s="99"/>
      <c r="R22" s="99"/>
      <c r="S22" s="100"/>
      <c r="T22" s="83">
        <v>69</v>
      </c>
      <c r="U22" s="83">
        <v>1</v>
      </c>
      <c r="V22" s="101">
        <v>2.8410000000000002</v>
      </c>
      <c r="W22" s="101">
        <v>38.468000000000004</v>
      </c>
      <c r="X22" s="98">
        <f t="shared" si="1"/>
        <v>1</v>
      </c>
      <c r="Y22" s="98">
        <f t="shared" si="6"/>
        <v>0</v>
      </c>
      <c r="Z22" s="96">
        <f>K22*X22*Y22</f>
        <v>0</v>
      </c>
      <c r="AA22" s="105">
        <f>L22*X22*Y22</f>
        <v>0</v>
      </c>
      <c r="AB22" s="98">
        <f t="shared" si="25"/>
        <v>1</v>
      </c>
      <c r="AC22" s="105">
        <f>K22*X22*AB22</f>
        <v>9202.7595442965576</v>
      </c>
      <c r="AD22" s="105">
        <f>L22*X22*AB22</f>
        <v>3281.6984192055734</v>
      </c>
      <c r="AE22" s="103" t="s">
        <v>270</v>
      </c>
      <c r="AF22" s="38">
        <v>526</v>
      </c>
      <c r="AG22" s="38">
        <v>100</v>
      </c>
      <c r="AH22" s="150">
        <f t="shared" si="2"/>
        <v>2.8410000000000002</v>
      </c>
      <c r="AI22" s="82"/>
    </row>
    <row r="23" spans="1:35" s="28" customFormat="1" ht="14.45" customHeight="1" x14ac:dyDescent="0.2">
      <c r="A23" s="83">
        <v>69</v>
      </c>
      <c r="B23" s="84" t="s">
        <v>285</v>
      </c>
      <c r="C23" s="93" t="s">
        <v>287</v>
      </c>
      <c r="D23" s="85">
        <f t="shared" si="32"/>
        <v>91887.260000000009</v>
      </c>
      <c r="E23" s="85">
        <f t="shared" si="33"/>
        <v>35123.97</v>
      </c>
      <c r="F23" s="86" t="s">
        <v>29</v>
      </c>
      <c r="G23" s="83">
        <v>52319</v>
      </c>
      <c r="H23" s="244" t="s">
        <v>924</v>
      </c>
      <c r="I23" s="83">
        <v>52321</v>
      </c>
      <c r="J23" s="244" t="s">
        <v>929</v>
      </c>
      <c r="K23" s="96">
        <f t="shared" si="34"/>
        <v>15115.487711344495</v>
      </c>
      <c r="L23" s="96">
        <f t="shared" si="35"/>
        <v>5777.9058479775395</v>
      </c>
      <c r="M23" s="97">
        <f t="shared" ref="M23:M28" si="36">SUM(K23)</f>
        <v>15115.487711344495</v>
      </c>
      <c r="N23" s="98" t="s">
        <v>277</v>
      </c>
      <c r="O23" s="112" t="s">
        <v>270</v>
      </c>
      <c r="P23" s="98" t="e">
        <f>VLOOKUP(I23,I25:J483,2,FALSE)</f>
        <v>#N/A</v>
      </c>
      <c r="Q23" s="99" t="e">
        <f>VLOOKUP(I23,#REF!,5,FALSE)</f>
        <v>#REF!</v>
      </c>
      <c r="R23" s="99" t="e">
        <f>VLOOKUP(I23,#REF!,6,FALSE)</f>
        <v>#REF!</v>
      </c>
      <c r="S23" s="100" t="e">
        <f t="shared" si="22"/>
        <v>#REF!</v>
      </c>
      <c r="T23" s="83">
        <v>69</v>
      </c>
      <c r="U23" s="83">
        <v>1</v>
      </c>
      <c r="V23" s="101">
        <v>6.3280000000000003</v>
      </c>
      <c r="W23" s="101">
        <v>38.468000000000004</v>
      </c>
      <c r="X23" s="98">
        <f t="shared" si="1"/>
        <v>1</v>
      </c>
      <c r="Y23" s="98">
        <f t="shared" si="6"/>
        <v>0</v>
      </c>
      <c r="Z23" s="105">
        <f t="shared" si="23"/>
        <v>0</v>
      </c>
      <c r="AA23" s="105">
        <f t="shared" si="24"/>
        <v>0</v>
      </c>
      <c r="AB23" s="98">
        <f t="shared" si="25"/>
        <v>1</v>
      </c>
      <c r="AC23" s="105">
        <f t="shared" si="26"/>
        <v>15115.487711344495</v>
      </c>
      <c r="AD23" s="105">
        <f t="shared" si="27"/>
        <v>5777.9058479775395</v>
      </c>
      <c r="AE23" s="103" t="s">
        <v>270</v>
      </c>
      <c r="AF23" s="38">
        <v>526</v>
      </c>
      <c r="AG23" s="38">
        <v>100</v>
      </c>
      <c r="AH23" s="150">
        <f t="shared" si="2"/>
        <v>6.3280000000000003</v>
      </c>
      <c r="AI23" s="82"/>
    </row>
    <row r="24" spans="1:35" ht="14.45" customHeight="1" x14ac:dyDescent="0.2">
      <c r="A24" s="83">
        <v>115</v>
      </c>
      <c r="B24" s="84" t="s">
        <v>616</v>
      </c>
      <c r="C24" s="246" t="s">
        <v>382</v>
      </c>
      <c r="D24" s="85">
        <f>VLOOKUP(C24,TLine_Cost,2,FALSE)</f>
        <v>1658293.7</v>
      </c>
      <c r="E24" s="85">
        <f>VLOOKUP(C24,TLine_Cost,4,FALSE)</f>
        <v>1022953.27</v>
      </c>
      <c r="F24" s="86" t="s">
        <v>29</v>
      </c>
      <c r="G24" s="83"/>
      <c r="H24" s="244" t="s">
        <v>930</v>
      </c>
      <c r="I24" s="83"/>
      <c r="J24" s="94" t="s">
        <v>617</v>
      </c>
      <c r="K24" s="96">
        <f>D24*V24/W24</f>
        <v>3377.8716426596825</v>
      </c>
      <c r="L24" s="96">
        <f>E24*V24/W24</f>
        <v>2083.7110112032592</v>
      </c>
      <c r="M24" s="97">
        <f t="shared" si="36"/>
        <v>3377.8716426596825</v>
      </c>
      <c r="N24" s="98" t="s">
        <v>277</v>
      </c>
      <c r="O24" s="112" t="s">
        <v>270</v>
      </c>
      <c r="P24" s="98" t="e">
        <f>VLOOKUP(I24,I27:J485,2,FALSE)</f>
        <v>#N/A</v>
      </c>
      <c r="Q24" s="99" t="e">
        <f>VLOOKUP(I24,#REF!,5,FALSE)</f>
        <v>#REF!</v>
      </c>
      <c r="R24" s="99" t="e">
        <f>VLOOKUP(I24,#REF!,6,FALSE)</f>
        <v>#REF!</v>
      </c>
      <c r="S24" s="100" t="e">
        <f t="shared" si="22"/>
        <v>#REF!</v>
      </c>
      <c r="T24" s="83">
        <v>115</v>
      </c>
      <c r="U24" s="83">
        <v>1</v>
      </c>
      <c r="V24" s="101">
        <v>1.4E-2</v>
      </c>
      <c r="W24" s="248">
        <v>6.8730000000000002</v>
      </c>
      <c r="X24" s="98">
        <f t="shared" si="1"/>
        <v>1</v>
      </c>
      <c r="Y24" s="98">
        <f t="shared" si="6"/>
        <v>0</v>
      </c>
      <c r="Z24" s="105">
        <f t="shared" si="23"/>
        <v>0</v>
      </c>
      <c r="AA24" s="105">
        <f t="shared" si="24"/>
        <v>0</v>
      </c>
      <c r="AB24" s="98">
        <f t="shared" si="25"/>
        <v>1</v>
      </c>
      <c r="AC24" s="105">
        <f t="shared" si="26"/>
        <v>3377.8716426596825</v>
      </c>
      <c r="AD24" s="105">
        <f t="shared" si="27"/>
        <v>2083.7110112032592</v>
      </c>
      <c r="AE24" s="103" t="s">
        <v>270</v>
      </c>
      <c r="AF24" s="38">
        <v>526</v>
      </c>
      <c r="AG24" s="38">
        <v>100</v>
      </c>
      <c r="AH24" s="150">
        <f t="shared" si="2"/>
        <v>1.4E-2</v>
      </c>
      <c r="AI24" s="82"/>
    </row>
    <row r="25" spans="1:35" ht="14.45" customHeight="1" x14ac:dyDescent="0.2">
      <c r="A25" s="83">
        <v>69</v>
      </c>
      <c r="B25" s="84" t="s">
        <v>288</v>
      </c>
      <c r="C25" s="93" t="str">
        <f>VLOOKUP(B25,ckt_lookup,2,FALSE)</f>
        <v>Elec Tran-Line OH-NM- 69KV-Clovis Loop</v>
      </c>
      <c r="D25" s="85">
        <f t="shared" si="32"/>
        <v>918714.21</v>
      </c>
      <c r="E25" s="85">
        <f t="shared" si="33"/>
        <v>668849.33000000007</v>
      </c>
      <c r="F25" s="86" t="s">
        <v>29</v>
      </c>
      <c r="G25" s="83">
        <v>51175</v>
      </c>
      <c r="H25" s="244" t="s">
        <v>931</v>
      </c>
      <c r="I25" s="83">
        <v>51163</v>
      </c>
      <c r="J25" s="244" t="s">
        <v>932</v>
      </c>
      <c r="K25" s="96">
        <f t="shared" si="34"/>
        <v>296941.55716071435</v>
      </c>
      <c r="L25" s="96">
        <f t="shared" si="35"/>
        <v>216181.6584464286</v>
      </c>
      <c r="M25" s="97">
        <f t="shared" si="36"/>
        <v>296941.55716071435</v>
      </c>
      <c r="N25" s="98" t="s">
        <v>277</v>
      </c>
      <c r="O25" s="112" t="s">
        <v>270</v>
      </c>
      <c r="P25" s="98" t="e">
        <f>VLOOKUP(I25,I26:J484,2,FALSE)</f>
        <v>#N/A</v>
      </c>
      <c r="Q25" s="99" t="e">
        <f>VLOOKUP(I25,#REF!,5,FALSE)</f>
        <v>#REF!</v>
      </c>
      <c r="R25" s="99" t="e">
        <f>VLOOKUP(I25,#REF!,6,FALSE)</f>
        <v>#REF!</v>
      </c>
      <c r="S25" s="100" t="e">
        <f t="shared" si="22"/>
        <v>#REF!</v>
      </c>
      <c r="T25" s="83">
        <v>69</v>
      </c>
      <c r="U25" s="83">
        <v>1</v>
      </c>
      <c r="V25" s="101">
        <v>7.7830000000000004</v>
      </c>
      <c r="W25" s="101">
        <v>24.08</v>
      </c>
      <c r="X25" s="98">
        <f t="shared" si="1"/>
        <v>1</v>
      </c>
      <c r="Y25" s="98">
        <f t="shared" si="6"/>
        <v>0</v>
      </c>
      <c r="Z25" s="105">
        <f t="shared" si="23"/>
        <v>0</v>
      </c>
      <c r="AA25" s="105">
        <f t="shared" si="24"/>
        <v>0</v>
      </c>
      <c r="AB25" s="98">
        <f t="shared" si="25"/>
        <v>1</v>
      </c>
      <c r="AC25" s="105">
        <f t="shared" si="26"/>
        <v>296941.55716071435</v>
      </c>
      <c r="AD25" s="105">
        <f t="shared" si="27"/>
        <v>216181.6584464286</v>
      </c>
      <c r="AE25" s="103" t="s">
        <v>270</v>
      </c>
      <c r="AF25" s="38">
        <v>526</v>
      </c>
      <c r="AG25" s="38">
        <v>100</v>
      </c>
      <c r="AH25" s="150">
        <f t="shared" si="2"/>
        <v>7.7830000000000004</v>
      </c>
      <c r="AI25" s="82"/>
    </row>
    <row r="26" spans="1:35" ht="14.45" customHeight="1" x14ac:dyDescent="0.2">
      <c r="A26" s="83">
        <v>69</v>
      </c>
      <c r="B26" s="84" t="s">
        <v>290</v>
      </c>
      <c r="C26" s="93" t="str">
        <f>VLOOKUP(B26,ckt_lookup,2,FALSE)</f>
        <v>Elec Tran-Line OH-NM- 69KV-Clovis Loop</v>
      </c>
      <c r="D26" s="85">
        <f t="shared" si="32"/>
        <v>918714.21</v>
      </c>
      <c r="E26" s="85">
        <f t="shared" si="33"/>
        <v>668849.33000000007</v>
      </c>
      <c r="F26" s="339" t="s">
        <v>30</v>
      </c>
      <c r="G26" s="83">
        <v>51159</v>
      </c>
      <c r="H26" s="88" t="s">
        <v>931</v>
      </c>
      <c r="I26" s="83">
        <v>51155</v>
      </c>
      <c r="J26" s="94" t="s">
        <v>1399</v>
      </c>
      <c r="K26" s="96">
        <f>D26*V26/W26</f>
        <v>382250.73380357143</v>
      </c>
      <c r="L26" s="96">
        <f>E26*V26/W26</f>
        <v>278289.09623214288</v>
      </c>
      <c r="M26" s="97">
        <f t="shared" si="36"/>
        <v>382250.73380357143</v>
      </c>
      <c r="N26" s="98" t="s">
        <v>277</v>
      </c>
      <c r="O26" s="112" t="s">
        <v>270</v>
      </c>
      <c r="P26" s="98" t="e">
        <f>VLOOKUP(I26,I27:J485,2,FALSE)</f>
        <v>#N/A</v>
      </c>
      <c r="Q26" s="99" t="e">
        <f>VLOOKUP(I26,#REF!,5,FALSE)</f>
        <v>#REF!</v>
      </c>
      <c r="R26" s="99" t="e">
        <f>VLOOKUP(I26,#REF!,6,FALSE)</f>
        <v>#REF!</v>
      </c>
      <c r="S26" s="100" t="e">
        <f t="shared" si="22"/>
        <v>#REF!</v>
      </c>
      <c r="T26" s="83">
        <v>69</v>
      </c>
      <c r="U26" s="83">
        <v>1</v>
      </c>
      <c r="V26" s="101">
        <v>10.019</v>
      </c>
      <c r="W26" s="101">
        <v>24.08</v>
      </c>
      <c r="X26" s="98">
        <f t="shared" si="1"/>
        <v>0</v>
      </c>
      <c r="Y26" s="98">
        <f t="shared" si="6"/>
        <v>0</v>
      </c>
      <c r="Z26" s="105">
        <f t="shared" si="23"/>
        <v>0</v>
      </c>
      <c r="AA26" s="105">
        <f t="shared" si="24"/>
        <v>0</v>
      </c>
      <c r="AB26" s="98">
        <f t="shared" si="25"/>
        <v>1</v>
      </c>
      <c r="AC26" s="105">
        <f t="shared" si="26"/>
        <v>0</v>
      </c>
      <c r="AD26" s="105">
        <f t="shared" si="27"/>
        <v>0</v>
      </c>
      <c r="AE26" s="103" t="s">
        <v>270</v>
      </c>
      <c r="AF26" s="38">
        <v>526</v>
      </c>
      <c r="AG26" s="38">
        <v>100</v>
      </c>
      <c r="AH26" s="150">
        <f t="shared" si="2"/>
        <v>10.019</v>
      </c>
      <c r="AI26" s="82"/>
    </row>
    <row r="27" spans="1:35" s="28" customFormat="1" ht="14.45" customHeight="1" x14ac:dyDescent="0.2">
      <c r="A27" s="83">
        <v>69</v>
      </c>
      <c r="B27" s="84" t="s">
        <v>295</v>
      </c>
      <c r="C27" s="87" t="s">
        <v>582</v>
      </c>
      <c r="D27" s="85">
        <f t="shared" si="32"/>
        <v>113551.59</v>
      </c>
      <c r="E27" s="85">
        <f t="shared" si="33"/>
        <v>65332.83</v>
      </c>
      <c r="F27" s="86" t="s">
        <v>29</v>
      </c>
      <c r="G27" s="83">
        <v>51175</v>
      </c>
      <c r="H27" s="88" t="s">
        <v>289</v>
      </c>
      <c r="I27" s="83">
        <v>51183</v>
      </c>
      <c r="J27" s="244" t="s">
        <v>933</v>
      </c>
      <c r="K27" s="96">
        <f t="shared" si="34"/>
        <v>113551.59</v>
      </c>
      <c r="L27" s="96">
        <f t="shared" si="35"/>
        <v>65332.830000000009</v>
      </c>
      <c r="M27" s="97">
        <f t="shared" si="36"/>
        <v>113551.59</v>
      </c>
      <c r="N27" s="98" t="s">
        <v>277</v>
      </c>
      <c r="O27" s="112" t="s">
        <v>270</v>
      </c>
      <c r="P27" s="98" t="str">
        <f>VLOOKUP(I27,I28:J487,2,FALSE)</f>
        <v>Farwell</v>
      </c>
      <c r="Q27" s="99" t="e">
        <f>VLOOKUP(I27,#REF!,5,FALSE)</f>
        <v>#REF!</v>
      </c>
      <c r="R27" s="99" t="e">
        <f>VLOOKUP(I27,#REF!,6,FALSE)</f>
        <v>#REF!</v>
      </c>
      <c r="S27" s="100" t="e">
        <f t="shared" si="22"/>
        <v>#REF!</v>
      </c>
      <c r="T27" s="83">
        <v>69</v>
      </c>
      <c r="U27" s="83">
        <v>1</v>
      </c>
      <c r="V27" s="248">
        <v>8.1470000000000002</v>
      </c>
      <c r="W27" s="248">
        <v>8.1470000000000002</v>
      </c>
      <c r="X27" s="98">
        <f t="shared" si="1"/>
        <v>1</v>
      </c>
      <c r="Y27" s="98">
        <f t="shared" si="6"/>
        <v>0</v>
      </c>
      <c r="Z27" s="105">
        <f t="shared" si="23"/>
        <v>0</v>
      </c>
      <c r="AA27" s="105">
        <f t="shared" si="24"/>
        <v>0</v>
      </c>
      <c r="AB27" s="98">
        <f t="shared" si="25"/>
        <v>1</v>
      </c>
      <c r="AC27" s="105">
        <f t="shared" si="26"/>
        <v>113551.59</v>
      </c>
      <c r="AD27" s="105">
        <f t="shared" si="27"/>
        <v>65332.830000000009</v>
      </c>
      <c r="AE27" s="103" t="s">
        <v>270</v>
      </c>
      <c r="AF27" s="38">
        <v>526</v>
      </c>
      <c r="AG27" s="38">
        <v>100</v>
      </c>
      <c r="AH27" s="38">
        <f>V27</f>
        <v>8.1470000000000002</v>
      </c>
      <c r="AI27" s="82"/>
    </row>
    <row r="28" spans="1:35" ht="14.45" customHeight="1" x14ac:dyDescent="0.2">
      <c r="A28" s="83">
        <v>115</v>
      </c>
      <c r="B28" s="84" t="s">
        <v>307</v>
      </c>
      <c r="C28" s="246" t="s">
        <v>252</v>
      </c>
      <c r="D28" s="85">
        <f>VLOOKUP(C28,TLine_Cost,2,FALSE)</f>
        <v>3058472.32</v>
      </c>
      <c r="E28" s="85">
        <f>VLOOKUP(C28,TLine_Cost,4,FALSE)</f>
        <v>2961150.3499999996</v>
      </c>
      <c r="F28" s="86" t="s">
        <v>30</v>
      </c>
      <c r="G28" s="83">
        <v>52358</v>
      </c>
      <c r="H28" s="244" t="s">
        <v>934</v>
      </c>
      <c r="I28" s="83">
        <v>52370</v>
      </c>
      <c r="J28" s="244" t="s">
        <v>935</v>
      </c>
      <c r="K28" s="96">
        <f>D28*V28/W28</f>
        <v>348742.56784492591</v>
      </c>
      <c r="L28" s="96">
        <f t="shared" ref="L28:L33" si="37">E28*V28/W28</f>
        <v>337645.42189281638</v>
      </c>
      <c r="M28" s="97">
        <f t="shared" si="36"/>
        <v>348742.56784492591</v>
      </c>
      <c r="N28" s="98" t="s">
        <v>277</v>
      </c>
      <c r="O28" s="112" t="s">
        <v>270</v>
      </c>
      <c r="P28" s="98" t="e">
        <f>VLOOKUP(I28,I40:J493,2,FALSE)</f>
        <v>#N/A</v>
      </c>
      <c r="Q28" s="99" t="e">
        <f>VLOOKUP(I28,#REF!,5,FALSE)</f>
        <v>#REF!</v>
      </c>
      <c r="R28" s="99" t="e">
        <f>VLOOKUP(I28,#REF!,6,FALSE)</f>
        <v>#REF!</v>
      </c>
      <c r="S28" s="100" t="e">
        <f t="shared" si="22"/>
        <v>#REF!</v>
      </c>
      <c r="T28" s="83">
        <v>115</v>
      </c>
      <c r="U28" s="83">
        <v>1</v>
      </c>
      <c r="V28" s="101">
        <v>1.1000000000000001</v>
      </c>
      <c r="W28" s="101">
        <v>9.6470000000000002</v>
      </c>
      <c r="X28" s="98">
        <f t="shared" si="1"/>
        <v>0</v>
      </c>
      <c r="Y28" s="98">
        <f t="shared" si="6"/>
        <v>0</v>
      </c>
      <c r="Z28" s="105">
        <f t="shared" si="23"/>
        <v>0</v>
      </c>
      <c r="AA28" s="105">
        <f t="shared" si="24"/>
        <v>0</v>
      </c>
      <c r="AB28" s="98">
        <f t="shared" si="25"/>
        <v>1</v>
      </c>
      <c r="AC28" s="105">
        <f t="shared" si="26"/>
        <v>0</v>
      </c>
      <c r="AD28" s="105">
        <f t="shared" si="27"/>
        <v>0</v>
      </c>
      <c r="AE28" s="103" t="s">
        <v>270</v>
      </c>
      <c r="AF28" s="38">
        <v>526</v>
      </c>
      <c r="AG28" s="38">
        <v>100</v>
      </c>
      <c r="AH28" s="150">
        <f t="shared" si="2"/>
        <v>1.1000000000000001</v>
      </c>
      <c r="AI28" s="82"/>
    </row>
    <row r="29" spans="1:35" s="28" customFormat="1" ht="14.45" customHeight="1" x14ac:dyDescent="0.2">
      <c r="A29" s="83">
        <v>69</v>
      </c>
      <c r="B29" s="84" t="s">
        <v>305</v>
      </c>
      <c r="C29" s="93" t="s">
        <v>306</v>
      </c>
      <c r="D29" s="85">
        <f>VLOOKUP(C29,TLine_Cost,2,FALSE)</f>
        <v>264065.89</v>
      </c>
      <c r="E29" s="85">
        <f>VLOOKUP(C29,TLine_Cost,4,FALSE)</f>
        <v>203899.27</v>
      </c>
      <c r="F29" s="86" t="s">
        <v>29</v>
      </c>
      <c r="G29" s="83">
        <v>52251</v>
      </c>
      <c r="H29" s="88" t="s">
        <v>1317</v>
      </c>
      <c r="I29" s="83">
        <v>52269</v>
      </c>
      <c r="J29" s="94" t="s">
        <v>1318</v>
      </c>
      <c r="K29" s="96">
        <f t="shared" ref="K29:K39" si="38">D29*V29/W29</f>
        <v>24925.209293047243</v>
      </c>
      <c r="L29" s="96">
        <f t="shared" si="37"/>
        <v>19246.075210431565</v>
      </c>
      <c r="M29" s="97">
        <f>SUM(K29:K42)</f>
        <v>281146.61987884983</v>
      </c>
      <c r="N29" s="98" t="s">
        <v>277</v>
      </c>
      <c r="O29" s="112" t="s">
        <v>270</v>
      </c>
      <c r="P29" s="98" t="e">
        <f>VLOOKUP(I29,I43:J499,2,FALSE)</f>
        <v>#N/A</v>
      </c>
      <c r="Q29" s="99" t="e">
        <f>VLOOKUP(I29,#REF!,5,FALSE)</f>
        <v>#REF!</v>
      </c>
      <c r="R29" s="99" t="e">
        <f>VLOOKUP(I29,#REF!,6,FALSE)</f>
        <v>#REF!</v>
      </c>
      <c r="S29" s="100" t="e">
        <f>SQRT(Q29^2+R29^2)</f>
        <v>#REF!</v>
      </c>
      <c r="T29" s="83">
        <v>69</v>
      </c>
      <c r="U29" s="83">
        <v>1</v>
      </c>
      <c r="V29" s="101">
        <v>1.94</v>
      </c>
      <c r="W29" s="101">
        <v>20.553000000000001</v>
      </c>
      <c r="X29" s="98">
        <f t="shared" si="1"/>
        <v>1</v>
      </c>
      <c r="Y29" s="98">
        <f t="shared" si="6"/>
        <v>0</v>
      </c>
      <c r="Z29" s="105">
        <f t="shared" ref="Z29:Z39" si="39">K29*X29*Y29</f>
        <v>0</v>
      </c>
      <c r="AA29" s="105">
        <f t="shared" ref="AA29:AA39" si="40">L29*X29*Y29</f>
        <v>0</v>
      </c>
      <c r="AB29" s="98">
        <f>IF(N29="R",1,0)</f>
        <v>1</v>
      </c>
      <c r="AC29" s="105">
        <f t="shared" ref="AC29:AC42" si="41">K29*X29*AB29</f>
        <v>24925.209293047243</v>
      </c>
      <c r="AD29" s="105">
        <f t="shared" ref="AD29:AD42" si="42">L29*X29*AB29</f>
        <v>19246.075210431565</v>
      </c>
      <c r="AE29" s="103" t="s">
        <v>270</v>
      </c>
      <c r="AF29" s="38">
        <v>526</v>
      </c>
      <c r="AG29" s="38">
        <v>100</v>
      </c>
      <c r="AH29" s="150">
        <f t="shared" ref="AH29:AH39" si="43">V29</f>
        <v>1.94</v>
      </c>
      <c r="AI29" s="82"/>
    </row>
    <row r="30" spans="1:35" ht="14.45" customHeight="1" x14ac:dyDescent="0.2">
      <c r="A30" s="83">
        <v>69</v>
      </c>
      <c r="B30" s="84" t="s">
        <v>305</v>
      </c>
      <c r="C30" s="246" t="s">
        <v>330</v>
      </c>
      <c r="D30" s="269">
        <f>'Transmission Cost 12-30-2014'!B31</f>
        <v>13784.17</v>
      </c>
      <c r="E30" s="269">
        <f>'Transmission Cost 12-30-2014'!D31</f>
        <v>3865.96</v>
      </c>
      <c r="F30" s="86" t="s">
        <v>29</v>
      </c>
      <c r="G30" s="83"/>
      <c r="H30" s="94" t="s">
        <v>1318</v>
      </c>
      <c r="I30" s="83"/>
      <c r="J30" s="94" t="s">
        <v>1319</v>
      </c>
      <c r="K30" s="96">
        <f t="shared" si="38"/>
        <v>777.97096287646571</v>
      </c>
      <c r="L30" s="96">
        <f t="shared" si="37"/>
        <v>218.1926531406607</v>
      </c>
      <c r="M30" s="97"/>
      <c r="N30" s="98" t="s">
        <v>277</v>
      </c>
      <c r="O30" s="112" t="s">
        <v>270</v>
      </c>
      <c r="P30" s="98"/>
      <c r="Q30" s="99"/>
      <c r="R30" s="99"/>
      <c r="S30" s="100"/>
      <c r="T30" s="83">
        <v>69</v>
      </c>
      <c r="U30" s="83">
        <v>1</v>
      </c>
      <c r="V30" s="101">
        <v>1.1599999999999999</v>
      </c>
      <c r="W30" s="101">
        <v>20.553000000000001</v>
      </c>
      <c r="X30" s="98">
        <f t="shared" si="1"/>
        <v>1</v>
      </c>
      <c r="Y30" s="98">
        <f t="shared" si="6"/>
        <v>0</v>
      </c>
      <c r="Z30" s="105">
        <f t="shared" si="39"/>
        <v>0</v>
      </c>
      <c r="AA30" s="105">
        <f t="shared" si="40"/>
        <v>0</v>
      </c>
      <c r="AB30" s="98">
        <f>IF(N30="R",1,0)</f>
        <v>1</v>
      </c>
      <c r="AC30" s="105">
        <f t="shared" si="41"/>
        <v>777.97096287646571</v>
      </c>
      <c r="AD30" s="105">
        <f t="shared" si="42"/>
        <v>218.1926531406607</v>
      </c>
      <c r="AE30" s="103" t="s">
        <v>270</v>
      </c>
      <c r="AF30" s="38">
        <v>526</v>
      </c>
      <c r="AG30" s="38">
        <v>100</v>
      </c>
      <c r="AH30" s="150">
        <f t="shared" si="43"/>
        <v>1.1599999999999999</v>
      </c>
      <c r="AI30" s="82"/>
    </row>
    <row r="31" spans="1:35" s="35" customFormat="1" ht="14.45" customHeight="1" x14ac:dyDescent="0.2">
      <c r="A31" s="270">
        <v>69</v>
      </c>
      <c r="B31" s="256" t="s">
        <v>305</v>
      </c>
      <c r="C31" s="93" t="s">
        <v>306</v>
      </c>
      <c r="D31" s="269">
        <f>'Transmission Cost 12-30-2014'!B23</f>
        <v>264065.89</v>
      </c>
      <c r="E31" s="269">
        <f>'Transmission Cost 12-30-2014'!D23</f>
        <v>203899.27</v>
      </c>
      <c r="F31" s="86" t="s">
        <v>29</v>
      </c>
      <c r="G31" s="93"/>
      <c r="H31" s="94" t="s">
        <v>1318</v>
      </c>
      <c r="I31" s="269"/>
      <c r="J31" s="270" t="s">
        <v>1320</v>
      </c>
      <c r="K31" s="269">
        <f t="shared" si="38"/>
        <v>35846.048416289595</v>
      </c>
      <c r="L31" s="205">
        <f t="shared" si="37"/>
        <v>27678.633936651579</v>
      </c>
      <c r="M31" s="97"/>
      <c r="N31" s="256" t="s">
        <v>277</v>
      </c>
      <c r="O31" s="107" t="s">
        <v>270</v>
      </c>
      <c r="P31" s="271"/>
      <c r="Q31" s="272"/>
      <c r="R31" s="256"/>
      <c r="S31" s="256"/>
      <c r="T31" s="206">
        <v>69</v>
      </c>
      <c r="U31" s="107">
        <v>1</v>
      </c>
      <c r="V31" s="273">
        <v>2.79</v>
      </c>
      <c r="W31" s="274">
        <v>20.553000000000001</v>
      </c>
      <c r="X31" s="98">
        <f t="shared" si="1"/>
        <v>1</v>
      </c>
      <c r="Y31" s="98">
        <f t="shared" si="6"/>
        <v>0</v>
      </c>
      <c r="Z31" s="105">
        <f t="shared" si="39"/>
        <v>0</v>
      </c>
      <c r="AA31" s="105">
        <f t="shared" si="40"/>
        <v>0</v>
      </c>
      <c r="AB31" s="155">
        <v>1</v>
      </c>
      <c r="AC31" s="105">
        <f t="shared" si="41"/>
        <v>35846.048416289595</v>
      </c>
      <c r="AD31" s="105">
        <f t="shared" si="42"/>
        <v>27678.633936651579</v>
      </c>
      <c r="AE31" s="106" t="s">
        <v>270</v>
      </c>
      <c r="AF31" s="72">
        <v>526</v>
      </c>
      <c r="AG31" s="72">
        <v>100</v>
      </c>
      <c r="AH31" s="153">
        <f t="shared" si="43"/>
        <v>2.79</v>
      </c>
      <c r="AI31" s="82"/>
    </row>
    <row r="32" spans="1:35" s="35" customFormat="1" ht="14.45" customHeight="1" x14ac:dyDescent="0.2">
      <c r="A32" s="270">
        <v>69</v>
      </c>
      <c r="B32" s="256" t="s">
        <v>305</v>
      </c>
      <c r="C32" s="93" t="s">
        <v>309</v>
      </c>
      <c r="D32" s="269">
        <f>'Transmission Cost 12-30-2014'!B29</f>
        <v>119801.22</v>
      </c>
      <c r="E32" s="269">
        <f>'Transmission Cost 12-30-2014'!D29</f>
        <v>42573.19</v>
      </c>
      <c r="F32" s="86" t="s">
        <v>29</v>
      </c>
      <c r="G32" s="93"/>
      <c r="H32" s="270" t="s">
        <v>1320</v>
      </c>
      <c r="I32" s="83">
        <v>52275</v>
      </c>
      <c r="J32" s="270" t="s">
        <v>1321</v>
      </c>
      <c r="K32" s="269">
        <f t="shared" si="38"/>
        <v>5205.2006743541087</v>
      </c>
      <c r="L32" s="205">
        <f t="shared" si="37"/>
        <v>1849.7474174086508</v>
      </c>
      <c r="M32" s="93"/>
      <c r="N32" s="256" t="s">
        <v>277</v>
      </c>
      <c r="O32" s="107" t="s">
        <v>270</v>
      </c>
      <c r="P32" s="271"/>
      <c r="Q32" s="272"/>
      <c r="R32" s="256"/>
      <c r="S32" s="256"/>
      <c r="T32" s="206">
        <v>69</v>
      </c>
      <c r="U32" s="107">
        <v>1</v>
      </c>
      <c r="V32" s="273">
        <v>0.89300000000000002</v>
      </c>
      <c r="W32" s="274">
        <v>20.553000000000001</v>
      </c>
      <c r="X32" s="98">
        <f t="shared" si="1"/>
        <v>1</v>
      </c>
      <c r="Y32" s="98">
        <f t="shared" si="6"/>
        <v>0</v>
      </c>
      <c r="Z32" s="105">
        <f t="shared" si="39"/>
        <v>0</v>
      </c>
      <c r="AA32" s="105">
        <f t="shared" si="40"/>
        <v>0</v>
      </c>
      <c r="AB32" s="155">
        <v>1</v>
      </c>
      <c r="AC32" s="105">
        <f t="shared" si="41"/>
        <v>5205.2006743541087</v>
      </c>
      <c r="AD32" s="105">
        <f t="shared" si="42"/>
        <v>1849.7474174086508</v>
      </c>
      <c r="AE32" s="106" t="s">
        <v>270</v>
      </c>
      <c r="AF32" s="72">
        <v>526</v>
      </c>
      <c r="AG32" s="72">
        <v>100</v>
      </c>
      <c r="AH32" s="153">
        <f t="shared" si="43"/>
        <v>0.89300000000000002</v>
      </c>
      <c r="AI32" s="82"/>
    </row>
    <row r="33" spans="1:35" s="28" customFormat="1" ht="14.45" customHeight="1" x14ac:dyDescent="0.2">
      <c r="A33" s="83">
        <v>69</v>
      </c>
      <c r="B33" s="84" t="s">
        <v>305</v>
      </c>
      <c r="C33" s="93" t="s">
        <v>306</v>
      </c>
      <c r="D33" s="85">
        <f>VLOOKUP(C33,TLine_Cost,2,FALSE)</f>
        <v>264065.89</v>
      </c>
      <c r="E33" s="85">
        <f>VLOOKUP(C33,TLine_Cost,4,FALSE)</f>
        <v>203899.27</v>
      </c>
      <c r="F33" s="86" t="s">
        <v>29</v>
      </c>
      <c r="G33" s="83">
        <v>52271</v>
      </c>
      <c r="H33" s="270" t="s">
        <v>1320</v>
      </c>
      <c r="I33" s="83">
        <v>52275</v>
      </c>
      <c r="J33" s="270" t="s">
        <v>1322</v>
      </c>
      <c r="K33" s="96">
        <f t="shared" si="38"/>
        <v>21636.109510047194</v>
      </c>
      <c r="L33" s="96">
        <f t="shared" si="37"/>
        <v>16706.386935240596</v>
      </c>
      <c r="M33" s="97"/>
      <c r="N33" s="98" t="s">
        <v>277</v>
      </c>
      <c r="O33" s="112" t="s">
        <v>270</v>
      </c>
      <c r="P33" s="98" t="e">
        <f>VLOOKUP(I33,I49:J506,2,FALSE)</f>
        <v>#N/A</v>
      </c>
      <c r="Q33" s="99" t="e">
        <f>VLOOKUP(I33,#REF!,5,FALSE)</f>
        <v>#REF!</v>
      </c>
      <c r="R33" s="99" t="e">
        <f>VLOOKUP(I33,#REF!,6,FALSE)</f>
        <v>#REF!</v>
      </c>
      <c r="S33" s="100" t="e">
        <f>SQRT(Q33^2+R33^2)</f>
        <v>#REF!</v>
      </c>
      <c r="T33" s="83">
        <v>69</v>
      </c>
      <c r="U33" s="83">
        <v>1</v>
      </c>
      <c r="V33" s="101">
        <v>1.6839999999999999</v>
      </c>
      <c r="W33" s="101">
        <v>20.553000000000001</v>
      </c>
      <c r="X33" s="98">
        <f t="shared" si="1"/>
        <v>1</v>
      </c>
      <c r="Y33" s="98">
        <f t="shared" si="6"/>
        <v>0</v>
      </c>
      <c r="Z33" s="105">
        <f t="shared" si="39"/>
        <v>0</v>
      </c>
      <c r="AA33" s="105">
        <f t="shared" si="40"/>
        <v>0</v>
      </c>
      <c r="AB33" s="98">
        <f>IF(N33="R",1,0)</f>
        <v>1</v>
      </c>
      <c r="AC33" s="105">
        <f t="shared" si="41"/>
        <v>21636.109510047194</v>
      </c>
      <c r="AD33" s="105">
        <f t="shared" si="42"/>
        <v>16706.386935240596</v>
      </c>
      <c r="AE33" s="103" t="s">
        <v>270</v>
      </c>
      <c r="AF33" s="38">
        <v>526</v>
      </c>
      <c r="AG33" s="38">
        <v>100</v>
      </c>
      <c r="AH33" s="150">
        <f t="shared" si="43"/>
        <v>1.6839999999999999</v>
      </c>
      <c r="AI33" s="82"/>
    </row>
    <row r="34" spans="1:35" s="28" customFormat="1" ht="14.45" customHeight="1" x14ac:dyDescent="0.2">
      <c r="A34" s="170">
        <v>69</v>
      </c>
      <c r="B34" s="169" t="s">
        <v>305</v>
      </c>
      <c r="C34" s="93" t="s">
        <v>306</v>
      </c>
      <c r="D34" s="85">
        <f>'Transmission Cost 12-30-2014'!B23</f>
        <v>264065.89</v>
      </c>
      <c r="E34" s="85">
        <f>'Transmission Cost 12-30-2014'!D23</f>
        <v>203899.27</v>
      </c>
      <c r="F34" s="86" t="s">
        <v>29</v>
      </c>
      <c r="G34" s="167"/>
      <c r="H34" s="270" t="s">
        <v>1322</v>
      </c>
      <c r="I34" s="174"/>
      <c r="J34" s="270" t="s">
        <v>1323</v>
      </c>
      <c r="K34" s="174">
        <f t="shared" si="38"/>
        <v>3597.452887656304</v>
      </c>
      <c r="L34" s="175">
        <f>D34*V34/W34</f>
        <v>3597.452887656304</v>
      </c>
      <c r="M34" s="167"/>
      <c r="N34" s="169" t="s">
        <v>277</v>
      </c>
      <c r="O34" s="176" t="s">
        <v>270</v>
      </c>
      <c r="P34" s="177"/>
      <c r="Q34" s="178"/>
      <c r="R34" s="169"/>
      <c r="S34" s="169"/>
      <c r="T34" s="167">
        <v>69</v>
      </c>
      <c r="U34" s="179">
        <v>1</v>
      </c>
      <c r="V34" s="180">
        <v>0.28000000000000003</v>
      </c>
      <c r="W34" s="181">
        <v>20.553000000000001</v>
      </c>
      <c r="X34" s="98">
        <f t="shared" si="1"/>
        <v>1</v>
      </c>
      <c r="Y34" s="98">
        <f t="shared" si="6"/>
        <v>0</v>
      </c>
      <c r="Z34" s="172">
        <f t="shared" si="39"/>
        <v>0</v>
      </c>
      <c r="AA34" s="172">
        <f t="shared" si="40"/>
        <v>0</v>
      </c>
      <c r="AB34" s="173">
        <v>1</v>
      </c>
      <c r="AC34" s="172">
        <f t="shared" si="41"/>
        <v>3597.452887656304</v>
      </c>
      <c r="AD34" s="172">
        <f t="shared" si="42"/>
        <v>3597.452887656304</v>
      </c>
      <c r="AE34" s="169" t="s">
        <v>270</v>
      </c>
      <c r="AF34" s="170">
        <v>526</v>
      </c>
      <c r="AG34" s="170">
        <v>100</v>
      </c>
      <c r="AH34" s="171">
        <f t="shared" si="43"/>
        <v>0.28000000000000003</v>
      </c>
      <c r="AI34" s="82"/>
    </row>
    <row r="35" spans="1:35" s="28" customFormat="1" ht="14.45" customHeight="1" x14ac:dyDescent="0.2">
      <c r="A35" s="170">
        <v>69</v>
      </c>
      <c r="B35" s="169" t="s">
        <v>305</v>
      </c>
      <c r="C35" s="93" t="s">
        <v>306</v>
      </c>
      <c r="D35" s="85">
        <f>'Transmission Cost 12-30-2014'!B23</f>
        <v>264065.89</v>
      </c>
      <c r="E35" s="85">
        <f>'Transmission Cost 12-30-2014'!D23</f>
        <v>203899.27</v>
      </c>
      <c r="F35" s="182" t="s">
        <v>29</v>
      </c>
      <c r="G35" s="167"/>
      <c r="H35" s="270" t="s">
        <v>1322</v>
      </c>
      <c r="I35" s="174"/>
      <c r="J35" s="176" t="s">
        <v>1324</v>
      </c>
      <c r="K35" s="174">
        <f t="shared" si="38"/>
        <v>52676.988712110149</v>
      </c>
      <c r="L35" s="175">
        <f>E35*V35/W35</f>
        <v>40674.695032355368</v>
      </c>
      <c r="M35" s="167"/>
      <c r="N35" s="169" t="s">
        <v>277</v>
      </c>
      <c r="O35" s="176" t="s">
        <v>270</v>
      </c>
      <c r="P35" s="177"/>
      <c r="Q35" s="178"/>
      <c r="R35" s="169"/>
      <c r="S35" s="169"/>
      <c r="T35" s="167">
        <v>69</v>
      </c>
      <c r="U35" s="179">
        <v>1</v>
      </c>
      <c r="V35" s="180">
        <v>4.0999999999999996</v>
      </c>
      <c r="W35" s="181">
        <v>20.553000000000001</v>
      </c>
      <c r="X35" s="98">
        <f t="shared" si="1"/>
        <v>1</v>
      </c>
      <c r="Y35" s="98">
        <f t="shared" si="6"/>
        <v>0</v>
      </c>
      <c r="Z35" s="172">
        <f t="shared" si="39"/>
        <v>0</v>
      </c>
      <c r="AA35" s="172">
        <f t="shared" si="40"/>
        <v>0</v>
      </c>
      <c r="AB35" s="173">
        <v>1</v>
      </c>
      <c r="AC35" s="172">
        <f t="shared" si="41"/>
        <v>52676.988712110149</v>
      </c>
      <c r="AD35" s="172">
        <f t="shared" si="42"/>
        <v>40674.695032355368</v>
      </c>
      <c r="AE35" s="169" t="s">
        <v>270</v>
      </c>
      <c r="AF35" s="170">
        <v>526</v>
      </c>
      <c r="AG35" s="170">
        <v>100</v>
      </c>
      <c r="AH35" s="171">
        <f t="shared" si="43"/>
        <v>4.0999999999999996</v>
      </c>
      <c r="AI35" s="82"/>
    </row>
    <row r="36" spans="1:35" ht="14.45" customHeight="1" x14ac:dyDescent="0.2">
      <c r="A36" s="167">
        <v>69</v>
      </c>
      <c r="B36" s="26" t="s">
        <v>305</v>
      </c>
      <c r="C36" s="93" t="s">
        <v>306</v>
      </c>
      <c r="D36" s="85">
        <f>'Transmission Cost 12-30-2014'!B23</f>
        <v>264065.89</v>
      </c>
      <c r="E36" s="85">
        <f>'Transmission Cost 12-30-2014'!D23</f>
        <v>203899.27</v>
      </c>
      <c r="F36" s="30" t="s">
        <v>29</v>
      </c>
      <c r="G36" s="167"/>
      <c r="H36" s="176" t="s">
        <v>1324</v>
      </c>
      <c r="I36" s="167"/>
      <c r="J36" s="176" t="s">
        <v>123</v>
      </c>
      <c r="K36" s="174">
        <f t="shared" si="38"/>
        <v>11177.800043789228</v>
      </c>
      <c r="L36" s="175">
        <f>E36*V36/W36</f>
        <v>8630.9718727193103</v>
      </c>
      <c r="M36" s="167"/>
      <c r="N36" s="26" t="s">
        <v>277</v>
      </c>
      <c r="O36" s="275" t="s">
        <v>270</v>
      </c>
      <c r="P36" s="26"/>
      <c r="Q36" s="26"/>
      <c r="R36" s="26"/>
      <c r="S36" s="26"/>
      <c r="T36" s="181">
        <v>69</v>
      </c>
      <c r="U36" s="167">
        <v>1</v>
      </c>
      <c r="V36" s="247">
        <v>0.87</v>
      </c>
      <c r="W36" s="247">
        <v>20.553000000000001</v>
      </c>
      <c r="X36" s="98">
        <f t="shared" si="1"/>
        <v>1</v>
      </c>
      <c r="Y36" s="98">
        <f t="shared" si="6"/>
        <v>0</v>
      </c>
      <c r="Z36" s="172">
        <f t="shared" si="39"/>
        <v>0</v>
      </c>
      <c r="AA36" s="172">
        <f t="shared" si="40"/>
        <v>0</v>
      </c>
      <c r="AB36" s="26">
        <v>1</v>
      </c>
      <c r="AC36" s="172">
        <f t="shared" si="41"/>
        <v>11177.800043789228</v>
      </c>
      <c r="AD36" s="172">
        <f t="shared" si="42"/>
        <v>8630.9718727193103</v>
      </c>
      <c r="AE36" s="26" t="s">
        <v>270</v>
      </c>
      <c r="AF36" s="167">
        <v>526</v>
      </c>
      <c r="AG36" s="167">
        <v>100</v>
      </c>
      <c r="AH36" s="247">
        <f t="shared" si="43"/>
        <v>0.87</v>
      </c>
      <c r="AI36" s="82"/>
    </row>
    <row r="37" spans="1:35" s="28" customFormat="1" ht="14.45" customHeight="1" x14ac:dyDescent="0.2">
      <c r="A37" s="83">
        <v>69</v>
      </c>
      <c r="B37" s="84" t="s">
        <v>305</v>
      </c>
      <c r="C37" s="93" t="s">
        <v>310</v>
      </c>
      <c r="D37" s="85">
        <f>VLOOKUP(C37,TLine_Cost,2,FALSE)</f>
        <v>60910.57</v>
      </c>
      <c r="E37" s="85">
        <f>VLOOKUP(C37,TLine_Cost,4,FALSE)</f>
        <v>25554.670000000006</v>
      </c>
      <c r="F37" s="86" t="s">
        <v>29</v>
      </c>
      <c r="G37" s="83">
        <v>52269</v>
      </c>
      <c r="H37" s="176" t="s">
        <v>123</v>
      </c>
      <c r="I37" s="174"/>
      <c r="J37" s="176" t="s">
        <v>124</v>
      </c>
      <c r="K37" s="96">
        <f t="shared" si="38"/>
        <v>85.943975575341796</v>
      </c>
      <c r="L37" s="96">
        <f>E37*V37/W37</f>
        <v>36.05728750060819</v>
      </c>
      <c r="M37" s="97"/>
      <c r="N37" s="98" t="s">
        <v>277</v>
      </c>
      <c r="O37" s="112" t="s">
        <v>270</v>
      </c>
      <c r="P37" s="98" t="e">
        <f>VLOOKUP(I37,I38:J494,2,FALSE)</f>
        <v>#N/A</v>
      </c>
      <c r="Q37" s="99" t="e">
        <f>VLOOKUP(I37,#REF!,5,FALSE)</f>
        <v>#REF!</v>
      </c>
      <c r="R37" s="99" t="e">
        <f>VLOOKUP(I37,#REF!,6,FALSE)</f>
        <v>#REF!</v>
      </c>
      <c r="S37" s="100" t="e">
        <f>SQRT(Q37^2+R37^2)</f>
        <v>#REF!</v>
      </c>
      <c r="T37" s="83">
        <v>69</v>
      </c>
      <c r="U37" s="83">
        <v>1</v>
      </c>
      <c r="V37" s="101">
        <v>2.9000000000000001E-2</v>
      </c>
      <c r="W37" s="101">
        <v>20.553000000000001</v>
      </c>
      <c r="X37" s="98">
        <f t="shared" si="1"/>
        <v>1</v>
      </c>
      <c r="Y37" s="98">
        <f t="shared" si="6"/>
        <v>0</v>
      </c>
      <c r="Z37" s="105">
        <f t="shared" si="39"/>
        <v>0</v>
      </c>
      <c r="AA37" s="105">
        <f t="shared" si="40"/>
        <v>0</v>
      </c>
      <c r="AB37" s="98">
        <f>IF(N37="R",1,0)</f>
        <v>1</v>
      </c>
      <c r="AC37" s="105">
        <f t="shared" si="41"/>
        <v>85.943975575341796</v>
      </c>
      <c r="AD37" s="105">
        <f t="shared" si="42"/>
        <v>36.05728750060819</v>
      </c>
      <c r="AE37" s="103" t="s">
        <v>270</v>
      </c>
      <c r="AF37" s="38">
        <v>526</v>
      </c>
      <c r="AG37" s="38">
        <v>100</v>
      </c>
      <c r="AH37" s="150">
        <f t="shared" si="43"/>
        <v>2.9000000000000001E-2</v>
      </c>
      <c r="AI37" s="82"/>
    </row>
    <row r="38" spans="1:35" s="28" customFormat="1" ht="14.45" customHeight="1" x14ac:dyDescent="0.2">
      <c r="A38" s="83">
        <v>69</v>
      </c>
      <c r="B38" s="84" t="s">
        <v>305</v>
      </c>
      <c r="C38" s="93" t="s">
        <v>310</v>
      </c>
      <c r="D38" s="85">
        <f>VLOOKUP(C38,TLine_Cost,2,FALSE)</f>
        <v>60910.57</v>
      </c>
      <c r="E38" s="85">
        <f>VLOOKUP(C38,TLine_Cost,4,FALSE)</f>
        <v>25554.670000000006</v>
      </c>
      <c r="F38" s="86" t="s">
        <v>29</v>
      </c>
      <c r="G38" s="83">
        <v>52275</v>
      </c>
      <c r="H38" s="176" t="s">
        <v>123</v>
      </c>
      <c r="I38" s="174"/>
      <c r="J38" s="176" t="s">
        <v>125</v>
      </c>
      <c r="K38" s="96">
        <f t="shared" si="38"/>
        <v>65.198878022673085</v>
      </c>
      <c r="L38" s="96">
        <f>E38*V38/W38</f>
        <v>27.353804310806211</v>
      </c>
      <c r="M38" s="97"/>
      <c r="N38" s="98" t="s">
        <v>277</v>
      </c>
      <c r="O38" s="112" t="s">
        <v>270</v>
      </c>
      <c r="P38" s="98" t="e">
        <f>VLOOKUP(I38,I43:J495,2,FALSE)</f>
        <v>#N/A</v>
      </c>
      <c r="Q38" s="99" t="e">
        <f>VLOOKUP(I38,#REF!,5,FALSE)</f>
        <v>#REF!</v>
      </c>
      <c r="R38" s="99" t="e">
        <f>VLOOKUP(I38,#REF!,6,FALSE)</f>
        <v>#REF!</v>
      </c>
      <c r="S38" s="100" t="e">
        <f>SQRT(Q38^2+R38^2)</f>
        <v>#REF!</v>
      </c>
      <c r="T38" s="83">
        <v>69</v>
      </c>
      <c r="U38" s="83">
        <v>1</v>
      </c>
      <c r="V38" s="101">
        <v>2.1999999999999999E-2</v>
      </c>
      <c r="W38" s="101">
        <v>20.553000000000001</v>
      </c>
      <c r="X38" s="98">
        <f t="shared" si="1"/>
        <v>1</v>
      </c>
      <c r="Y38" s="98">
        <f t="shared" si="6"/>
        <v>0</v>
      </c>
      <c r="Z38" s="105">
        <f t="shared" si="39"/>
        <v>0</v>
      </c>
      <c r="AA38" s="105">
        <f t="shared" si="40"/>
        <v>0</v>
      </c>
      <c r="AB38" s="98">
        <f>IF(N38="R",1,0)</f>
        <v>1</v>
      </c>
      <c r="AC38" s="105">
        <f t="shared" si="41"/>
        <v>65.198878022673085</v>
      </c>
      <c r="AD38" s="105">
        <f t="shared" si="42"/>
        <v>27.353804310806211</v>
      </c>
      <c r="AE38" s="103" t="s">
        <v>270</v>
      </c>
      <c r="AF38" s="38">
        <v>526</v>
      </c>
      <c r="AG38" s="38">
        <v>100</v>
      </c>
      <c r="AH38" s="150">
        <f t="shared" si="43"/>
        <v>2.1999999999999999E-2</v>
      </c>
      <c r="AI38" s="82"/>
    </row>
    <row r="39" spans="1:35" s="28" customFormat="1" ht="14.45" customHeight="1" x14ac:dyDescent="0.2">
      <c r="A39" s="83">
        <v>69</v>
      </c>
      <c r="B39" s="84" t="s">
        <v>305</v>
      </c>
      <c r="C39" s="93" t="s">
        <v>306</v>
      </c>
      <c r="D39" s="85">
        <f>VLOOKUP(C39,TLine_Cost,2,FALSE)</f>
        <v>264065.89</v>
      </c>
      <c r="E39" s="85">
        <f>VLOOKUP(C39,TLine_Cost,4,FALSE)</f>
        <v>203899.27</v>
      </c>
      <c r="F39" s="86" t="s">
        <v>29</v>
      </c>
      <c r="G39" s="83">
        <v>52279</v>
      </c>
      <c r="H39" s="176" t="s">
        <v>1324</v>
      </c>
      <c r="I39" s="83">
        <v>52277</v>
      </c>
      <c r="J39" s="176" t="s">
        <v>1325</v>
      </c>
      <c r="K39" s="96">
        <f t="shared" si="38"/>
        <v>359.74528876563033</v>
      </c>
      <c r="L39" s="96">
        <f>E39*V39/W39</f>
        <v>277.77840509901228</v>
      </c>
      <c r="M39" s="97"/>
      <c r="N39" s="98" t="s">
        <v>277</v>
      </c>
      <c r="O39" s="112" t="s">
        <v>270</v>
      </c>
      <c r="P39" s="98" t="str">
        <f>VLOOKUP(I39,I28:J492,2,FALSE)</f>
        <v>Duval #3/IMC #4/Borehole Tap (Structure 122A)</v>
      </c>
      <c r="Q39" s="99" t="e">
        <f>VLOOKUP(I39,#REF!,5,FALSE)</f>
        <v>#REF!</v>
      </c>
      <c r="R39" s="99" t="e">
        <f>VLOOKUP(I39,#REF!,6,FALSE)</f>
        <v>#REF!</v>
      </c>
      <c r="S39" s="100" t="e">
        <f>SQRT(Q39^2+R39^2)</f>
        <v>#REF!</v>
      </c>
      <c r="T39" s="83">
        <v>69</v>
      </c>
      <c r="U39" s="83">
        <v>1</v>
      </c>
      <c r="V39" s="248">
        <v>2.8000000000000001E-2</v>
      </c>
      <c r="W39" s="248">
        <v>20.553000000000001</v>
      </c>
      <c r="X39" s="98">
        <f t="shared" si="1"/>
        <v>1</v>
      </c>
      <c r="Y39" s="98">
        <f t="shared" si="6"/>
        <v>0</v>
      </c>
      <c r="Z39" s="105">
        <f t="shared" si="39"/>
        <v>0</v>
      </c>
      <c r="AA39" s="105">
        <f t="shared" si="40"/>
        <v>0</v>
      </c>
      <c r="AB39" s="98">
        <f>IF(N39="R",1,0)</f>
        <v>1</v>
      </c>
      <c r="AC39" s="105">
        <f t="shared" si="41"/>
        <v>359.74528876563033</v>
      </c>
      <c r="AD39" s="105">
        <f t="shared" si="42"/>
        <v>277.77840509901228</v>
      </c>
      <c r="AE39" s="103" t="s">
        <v>270</v>
      </c>
      <c r="AF39" s="38">
        <v>526</v>
      </c>
      <c r="AG39" s="38">
        <v>100</v>
      </c>
      <c r="AH39" s="38">
        <f t="shared" si="43"/>
        <v>2.8000000000000001E-2</v>
      </c>
      <c r="AI39" s="82"/>
    </row>
    <row r="40" spans="1:35" s="28" customFormat="1" ht="14.45" customHeight="1" x14ac:dyDescent="0.2">
      <c r="A40" s="83">
        <v>69</v>
      </c>
      <c r="B40" s="84" t="s">
        <v>305</v>
      </c>
      <c r="C40" s="93" t="s">
        <v>308</v>
      </c>
      <c r="D40" s="85">
        <f t="shared" si="32"/>
        <v>379643.21</v>
      </c>
      <c r="E40" s="85">
        <f t="shared" si="33"/>
        <v>253435.09</v>
      </c>
      <c r="F40" s="86" t="s">
        <v>29</v>
      </c>
      <c r="G40" s="83">
        <v>52277</v>
      </c>
      <c r="H40" s="176" t="s">
        <v>1325</v>
      </c>
      <c r="I40" s="83">
        <v>52278</v>
      </c>
      <c r="J40" s="94" t="s">
        <v>1326</v>
      </c>
      <c r="K40" s="96">
        <f t="shared" si="34"/>
        <v>18563.782710553205</v>
      </c>
      <c r="L40" s="96">
        <f t="shared" si="35"/>
        <v>12392.461706320244</v>
      </c>
      <c r="M40" s="97"/>
      <c r="N40" s="98" t="s">
        <v>277</v>
      </c>
      <c r="O40" s="112" t="s">
        <v>270</v>
      </c>
      <c r="P40" s="98" t="str">
        <f>VLOOKUP(I40,I37:J493,2,FALSE)</f>
        <v>Borehole Substation</v>
      </c>
      <c r="Q40" s="99" t="e">
        <f>VLOOKUP(I40,#REF!,5,FALSE)</f>
        <v>#REF!</v>
      </c>
      <c r="R40" s="99" t="e">
        <f>VLOOKUP(I40,#REF!,6,FALSE)</f>
        <v>#REF!</v>
      </c>
      <c r="S40" s="100" t="e">
        <f t="shared" si="22"/>
        <v>#REF!</v>
      </c>
      <c r="T40" s="83">
        <v>69</v>
      </c>
      <c r="U40" s="83">
        <v>1</v>
      </c>
      <c r="V40" s="101">
        <v>1.0049999999999999</v>
      </c>
      <c r="W40" s="101">
        <v>20.553000000000001</v>
      </c>
      <c r="X40" s="98">
        <f t="shared" si="1"/>
        <v>1</v>
      </c>
      <c r="Y40" s="98">
        <f t="shared" si="6"/>
        <v>0</v>
      </c>
      <c r="Z40" s="105">
        <f t="shared" si="23"/>
        <v>0</v>
      </c>
      <c r="AA40" s="105">
        <f t="shared" si="24"/>
        <v>0</v>
      </c>
      <c r="AB40" s="98">
        <f t="shared" si="25"/>
        <v>1</v>
      </c>
      <c r="AC40" s="105">
        <f t="shared" si="41"/>
        <v>18563.782710553205</v>
      </c>
      <c r="AD40" s="105">
        <f t="shared" si="42"/>
        <v>12392.461706320244</v>
      </c>
      <c r="AE40" s="103" t="s">
        <v>270</v>
      </c>
      <c r="AF40" s="38">
        <v>526</v>
      </c>
      <c r="AG40" s="38">
        <v>100</v>
      </c>
      <c r="AH40" s="150">
        <f t="shared" si="2"/>
        <v>1.0049999999999999</v>
      </c>
      <c r="AI40" s="82"/>
    </row>
    <row r="41" spans="1:35" ht="14.45" customHeight="1" x14ac:dyDescent="0.2">
      <c r="A41" s="83">
        <v>69</v>
      </c>
      <c r="B41" s="84" t="s">
        <v>305</v>
      </c>
      <c r="C41" s="93" t="s">
        <v>308</v>
      </c>
      <c r="D41" s="85">
        <f>VLOOKUP(C41,TLine_Cost,2,FALSE)</f>
        <v>379643.21</v>
      </c>
      <c r="E41" s="85">
        <f>VLOOKUP(C41,TLine_Cost,4,FALSE)</f>
        <v>253435.09</v>
      </c>
      <c r="F41" s="30" t="s">
        <v>29</v>
      </c>
      <c r="G41" s="167"/>
      <c r="H41" s="176" t="s">
        <v>1325</v>
      </c>
      <c r="I41" s="167"/>
      <c r="J41" s="275" t="s">
        <v>1328</v>
      </c>
      <c r="K41" s="96">
        <f>D41*V41/W41</f>
        <v>53567.134189656012</v>
      </c>
      <c r="L41" s="96">
        <f>E41*V41/W41</f>
        <v>35759.342237142992</v>
      </c>
      <c r="M41" s="167"/>
      <c r="N41" s="26" t="s">
        <v>277</v>
      </c>
      <c r="O41" s="275" t="s">
        <v>270</v>
      </c>
      <c r="P41" s="26"/>
      <c r="Q41" s="26"/>
      <c r="R41" s="26"/>
      <c r="S41" s="26"/>
      <c r="T41" s="181">
        <v>69</v>
      </c>
      <c r="U41" s="167">
        <v>1</v>
      </c>
      <c r="V41" s="247">
        <v>2.9</v>
      </c>
      <c r="W41" s="247">
        <v>20.553000000000001</v>
      </c>
      <c r="X41" s="98">
        <f t="shared" si="1"/>
        <v>1</v>
      </c>
      <c r="Y41" s="98">
        <f t="shared" si="6"/>
        <v>0</v>
      </c>
      <c r="Z41" s="105">
        <f t="shared" ref="Z41:Z42" si="44">K41*X41*Y41</f>
        <v>0</v>
      </c>
      <c r="AA41" s="105">
        <f t="shared" ref="AA41:AA42" si="45">L41*X41*Y41</f>
        <v>0</v>
      </c>
      <c r="AB41" s="26">
        <f t="shared" si="25"/>
        <v>1</v>
      </c>
      <c r="AC41" s="105">
        <f t="shared" si="41"/>
        <v>53567.134189656012</v>
      </c>
      <c r="AD41" s="105">
        <f t="shared" si="42"/>
        <v>35759.342237142992</v>
      </c>
      <c r="AE41" s="26" t="s">
        <v>270</v>
      </c>
      <c r="AF41" s="167">
        <v>526</v>
      </c>
      <c r="AG41" s="167">
        <v>100</v>
      </c>
      <c r="AH41" s="247">
        <f>V41</f>
        <v>2.9</v>
      </c>
      <c r="AI41" s="82"/>
    </row>
    <row r="42" spans="1:35" ht="14.45" customHeight="1" x14ac:dyDescent="0.2">
      <c r="A42" s="83">
        <v>69</v>
      </c>
      <c r="B42" s="84" t="s">
        <v>305</v>
      </c>
      <c r="C42" s="93" t="s">
        <v>308</v>
      </c>
      <c r="D42" s="85">
        <f>VLOOKUP(C42,TLine_Cost,2,FALSE)</f>
        <v>379643.21</v>
      </c>
      <c r="E42" s="85">
        <f>VLOOKUP(C42,TLine_Cost,4,FALSE)</f>
        <v>253435.09</v>
      </c>
      <c r="F42" s="30" t="s">
        <v>29</v>
      </c>
      <c r="G42" s="167"/>
      <c r="H42" s="176" t="s">
        <v>1325</v>
      </c>
      <c r="I42" s="167"/>
      <c r="J42" s="275" t="s">
        <v>1327</v>
      </c>
      <c r="K42" s="96">
        <f>D42*V42/W42</f>
        <v>52662.034336106648</v>
      </c>
      <c r="L42" s="96">
        <f>E42*V42/W42</f>
        <v>35155.132661411953</v>
      </c>
      <c r="M42" s="167"/>
      <c r="N42" s="26" t="s">
        <v>277</v>
      </c>
      <c r="O42" s="275" t="s">
        <v>270</v>
      </c>
      <c r="P42" s="26"/>
      <c r="Q42" s="26"/>
      <c r="R42" s="26"/>
      <c r="S42" s="26"/>
      <c r="T42" s="181">
        <v>69</v>
      </c>
      <c r="U42" s="167">
        <v>1</v>
      </c>
      <c r="V42" s="247">
        <v>2.851</v>
      </c>
      <c r="W42" s="247">
        <v>20.553000000000001</v>
      </c>
      <c r="X42" s="98">
        <f t="shared" si="1"/>
        <v>1</v>
      </c>
      <c r="Y42" s="98">
        <f t="shared" si="6"/>
        <v>0</v>
      </c>
      <c r="Z42" s="105">
        <f t="shared" si="44"/>
        <v>0</v>
      </c>
      <c r="AA42" s="105">
        <f t="shared" si="45"/>
        <v>0</v>
      </c>
      <c r="AB42" s="26">
        <f t="shared" si="25"/>
        <v>1</v>
      </c>
      <c r="AC42" s="105">
        <f t="shared" si="41"/>
        <v>52662.034336106648</v>
      </c>
      <c r="AD42" s="105">
        <f t="shared" si="42"/>
        <v>35155.132661411953</v>
      </c>
      <c r="AE42" s="26" t="s">
        <v>270</v>
      </c>
      <c r="AF42" s="167">
        <v>526</v>
      </c>
      <c r="AG42" s="167">
        <v>100</v>
      </c>
      <c r="AH42" s="247">
        <f>V42</f>
        <v>2.851</v>
      </c>
      <c r="AI42" s="82"/>
    </row>
    <row r="43" spans="1:35" ht="14.45" customHeight="1" x14ac:dyDescent="0.2">
      <c r="A43" s="83">
        <v>69</v>
      </c>
      <c r="B43" s="84" t="s">
        <v>331</v>
      </c>
      <c r="C43" s="93" t="str">
        <f>VLOOKUP(B43,ckt_lookup,2,FALSE)</f>
        <v>Elec Tran-Line OH-NM- 69KV-Portales Sw Sta-Portales South Sub</v>
      </c>
      <c r="D43" s="85">
        <f t="shared" si="32"/>
        <v>344980.25000000006</v>
      </c>
      <c r="E43" s="85">
        <f t="shared" si="33"/>
        <v>215819.5</v>
      </c>
      <c r="F43" s="86" t="s">
        <v>29</v>
      </c>
      <c r="G43" s="83"/>
      <c r="H43" s="88" t="s">
        <v>57</v>
      </c>
      <c r="I43" s="83"/>
      <c r="J43" s="94" t="s">
        <v>58</v>
      </c>
      <c r="K43" s="96">
        <f t="shared" si="34"/>
        <v>109971.65579658607</v>
      </c>
      <c r="L43" s="96">
        <f t="shared" si="35"/>
        <v>68798.221834992888</v>
      </c>
      <c r="M43" s="97">
        <f>SUM(K43:K46)</f>
        <v>232580.71307539119</v>
      </c>
      <c r="N43" s="98" t="s">
        <v>277</v>
      </c>
      <c r="O43" s="112" t="s">
        <v>270</v>
      </c>
      <c r="P43" s="98" t="e">
        <f>VLOOKUP(I43,I44:J500,2,FALSE)</f>
        <v>#N/A</v>
      </c>
      <c r="Q43" s="99" t="e">
        <f>VLOOKUP(I43,#REF!,5,FALSE)</f>
        <v>#REF!</v>
      </c>
      <c r="R43" s="99" t="e">
        <f>VLOOKUP(I43,#REF!,6,FALSE)</f>
        <v>#REF!</v>
      </c>
      <c r="S43" s="100" t="e">
        <f t="shared" si="22"/>
        <v>#REF!</v>
      </c>
      <c r="T43" s="83">
        <v>69</v>
      </c>
      <c r="U43" s="83">
        <v>1</v>
      </c>
      <c r="V43" s="267">
        <v>2.2410000000000001</v>
      </c>
      <c r="W43" s="267">
        <v>7.03</v>
      </c>
      <c r="X43" s="98">
        <f t="shared" si="1"/>
        <v>1</v>
      </c>
      <c r="Y43" s="98">
        <f t="shared" si="6"/>
        <v>0</v>
      </c>
      <c r="Z43" s="105">
        <f t="shared" si="23"/>
        <v>0</v>
      </c>
      <c r="AA43" s="105">
        <f t="shared" si="24"/>
        <v>0</v>
      </c>
      <c r="AB43" s="98">
        <f t="shared" si="25"/>
        <v>1</v>
      </c>
      <c r="AC43" s="105">
        <f>K43*X43*AB43</f>
        <v>109971.65579658607</v>
      </c>
      <c r="AD43" s="105">
        <f>L43*X43*AB43</f>
        <v>68798.221834992888</v>
      </c>
      <c r="AE43" s="103" t="s">
        <v>270</v>
      </c>
      <c r="AF43" s="38">
        <v>526</v>
      </c>
      <c r="AG43" s="38">
        <v>100</v>
      </c>
      <c r="AH43" s="150">
        <f t="shared" si="2"/>
        <v>2.2410000000000001</v>
      </c>
      <c r="AI43" s="82"/>
    </row>
    <row r="44" spans="1:35" ht="14.45" customHeight="1" x14ac:dyDescent="0.2">
      <c r="A44" s="83">
        <v>69</v>
      </c>
      <c r="B44" s="84" t="s">
        <v>331</v>
      </c>
      <c r="C44" s="93" t="str">
        <f>VLOOKUP(B44,ckt_lookup,2,FALSE)</f>
        <v>Elec Tran-Line OH-NM- 69KV-Portales Sw Sta-Portales South Sub</v>
      </c>
      <c r="D44" s="85">
        <f t="shared" si="32"/>
        <v>344980.25000000006</v>
      </c>
      <c r="E44" s="85">
        <f t="shared" si="33"/>
        <v>215819.5</v>
      </c>
      <c r="F44" s="86" t="s">
        <v>29</v>
      </c>
      <c r="G44" s="83"/>
      <c r="H44" s="244" t="s">
        <v>936</v>
      </c>
      <c r="I44" s="83"/>
      <c r="J44" s="94" t="s">
        <v>59</v>
      </c>
      <c r="K44" s="96">
        <f t="shared" si="34"/>
        <v>490.72581792318641</v>
      </c>
      <c r="L44" s="96">
        <f t="shared" si="35"/>
        <v>306.99786628734</v>
      </c>
      <c r="M44" s="97"/>
      <c r="N44" s="98" t="s">
        <v>277</v>
      </c>
      <c r="O44" s="112" t="s">
        <v>270</v>
      </c>
      <c r="P44" s="98" t="e">
        <f>VLOOKUP(I44,I47:J501,2,FALSE)</f>
        <v>#N/A</v>
      </c>
      <c r="Q44" s="99" t="e">
        <f>VLOOKUP(I44,#REF!,5,FALSE)</f>
        <v>#REF!</v>
      </c>
      <c r="R44" s="99" t="e">
        <f>VLOOKUP(I44,#REF!,6,FALSE)</f>
        <v>#REF!</v>
      </c>
      <c r="S44" s="100" t="e">
        <f t="shared" si="22"/>
        <v>#REF!</v>
      </c>
      <c r="T44" s="83">
        <v>69</v>
      </c>
      <c r="U44" s="83">
        <v>1</v>
      </c>
      <c r="V44" s="101">
        <v>0.01</v>
      </c>
      <c r="W44" s="267">
        <v>7.03</v>
      </c>
      <c r="X44" s="98">
        <f t="shared" si="1"/>
        <v>1</v>
      </c>
      <c r="Y44" s="98">
        <f t="shared" si="6"/>
        <v>0</v>
      </c>
      <c r="Z44" s="105">
        <f t="shared" si="23"/>
        <v>0</v>
      </c>
      <c r="AA44" s="105">
        <f t="shared" si="24"/>
        <v>0</v>
      </c>
      <c r="AB44" s="98">
        <f t="shared" si="25"/>
        <v>1</v>
      </c>
      <c r="AC44" s="105">
        <f t="shared" si="26"/>
        <v>490.72581792318641</v>
      </c>
      <c r="AD44" s="105">
        <f t="shared" si="27"/>
        <v>306.99786628734</v>
      </c>
      <c r="AE44" s="103" t="s">
        <v>270</v>
      </c>
      <c r="AF44" s="38">
        <v>526</v>
      </c>
      <c r="AG44" s="38">
        <v>100</v>
      </c>
      <c r="AH44" s="150">
        <f t="shared" si="2"/>
        <v>0.01</v>
      </c>
      <c r="AI44" s="82"/>
    </row>
    <row r="45" spans="1:35" ht="14.45" customHeight="1" x14ac:dyDescent="0.2">
      <c r="A45" s="83">
        <v>69</v>
      </c>
      <c r="B45" s="84" t="s">
        <v>331</v>
      </c>
      <c r="C45" s="93" t="str">
        <f>VLOOKUP(B45,ckt_lookup,2,FALSE)</f>
        <v>Elec Tran-Line OH-NM- 69KV-Portales Sw Sta-Portales South Sub</v>
      </c>
      <c r="D45" s="85">
        <f t="shared" ref="D45" si="46">VLOOKUP(C45,TLine_Cost,2,FALSE)</f>
        <v>344980.25000000006</v>
      </c>
      <c r="E45" s="85">
        <f t="shared" ref="E45" si="47">VLOOKUP(C45,TLine_Cost,4,FALSE)</f>
        <v>215819.5</v>
      </c>
      <c r="F45" s="86" t="s">
        <v>29</v>
      </c>
      <c r="G45" s="83"/>
      <c r="H45" s="244" t="s">
        <v>937</v>
      </c>
      <c r="I45" s="83"/>
      <c r="J45" s="244" t="s">
        <v>936</v>
      </c>
      <c r="K45" s="96">
        <f>D45*V45/W45</f>
        <v>117626.97855618777</v>
      </c>
      <c r="L45" s="96">
        <f>E45*V45/W45</f>
        <v>73587.388549075389</v>
      </c>
      <c r="M45" s="97"/>
      <c r="N45" s="98" t="s">
        <v>277</v>
      </c>
      <c r="O45" s="112" t="s">
        <v>270</v>
      </c>
      <c r="P45" s="98"/>
      <c r="Q45" s="99"/>
      <c r="R45" s="99"/>
      <c r="S45" s="100"/>
      <c r="T45" s="83">
        <v>69</v>
      </c>
      <c r="U45" s="83">
        <v>1</v>
      </c>
      <c r="V45" s="101">
        <v>2.3969999999999998</v>
      </c>
      <c r="W45" s="267">
        <v>7.03</v>
      </c>
      <c r="X45" s="98">
        <f t="shared" si="1"/>
        <v>1</v>
      </c>
      <c r="Y45" s="98">
        <f t="shared" si="6"/>
        <v>0</v>
      </c>
      <c r="Z45" s="105">
        <f>K45*X45*Y45</f>
        <v>0</v>
      </c>
      <c r="AA45" s="105">
        <f>L45*X45*Y45</f>
        <v>0</v>
      </c>
      <c r="AB45" s="98">
        <f t="shared" si="25"/>
        <v>1</v>
      </c>
      <c r="AC45" s="105">
        <f>K45*X45*AB45</f>
        <v>117626.97855618777</v>
      </c>
      <c r="AD45" s="105">
        <f>L45*X45*AB45</f>
        <v>73587.388549075389</v>
      </c>
      <c r="AE45" s="103" t="s">
        <v>270</v>
      </c>
      <c r="AF45" s="38">
        <v>526</v>
      </c>
      <c r="AG45" s="38">
        <v>100</v>
      </c>
      <c r="AH45" s="150">
        <f t="shared" si="2"/>
        <v>2.3969999999999998</v>
      </c>
      <c r="AI45" s="82"/>
    </row>
    <row r="46" spans="1:35" ht="14.45" customHeight="1" x14ac:dyDescent="0.2">
      <c r="A46" s="83">
        <v>69</v>
      </c>
      <c r="B46" s="84" t="s">
        <v>331</v>
      </c>
      <c r="C46" s="87" t="s">
        <v>601</v>
      </c>
      <c r="D46" s="85">
        <f t="shared" si="32"/>
        <v>68194.84</v>
      </c>
      <c r="E46" s="85">
        <f t="shared" si="33"/>
        <v>39044.57</v>
      </c>
      <c r="F46" s="86" t="s">
        <v>29</v>
      </c>
      <c r="G46" s="83"/>
      <c r="H46" s="244" t="s">
        <v>937</v>
      </c>
      <c r="I46" s="83"/>
      <c r="J46" s="94" t="s">
        <v>60</v>
      </c>
      <c r="K46" s="96">
        <f t="shared" si="34"/>
        <v>4491.3529046941676</v>
      </c>
      <c r="L46" s="96">
        <f t="shared" si="35"/>
        <v>2571.4987069701278</v>
      </c>
      <c r="M46" s="97">
        <f>SUM(K46:K46)</f>
        <v>4491.3529046941676</v>
      </c>
      <c r="N46" s="98" t="s">
        <v>277</v>
      </c>
      <c r="O46" s="112" t="s">
        <v>270</v>
      </c>
      <c r="P46" s="98" t="e">
        <f>VLOOKUP(I46,I47:J502,2,FALSE)</f>
        <v>#N/A</v>
      </c>
      <c r="Q46" s="99" t="e">
        <f>VLOOKUP(I46,#REF!,5,FALSE)</f>
        <v>#REF!</v>
      </c>
      <c r="R46" s="99" t="e">
        <f>VLOOKUP(I46,#REF!,6,FALSE)</f>
        <v>#REF!</v>
      </c>
      <c r="S46" s="100" t="e">
        <f t="shared" si="22"/>
        <v>#REF!</v>
      </c>
      <c r="T46" s="83">
        <v>69</v>
      </c>
      <c r="U46" s="83">
        <v>1</v>
      </c>
      <c r="V46" s="101">
        <v>0.46300000000000002</v>
      </c>
      <c r="W46" s="267">
        <v>7.03</v>
      </c>
      <c r="X46" s="98">
        <f t="shared" si="1"/>
        <v>1</v>
      </c>
      <c r="Y46" s="98">
        <f t="shared" si="6"/>
        <v>0</v>
      </c>
      <c r="Z46" s="105">
        <f t="shared" si="23"/>
        <v>0</v>
      </c>
      <c r="AA46" s="105">
        <f t="shared" si="24"/>
        <v>0</v>
      </c>
      <c r="AB46" s="98">
        <f t="shared" si="25"/>
        <v>1</v>
      </c>
      <c r="AC46" s="105">
        <f t="shared" si="26"/>
        <v>4491.3529046941676</v>
      </c>
      <c r="AD46" s="105">
        <f t="shared" si="27"/>
        <v>2571.4987069701278</v>
      </c>
      <c r="AE46" s="103" t="s">
        <v>270</v>
      </c>
      <c r="AF46" s="38">
        <v>526</v>
      </c>
      <c r="AG46" s="38">
        <v>100</v>
      </c>
      <c r="AH46" s="150">
        <f t="shared" si="2"/>
        <v>0.46300000000000002</v>
      </c>
      <c r="AI46" s="82"/>
    </row>
    <row r="47" spans="1:35" s="28" customFormat="1" ht="14.45" customHeight="1" x14ac:dyDescent="0.2">
      <c r="A47" s="122">
        <v>69</v>
      </c>
      <c r="B47" s="89" t="s">
        <v>275</v>
      </c>
      <c r="C47" s="90" t="s">
        <v>333</v>
      </c>
      <c r="D47" s="91">
        <f t="shared" si="32"/>
        <v>695780.98</v>
      </c>
      <c r="E47" s="91">
        <f t="shared" si="33"/>
        <v>402847.24000000005</v>
      </c>
      <c r="F47" s="92" t="s">
        <v>29</v>
      </c>
      <c r="G47" s="95">
        <v>52239</v>
      </c>
      <c r="H47" s="243" t="s">
        <v>938</v>
      </c>
      <c r="I47" s="200">
        <v>52245</v>
      </c>
      <c r="J47" s="243" t="s">
        <v>939</v>
      </c>
      <c r="K47" s="116">
        <f t="shared" si="34"/>
        <v>608166.43535373546</v>
      </c>
      <c r="L47" s="116">
        <f t="shared" si="35"/>
        <v>352119.67125472554</v>
      </c>
      <c r="M47" s="117">
        <f>SUM(K47)</f>
        <v>608166.43535373546</v>
      </c>
      <c r="N47" s="118" t="s">
        <v>269</v>
      </c>
      <c r="O47" s="119" t="s">
        <v>643</v>
      </c>
      <c r="P47" s="118" t="str">
        <f>VLOOKUP(I47,I33:J504,2,FALSE)</f>
        <v>Central Valley REC Lusk Substation</v>
      </c>
      <c r="Q47" s="120" t="e">
        <f>VLOOKUP(I47,#REF!,5,FALSE)</f>
        <v>#REF!</v>
      </c>
      <c r="R47" s="120" t="e">
        <f>VLOOKUP(I47,#REF!,6,FALSE)</f>
        <v>#REF!</v>
      </c>
      <c r="S47" s="121" t="e">
        <f t="shared" si="22"/>
        <v>#REF!</v>
      </c>
      <c r="T47" s="122">
        <v>69</v>
      </c>
      <c r="U47" s="122">
        <v>1</v>
      </c>
      <c r="V47" s="276">
        <v>9.7110000000000003</v>
      </c>
      <c r="W47" s="276">
        <v>11.11</v>
      </c>
      <c r="X47" s="233">
        <f t="shared" si="1"/>
        <v>1</v>
      </c>
      <c r="Y47" s="233">
        <f t="shared" si="6"/>
        <v>1</v>
      </c>
      <c r="Z47" s="125">
        <f t="shared" si="23"/>
        <v>608166.43535373546</v>
      </c>
      <c r="AA47" s="125">
        <f t="shared" si="24"/>
        <v>352119.67125472554</v>
      </c>
      <c r="AB47" s="118">
        <f t="shared" si="25"/>
        <v>0</v>
      </c>
      <c r="AC47" s="125">
        <f t="shared" si="26"/>
        <v>0</v>
      </c>
      <c r="AD47" s="125">
        <f t="shared" si="27"/>
        <v>0</v>
      </c>
      <c r="AE47" s="126" t="s">
        <v>270</v>
      </c>
      <c r="AF47" s="238">
        <v>526</v>
      </c>
      <c r="AG47" s="238">
        <v>100</v>
      </c>
      <c r="AH47" s="127">
        <f t="shared" si="2"/>
        <v>9.7110000000000003</v>
      </c>
      <c r="AI47" s="82"/>
    </row>
    <row r="48" spans="1:35" ht="14.45" customHeight="1" x14ac:dyDescent="0.2">
      <c r="A48" s="83">
        <v>69</v>
      </c>
      <c r="B48" s="84" t="s">
        <v>334</v>
      </c>
      <c r="C48" s="244" t="s">
        <v>337</v>
      </c>
      <c r="D48" s="85">
        <f t="shared" si="32"/>
        <v>137733.65</v>
      </c>
      <c r="E48" s="85">
        <f>VLOOKUP(C48,TLine_Cost,4,FALSE)</f>
        <v>92082.61</v>
      </c>
      <c r="F48" s="86" t="s">
        <v>29</v>
      </c>
      <c r="G48" s="83"/>
      <c r="H48" s="88" t="s">
        <v>61</v>
      </c>
      <c r="I48" s="83"/>
      <c r="J48" s="94" t="s">
        <v>63</v>
      </c>
      <c r="K48" s="96">
        <f>D48*V48/W48</f>
        <v>8836.0619702622917</v>
      </c>
      <c r="L48" s="96">
        <f>E48*V48/W48</f>
        <v>5907.3991602160713</v>
      </c>
      <c r="M48" s="97">
        <f>SUM(K48:K53)</f>
        <v>370029.47290527367</v>
      </c>
      <c r="N48" s="98" t="s">
        <v>277</v>
      </c>
      <c r="O48" s="112" t="s">
        <v>270</v>
      </c>
      <c r="P48" s="98" t="e">
        <f>VLOOKUP(I48,I49:J506,2,FALSE)</f>
        <v>#N/A</v>
      </c>
      <c r="Q48" s="99" t="e">
        <f>VLOOKUP(I48,#REF!,5,FALSE)</f>
        <v>#REF!</v>
      </c>
      <c r="R48" s="99" t="e">
        <f>VLOOKUP(I48,#REF!,6,FALSE)</f>
        <v>#REF!</v>
      </c>
      <c r="S48" s="100" t="e">
        <f>SQRT(Q48^2+R48^2)</f>
        <v>#REF!</v>
      </c>
      <c r="T48" s="83">
        <v>69</v>
      </c>
      <c r="U48" s="83">
        <v>1</v>
      </c>
      <c r="V48" s="101">
        <v>1.1519999999999999</v>
      </c>
      <c r="W48" s="248">
        <v>17.957000000000001</v>
      </c>
      <c r="X48" s="98">
        <f t="shared" si="1"/>
        <v>1</v>
      </c>
      <c r="Y48" s="98">
        <f t="shared" si="6"/>
        <v>0</v>
      </c>
      <c r="Z48" s="105">
        <f>K48*X48*Y48</f>
        <v>0</v>
      </c>
      <c r="AA48" s="105">
        <f>L48*X48*Y48</f>
        <v>0</v>
      </c>
      <c r="AB48" s="98">
        <v>1</v>
      </c>
      <c r="AC48" s="105">
        <f>K48*X48*AB48</f>
        <v>8836.0619702622917</v>
      </c>
      <c r="AD48" s="105">
        <f>L48*X48*AB48</f>
        <v>5907.3991602160713</v>
      </c>
      <c r="AE48" s="103" t="s">
        <v>270</v>
      </c>
      <c r="AF48" s="38">
        <v>526</v>
      </c>
      <c r="AG48" s="38">
        <v>100</v>
      </c>
      <c r="AH48" s="150">
        <f t="shared" si="2"/>
        <v>1.1519999999999999</v>
      </c>
      <c r="AI48" s="82"/>
    </row>
    <row r="49" spans="1:35" ht="14.45" customHeight="1" x14ac:dyDescent="0.2">
      <c r="A49" s="83">
        <v>69</v>
      </c>
      <c r="B49" s="84" t="s">
        <v>334</v>
      </c>
      <c r="C49" s="244" t="s">
        <v>337</v>
      </c>
      <c r="D49" s="85">
        <f t="shared" si="32"/>
        <v>137733.65</v>
      </c>
      <c r="E49" s="85">
        <f t="shared" si="33"/>
        <v>92082.61</v>
      </c>
      <c r="F49" s="86" t="s">
        <v>29</v>
      </c>
      <c r="G49" s="83"/>
      <c r="H49" s="88" t="s">
        <v>61</v>
      </c>
      <c r="I49" s="83"/>
      <c r="J49" s="94" t="s">
        <v>62</v>
      </c>
      <c r="K49" s="96">
        <f t="shared" si="34"/>
        <v>30788.153427632675</v>
      </c>
      <c r="L49" s="96">
        <f t="shared" si="35"/>
        <v>20583.593948877875</v>
      </c>
      <c r="M49" s="97"/>
      <c r="N49" s="98" t="s">
        <v>277</v>
      </c>
      <c r="O49" s="112" t="s">
        <v>270</v>
      </c>
      <c r="P49" s="98" t="e">
        <f>VLOOKUP(I49,I50:J507,2,FALSE)</f>
        <v>#N/A</v>
      </c>
      <c r="Q49" s="99" t="e">
        <f>VLOOKUP(I49,#REF!,5,FALSE)</f>
        <v>#REF!</v>
      </c>
      <c r="R49" s="99" t="e">
        <f>VLOOKUP(I49,#REF!,6,FALSE)</f>
        <v>#REF!</v>
      </c>
      <c r="S49" s="100" t="e">
        <f t="shared" si="22"/>
        <v>#REF!</v>
      </c>
      <c r="T49" s="83">
        <v>69</v>
      </c>
      <c r="U49" s="83">
        <v>1</v>
      </c>
      <c r="V49" s="101">
        <v>4.0140000000000002</v>
      </c>
      <c r="W49" s="248">
        <v>17.957000000000001</v>
      </c>
      <c r="X49" s="98">
        <f t="shared" si="1"/>
        <v>1</v>
      </c>
      <c r="Y49" s="98">
        <f t="shared" si="6"/>
        <v>0</v>
      </c>
      <c r="Z49" s="105">
        <f t="shared" si="23"/>
        <v>0</v>
      </c>
      <c r="AA49" s="105">
        <f t="shared" si="24"/>
        <v>0</v>
      </c>
      <c r="AB49" s="98">
        <v>1</v>
      </c>
      <c r="AC49" s="105">
        <f t="shared" si="26"/>
        <v>30788.153427632675</v>
      </c>
      <c r="AD49" s="105">
        <f t="shared" si="27"/>
        <v>20583.593948877875</v>
      </c>
      <c r="AE49" s="103" t="s">
        <v>270</v>
      </c>
      <c r="AF49" s="38">
        <v>526</v>
      </c>
      <c r="AG49" s="38">
        <v>100</v>
      </c>
      <c r="AH49" s="150">
        <f t="shared" si="2"/>
        <v>4.0140000000000002</v>
      </c>
      <c r="AI49" s="82"/>
    </row>
    <row r="50" spans="1:35" ht="14.45" customHeight="1" x14ac:dyDescent="0.2">
      <c r="A50" s="83">
        <v>69</v>
      </c>
      <c r="B50" s="84" t="s">
        <v>334</v>
      </c>
      <c r="C50" s="244" t="s">
        <v>337</v>
      </c>
      <c r="D50" s="85">
        <f t="shared" si="32"/>
        <v>137733.65</v>
      </c>
      <c r="E50" s="85">
        <f t="shared" si="33"/>
        <v>92082.61</v>
      </c>
      <c r="F50" s="86" t="s">
        <v>29</v>
      </c>
      <c r="G50" s="83"/>
      <c r="H50" s="88" t="s">
        <v>64</v>
      </c>
      <c r="I50" s="83"/>
      <c r="J50" s="94" t="s">
        <v>61</v>
      </c>
      <c r="K50" s="96">
        <f t="shared" si="34"/>
        <v>17488.039316144117</v>
      </c>
      <c r="L50" s="96">
        <f t="shared" si="35"/>
        <v>11691.727504594308</v>
      </c>
      <c r="M50" s="97"/>
      <c r="N50" s="98" t="s">
        <v>277</v>
      </c>
      <c r="O50" s="112" t="s">
        <v>270</v>
      </c>
      <c r="P50" s="98" t="e">
        <f>VLOOKUP(I50,I52:J508,2,FALSE)</f>
        <v>#N/A</v>
      </c>
      <c r="Q50" s="99" t="e">
        <f>VLOOKUP(I50,#REF!,5,FALSE)</f>
        <v>#REF!</v>
      </c>
      <c r="R50" s="99" t="e">
        <f>VLOOKUP(I50,#REF!,6,FALSE)</f>
        <v>#REF!</v>
      </c>
      <c r="S50" s="100" t="e">
        <f t="shared" si="22"/>
        <v>#REF!</v>
      </c>
      <c r="T50" s="83">
        <v>69</v>
      </c>
      <c r="U50" s="83">
        <v>1</v>
      </c>
      <c r="V50" s="101">
        <v>2.2799999999999998</v>
      </c>
      <c r="W50" s="248">
        <v>17.957000000000001</v>
      </c>
      <c r="X50" s="98">
        <f t="shared" si="1"/>
        <v>1</v>
      </c>
      <c r="Y50" s="98">
        <f t="shared" si="6"/>
        <v>0</v>
      </c>
      <c r="Z50" s="105">
        <f t="shared" si="23"/>
        <v>0</v>
      </c>
      <c r="AA50" s="105">
        <f t="shared" si="24"/>
        <v>0</v>
      </c>
      <c r="AB50" s="98">
        <v>1</v>
      </c>
      <c r="AC50" s="105">
        <f t="shared" si="26"/>
        <v>17488.039316144117</v>
      </c>
      <c r="AD50" s="105">
        <f t="shared" si="27"/>
        <v>11691.727504594308</v>
      </c>
      <c r="AE50" s="103" t="s">
        <v>270</v>
      </c>
      <c r="AF50" s="38">
        <v>526</v>
      </c>
      <c r="AG50" s="38">
        <v>100</v>
      </c>
      <c r="AH50" s="150">
        <f t="shared" si="2"/>
        <v>2.2799999999999998</v>
      </c>
      <c r="AI50" s="82"/>
    </row>
    <row r="51" spans="1:35" ht="14.45" customHeight="1" x14ac:dyDescent="0.2">
      <c r="A51" s="83">
        <v>69</v>
      </c>
      <c r="B51" s="84" t="s">
        <v>334</v>
      </c>
      <c r="C51" s="93" t="str">
        <f>VLOOKUP(B51,ckt_lookup,2,FALSE)</f>
        <v>Elec Tran-Line OH-NM- 69KV-Potash Jct Sub-Kermac</v>
      </c>
      <c r="D51" s="85">
        <f t="shared" si="32"/>
        <v>503987.66</v>
      </c>
      <c r="E51" s="85">
        <f>VLOOKUP(C51,TLine_Cost,4,FALSE)</f>
        <v>360285.01999999996</v>
      </c>
      <c r="F51" s="86" t="s">
        <v>29</v>
      </c>
      <c r="G51" s="83" t="s">
        <v>42</v>
      </c>
      <c r="H51" s="88" t="s">
        <v>64</v>
      </c>
      <c r="I51" s="83"/>
      <c r="J51" s="94" t="s">
        <v>65</v>
      </c>
      <c r="K51" s="96">
        <f>D51*V51/W51</f>
        <v>28094.428226318421</v>
      </c>
      <c r="L51" s="96">
        <f>E51*V51/W51</f>
        <v>20083.828313192622</v>
      </c>
      <c r="M51" s="97"/>
      <c r="N51" s="98" t="s">
        <v>277</v>
      </c>
      <c r="O51" s="112" t="s">
        <v>270</v>
      </c>
      <c r="P51" s="98" t="e">
        <f>VLOOKUP(I51,I53:J509,2,FALSE)</f>
        <v>#N/A</v>
      </c>
      <c r="Q51" s="99" t="e">
        <f>VLOOKUP(I51,#REF!,5,FALSE)</f>
        <v>#REF!</v>
      </c>
      <c r="R51" s="99" t="e">
        <f>VLOOKUP(I51,#REF!,6,FALSE)</f>
        <v>#REF!</v>
      </c>
      <c r="S51" s="100" t="e">
        <f>SQRT(Q51^2+R51^2)</f>
        <v>#REF!</v>
      </c>
      <c r="T51" s="83">
        <v>69</v>
      </c>
      <c r="U51" s="83">
        <v>1</v>
      </c>
      <c r="V51" s="101">
        <v>1.0009999999999999</v>
      </c>
      <c r="W51" s="248">
        <v>17.957000000000001</v>
      </c>
      <c r="X51" s="98">
        <f t="shared" si="1"/>
        <v>1</v>
      </c>
      <c r="Y51" s="98">
        <f t="shared" si="6"/>
        <v>0</v>
      </c>
      <c r="Z51" s="105">
        <f>K51*X51*Y51</f>
        <v>0</v>
      </c>
      <c r="AA51" s="105">
        <f>L51*X51*Y51</f>
        <v>0</v>
      </c>
      <c r="AB51" s="98">
        <v>1</v>
      </c>
      <c r="AC51" s="105">
        <f>K51*X51*AB51</f>
        <v>28094.428226318421</v>
      </c>
      <c r="AD51" s="105">
        <f>L51*X51*AB51</f>
        <v>20083.828313192622</v>
      </c>
      <c r="AE51" s="103" t="s">
        <v>270</v>
      </c>
      <c r="AF51" s="38">
        <v>526</v>
      </c>
      <c r="AG51" s="38">
        <v>100</v>
      </c>
      <c r="AH51" s="150">
        <f t="shared" si="2"/>
        <v>1.0009999999999999</v>
      </c>
      <c r="AI51" s="82"/>
    </row>
    <row r="52" spans="1:35" ht="14.45" customHeight="1" x14ac:dyDescent="0.2">
      <c r="A52" s="83">
        <v>69</v>
      </c>
      <c r="B52" s="84" t="s">
        <v>334</v>
      </c>
      <c r="C52" s="93" t="str">
        <f>VLOOKUP(B52,ckt_lookup,2,FALSE)</f>
        <v>Elec Tran-Line OH-NM- 69KV-Potash Jct Sub-Kermac</v>
      </c>
      <c r="D52" s="85">
        <f t="shared" si="32"/>
        <v>503987.66</v>
      </c>
      <c r="E52" s="85">
        <f t="shared" si="33"/>
        <v>360285.01999999996</v>
      </c>
      <c r="F52" s="86" t="s">
        <v>29</v>
      </c>
      <c r="G52" s="83"/>
      <c r="H52" s="93" t="s">
        <v>66</v>
      </c>
      <c r="I52" s="93"/>
      <c r="J52" s="102" t="s">
        <v>64</v>
      </c>
      <c r="K52" s="96">
        <f t="shared" si="34"/>
        <v>266911.10133095726</v>
      </c>
      <c r="L52" s="96">
        <f t="shared" si="35"/>
        <v>190806.40085760425</v>
      </c>
      <c r="M52" s="97"/>
      <c r="N52" s="98" t="s">
        <v>277</v>
      </c>
      <c r="O52" s="112" t="s">
        <v>270</v>
      </c>
      <c r="P52" s="98" t="e">
        <f>VLOOKUP(I52,I54:J509,2,FALSE)</f>
        <v>#N/A</v>
      </c>
      <c r="Q52" s="99" t="e">
        <f>VLOOKUP(I52,#REF!,5,FALSE)</f>
        <v>#REF!</v>
      </c>
      <c r="R52" s="99" t="e">
        <f>VLOOKUP(I52,#REF!,6,FALSE)</f>
        <v>#REF!</v>
      </c>
      <c r="S52" s="100" t="e">
        <f t="shared" si="22"/>
        <v>#REF!</v>
      </c>
      <c r="T52" s="83">
        <v>69</v>
      </c>
      <c r="U52" s="83">
        <v>1</v>
      </c>
      <c r="V52" s="101">
        <v>9.51</v>
      </c>
      <c r="W52" s="248">
        <v>17.957000000000001</v>
      </c>
      <c r="X52" s="98">
        <f t="shared" si="1"/>
        <v>1</v>
      </c>
      <c r="Y52" s="98">
        <f t="shared" si="6"/>
        <v>0</v>
      </c>
      <c r="Z52" s="105">
        <f t="shared" si="23"/>
        <v>0</v>
      </c>
      <c r="AA52" s="105">
        <f t="shared" si="24"/>
        <v>0</v>
      </c>
      <c r="AB52" s="98">
        <v>1</v>
      </c>
      <c r="AC52" s="105">
        <f t="shared" si="26"/>
        <v>266911.10133095726</v>
      </c>
      <c r="AD52" s="105">
        <f t="shared" si="27"/>
        <v>190806.40085760425</v>
      </c>
      <c r="AE52" s="103" t="s">
        <v>270</v>
      </c>
      <c r="AF52" s="38">
        <v>526</v>
      </c>
      <c r="AG52" s="38">
        <v>100</v>
      </c>
      <c r="AH52" s="150">
        <f t="shared" si="2"/>
        <v>9.51</v>
      </c>
      <c r="AI52" s="82"/>
    </row>
    <row r="53" spans="1:35" s="28" customFormat="1" ht="14.45" customHeight="1" x14ac:dyDescent="0.2">
      <c r="A53" s="83">
        <v>69</v>
      </c>
      <c r="B53" s="84" t="s">
        <v>334</v>
      </c>
      <c r="C53" s="87" t="s">
        <v>587</v>
      </c>
      <c r="D53" s="85">
        <f t="shared" si="32"/>
        <v>141070.26</v>
      </c>
      <c r="E53" s="85">
        <f t="shared" si="33"/>
        <v>69207.820000000007</v>
      </c>
      <c r="F53" s="86" t="s">
        <v>29</v>
      </c>
      <c r="G53" s="83">
        <v>52263</v>
      </c>
      <c r="H53" s="88" t="s">
        <v>336</v>
      </c>
      <c r="I53" s="83">
        <v>52261</v>
      </c>
      <c r="J53" s="94" t="s">
        <v>335</v>
      </c>
      <c r="K53" s="96">
        <f t="shared" si="34"/>
        <v>17911.688633958904</v>
      </c>
      <c r="L53" s="96">
        <f t="shared" si="35"/>
        <v>8787.315787715097</v>
      </c>
      <c r="M53" s="97"/>
      <c r="N53" s="98" t="s">
        <v>277</v>
      </c>
      <c r="O53" s="112" t="s">
        <v>270</v>
      </c>
      <c r="P53" s="98" t="e">
        <f>VLOOKUP(I53,I54:J511,2,FALSE)</f>
        <v>#N/A</v>
      </c>
      <c r="Q53" s="99" t="e">
        <f>VLOOKUP(I53,#REF!,5,FALSE)</f>
        <v>#REF!</v>
      </c>
      <c r="R53" s="99" t="e">
        <f>VLOOKUP(I53,#REF!,6,FALSE)</f>
        <v>#REF!</v>
      </c>
      <c r="S53" s="100" t="e">
        <f t="shared" si="22"/>
        <v>#REF!</v>
      </c>
      <c r="T53" s="83">
        <v>69</v>
      </c>
      <c r="U53" s="83">
        <v>1</v>
      </c>
      <c r="V53" s="101">
        <v>2.2799999999999998</v>
      </c>
      <c r="W53" s="248">
        <v>17.957000000000001</v>
      </c>
      <c r="X53" s="98">
        <f t="shared" si="1"/>
        <v>1</v>
      </c>
      <c r="Y53" s="98">
        <f t="shared" si="6"/>
        <v>0</v>
      </c>
      <c r="Z53" s="105">
        <f t="shared" si="23"/>
        <v>0</v>
      </c>
      <c r="AA53" s="105">
        <f t="shared" si="24"/>
        <v>0</v>
      </c>
      <c r="AB53" s="98">
        <v>1</v>
      </c>
      <c r="AC53" s="105">
        <f t="shared" ref="AC53:AC57" si="48">K53*X53*AB53</f>
        <v>17911.688633958904</v>
      </c>
      <c r="AD53" s="105">
        <f t="shared" ref="AD53:AD57" si="49">L53*X53*AB53</f>
        <v>8787.315787715097</v>
      </c>
      <c r="AE53" s="103" t="s">
        <v>270</v>
      </c>
      <c r="AF53" s="38">
        <v>526</v>
      </c>
      <c r="AG53" s="38">
        <v>100</v>
      </c>
      <c r="AH53" s="150">
        <f t="shared" si="2"/>
        <v>2.2799999999999998</v>
      </c>
      <c r="AI53" s="82"/>
    </row>
    <row r="54" spans="1:35" s="28" customFormat="1" ht="15" customHeight="1" x14ac:dyDescent="0.2">
      <c r="A54" s="83">
        <v>69</v>
      </c>
      <c r="B54" s="84" t="s">
        <v>338</v>
      </c>
      <c r="C54" s="244" t="s">
        <v>579</v>
      </c>
      <c r="D54" s="85">
        <f t="shared" si="32"/>
        <v>225990.69</v>
      </c>
      <c r="E54" s="85">
        <f t="shared" si="33"/>
        <v>213888.97</v>
      </c>
      <c r="F54" s="86" t="s">
        <v>29</v>
      </c>
      <c r="G54" s="83">
        <v>51213</v>
      </c>
      <c r="H54" s="88" t="s">
        <v>1329</v>
      </c>
      <c r="I54" s="83">
        <v>51215</v>
      </c>
      <c r="J54" s="94" t="s">
        <v>1330</v>
      </c>
      <c r="K54" s="96">
        <f t="shared" ref="K54:K58" si="50">D54*V54/W54</f>
        <v>95507.451003473558</v>
      </c>
      <c r="L54" s="96">
        <f t="shared" ref="L54:L58" si="51">E54*V54/W54</f>
        <v>90393.061424160551</v>
      </c>
      <c r="M54" s="97">
        <f>SUM(K54:K57)</f>
        <v>151991.19900810497</v>
      </c>
      <c r="N54" s="98" t="s">
        <v>277</v>
      </c>
      <c r="O54" s="112" t="s">
        <v>270</v>
      </c>
      <c r="P54" s="98" t="str">
        <f>VLOOKUP(I54,I55:J512,2,FALSE)</f>
        <v>Portales #2</v>
      </c>
      <c r="Q54" s="99" t="e">
        <f>VLOOKUP(I54,#REF!,5,FALSE)</f>
        <v>#REF!</v>
      </c>
      <c r="R54" s="99" t="e">
        <f>VLOOKUP(I54,#REF!,6,FALSE)</f>
        <v>#REF!</v>
      </c>
      <c r="S54" s="100" t="e">
        <f t="shared" si="22"/>
        <v>#REF!</v>
      </c>
      <c r="T54" s="83">
        <v>69</v>
      </c>
      <c r="U54" s="83">
        <v>1</v>
      </c>
      <c r="V54" s="101">
        <v>2.19</v>
      </c>
      <c r="W54" s="248">
        <v>5.1820000000000004</v>
      </c>
      <c r="X54" s="98">
        <f t="shared" si="1"/>
        <v>1</v>
      </c>
      <c r="Y54" s="98">
        <f t="shared" si="6"/>
        <v>0</v>
      </c>
      <c r="Z54" s="105">
        <f t="shared" si="23"/>
        <v>0</v>
      </c>
      <c r="AA54" s="105">
        <f t="shared" si="24"/>
        <v>0</v>
      </c>
      <c r="AB54" s="98">
        <v>1</v>
      </c>
      <c r="AC54" s="105">
        <f t="shared" si="48"/>
        <v>95507.451003473558</v>
      </c>
      <c r="AD54" s="105">
        <f t="shared" si="49"/>
        <v>90393.061424160551</v>
      </c>
      <c r="AE54" s="103" t="s">
        <v>270</v>
      </c>
      <c r="AF54" s="38">
        <v>526</v>
      </c>
      <c r="AG54" s="38">
        <v>100</v>
      </c>
      <c r="AH54" s="150">
        <f t="shared" si="2"/>
        <v>2.19</v>
      </c>
      <c r="AI54" s="82"/>
    </row>
    <row r="55" spans="1:35" s="28" customFormat="1" ht="14.45" customHeight="1" x14ac:dyDescent="0.2">
      <c r="A55" s="83">
        <v>69</v>
      </c>
      <c r="B55" s="84" t="s">
        <v>338</v>
      </c>
      <c r="C55" s="87" t="s">
        <v>584</v>
      </c>
      <c r="D55" s="85">
        <f t="shared" si="32"/>
        <v>119801.22</v>
      </c>
      <c r="E55" s="85">
        <f t="shared" si="33"/>
        <v>42573.19</v>
      </c>
      <c r="F55" s="86" t="s">
        <v>29</v>
      </c>
      <c r="G55" s="83">
        <v>51217</v>
      </c>
      <c r="H55" s="88" t="s">
        <v>1331</v>
      </c>
      <c r="I55" s="83">
        <v>51223</v>
      </c>
      <c r="J55" s="94" t="s">
        <v>1332</v>
      </c>
      <c r="K55" s="96">
        <f t="shared" si="50"/>
        <v>38469.554241605554</v>
      </c>
      <c r="L55" s="96">
        <f t="shared" si="51"/>
        <v>13670.742601312233</v>
      </c>
      <c r="M55" s="97"/>
      <c r="N55" s="98" t="s">
        <v>277</v>
      </c>
      <c r="O55" s="112" t="s">
        <v>270</v>
      </c>
      <c r="P55" s="98" t="e">
        <f>VLOOKUP(I55,I59:J515,2,FALSE)</f>
        <v>#N/A</v>
      </c>
      <c r="Q55" s="99" t="e">
        <f>VLOOKUP(I55,#REF!,5,FALSE)</f>
        <v>#REF!</v>
      </c>
      <c r="R55" s="99" t="e">
        <f>VLOOKUP(I55,#REF!,6,FALSE)</f>
        <v>#REF!</v>
      </c>
      <c r="S55" s="100" t="e">
        <f t="shared" si="22"/>
        <v>#REF!</v>
      </c>
      <c r="T55" s="83">
        <v>69</v>
      </c>
      <c r="U55" s="83">
        <v>1</v>
      </c>
      <c r="V55" s="248">
        <v>1.6639999999999999</v>
      </c>
      <c r="W55" s="248">
        <v>5.1820000000000004</v>
      </c>
      <c r="X55" s="98">
        <f t="shared" si="1"/>
        <v>1</v>
      </c>
      <c r="Y55" s="98">
        <f t="shared" si="6"/>
        <v>0</v>
      </c>
      <c r="Z55" s="105">
        <f t="shared" si="23"/>
        <v>0</v>
      </c>
      <c r="AA55" s="105">
        <f t="shared" si="24"/>
        <v>0</v>
      </c>
      <c r="AB55" s="98">
        <v>1</v>
      </c>
      <c r="AC55" s="105">
        <f t="shared" si="48"/>
        <v>38469.554241605554</v>
      </c>
      <c r="AD55" s="105">
        <f t="shared" si="49"/>
        <v>13670.742601312233</v>
      </c>
      <c r="AE55" s="103" t="s">
        <v>270</v>
      </c>
      <c r="AF55" s="38">
        <v>526</v>
      </c>
      <c r="AG55" s="38">
        <v>100</v>
      </c>
      <c r="AH55" s="38">
        <f t="shared" si="2"/>
        <v>1.6639999999999999</v>
      </c>
      <c r="AI55" s="82"/>
    </row>
    <row r="56" spans="1:35" s="28" customFormat="1" ht="14.45" customHeight="1" x14ac:dyDescent="0.2">
      <c r="A56" s="83">
        <v>69</v>
      </c>
      <c r="B56" s="84" t="s">
        <v>338</v>
      </c>
      <c r="C56" s="244" t="s">
        <v>589</v>
      </c>
      <c r="D56" s="85">
        <f t="shared" si="32"/>
        <v>473070.61</v>
      </c>
      <c r="E56" s="85">
        <f t="shared" si="33"/>
        <v>326677.71999999997</v>
      </c>
      <c r="F56" s="86" t="s">
        <v>29</v>
      </c>
      <c r="G56" s="83">
        <v>51217</v>
      </c>
      <c r="H56" s="88" t="s">
        <v>1333</v>
      </c>
      <c r="I56" s="83">
        <v>51221</v>
      </c>
      <c r="J56" s="94" t="s">
        <v>1334</v>
      </c>
      <c r="K56" s="96">
        <f t="shared" si="50"/>
        <v>13511.086507140097</v>
      </c>
      <c r="L56" s="96">
        <f t="shared" si="51"/>
        <v>9330.0468081821673</v>
      </c>
      <c r="M56" s="97"/>
      <c r="N56" s="98" t="s">
        <v>277</v>
      </c>
      <c r="O56" s="112" t="s">
        <v>270</v>
      </c>
      <c r="P56" s="98" t="str">
        <f>VLOOKUP(I56,I55:J514,2,FALSE)</f>
        <v>Portales EFDC</v>
      </c>
      <c r="Q56" s="99" t="e">
        <f>VLOOKUP(I56,#REF!,5,FALSE)</f>
        <v>#REF!</v>
      </c>
      <c r="R56" s="99" t="e">
        <f>VLOOKUP(I56,#REF!,6,FALSE)</f>
        <v>#REF!</v>
      </c>
      <c r="S56" s="100" t="e">
        <f t="shared" si="22"/>
        <v>#REF!</v>
      </c>
      <c r="T56" s="83">
        <v>69</v>
      </c>
      <c r="U56" s="83">
        <v>1</v>
      </c>
      <c r="V56" s="248">
        <v>0.14799999999999999</v>
      </c>
      <c r="W56" s="248">
        <v>5.1820000000000004</v>
      </c>
      <c r="X56" s="98">
        <f t="shared" si="1"/>
        <v>1</v>
      </c>
      <c r="Y56" s="98">
        <f t="shared" si="6"/>
        <v>0</v>
      </c>
      <c r="Z56" s="105">
        <f t="shared" si="23"/>
        <v>0</v>
      </c>
      <c r="AA56" s="105">
        <f t="shared" si="24"/>
        <v>0</v>
      </c>
      <c r="AB56" s="98">
        <v>1</v>
      </c>
      <c r="AC56" s="105">
        <f t="shared" si="48"/>
        <v>13511.086507140097</v>
      </c>
      <c r="AD56" s="105">
        <f t="shared" si="49"/>
        <v>9330.0468081821673</v>
      </c>
      <c r="AE56" s="103" t="s">
        <v>270</v>
      </c>
      <c r="AF56" s="38">
        <v>526</v>
      </c>
      <c r="AG56" s="38">
        <v>100</v>
      </c>
      <c r="AH56" s="38">
        <f t="shared" si="2"/>
        <v>0.14799999999999999</v>
      </c>
      <c r="AI56" s="82"/>
    </row>
    <row r="57" spans="1:35" s="28" customFormat="1" ht="14.45" customHeight="1" x14ac:dyDescent="0.2">
      <c r="A57" s="83">
        <v>69</v>
      </c>
      <c r="B57" s="84" t="s">
        <v>338</v>
      </c>
      <c r="C57" s="87" t="s">
        <v>578</v>
      </c>
      <c r="D57" s="85">
        <f t="shared" si="32"/>
        <v>19775.509999999998</v>
      </c>
      <c r="E57" s="85">
        <f t="shared" si="33"/>
        <v>5512.7300000000005</v>
      </c>
      <c r="F57" s="86" t="s">
        <v>29</v>
      </c>
      <c r="G57" s="83">
        <v>51213</v>
      </c>
      <c r="H57" s="88" t="s">
        <v>1330</v>
      </c>
      <c r="I57" s="83">
        <v>51215</v>
      </c>
      <c r="J57" s="94" t="s">
        <v>1331</v>
      </c>
      <c r="K57" s="96">
        <f t="shared" si="50"/>
        <v>4503.1072558857577</v>
      </c>
      <c r="L57" s="96">
        <f t="shared" si="51"/>
        <v>1255.3109610189117</v>
      </c>
      <c r="M57" s="97"/>
      <c r="N57" s="98" t="s">
        <v>277</v>
      </c>
      <c r="O57" s="112" t="s">
        <v>270</v>
      </c>
      <c r="P57" s="98" t="e">
        <f>VLOOKUP(I57,I59:J516,2,FALSE)</f>
        <v>#N/A</v>
      </c>
      <c r="Q57" s="99" t="e">
        <f>VLOOKUP(I57,#REF!,5,FALSE)</f>
        <v>#REF!</v>
      </c>
      <c r="R57" s="99" t="e">
        <f>VLOOKUP(I57,#REF!,6,FALSE)</f>
        <v>#REF!</v>
      </c>
      <c r="S57" s="100" t="e">
        <f t="shared" si="22"/>
        <v>#REF!</v>
      </c>
      <c r="T57" s="83">
        <v>69</v>
      </c>
      <c r="U57" s="83">
        <v>1</v>
      </c>
      <c r="V57" s="248">
        <v>1.18</v>
      </c>
      <c r="W57" s="248">
        <v>5.1820000000000004</v>
      </c>
      <c r="X57" s="98">
        <f t="shared" si="1"/>
        <v>1</v>
      </c>
      <c r="Y57" s="98">
        <f t="shared" si="6"/>
        <v>0</v>
      </c>
      <c r="Z57" s="105">
        <f t="shared" si="23"/>
        <v>0</v>
      </c>
      <c r="AA57" s="105">
        <f t="shared" si="24"/>
        <v>0</v>
      </c>
      <c r="AB57" s="98">
        <v>1</v>
      </c>
      <c r="AC57" s="105">
        <f t="shared" si="48"/>
        <v>4503.1072558857577</v>
      </c>
      <c r="AD57" s="105">
        <f t="shared" si="49"/>
        <v>1255.3109610189117</v>
      </c>
      <c r="AE57" s="103" t="s">
        <v>270</v>
      </c>
      <c r="AF57" s="38">
        <v>526</v>
      </c>
      <c r="AG57" s="38">
        <v>100</v>
      </c>
      <c r="AH57" s="38">
        <f t="shared" si="2"/>
        <v>1.18</v>
      </c>
      <c r="AI57" s="82"/>
    </row>
    <row r="58" spans="1:35" s="28" customFormat="1" ht="15" customHeight="1" x14ac:dyDescent="0.2">
      <c r="A58" s="83">
        <v>69</v>
      </c>
      <c r="B58" s="84" t="s">
        <v>291</v>
      </c>
      <c r="C58" s="93" t="s">
        <v>292</v>
      </c>
      <c r="D58" s="85">
        <f>VLOOKUP(C58,TLine_Cost,2,FALSE)</f>
        <v>48167.8</v>
      </c>
      <c r="E58" s="85">
        <f>VLOOKUP(C58,TLine_Cost,4,FALSE)</f>
        <v>26137.96</v>
      </c>
      <c r="F58" s="86" t="s">
        <v>30</v>
      </c>
      <c r="G58" s="83">
        <v>52141</v>
      </c>
      <c r="H58" s="88" t="s">
        <v>293</v>
      </c>
      <c r="I58" s="83">
        <v>52143</v>
      </c>
      <c r="J58" s="94" t="s">
        <v>294</v>
      </c>
      <c r="K58" s="96">
        <f t="shared" si="50"/>
        <v>1634.001463349741</v>
      </c>
      <c r="L58" s="96">
        <f t="shared" si="51"/>
        <v>886.68083011839838</v>
      </c>
      <c r="M58" s="97">
        <f>SUM(K58)</f>
        <v>1634.001463349741</v>
      </c>
      <c r="N58" s="98" t="s">
        <v>277</v>
      </c>
      <c r="O58" s="112" t="s">
        <v>270</v>
      </c>
      <c r="P58" s="98" t="str">
        <f>VLOOKUP(I58,I27:J487,2,FALSE)</f>
        <v>COTTON2</v>
      </c>
      <c r="Q58" s="99" t="e">
        <f>VLOOKUP(I58,#REF!,5,FALSE)</f>
        <v>#REF!</v>
      </c>
      <c r="R58" s="99" t="e">
        <f>VLOOKUP(I58,#REF!,6,FALSE)</f>
        <v>#REF!</v>
      </c>
      <c r="S58" s="100" t="e">
        <f>SQRT(Q58^2+R58^2)</f>
        <v>#REF!</v>
      </c>
      <c r="T58" s="83">
        <v>69</v>
      </c>
      <c r="U58" s="83">
        <v>1</v>
      </c>
      <c r="V58" s="101">
        <v>1.53</v>
      </c>
      <c r="W58" s="101">
        <v>45.101999999999997</v>
      </c>
      <c r="X58" s="98">
        <f t="shared" si="1"/>
        <v>0</v>
      </c>
      <c r="Y58" s="98">
        <f t="shared" si="6"/>
        <v>0</v>
      </c>
      <c r="Z58" s="105">
        <f>K58*X58*Y58</f>
        <v>0</v>
      </c>
      <c r="AA58" s="105">
        <f>L58*X58*Y58</f>
        <v>0</v>
      </c>
      <c r="AB58" s="98">
        <f>IF(N58="R",1,0)</f>
        <v>1</v>
      </c>
      <c r="AC58" s="105">
        <f>K58*X58*AB58</f>
        <v>0</v>
      </c>
      <c r="AD58" s="105">
        <f>L58*X58*AB58</f>
        <v>0</v>
      </c>
      <c r="AE58" s="103" t="s">
        <v>270</v>
      </c>
      <c r="AF58" s="38">
        <v>526</v>
      </c>
      <c r="AG58" s="38">
        <v>100</v>
      </c>
      <c r="AH58" s="150">
        <f>V58</f>
        <v>1.53</v>
      </c>
    </row>
    <row r="59" spans="1:35" ht="14.45" customHeight="1" x14ac:dyDescent="0.2">
      <c r="A59" s="83">
        <v>69</v>
      </c>
      <c r="B59" s="84" t="s">
        <v>291</v>
      </c>
      <c r="C59" s="93" t="s">
        <v>339</v>
      </c>
      <c r="D59" s="85">
        <f t="shared" ref="D59:D73" si="52">VLOOKUP(C59,TLine_Cost,2,FALSE)</f>
        <v>1910768.03</v>
      </c>
      <c r="E59" s="85">
        <f t="shared" ref="E59:E73" si="53">VLOOKUP(C59,TLine_Cost,4,FALSE)</f>
        <v>1370460.81</v>
      </c>
      <c r="F59" s="86" t="s">
        <v>30</v>
      </c>
      <c r="G59" s="83"/>
      <c r="H59" s="137" t="s">
        <v>44</v>
      </c>
      <c r="I59" s="138"/>
      <c r="J59" s="139" t="s">
        <v>45</v>
      </c>
      <c r="K59" s="96">
        <f t="shared" ref="K59:K73" si="54">D59*V59/W59</f>
        <v>44865.046866436081</v>
      </c>
      <c r="L59" s="96">
        <f t="shared" ref="L59:L73" si="55">E59*V59/W59</f>
        <v>32178.572963283226</v>
      </c>
      <c r="M59" s="97">
        <f>SUM(K59:K73)</f>
        <v>604302.83409649238</v>
      </c>
      <c r="N59" s="98" t="s">
        <v>277</v>
      </c>
      <c r="O59" s="112" t="s">
        <v>270</v>
      </c>
      <c r="P59" s="98" t="e">
        <f>VLOOKUP(I59,I61:J516,2,FALSE)</f>
        <v>#N/A</v>
      </c>
      <c r="Q59" s="99" t="e">
        <f>VLOOKUP(I59,#REF!,5,FALSE)</f>
        <v>#REF!</v>
      </c>
      <c r="R59" s="99" t="e">
        <f>VLOOKUP(I59,#REF!,6,FALSE)</f>
        <v>#REF!</v>
      </c>
      <c r="S59" s="100" t="e">
        <f t="shared" ref="S59:S73" si="56">SQRT(Q59^2+R59^2)</f>
        <v>#REF!</v>
      </c>
      <c r="T59" s="83">
        <v>69</v>
      </c>
      <c r="U59" s="83">
        <v>1</v>
      </c>
      <c r="V59" s="101">
        <v>1.0589999999999999</v>
      </c>
      <c r="W59" s="248">
        <v>45.101999999999997</v>
      </c>
      <c r="X59" s="98">
        <f t="shared" si="1"/>
        <v>0</v>
      </c>
      <c r="Y59" s="98">
        <f t="shared" si="6"/>
        <v>0</v>
      </c>
      <c r="Z59" s="105">
        <f t="shared" ref="Z59:Z73" si="57">K59*X59*Y59</f>
        <v>0</v>
      </c>
      <c r="AA59" s="105">
        <f t="shared" ref="AA59:AA73" si="58">L59*X59*Y59</f>
        <v>0</v>
      </c>
      <c r="AB59" s="98">
        <f t="shared" ref="AB59:AB73" si="59">IF(N59="R",1,0)</f>
        <v>1</v>
      </c>
      <c r="AC59" s="105">
        <f t="shared" ref="AC59:AC73" si="60">K59*X59*AB59</f>
        <v>0</v>
      </c>
      <c r="AD59" s="105">
        <f t="shared" ref="AD59:AD73" si="61">L59*X59*AB59</f>
        <v>0</v>
      </c>
      <c r="AE59" s="103" t="s">
        <v>270</v>
      </c>
      <c r="AF59" s="38">
        <v>526</v>
      </c>
      <c r="AG59" s="38">
        <v>100</v>
      </c>
      <c r="AH59" s="150">
        <f t="shared" ref="AH59:AH121" si="62">V59</f>
        <v>1.0589999999999999</v>
      </c>
      <c r="AI59" s="82"/>
    </row>
    <row r="60" spans="1:35" ht="14.45" customHeight="1" x14ac:dyDescent="0.2">
      <c r="A60" s="83">
        <v>69</v>
      </c>
      <c r="B60" s="84" t="s">
        <v>291</v>
      </c>
      <c r="C60" s="93" t="s">
        <v>339</v>
      </c>
      <c r="D60" s="85">
        <f t="shared" si="52"/>
        <v>1910768.03</v>
      </c>
      <c r="E60" s="85">
        <f>VLOOKUP(C60,TLine_Cost,4,FALSE)</f>
        <v>1370460.81</v>
      </c>
      <c r="F60" s="86" t="s">
        <v>30</v>
      </c>
      <c r="G60" s="83"/>
      <c r="H60" s="140" t="s">
        <v>45</v>
      </c>
      <c r="I60" s="138"/>
      <c r="J60" s="139" t="s">
        <v>46</v>
      </c>
      <c r="K60" s="96">
        <f>D60*V60/W60</f>
        <v>4236.5483348853713</v>
      </c>
      <c r="L60" s="96">
        <f>E60*V60/W60</f>
        <v>3038.5810163629112</v>
      </c>
      <c r="M60" s="97"/>
      <c r="N60" s="98" t="s">
        <v>277</v>
      </c>
      <c r="O60" s="112" t="s">
        <v>270</v>
      </c>
      <c r="P60" s="98" t="e">
        <f>VLOOKUP(I60,I62:J517,2,FALSE)</f>
        <v>#N/A</v>
      </c>
      <c r="Q60" s="99" t="e">
        <f>VLOOKUP(I60,#REF!,5,FALSE)</f>
        <v>#REF!</v>
      </c>
      <c r="R60" s="99" t="e">
        <f>VLOOKUP(I60,#REF!,6,FALSE)</f>
        <v>#REF!</v>
      </c>
      <c r="S60" s="100" t="e">
        <f>SQRT(Q60^2+R60^2)</f>
        <v>#REF!</v>
      </c>
      <c r="T60" s="83">
        <v>69</v>
      </c>
      <c r="U60" s="83">
        <v>1</v>
      </c>
      <c r="V60" s="101">
        <v>0.1</v>
      </c>
      <c r="W60" s="248">
        <v>45.101999999999997</v>
      </c>
      <c r="X60" s="98">
        <f t="shared" si="1"/>
        <v>0</v>
      </c>
      <c r="Y60" s="98">
        <f t="shared" si="6"/>
        <v>0</v>
      </c>
      <c r="Z60" s="105">
        <f>K60*X60*Y60</f>
        <v>0</v>
      </c>
      <c r="AA60" s="105">
        <f>L60*X60*Y60</f>
        <v>0</v>
      </c>
      <c r="AB60" s="98">
        <f>IF(N60="R",1,0)</f>
        <v>1</v>
      </c>
      <c r="AC60" s="105">
        <f>K60*X60*AB60</f>
        <v>0</v>
      </c>
      <c r="AD60" s="105">
        <f>L60*X60*AB60</f>
        <v>0</v>
      </c>
      <c r="AE60" s="103" t="s">
        <v>270</v>
      </c>
      <c r="AF60" s="38">
        <v>526</v>
      </c>
      <c r="AG60" s="38">
        <v>100</v>
      </c>
      <c r="AH60" s="150">
        <f t="shared" si="62"/>
        <v>0.1</v>
      </c>
      <c r="AI60" s="82"/>
    </row>
    <row r="61" spans="1:35" ht="14.45" customHeight="1" x14ac:dyDescent="0.2">
      <c r="A61" s="83">
        <v>69</v>
      </c>
      <c r="B61" s="84" t="s">
        <v>291</v>
      </c>
      <c r="C61" s="93" t="s">
        <v>339</v>
      </c>
      <c r="D61" s="85">
        <f t="shared" si="52"/>
        <v>1910768.03</v>
      </c>
      <c r="E61" s="85">
        <f t="shared" si="53"/>
        <v>1370460.81</v>
      </c>
      <c r="F61" s="86" t="s">
        <v>30</v>
      </c>
      <c r="G61" s="83"/>
      <c r="H61" s="244" t="s">
        <v>940</v>
      </c>
      <c r="I61" s="138"/>
      <c r="J61" s="139" t="s">
        <v>47</v>
      </c>
      <c r="K61" s="96">
        <f t="shared" si="54"/>
        <v>1016.7716003724892</v>
      </c>
      <c r="L61" s="96">
        <f t="shared" si="55"/>
        <v>729.25944392709869</v>
      </c>
      <c r="M61" s="97"/>
      <c r="N61" s="98" t="s">
        <v>269</v>
      </c>
      <c r="O61" s="112" t="s">
        <v>643</v>
      </c>
      <c r="P61" s="98" t="e">
        <f>VLOOKUP(I61,I62:J517,2,FALSE)</f>
        <v>#N/A</v>
      </c>
      <c r="Q61" s="99" t="e">
        <f>VLOOKUP(I61,#REF!,5,FALSE)</f>
        <v>#REF!</v>
      </c>
      <c r="R61" s="99" t="e">
        <f>VLOOKUP(I61,#REF!,6,FALSE)</f>
        <v>#REF!</v>
      </c>
      <c r="S61" s="100" t="e">
        <f t="shared" si="56"/>
        <v>#REF!</v>
      </c>
      <c r="T61" s="83">
        <v>69</v>
      </c>
      <c r="U61" s="83">
        <v>1</v>
      </c>
      <c r="V61" s="248">
        <v>2.4E-2</v>
      </c>
      <c r="W61" s="248">
        <v>45.101999999999997</v>
      </c>
      <c r="X61" s="98">
        <f t="shared" si="1"/>
        <v>0</v>
      </c>
      <c r="Y61" s="98">
        <f t="shared" si="6"/>
        <v>1</v>
      </c>
      <c r="Z61" s="105">
        <f t="shared" si="57"/>
        <v>0</v>
      </c>
      <c r="AA61" s="105">
        <f t="shared" si="58"/>
        <v>0</v>
      </c>
      <c r="AB61" s="98">
        <f t="shared" si="59"/>
        <v>0</v>
      </c>
      <c r="AC61" s="105">
        <f t="shared" si="60"/>
        <v>0</v>
      </c>
      <c r="AD61" s="105">
        <f t="shared" si="61"/>
        <v>0</v>
      </c>
      <c r="AE61" s="103" t="s">
        <v>270</v>
      </c>
      <c r="AF61" s="38">
        <v>526</v>
      </c>
      <c r="AG61" s="38">
        <v>100</v>
      </c>
      <c r="AH61" s="38">
        <f t="shared" si="62"/>
        <v>2.4E-2</v>
      </c>
      <c r="AI61" s="82"/>
    </row>
    <row r="62" spans="1:35" ht="14.45" customHeight="1" x14ac:dyDescent="0.2">
      <c r="A62" s="83">
        <v>69</v>
      </c>
      <c r="B62" s="84" t="s">
        <v>291</v>
      </c>
      <c r="C62" s="93" t="s">
        <v>339</v>
      </c>
      <c r="D62" s="85">
        <f t="shared" si="52"/>
        <v>1910768.03</v>
      </c>
      <c r="E62" s="85">
        <f t="shared" si="53"/>
        <v>1370460.81</v>
      </c>
      <c r="F62" s="86" t="s">
        <v>30</v>
      </c>
      <c r="G62" s="83"/>
      <c r="H62" s="137" t="s">
        <v>47</v>
      </c>
      <c r="I62" s="138"/>
      <c r="J62" s="139" t="s">
        <v>48</v>
      </c>
      <c r="K62" s="96">
        <f t="shared" si="54"/>
        <v>181747.92356658244</v>
      </c>
      <c r="L62" s="96">
        <f t="shared" si="55"/>
        <v>130355.12560196889</v>
      </c>
      <c r="M62" s="97"/>
      <c r="N62" s="98" t="s">
        <v>277</v>
      </c>
      <c r="O62" s="112" t="s">
        <v>270</v>
      </c>
      <c r="P62" s="98" t="e">
        <f>VLOOKUP(I62,I63:J518,2,FALSE)</f>
        <v>#N/A</v>
      </c>
      <c r="Q62" s="99" t="e">
        <f>VLOOKUP(I62,#REF!,5,FALSE)</f>
        <v>#REF!</v>
      </c>
      <c r="R62" s="99" t="e">
        <f>VLOOKUP(I62,#REF!,6,FALSE)</f>
        <v>#REF!</v>
      </c>
      <c r="S62" s="100" t="e">
        <f t="shared" si="56"/>
        <v>#REF!</v>
      </c>
      <c r="T62" s="83">
        <v>69</v>
      </c>
      <c r="U62" s="83">
        <v>1</v>
      </c>
      <c r="V62" s="101">
        <v>4.29</v>
      </c>
      <c r="W62" s="248">
        <v>45.101999999999997</v>
      </c>
      <c r="X62" s="98">
        <f t="shared" si="1"/>
        <v>0</v>
      </c>
      <c r="Y62" s="98">
        <f t="shared" si="6"/>
        <v>0</v>
      </c>
      <c r="Z62" s="105">
        <f t="shared" si="57"/>
        <v>0</v>
      </c>
      <c r="AA62" s="105">
        <f t="shared" si="58"/>
        <v>0</v>
      </c>
      <c r="AB62" s="98">
        <f t="shared" si="59"/>
        <v>1</v>
      </c>
      <c r="AC62" s="105">
        <f t="shared" si="60"/>
        <v>0</v>
      </c>
      <c r="AD62" s="105">
        <f t="shared" si="61"/>
        <v>0</v>
      </c>
      <c r="AE62" s="103" t="s">
        <v>270</v>
      </c>
      <c r="AF62" s="38">
        <v>526</v>
      </c>
      <c r="AG62" s="38">
        <v>100</v>
      </c>
      <c r="AH62" s="150">
        <f t="shared" si="62"/>
        <v>4.29</v>
      </c>
      <c r="AI62" s="82"/>
    </row>
    <row r="63" spans="1:35" ht="14.45" customHeight="1" x14ac:dyDescent="0.2">
      <c r="A63" s="83">
        <v>69</v>
      </c>
      <c r="B63" s="84" t="s">
        <v>291</v>
      </c>
      <c r="C63" s="244" t="s">
        <v>303</v>
      </c>
      <c r="D63" s="85">
        <f t="shared" si="52"/>
        <v>34086.35</v>
      </c>
      <c r="E63" s="85">
        <f t="shared" si="53"/>
        <v>14796.71</v>
      </c>
      <c r="F63" s="86" t="s">
        <v>30</v>
      </c>
      <c r="G63" s="83"/>
      <c r="H63" s="244" t="s">
        <v>941</v>
      </c>
      <c r="I63" s="138"/>
      <c r="J63" s="139" t="s">
        <v>49</v>
      </c>
      <c r="K63" s="96">
        <f t="shared" si="54"/>
        <v>152.66379983149309</v>
      </c>
      <c r="L63" s="96">
        <f t="shared" si="55"/>
        <v>66.270573810474033</v>
      </c>
      <c r="M63" s="97"/>
      <c r="N63" s="98" t="s">
        <v>269</v>
      </c>
      <c r="O63" s="112" t="s">
        <v>643</v>
      </c>
      <c r="P63" s="98" t="e">
        <f>VLOOKUP(I63,I64:J519,2,FALSE)</f>
        <v>#N/A</v>
      </c>
      <c r="Q63" s="99" t="e">
        <f>VLOOKUP(I63,#REF!,5,FALSE)</f>
        <v>#REF!</v>
      </c>
      <c r="R63" s="99" t="e">
        <f>VLOOKUP(I63,#REF!,6,FALSE)</f>
        <v>#REF!</v>
      </c>
      <c r="S63" s="100" t="e">
        <f t="shared" si="56"/>
        <v>#REF!</v>
      </c>
      <c r="T63" s="83">
        <v>69</v>
      </c>
      <c r="U63" s="83">
        <v>1</v>
      </c>
      <c r="V63" s="248">
        <v>0.20200000000000001</v>
      </c>
      <c r="W63" s="248">
        <v>45.101999999999997</v>
      </c>
      <c r="X63" s="98">
        <f t="shared" si="1"/>
        <v>0</v>
      </c>
      <c r="Y63" s="98">
        <f t="shared" si="6"/>
        <v>1</v>
      </c>
      <c r="Z63" s="105">
        <f t="shared" si="57"/>
        <v>0</v>
      </c>
      <c r="AA63" s="105">
        <f t="shared" si="58"/>
        <v>0</v>
      </c>
      <c r="AB63" s="98">
        <f t="shared" si="59"/>
        <v>0</v>
      </c>
      <c r="AC63" s="105">
        <f t="shared" si="60"/>
        <v>0</v>
      </c>
      <c r="AD63" s="105">
        <f t="shared" si="61"/>
        <v>0</v>
      </c>
      <c r="AE63" s="103" t="s">
        <v>270</v>
      </c>
      <c r="AF63" s="38">
        <v>526</v>
      </c>
      <c r="AG63" s="38">
        <v>100</v>
      </c>
      <c r="AH63" s="38">
        <f t="shared" si="62"/>
        <v>0.20200000000000001</v>
      </c>
      <c r="AI63" s="82"/>
    </row>
    <row r="64" spans="1:35" s="367" customFormat="1" ht="14.25" customHeight="1" x14ac:dyDescent="0.2">
      <c r="A64" s="138">
        <v>69</v>
      </c>
      <c r="B64" s="249" t="s">
        <v>291</v>
      </c>
      <c r="C64" s="244" t="s">
        <v>303</v>
      </c>
      <c r="D64" s="250">
        <f t="shared" si="52"/>
        <v>34086.35</v>
      </c>
      <c r="E64" s="250">
        <f t="shared" si="53"/>
        <v>14796.71</v>
      </c>
      <c r="F64" s="251" t="s">
        <v>30</v>
      </c>
      <c r="G64" s="138"/>
      <c r="H64" s="244" t="s">
        <v>941</v>
      </c>
      <c r="I64" s="138"/>
      <c r="J64" s="139" t="s">
        <v>50</v>
      </c>
      <c r="K64" s="96">
        <f>D64*V64/W64</f>
        <v>1401.9373697397011</v>
      </c>
      <c r="L64" s="96">
        <f>E64*V64/W64</f>
        <v>608.57383375460074</v>
      </c>
      <c r="M64" s="141"/>
      <c r="N64" s="142" t="s">
        <v>277</v>
      </c>
      <c r="O64" s="143" t="s">
        <v>270</v>
      </c>
      <c r="P64" s="142" t="e">
        <f>VLOOKUP(G64,I67:J520,2,FALSE)</f>
        <v>#N/A</v>
      </c>
      <c r="Q64" s="144" t="e">
        <f>VLOOKUP(G64,#REF!,5,FALSE)</f>
        <v>#REF!</v>
      </c>
      <c r="R64" s="144" t="e">
        <f>VLOOKUP(G64,#REF!,6,FALSE)</f>
        <v>#REF!</v>
      </c>
      <c r="S64" s="145" t="e">
        <f t="shared" si="56"/>
        <v>#REF!</v>
      </c>
      <c r="T64" s="138">
        <v>69</v>
      </c>
      <c r="U64" s="138">
        <v>1</v>
      </c>
      <c r="V64" s="248">
        <v>1.855</v>
      </c>
      <c r="W64" s="248">
        <v>45.101999999999997</v>
      </c>
      <c r="X64" s="98">
        <f t="shared" si="1"/>
        <v>0</v>
      </c>
      <c r="Y64" s="98">
        <f t="shared" si="6"/>
        <v>0</v>
      </c>
      <c r="Z64" s="146">
        <f>I64*X64*Y64</f>
        <v>0</v>
      </c>
      <c r="AA64" s="105">
        <f t="shared" si="58"/>
        <v>0</v>
      </c>
      <c r="AB64" s="142">
        <f t="shared" si="59"/>
        <v>1</v>
      </c>
      <c r="AC64" s="146">
        <f>I64*X64*AB64</f>
        <v>0</v>
      </c>
      <c r="AD64" s="105">
        <f t="shared" si="61"/>
        <v>0</v>
      </c>
      <c r="AE64" s="147" t="s">
        <v>270</v>
      </c>
      <c r="AF64" s="148">
        <v>526</v>
      </c>
      <c r="AG64" s="148">
        <v>100</v>
      </c>
      <c r="AH64" s="148">
        <f t="shared" si="62"/>
        <v>1.855</v>
      </c>
      <c r="AI64" s="82"/>
    </row>
    <row r="65" spans="1:35" s="367" customFormat="1" ht="14.45" customHeight="1" x14ac:dyDescent="0.2">
      <c r="A65" s="138">
        <v>69</v>
      </c>
      <c r="B65" s="249" t="s">
        <v>291</v>
      </c>
      <c r="C65" s="252" t="s">
        <v>339</v>
      </c>
      <c r="D65" s="250">
        <f t="shared" si="52"/>
        <v>1910768.03</v>
      </c>
      <c r="E65" s="250">
        <f>VLOOKUP(C65,TLine_Cost,4,FALSE)</f>
        <v>1370460.81</v>
      </c>
      <c r="F65" s="251" t="s">
        <v>30</v>
      </c>
      <c r="G65" s="138"/>
      <c r="H65" s="137" t="s">
        <v>48</v>
      </c>
      <c r="I65" s="138"/>
      <c r="J65" s="139" t="s">
        <v>51</v>
      </c>
      <c r="K65" s="96">
        <f>D65*V65/W65</f>
        <v>107650.69318943728</v>
      </c>
      <c r="L65" s="96">
        <f>E65*V65/W65</f>
        <v>77210.343625781577</v>
      </c>
      <c r="M65" s="141"/>
      <c r="N65" s="142" t="s">
        <v>277</v>
      </c>
      <c r="O65" s="143" t="s">
        <v>270</v>
      </c>
      <c r="P65" s="142" t="e">
        <f>VLOOKUP(G65,I68:J521,2,FALSE)</f>
        <v>#N/A</v>
      </c>
      <c r="Q65" s="144" t="e">
        <f>VLOOKUP(G65,#REF!,5,FALSE)</f>
        <v>#REF!</v>
      </c>
      <c r="R65" s="144" t="e">
        <f>VLOOKUP(G65,#REF!,6,FALSE)</f>
        <v>#REF!</v>
      </c>
      <c r="S65" s="145" t="e">
        <f>SQRT(Q65^2+R65^2)</f>
        <v>#REF!</v>
      </c>
      <c r="T65" s="138">
        <v>69</v>
      </c>
      <c r="U65" s="138">
        <v>1</v>
      </c>
      <c r="V65" s="149">
        <v>2.5409999999999999</v>
      </c>
      <c r="W65" s="248">
        <v>45.101999999999997</v>
      </c>
      <c r="X65" s="98">
        <f t="shared" si="1"/>
        <v>0</v>
      </c>
      <c r="Y65" s="98">
        <f t="shared" si="6"/>
        <v>0</v>
      </c>
      <c r="Z65" s="146">
        <f>I65*X65*Y65</f>
        <v>0</v>
      </c>
      <c r="AA65" s="105">
        <f t="shared" si="58"/>
        <v>0</v>
      </c>
      <c r="AB65" s="142">
        <f>IF(N65="R",1,0)</f>
        <v>1</v>
      </c>
      <c r="AC65" s="146">
        <f>I65*X65*AB65</f>
        <v>0</v>
      </c>
      <c r="AD65" s="105">
        <f t="shared" si="61"/>
        <v>0</v>
      </c>
      <c r="AE65" s="147" t="s">
        <v>270</v>
      </c>
      <c r="AF65" s="148">
        <v>526</v>
      </c>
      <c r="AG65" s="148">
        <v>100</v>
      </c>
      <c r="AH65" s="151">
        <f t="shared" si="62"/>
        <v>2.5409999999999999</v>
      </c>
      <c r="AI65" s="82"/>
    </row>
    <row r="66" spans="1:35" s="367" customFormat="1" ht="14.45" customHeight="1" x14ac:dyDescent="0.2">
      <c r="A66" s="138">
        <v>69</v>
      </c>
      <c r="B66" s="249" t="s">
        <v>291</v>
      </c>
      <c r="C66" s="252" t="s">
        <v>339</v>
      </c>
      <c r="D66" s="250">
        <f t="shared" si="52"/>
        <v>1910768.03</v>
      </c>
      <c r="E66" s="250">
        <f>VLOOKUP(C66,TLine_Cost,4,FALSE)</f>
        <v>1370460.81</v>
      </c>
      <c r="F66" s="251" t="s">
        <v>30</v>
      </c>
      <c r="G66" s="138"/>
      <c r="H66" s="244" t="s">
        <v>942</v>
      </c>
      <c r="I66" s="138"/>
      <c r="J66" s="244" t="s">
        <v>947</v>
      </c>
      <c r="K66" s="96">
        <f>D66*V66/W66</f>
        <v>3135.0457678151747</v>
      </c>
      <c r="L66" s="96">
        <f>E66*V66/W66</f>
        <v>2248.549952108554</v>
      </c>
      <c r="M66" s="141"/>
      <c r="N66" s="142" t="s">
        <v>269</v>
      </c>
      <c r="O66" s="143" t="s">
        <v>643</v>
      </c>
      <c r="P66" s="142" t="e">
        <f>VLOOKUP(G66,I70:J522,2,FALSE)</f>
        <v>#N/A</v>
      </c>
      <c r="Q66" s="144" t="e">
        <f>VLOOKUP(G66,#REF!,5,FALSE)</f>
        <v>#REF!</v>
      </c>
      <c r="R66" s="144" t="e">
        <f>VLOOKUP(G66,#REF!,6,FALSE)</f>
        <v>#REF!</v>
      </c>
      <c r="S66" s="145" t="e">
        <f>SQRT(Q66^2+R66^2)</f>
        <v>#REF!</v>
      </c>
      <c r="T66" s="138">
        <v>69</v>
      </c>
      <c r="U66" s="138">
        <v>1</v>
      </c>
      <c r="V66" s="248">
        <v>7.3999999999999996E-2</v>
      </c>
      <c r="W66" s="248">
        <v>45.101999999999997</v>
      </c>
      <c r="X66" s="98">
        <f t="shared" ref="X66:X129" si="63">IF(F66="yes",1,0)</f>
        <v>0</v>
      </c>
      <c r="Y66" s="98">
        <f t="shared" si="6"/>
        <v>1</v>
      </c>
      <c r="Z66" s="146">
        <f>I66*X66*Y66</f>
        <v>0</v>
      </c>
      <c r="AA66" s="105">
        <f>L66*X66*Y66</f>
        <v>0</v>
      </c>
      <c r="AB66" s="142">
        <f>IF(N66="R",1,0)</f>
        <v>0</v>
      </c>
      <c r="AC66" s="146">
        <f>I66*X66*AB66</f>
        <v>0</v>
      </c>
      <c r="AD66" s="105">
        <f>L66*X66*AB66</f>
        <v>0</v>
      </c>
      <c r="AE66" s="147" t="s">
        <v>270</v>
      </c>
      <c r="AF66" s="148">
        <v>526</v>
      </c>
      <c r="AG66" s="148">
        <v>100</v>
      </c>
      <c r="AH66" s="148">
        <f t="shared" si="62"/>
        <v>7.3999999999999996E-2</v>
      </c>
      <c r="AI66" s="82"/>
    </row>
    <row r="67" spans="1:35" ht="14.45" customHeight="1" x14ac:dyDescent="0.2">
      <c r="A67" s="83">
        <v>69</v>
      </c>
      <c r="B67" s="84" t="s">
        <v>291</v>
      </c>
      <c r="C67" s="93" t="s">
        <v>339</v>
      </c>
      <c r="D67" s="85">
        <f t="shared" si="52"/>
        <v>1910768.03</v>
      </c>
      <c r="E67" s="85">
        <f t="shared" si="53"/>
        <v>1370460.81</v>
      </c>
      <c r="F67" s="86" t="s">
        <v>30</v>
      </c>
      <c r="G67" s="83"/>
      <c r="H67" s="244" t="s">
        <v>943</v>
      </c>
      <c r="I67" s="138"/>
      <c r="J67" s="244" t="s">
        <v>52</v>
      </c>
      <c r="K67" s="96">
        <f t="shared" si="54"/>
        <v>296.55838344197599</v>
      </c>
      <c r="L67" s="96">
        <f t="shared" si="55"/>
        <v>212.70067114540376</v>
      </c>
      <c r="M67" s="97"/>
      <c r="N67" s="98" t="s">
        <v>269</v>
      </c>
      <c r="O67" s="112" t="s">
        <v>643</v>
      </c>
      <c r="P67" s="98" t="e">
        <f>VLOOKUP(I67,I68:J521,2,FALSE)</f>
        <v>#N/A</v>
      </c>
      <c r="Q67" s="99" t="e">
        <f>VLOOKUP(I67,#REF!,5,FALSE)</f>
        <v>#REF!</v>
      </c>
      <c r="R67" s="99" t="e">
        <f>VLOOKUP(I67,#REF!,6,FALSE)</f>
        <v>#REF!</v>
      </c>
      <c r="S67" s="100" t="e">
        <f t="shared" si="56"/>
        <v>#REF!</v>
      </c>
      <c r="T67" s="83">
        <v>69</v>
      </c>
      <c r="U67" s="83">
        <v>1</v>
      </c>
      <c r="V67" s="248">
        <v>7.0000000000000001E-3</v>
      </c>
      <c r="W67" s="248">
        <v>45.101999999999997</v>
      </c>
      <c r="X67" s="98">
        <f t="shared" si="63"/>
        <v>0</v>
      </c>
      <c r="Y67" s="98">
        <f t="shared" ref="Y67:Y130" si="64">IF(N67="W",1,0)</f>
        <v>1</v>
      </c>
      <c r="Z67" s="105">
        <f t="shared" si="57"/>
        <v>0</v>
      </c>
      <c r="AA67" s="105">
        <f t="shared" si="58"/>
        <v>0</v>
      </c>
      <c r="AB67" s="98">
        <f t="shared" si="59"/>
        <v>0</v>
      </c>
      <c r="AC67" s="105">
        <f t="shared" si="60"/>
        <v>0</v>
      </c>
      <c r="AD67" s="105">
        <f t="shared" si="61"/>
        <v>0</v>
      </c>
      <c r="AE67" s="103" t="s">
        <v>270</v>
      </c>
      <c r="AF67" s="38">
        <v>526</v>
      </c>
      <c r="AG67" s="38">
        <v>100</v>
      </c>
      <c r="AH67" s="38">
        <f t="shared" si="62"/>
        <v>7.0000000000000001E-3</v>
      </c>
      <c r="AI67" s="82"/>
    </row>
    <row r="68" spans="1:35" ht="14.45" customHeight="1" x14ac:dyDescent="0.2">
      <c r="A68" s="83">
        <v>69</v>
      </c>
      <c r="B68" s="84" t="s">
        <v>291</v>
      </c>
      <c r="C68" s="93" t="s">
        <v>339</v>
      </c>
      <c r="D68" s="85">
        <f t="shared" si="52"/>
        <v>1910768.03</v>
      </c>
      <c r="E68" s="85">
        <f t="shared" si="53"/>
        <v>1370460.81</v>
      </c>
      <c r="F68" s="86" t="s">
        <v>30</v>
      </c>
      <c r="G68" s="83"/>
      <c r="H68" s="244" t="s">
        <v>944</v>
      </c>
      <c r="I68" s="138"/>
      <c r="J68" s="244" t="s">
        <v>53</v>
      </c>
      <c r="K68" s="96">
        <f t="shared" si="54"/>
        <v>466.02031683739079</v>
      </c>
      <c r="L68" s="96">
        <f t="shared" si="55"/>
        <v>334.24391179992023</v>
      </c>
      <c r="M68" s="97"/>
      <c r="N68" s="98" t="s">
        <v>269</v>
      </c>
      <c r="O68" s="112" t="s">
        <v>643</v>
      </c>
      <c r="P68" s="98" t="e">
        <f>VLOOKUP(I68,I70:J522,2,FALSE)</f>
        <v>#N/A</v>
      </c>
      <c r="Q68" s="99" t="e">
        <f>VLOOKUP(I68,#REF!,5,FALSE)</f>
        <v>#REF!</v>
      </c>
      <c r="R68" s="99" t="e">
        <f>VLOOKUP(I68,#REF!,6,FALSE)</f>
        <v>#REF!</v>
      </c>
      <c r="S68" s="100" t="e">
        <f t="shared" si="56"/>
        <v>#REF!</v>
      </c>
      <c r="T68" s="83">
        <v>69</v>
      </c>
      <c r="U68" s="83">
        <v>1</v>
      </c>
      <c r="V68" s="248">
        <v>1.0999999999999999E-2</v>
      </c>
      <c r="W68" s="248">
        <v>45.101999999999997</v>
      </c>
      <c r="X68" s="98">
        <f t="shared" si="63"/>
        <v>0</v>
      </c>
      <c r="Y68" s="98">
        <f t="shared" si="64"/>
        <v>1</v>
      </c>
      <c r="Z68" s="105">
        <f t="shared" si="57"/>
        <v>0</v>
      </c>
      <c r="AA68" s="105">
        <f t="shared" si="58"/>
        <v>0</v>
      </c>
      <c r="AB68" s="98">
        <f t="shared" si="59"/>
        <v>0</v>
      </c>
      <c r="AC68" s="105">
        <f t="shared" si="60"/>
        <v>0</v>
      </c>
      <c r="AD68" s="105">
        <f t="shared" si="61"/>
        <v>0</v>
      </c>
      <c r="AE68" s="103" t="s">
        <v>270</v>
      </c>
      <c r="AF68" s="38">
        <v>526</v>
      </c>
      <c r="AG68" s="38">
        <v>100</v>
      </c>
      <c r="AH68" s="150">
        <f t="shared" si="62"/>
        <v>1.0999999999999999E-2</v>
      </c>
      <c r="AI68" s="82"/>
    </row>
    <row r="69" spans="1:35" ht="14.45" customHeight="1" x14ac:dyDescent="0.2">
      <c r="A69" s="83">
        <v>69</v>
      </c>
      <c r="B69" s="84" t="s">
        <v>291</v>
      </c>
      <c r="C69" s="93" t="s">
        <v>339</v>
      </c>
      <c r="D69" s="85">
        <f t="shared" si="52"/>
        <v>1910768.03</v>
      </c>
      <c r="E69" s="85">
        <f>VLOOKUP(C69,TLine_Cost,4,FALSE)</f>
        <v>1370460.81</v>
      </c>
      <c r="F69" s="86" t="s">
        <v>30</v>
      </c>
      <c r="G69" s="83"/>
      <c r="H69" s="244" t="s">
        <v>945</v>
      </c>
      <c r="I69" s="83"/>
      <c r="J69" s="244" t="s">
        <v>948</v>
      </c>
      <c r="K69" s="96">
        <f>D69*V69/W69</f>
        <v>2796.1219010243453</v>
      </c>
      <c r="L69" s="96">
        <f>E69*V69/W69</f>
        <v>2005.4634707995215</v>
      </c>
      <c r="M69" s="97"/>
      <c r="N69" s="98" t="s">
        <v>269</v>
      </c>
      <c r="O69" s="112" t="s">
        <v>643</v>
      </c>
      <c r="P69" s="98" t="e">
        <f>VLOOKUP(I69,I72:J523,2,FALSE)</f>
        <v>#N/A</v>
      </c>
      <c r="Q69" s="99" t="e">
        <f>VLOOKUP(I69,#REF!,5,FALSE)</f>
        <v>#REF!</v>
      </c>
      <c r="R69" s="99" t="e">
        <f>VLOOKUP(I69,#REF!,6,FALSE)</f>
        <v>#REF!</v>
      </c>
      <c r="S69" s="100" t="e">
        <f>SQRT(Q69^2+R69^2)</f>
        <v>#REF!</v>
      </c>
      <c r="T69" s="83">
        <v>69</v>
      </c>
      <c r="U69" s="83">
        <v>1</v>
      </c>
      <c r="V69" s="248">
        <v>6.6000000000000003E-2</v>
      </c>
      <c r="W69" s="248">
        <v>45.101999999999997</v>
      </c>
      <c r="X69" s="98">
        <f t="shared" si="63"/>
        <v>0</v>
      </c>
      <c r="Y69" s="98">
        <f t="shared" si="64"/>
        <v>1</v>
      </c>
      <c r="Z69" s="105">
        <f>K69*X69*Y69</f>
        <v>0</v>
      </c>
      <c r="AA69" s="105">
        <f>L69*X69*Y69</f>
        <v>0</v>
      </c>
      <c r="AB69" s="98">
        <f>IF(N69="R",1,0)</f>
        <v>0</v>
      </c>
      <c r="AC69" s="105">
        <f>K69*X69*AB69</f>
        <v>0</v>
      </c>
      <c r="AD69" s="105">
        <f>L69*X69*AB69</f>
        <v>0</v>
      </c>
      <c r="AE69" s="103" t="s">
        <v>270</v>
      </c>
      <c r="AF69" s="38">
        <v>526</v>
      </c>
      <c r="AG69" s="38">
        <v>100</v>
      </c>
      <c r="AH69" s="38">
        <f t="shared" si="62"/>
        <v>6.6000000000000003E-2</v>
      </c>
      <c r="AI69" s="82"/>
    </row>
    <row r="70" spans="1:35" ht="14.45" customHeight="1" x14ac:dyDescent="0.2">
      <c r="A70" s="83">
        <v>69</v>
      </c>
      <c r="B70" s="84" t="s">
        <v>291</v>
      </c>
      <c r="C70" s="244" t="s">
        <v>292</v>
      </c>
      <c r="D70" s="85">
        <f t="shared" si="52"/>
        <v>48167.8</v>
      </c>
      <c r="E70" s="85">
        <f t="shared" si="53"/>
        <v>26137.96</v>
      </c>
      <c r="F70" s="86" t="s">
        <v>30</v>
      </c>
      <c r="G70" s="83"/>
      <c r="H70" s="244" t="s">
        <v>945</v>
      </c>
      <c r="I70" s="93"/>
      <c r="J70" s="102" t="s">
        <v>54</v>
      </c>
      <c r="K70" s="96">
        <f t="shared" si="54"/>
        <v>1624.3896900359189</v>
      </c>
      <c r="L70" s="96">
        <f t="shared" si="55"/>
        <v>881.46506052946654</v>
      </c>
      <c r="M70" s="97"/>
      <c r="N70" s="98" t="s">
        <v>277</v>
      </c>
      <c r="O70" s="112" t="s">
        <v>270</v>
      </c>
      <c r="P70" s="98" t="e">
        <f>VLOOKUP(I70,I72:J523,2,FALSE)</f>
        <v>#N/A</v>
      </c>
      <c r="Q70" s="99" t="e">
        <f>VLOOKUP(I70,#REF!,5,FALSE)</f>
        <v>#REF!</v>
      </c>
      <c r="R70" s="99" t="e">
        <f>VLOOKUP(I70,#REF!,6,FALSE)</f>
        <v>#REF!</v>
      </c>
      <c r="S70" s="100" t="e">
        <f t="shared" si="56"/>
        <v>#REF!</v>
      </c>
      <c r="T70" s="83">
        <v>69</v>
      </c>
      <c r="U70" s="83">
        <v>1</v>
      </c>
      <c r="V70" s="248">
        <v>1.5209999999999999</v>
      </c>
      <c r="W70" s="248">
        <v>45.101999999999997</v>
      </c>
      <c r="X70" s="98">
        <f t="shared" si="63"/>
        <v>0</v>
      </c>
      <c r="Y70" s="98">
        <f t="shared" si="64"/>
        <v>0</v>
      </c>
      <c r="Z70" s="105">
        <f t="shared" si="57"/>
        <v>0</v>
      </c>
      <c r="AA70" s="105">
        <f t="shared" si="58"/>
        <v>0</v>
      </c>
      <c r="AB70" s="98">
        <f t="shared" si="59"/>
        <v>1</v>
      </c>
      <c r="AC70" s="105">
        <f t="shared" si="60"/>
        <v>0</v>
      </c>
      <c r="AD70" s="105">
        <f t="shared" si="61"/>
        <v>0</v>
      </c>
      <c r="AE70" s="103" t="s">
        <v>270</v>
      </c>
      <c r="AF70" s="38">
        <v>526</v>
      </c>
      <c r="AG70" s="38">
        <v>100</v>
      </c>
      <c r="AH70" s="38">
        <f t="shared" si="62"/>
        <v>1.5209999999999999</v>
      </c>
      <c r="AI70" s="82"/>
    </row>
    <row r="71" spans="1:35" ht="14.45" customHeight="1" x14ac:dyDescent="0.2">
      <c r="A71" s="83">
        <v>69</v>
      </c>
      <c r="B71" s="84" t="s">
        <v>291</v>
      </c>
      <c r="C71" s="93" t="s">
        <v>339</v>
      </c>
      <c r="D71" s="85">
        <f t="shared" si="52"/>
        <v>1910768.03</v>
      </c>
      <c r="E71" s="85">
        <f>VLOOKUP(C71,TLine_Cost,4,FALSE)</f>
        <v>1370460.81</v>
      </c>
      <c r="F71" s="86" t="s">
        <v>30</v>
      </c>
      <c r="G71" s="83"/>
      <c r="H71" s="244" t="s">
        <v>946</v>
      </c>
      <c r="I71" s="93"/>
      <c r="J71" s="102" t="s">
        <v>55</v>
      </c>
      <c r="K71" s="96">
        <f>D71*V71/W71</f>
        <v>211.82741674426856</v>
      </c>
      <c r="L71" s="96">
        <f>E71*V71/W71</f>
        <v>151.92905081814556</v>
      </c>
      <c r="M71" s="97"/>
      <c r="N71" s="98" t="s">
        <v>277</v>
      </c>
      <c r="O71" s="112" t="s">
        <v>270</v>
      </c>
      <c r="P71" s="98" t="e">
        <f>VLOOKUP(I71,I73:J524,2,FALSE)</f>
        <v>#N/A</v>
      </c>
      <c r="Q71" s="99" t="e">
        <f>VLOOKUP(I71,#REF!,5,FALSE)</f>
        <v>#REF!</v>
      </c>
      <c r="R71" s="99" t="e">
        <f>VLOOKUP(I71,#REF!,6,FALSE)</f>
        <v>#REF!</v>
      </c>
      <c r="S71" s="100" t="e">
        <f>SQRT(Q71^2+R71^2)</f>
        <v>#REF!</v>
      </c>
      <c r="T71" s="83">
        <v>69</v>
      </c>
      <c r="U71" s="83">
        <v>1</v>
      </c>
      <c r="V71" s="248">
        <v>5.0000000000000001E-3</v>
      </c>
      <c r="W71" s="248">
        <v>45.101999999999997</v>
      </c>
      <c r="X71" s="98">
        <f t="shared" si="63"/>
        <v>0</v>
      </c>
      <c r="Y71" s="98">
        <f t="shared" si="64"/>
        <v>0</v>
      </c>
      <c r="Z71" s="105">
        <f>K71*X71*Y71</f>
        <v>0</v>
      </c>
      <c r="AA71" s="105">
        <f>L71*X71*Y71</f>
        <v>0</v>
      </c>
      <c r="AB71" s="98">
        <f>IF(N71="R",1,0)</f>
        <v>1</v>
      </c>
      <c r="AC71" s="105">
        <f>K71*X71*AB71</f>
        <v>0</v>
      </c>
      <c r="AD71" s="105">
        <f>L71*X71*AB71</f>
        <v>0</v>
      </c>
      <c r="AE71" s="103" t="s">
        <v>270</v>
      </c>
      <c r="AF71" s="38">
        <v>526</v>
      </c>
      <c r="AG71" s="38">
        <v>100</v>
      </c>
      <c r="AH71" s="38">
        <f t="shared" si="62"/>
        <v>5.0000000000000001E-3</v>
      </c>
      <c r="AI71" s="82"/>
    </row>
    <row r="72" spans="1:35" s="28" customFormat="1" ht="14.45" customHeight="1" x14ac:dyDescent="0.2">
      <c r="A72" s="83">
        <v>69</v>
      </c>
      <c r="B72" s="84" t="s">
        <v>291</v>
      </c>
      <c r="C72" s="93" t="s">
        <v>339</v>
      </c>
      <c r="D72" s="85">
        <f t="shared" si="52"/>
        <v>1910768.03</v>
      </c>
      <c r="E72" s="85">
        <f t="shared" si="53"/>
        <v>1370460.81</v>
      </c>
      <c r="F72" s="86" t="s">
        <v>30</v>
      </c>
      <c r="G72" s="83">
        <v>52147</v>
      </c>
      <c r="H72" s="88" t="s">
        <v>304</v>
      </c>
      <c r="I72" s="83">
        <v>52149</v>
      </c>
      <c r="J72" s="94" t="s">
        <v>340</v>
      </c>
      <c r="K72" s="96">
        <f t="shared" si="54"/>
        <v>254192.90009312227</v>
      </c>
      <c r="L72" s="96">
        <f t="shared" si="55"/>
        <v>182314.86098177466</v>
      </c>
      <c r="M72" s="97"/>
      <c r="N72" s="98" t="s">
        <v>269</v>
      </c>
      <c r="O72" s="112" t="s">
        <v>643</v>
      </c>
      <c r="P72" s="98" t="e">
        <f>VLOOKUP(I72,I73:J524,2,FALSE)</f>
        <v>#N/A</v>
      </c>
      <c r="Q72" s="99" t="e">
        <f>VLOOKUP(I72,#REF!,5,FALSE)</f>
        <v>#REF!</v>
      </c>
      <c r="R72" s="99" t="e">
        <f>VLOOKUP(I72,#REF!,6,FALSE)</f>
        <v>#REF!</v>
      </c>
      <c r="S72" s="100" t="e">
        <f t="shared" si="56"/>
        <v>#REF!</v>
      </c>
      <c r="T72" s="83">
        <v>69</v>
      </c>
      <c r="U72" s="83">
        <v>1</v>
      </c>
      <c r="V72" s="101">
        <v>6</v>
      </c>
      <c r="W72" s="248">
        <v>45.101999999999997</v>
      </c>
      <c r="X72" s="98">
        <f t="shared" si="63"/>
        <v>0</v>
      </c>
      <c r="Y72" s="98">
        <f t="shared" si="64"/>
        <v>1</v>
      </c>
      <c r="Z72" s="105">
        <f t="shared" si="57"/>
        <v>0</v>
      </c>
      <c r="AA72" s="105">
        <f t="shared" si="58"/>
        <v>0</v>
      </c>
      <c r="AB72" s="98">
        <f t="shared" si="59"/>
        <v>0</v>
      </c>
      <c r="AC72" s="105">
        <f t="shared" si="60"/>
        <v>0</v>
      </c>
      <c r="AD72" s="105">
        <f t="shared" si="61"/>
        <v>0</v>
      </c>
      <c r="AE72" s="103" t="s">
        <v>270</v>
      </c>
      <c r="AF72" s="38">
        <v>526</v>
      </c>
      <c r="AG72" s="38">
        <v>100</v>
      </c>
      <c r="AH72" s="150">
        <f t="shared" si="62"/>
        <v>6</v>
      </c>
      <c r="AI72" s="82"/>
    </row>
    <row r="73" spans="1:35" ht="14.25" customHeight="1" x14ac:dyDescent="0.2">
      <c r="A73" s="83">
        <v>69</v>
      </c>
      <c r="B73" s="84" t="s">
        <v>291</v>
      </c>
      <c r="C73" s="93" t="s">
        <v>339</v>
      </c>
      <c r="D73" s="85">
        <f t="shared" si="52"/>
        <v>1910768.03</v>
      </c>
      <c r="E73" s="85">
        <f t="shared" si="53"/>
        <v>1370460.81</v>
      </c>
      <c r="F73" s="86" t="s">
        <v>30</v>
      </c>
      <c r="G73" s="83">
        <v>52145</v>
      </c>
      <c r="H73" s="93" t="s">
        <v>54</v>
      </c>
      <c r="I73" s="93"/>
      <c r="J73" s="102" t="s">
        <v>56</v>
      </c>
      <c r="K73" s="96">
        <f t="shared" si="54"/>
        <v>508.38580018624458</v>
      </c>
      <c r="L73" s="96">
        <f t="shared" si="55"/>
        <v>364.62972196354934</v>
      </c>
      <c r="M73" s="97"/>
      <c r="N73" s="98" t="s">
        <v>277</v>
      </c>
      <c r="O73" s="112" t="s">
        <v>270</v>
      </c>
      <c r="P73" s="98" t="e">
        <f>VLOOKUP(I73,I74:J525,2,FALSE)</f>
        <v>#N/A</v>
      </c>
      <c r="Q73" s="99" t="e">
        <f>VLOOKUP(I73,#REF!,5,FALSE)</f>
        <v>#REF!</v>
      </c>
      <c r="R73" s="99" t="e">
        <f>VLOOKUP(I73,#REF!,6,FALSE)</f>
        <v>#REF!</v>
      </c>
      <c r="S73" s="100" t="e">
        <f t="shared" si="56"/>
        <v>#REF!</v>
      </c>
      <c r="T73" s="83">
        <v>69</v>
      </c>
      <c r="U73" s="83">
        <v>1</v>
      </c>
      <c r="V73" s="101">
        <v>1.2E-2</v>
      </c>
      <c r="W73" s="248">
        <v>45.101999999999997</v>
      </c>
      <c r="X73" s="98">
        <f t="shared" si="63"/>
        <v>0</v>
      </c>
      <c r="Y73" s="98">
        <f t="shared" si="64"/>
        <v>0</v>
      </c>
      <c r="Z73" s="105">
        <f t="shared" si="57"/>
        <v>0</v>
      </c>
      <c r="AA73" s="105">
        <f t="shared" si="58"/>
        <v>0</v>
      </c>
      <c r="AB73" s="98">
        <f t="shared" si="59"/>
        <v>1</v>
      </c>
      <c r="AC73" s="105">
        <f t="shared" si="60"/>
        <v>0</v>
      </c>
      <c r="AD73" s="105">
        <f t="shared" si="61"/>
        <v>0</v>
      </c>
      <c r="AE73" s="103" t="s">
        <v>270</v>
      </c>
      <c r="AF73" s="38">
        <v>526</v>
      </c>
      <c r="AG73" s="38">
        <v>100</v>
      </c>
      <c r="AH73" s="150">
        <f t="shared" si="62"/>
        <v>1.2E-2</v>
      </c>
      <c r="AI73" s="82"/>
    </row>
    <row r="74" spans="1:35" s="28" customFormat="1" ht="14.45" customHeight="1" x14ac:dyDescent="0.2">
      <c r="A74" s="83">
        <v>69</v>
      </c>
      <c r="B74" s="84" t="s">
        <v>341</v>
      </c>
      <c r="C74" s="93" t="s">
        <v>596</v>
      </c>
      <c r="D74" s="85">
        <f t="shared" ref="D74:D85" si="65">VLOOKUP(C74,TLine_Cost,2,FALSE)</f>
        <v>795718.98</v>
      </c>
      <c r="E74" s="85">
        <f>VLOOKUP(C74,TLine_Cost,4,FALSE)</f>
        <v>574914.21</v>
      </c>
      <c r="F74" s="86" t="s">
        <v>30</v>
      </c>
      <c r="G74" s="83">
        <v>52071</v>
      </c>
      <c r="H74" s="244" t="s">
        <v>949</v>
      </c>
      <c r="I74" s="83">
        <v>52079</v>
      </c>
      <c r="J74" s="244" t="s">
        <v>950</v>
      </c>
      <c r="K74" s="96">
        <f>D74*V74/W74</f>
        <v>292.19759353706797</v>
      </c>
      <c r="L74" s="96">
        <f>E74*V74/W74</f>
        <v>211.11542249785791</v>
      </c>
      <c r="M74" s="97">
        <f>SUM(K74:K84)</f>
        <v>31567.998638867353</v>
      </c>
      <c r="N74" s="98" t="s">
        <v>277</v>
      </c>
      <c r="O74" s="112" t="s">
        <v>270</v>
      </c>
      <c r="P74" s="98"/>
      <c r="Q74" s="99" t="e">
        <f>VLOOKUP(I74,#REF!,5,FALSE)</f>
        <v>#REF!</v>
      </c>
      <c r="R74" s="99" t="e">
        <f>VLOOKUP(I74,#REF!,6,FALSE)</f>
        <v>#REF!</v>
      </c>
      <c r="S74" s="100" t="e">
        <f>SQRT(Q74^2+R74^2)</f>
        <v>#REF!</v>
      </c>
      <c r="T74" s="83">
        <v>69</v>
      </c>
      <c r="U74" s="83">
        <v>1</v>
      </c>
      <c r="V74" s="248">
        <v>8.9999999999999993E-3</v>
      </c>
      <c r="W74" s="101">
        <v>24.509</v>
      </c>
      <c r="X74" s="98">
        <f t="shared" si="63"/>
        <v>0</v>
      </c>
      <c r="Y74" s="98">
        <f t="shared" si="64"/>
        <v>0</v>
      </c>
      <c r="Z74" s="105">
        <f>K74*X74*Y74</f>
        <v>0</v>
      </c>
      <c r="AA74" s="105">
        <f>L74*X74*Y74</f>
        <v>0</v>
      </c>
      <c r="AB74" s="98">
        <f>IF(N74="R",1,0)</f>
        <v>1</v>
      </c>
      <c r="AC74" s="105">
        <f>K74*X74*AB74</f>
        <v>0</v>
      </c>
      <c r="AD74" s="105">
        <f>L74*X74*AB74</f>
        <v>0</v>
      </c>
      <c r="AE74" s="103" t="s">
        <v>270</v>
      </c>
      <c r="AF74" s="38">
        <v>526</v>
      </c>
      <c r="AG74" s="38">
        <v>100</v>
      </c>
      <c r="AH74" s="38">
        <f t="shared" si="62"/>
        <v>8.9999999999999993E-3</v>
      </c>
      <c r="AI74" s="82"/>
    </row>
    <row r="75" spans="1:35" s="28" customFormat="1" ht="14.45" customHeight="1" x14ac:dyDescent="0.2">
      <c r="A75" s="83">
        <v>69</v>
      </c>
      <c r="B75" s="84" t="s">
        <v>341</v>
      </c>
      <c r="C75" s="93" t="s">
        <v>596</v>
      </c>
      <c r="D75" s="85">
        <f t="shared" si="65"/>
        <v>795718.98</v>
      </c>
      <c r="E75" s="85">
        <f>VLOOKUP(C75,TLine_Cost,4,FALSE)</f>
        <v>574914.21</v>
      </c>
      <c r="F75" s="86" t="s">
        <v>30</v>
      </c>
      <c r="G75" s="83">
        <v>52079</v>
      </c>
      <c r="H75" s="244" t="s">
        <v>951</v>
      </c>
      <c r="I75" s="83">
        <v>52081</v>
      </c>
      <c r="J75" s="244" t="s">
        <v>952</v>
      </c>
      <c r="K75" s="96">
        <f>D75*V75/W75</f>
        <v>1460.98796768534</v>
      </c>
      <c r="L75" s="96">
        <f>E75*V75/W75</f>
        <v>1055.5771124892897</v>
      </c>
      <c r="M75" s="97"/>
      <c r="N75" s="98" t="s">
        <v>269</v>
      </c>
      <c r="O75" s="112" t="s">
        <v>643</v>
      </c>
      <c r="P75" s="98" t="e">
        <f>VLOOKUP(I75,I76:J527,2,FALSE)</f>
        <v>#N/A</v>
      </c>
      <c r="Q75" s="99" t="e">
        <f>VLOOKUP(I75,#REF!,5,FALSE)</f>
        <v>#REF!</v>
      </c>
      <c r="R75" s="99" t="e">
        <f>VLOOKUP(I75,#REF!,6,FALSE)</f>
        <v>#REF!</v>
      </c>
      <c r="S75" s="100" t="e">
        <f>SQRT(Q75^2+R75^2)</f>
        <v>#REF!</v>
      </c>
      <c r="T75" s="83">
        <v>69</v>
      </c>
      <c r="U75" s="83">
        <v>1</v>
      </c>
      <c r="V75" s="248">
        <v>4.4999999999999998E-2</v>
      </c>
      <c r="W75" s="101">
        <v>24.509</v>
      </c>
      <c r="X75" s="98">
        <f t="shared" si="63"/>
        <v>0</v>
      </c>
      <c r="Y75" s="98">
        <f t="shared" si="64"/>
        <v>1</v>
      </c>
      <c r="Z75" s="105">
        <f>K75*X75*Y75</f>
        <v>0</v>
      </c>
      <c r="AA75" s="105">
        <f>L75*X75*Y75</f>
        <v>0</v>
      </c>
      <c r="AB75" s="98">
        <f>IF(N75="R",1,0)</f>
        <v>0</v>
      </c>
      <c r="AC75" s="105">
        <f>K75*X75*AB75</f>
        <v>0</v>
      </c>
      <c r="AD75" s="105">
        <f>L75*X75*AB75</f>
        <v>0</v>
      </c>
      <c r="AE75" s="103" t="s">
        <v>270</v>
      </c>
      <c r="AF75" s="38">
        <v>526</v>
      </c>
      <c r="AG75" s="38">
        <v>100</v>
      </c>
      <c r="AH75" s="38">
        <f t="shared" si="62"/>
        <v>4.4999999999999998E-2</v>
      </c>
      <c r="AI75" s="82"/>
    </row>
    <row r="76" spans="1:35" s="28" customFormat="1" ht="14.45" customHeight="1" x14ac:dyDescent="0.2">
      <c r="A76" s="83">
        <v>69</v>
      </c>
      <c r="B76" s="84" t="s">
        <v>341</v>
      </c>
      <c r="C76" s="93" t="s">
        <v>596</v>
      </c>
      <c r="D76" s="85">
        <f t="shared" si="65"/>
        <v>795718.98</v>
      </c>
      <c r="E76" s="85">
        <f>VLOOKUP(C76,TLine_Cost,4,FALSE)</f>
        <v>574914.21</v>
      </c>
      <c r="F76" s="86" t="s">
        <v>29</v>
      </c>
      <c r="G76" s="83">
        <v>52085</v>
      </c>
      <c r="H76" s="244" t="s">
        <v>953</v>
      </c>
      <c r="I76" s="83"/>
      <c r="J76" s="244" t="s">
        <v>954</v>
      </c>
      <c r="K76" s="96">
        <f>D76*V76/W76</f>
        <v>18181.183597862011</v>
      </c>
      <c r="L76" s="96">
        <f>E76*V76/W76</f>
        <v>13136.070733200049</v>
      </c>
      <c r="M76" s="97"/>
      <c r="N76" s="98" t="s">
        <v>277</v>
      </c>
      <c r="O76" s="112" t="s">
        <v>270</v>
      </c>
      <c r="P76" s="98" t="e">
        <f>VLOOKUP(I76,I77:J529,2,FALSE)</f>
        <v>#N/A</v>
      </c>
      <c r="Q76" s="99" t="e">
        <f>VLOOKUP(I76,#REF!,5,FALSE)</f>
        <v>#REF!</v>
      </c>
      <c r="R76" s="99" t="e">
        <f>VLOOKUP(I76,#REF!,6,FALSE)</f>
        <v>#REF!</v>
      </c>
      <c r="S76" s="100" t="e">
        <f>SQRT(Q76^2+R76^2)</f>
        <v>#REF!</v>
      </c>
      <c r="T76" s="83">
        <v>69</v>
      </c>
      <c r="U76" s="83">
        <v>1</v>
      </c>
      <c r="V76" s="248">
        <v>0.56000000000000005</v>
      </c>
      <c r="W76" s="101">
        <v>24.509</v>
      </c>
      <c r="X76" s="98">
        <f t="shared" si="63"/>
        <v>1</v>
      </c>
      <c r="Y76" s="98">
        <f t="shared" si="64"/>
        <v>0</v>
      </c>
      <c r="Z76" s="105">
        <f>K76*X76*Y76</f>
        <v>0</v>
      </c>
      <c r="AA76" s="105">
        <f>L76*X76*Y76</f>
        <v>0</v>
      </c>
      <c r="AB76" s="98">
        <f>IF(N76="R",1,0)</f>
        <v>1</v>
      </c>
      <c r="AC76" s="105">
        <f>K76*X76*AB76</f>
        <v>18181.183597862011</v>
      </c>
      <c r="AD76" s="105">
        <f>L76*X76*AB76</f>
        <v>13136.070733200049</v>
      </c>
      <c r="AE76" s="103" t="s">
        <v>270</v>
      </c>
      <c r="AF76" s="38">
        <v>526</v>
      </c>
      <c r="AG76" s="38">
        <v>100</v>
      </c>
      <c r="AH76" s="38">
        <f t="shared" si="62"/>
        <v>0.56000000000000005</v>
      </c>
      <c r="AI76" s="82"/>
    </row>
    <row r="77" spans="1:35" s="28" customFormat="1" ht="14.45" customHeight="1" x14ac:dyDescent="0.2">
      <c r="A77" s="83">
        <v>69</v>
      </c>
      <c r="B77" s="84" t="s">
        <v>341</v>
      </c>
      <c r="C77" s="244" t="s">
        <v>598</v>
      </c>
      <c r="D77" s="85">
        <f t="shared" si="65"/>
        <v>59385.14</v>
      </c>
      <c r="E77" s="85">
        <f>VLOOKUP(C77,TLine_Cost,4,FALSE)</f>
        <v>27395.23</v>
      </c>
      <c r="F77" s="86" t="s">
        <v>29</v>
      </c>
      <c r="G77" s="83">
        <v>52085</v>
      </c>
      <c r="H77" s="244" t="s">
        <v>954</v>
      </c>
      <c r="I77" s="83">
        <v>52093</v>
      </c>
      <c r="J77" s="244" t="s">
        <v>955</v>
      </c>
      <c r="K77" s="96">
        <f>D77*V77/W77</f>
        <v>3682.9496429882902</v>
      </c>
      <c r="L77" s="96">
        <f>E77*V77/W77</f>
        <v>1698.9983108245951</v>
      </c>
      <c r="M77" s="97"/>
      <c r="N77" s="98" t="s">
        <v>277</v>
      </c>
      <c r="O77" s="112" t="s">
        <v>270</v>
      </c>
      <c r="P77" s="98" t="e">
        <f>VLOOKUP(I77,I89:J530,2,FALSE)</f>
        <v>#N/A</v>
      </c>
      <c r="Q77" s="99" t="e">
        <f>VLOOKUP(I77,#REF!,5,FALSE)</f>
        <v>#REF!</v>
      </c>
      <c r="R77" s="99" t="e">
        <f>VLOOKUP(I77,#REF!,6,FALSE)</f>
        <v>#REF!</v>
      </c>
      <c r="S77" s="100" t="e">
        <f>SQRT(Q77^2+R77^2)</f>
        <v>#REF!</v>
      </c>
      <c r="T77" s="83">
        <v>69</v>
      </c>
      <c r="U77" s="83">
        <v>1</v>
      </c>
      <c r="V77" s="248">
        <v>1.52</v>
      </c>
      <c r="W77" s="101">
        <v>24.509</v>
      </c>
      <c r="X77" s="98">
        <f t="shared" si="63"/>
        <v>1</v>
      </c>
      <c r="Y77" s="98">
        <f t="shared" si="64"/>
        <v>0</v>
      </c>
      <c r="Z77" s="105">
        <f>K77*X77*Y77</f>
        <v>0</v>
      </c>
      <c r="AA77" s="105">
        <f>L77*X77*Y77</f>
        <v>0</v>
      </c>
      <c r="AB77" s="98">
        <f>IF(N77="R",1,0)</f>
        <v>1</v>
      </c>
      <c r="AC77" s="105">
        <f>K77*X77*AB77</f>
        <v>3682.9496429882902</v>
      </c>
      <c r="AD77" s="105">
        <f>L77*X77*AB77</f>
        <v>1698.9983108245951</v>
      </c>
      <c r="AE77" s="103" t="s">
        <v>270</v>
      </c>
      <c r="AF77" s="38">
        <v>526</v>
      </c>
      <c r="AG77" s="38">
        <v>100</v>
      </c>
      <c r="AH77" s="38">
        <f t="shared" si="62"/>
        <v>1.52</v>
      </c>
      <c r="AI77" s="82"/>
    </row>
    <row r="78" spans="1:35" ht="14.45" customHeight="1" x14ac:dyDescent="0.2">
      <c r="A78" s="83">
        <v>69</v>
      </c>
      <c r="B78" s="84" t="s">
        <v>341</v>
      </c>
      <c r="C78" s="244" t="s">
        <v>598</v>
      </c>
      <c r="D78" s="85">
        <f t="shared" si="65"/>
        <v>59385.14</v>
      </c>
      <c r="E78" s="85">
        <f t="shared" ref="E78:E84" si="66">VLOOKUP(C78,TLine_Cost,4,FALSE)</f>
        <v>27395.23</v>
      </c>
      <c r="F78" s="86" t="s">
        <v>29</v>
      </c>
      <c r="G78" s="83"/>
      <c r="H78" s="244" t="s">
        <v>955</v>
      </c>
      <c r="I78" s="83"/>
      <c r="J78" s="244" t="s">
        <v>959</v>
      </c>
      <c r="K78" s="96">
        <f t="shared" ref="K78:K84" si="67">D78*V78/W78</f>
        <v>4819.3334473050718</v>
      </c>
      <c r="L78" s="96">
        <f t="shared" ref="L78:L84" si="68">E78*V78/W78</f>
        <v>2223.2287106777103</v>
      </c>
      <c r="M78" s="97"/>
      <c r="N78" s="98" t="s">
        <v>277</v>
      </c>
      <c r="O78" s="112" t="s">
        <v>270</v>
      </c>
      <c r="P78" s="98" t="e">
        <f>VLOOKUP(I78,I92:J532,2,FALSE)</f>
        <v>#N/A</v>
      </c>
      <c r="Q78" s="99" t="e">
        <f>VLOOKUP(I78,#REF!,5,FALSE)</f>
        <v>#REF!</v>
      </c>
      <c r="R78" s="99" t="e">
        <f>VLOOKUP(I78,#REF!,6,FALSE)</f>
        <v>#REF!</v>
      </c>
      <c r="S78" s="100" t="e">
        <f t="shared" ref="S78:S84" si="69">SQRT(Q78^2+R78^2)</f>
        <v>#REF!</v>
      </c>
      <c r="T78" s="83">
        <v>69</v>
      </c>
      <c r="U78" s="83">
        <v>1</v>
      </c>
      <c r="V78" s="248">
        <v>1.9890000000000001</v>
      </c>
      <c r="W78" s="101">
        <v>24.509</v>
      </c>
      <c r="X78" s="98">
        <f t="shared" si="63"/>
        <v>1</v>
      </c>
      <c r="Y78" s="98">
        <f t="shared" si="64"/>
        <v>0</v>
      </c>
      <c r="Z78" s="105">
        <f t="shared" ref="Z78:Z84" si="70">K78*X78*Y78</f>
        <v>0</v>
      </c>
      <c r="AA78" s="105">
        <f t="shared" ref="AA78:AA84" si="71">L78*X78*Y78</f>
        <v>0</v>
      </c>
      <c r="AB78" s="98">
        <f t="shared" ref="AB78:AB84" si="72">IF(N78="R",1,0)</f>
        <v>1</v>
      </c>
      <c r="AC78" s="105">
        <f t="shared" ref="AC78:AC84" si="73">K78*X78*AB78</f>
        <v>4819.3334473050718</v>
      </c>
      <c r="AD78" s="105">
        <f t="shared" ref="AD78:AD84" si="74">L78*X78*AB78</f>
        <v>2223.2287106777103</v>
      </c>
      <c r="AE78" s="103" t="s">
        <v>270</v>
      </c>
      <c r="AF78" s="38">
        <v>526</v>
      </c>
      <c r="AG78" s="38">
        <v>100</v>
      </c>
      <c r="AH78" s="38">
        <f t="shared" si="62"/>
        <v>1.9890000000000001</v>
      </c>
      <c r="AI78" s="82"/>
    </row>
    <row r="79" spans="1:35" ht="14.45" customHeight="1" x14ac:dyDescent="0.2">
      <c r="A79" s="83">
        <v>69</v>
      </c>
      <c r="B79" s="84" t="s">
        <v>341</v>
      </c>
      <c r="C79" s="244" t="s">
        <v>598</v>
      </c>
      <c r="D79" s="85">
        <f t="shared" si="65"/>
        <v>59385.14</v>
      </c>
      <c r="E79" s="85">
        <f t="shared" si="66"/>
        <v>27395.23</v>
      </c>
      <c r="F79" s="86" t="s">
        <v>29</v>
      </c>
      <c r="G79" s="83"/>
      <c r="H79" s="244" t="s">
        <v>956</v>
      </c>
      <c r="I79" s="83"/>
      <c r="J79" s="244" t="s">
        <v>822</v>
      </c>
      <c r="K79" s="96">
        <f t="shared" si="67"/>
        <v>1012.8111518217797</v>
      </c>
      <c r="L79" s="96">
        <f t="shared" si="68"/>
        <v>467.22453547676366</v>
      </c>
      <c r="M79" s="97"/>
      <c r="N79" s="98" t="s">
        <v>277</v>
      </c>
      <c r="O79" s="112" t="s">
        <v>270</v>
      </c>
      <c r="P79" s="98" t="e">
        <f>VLOOKUP(I79,I93:J533,2,FALSE)</f>
        <v>#N/A</v>
      </c>
      <c r="Q79" s="99" t="e">
        <f>VLOOKUP(I79,#REF!,5,FALSE)</f>
        <v>#REF!</v>
      </c>
      <c r="R79" s="99" t="e">
        <f>VLOOKUP(I79,#REF!,6,FALSE)</f>
        <v>#REF!</v>
      </c>
      <c r="S79" s="100" t="e">
        <f t="shared" si="69"/>
        <v>#REF!</v>
      </c>
      <c r="T79" s="83">
        <v>69</v>
      </c>
      <c r="U79" s="83">
        <v>1</v>
      </c>
      <c r="V79" s="248">
        <v>0.41799999999999998</v>
      </c>
      <c r="W79" s="101">
        <v>24.509</v>
      </c>
      <c r="X79" s="98">
        <f t="shared" si="63"/>
        <v>1</v>
      </c>
      <c r="Y79" s="98">
        <f t="shared" si="64"/>
        <v>0</v>
      </c>
      <c r="Z79" s="105">
        <f t="shared" si="70"/>
        <v>0</v>
      </c>
      <c r="AA79" s="105">
        <f t="shared" si="71"/>
        <v>0</v>
      </c>
      <c r="AB79" s="98">
        <f t="shared" si="72"/>
        <v>1</v>
      </c>
      <c r="AC79" s="105">
        <f t="shared" si="73"/>
        <v>1012.8111518217797</v>
      </c>
      <c r="AD79" s="105">
        <f t="shared" si="74"/>
        <v>467.22453547676366</v>
      </c>
      <c r="AE79" s="103" t="s">
        <v>270</v>
      </c>
      <c r="AF79" s="38">
        <v>526</v>
      </c>
      <c r="AG79" s="38">
        <v>100</v>
      </c>
      <c r="AH79" s="38">
        <f t="shared" si="62"/>
        <v>0.41799999999999998</v>
      </c>
      <c r="AI79" s="82"/>
    </row>
    <row r="80" spans="1:35" ht="14.45" customHeight="1" x14ac:dyDescent="0.2">
      <c r="A80" s="83">
        <v>69</v>
      </c>
      <c r="B80" s="84" t="s">
        <v>341</v>
      </c>
      <c r="C80" s="244" t="s">
        <v>599</v>
      </c>
      <c r="D80" s="85">
        <f t="shared" si="65"/>
        <v>14756.43</v>
      </c>
      <c r="E80" s="85">
        <f t="shared" si="66"/>
        <v>3091.37</v>
      </c>
      <c r="F80" s="86" t="s">
        <v>29</v>
      </c>
      <c r="G80" s="83"/>
      <c r="H80" s="244" t="s">
        <v>956</v>
      </c>
      <c r="I80" s="93"/>
      <c r="J80" s="244" t="s">
        <v>823</v>
      </c>
      <c r="K80" s="96">
        <f t="shared" si="67"/>
        <v>9.0312313843894074</v>
      </c>
      <c r="L80" s="96">
        <f t="shared" si="68"/>
        <v>1.8919804969603</v>
      </c>
      <c r="M80" s="97"/>
      <c r="N80" s="98" t="s">
        <v>277</v>
      </c>
      <c r="O80" s="112" t="s">
        <v>270</v>
      </c>
      <c r="P80" s="98" t="e">
        <f>VLOOKUP(I80,I97:J534,2,FALSE)</f>
        <v>#N/A</v>
      </c>
      <c r="Q80" s="99" t="e">
        <f>VLOOKUP(I80,#REF!,5,FALSE)</f>
        <v>#REF!</v>
      </c>
      <c r="R80" s="99" t="e">
        <f>VLOOKUP(I80,#REF!,6,FALSE)</f>
        <v>#REF!</v>
      </c>
      <c r="S80" s="100" t="e">
        <f t="shared" si="69"/>
        <v>#REF!</v>
      </c>
      <c r="T80" s="83">
        <v>69</v>
      </c>
      <c r="U80" s="83">
        <v>1</v>
      </c>
      <c r="V80" s="248">
        <v>1.4999999999999999E-2</v>
      </c>
      <c r="W80" s="101">
        <v>24.509</v>
      </c>
      <c r="X80" s="98">
        <f t="shared" si="63"/>
        <v>1</v>
      </c>
      <c r="Y80" s="98">
        <f t="shared" si="64"/>
        <v>0</v>
      </c>
      <c r="Z80" s="105">
        <f t="shared" si="70"/>
        <v>0</v>
      </c>
      <c r="AA80" s="105">
        <f t="shared" si="71"/>
        <v>0</v>
      </c>
      <c r="AB80" s="98">
        <f t="shared" si="72"/>
        <v>1</v>
      </c>
      <c r="AC80" s="105">
        <f t="shared" si="73"/>
        <v>9.0312313843894074</v>
      </c>
      <c r="AD80" s="105">
        <f t="shared" si="74"/>
        <v>1.8919804969603</v>
      </c>
      <c r="AE80" s="103" t="s">
        <v>270</v>
      </c>
      <c r="AF80" s="38">
        <v>526</v>
      </c>
      <c r="AG80" s="38">
        <v>100</v>
      </c>
      <c r="AH80" s="38">
        <f t="shared" si="62"/>
        <v>1.4999999999999999E-2</v>
      </c>
      <c r="AI80" s="82"/>
    </row>
    <row r="81" spans="1:35" ht="14.45" customHeight="1" x14ac:dyDescent="0.2">
      <c r="A81" s="83">
        <v>69</v>
      </c>
      <c r="B81" s="84" t="s">
        <v>341</v>
      </c>
      <c r="C81" s="244" t="s">
        <v>598</v>
      </c>
      <c r="D81" s="85">
        <f t="shared" si="65"/>
        <v>59385.14</v>
      </c>
      <c r="E81" s="85">
        <f t="shared" si="66"/>
        <v>27395.23</v>
      </c>
      <c r="F81" s="86" t="s">
        <v>29</v>
      </c>
      <c r="G81" s="83"/>
      <c r="H81" s="244" t="s">
        <v>955</v>
      </c>
      <c r="I81" s="93"/>
      <c r="J81" s="244" t="s">
        <v>957</v>
      </c>
      <c r="K81" s="96">
        <f t="shared" si="67"/>
        <v>210.80040719735607</v>
      </c>
      <c r="L81" s="96">
        <f t="shared" si="68"/>
        <v>97.245298053776168</v>
      </c>
      <c r="M81" s="97"/>
      <c r="N81" s="98" t="s">
        <v>277</v>
      </c>
      <c r="O81" s="112" t="s">
        <v>270</v>
      </c>
      <c r="P81" s="98" t="e">
        <f>VLOOKUP(I81,I104:J535,2,FALSE)</f>
        <v>#N/A</v>
      </c>
      <c r="Q81" s="99" t="e">
        <f>VLOOKUP(I81,#REF!,5,FALSE)</f>
        <v>#REF!</v>
      </c>
      <c r="R81" s="99" t="e">
        <f>VLOOKUP(I81,#REF!,6,FALSE)</f>
        <v>#REF!</v>
      </c>
      <c r="S81" s="100" t="e">
        <f t="shared" si="69"/>
        <v>#REF!</v>
      </c>
      <c r="T81" s="83">
        <v>69</v>
      </c>
      <c r="U81" s="83">
        <v>1</v>
      </c>
      <c r="V81" s="248">
        <v>8.6999999999999994E-2</v>
      </c>
      <c r="W81" s="101">
        <v>24.509</v>
      </c>
      <c r="X81" s="98">
        <f t="shared" si="63"/>
        <v>1</v>
      </c>
      <c r="Y81" s="98">
        <f t="shared" si="64"/>
        <v>0</v>
      </c>
      <c r="Z81" s="105">
        <f t="shared" si="70"/>
        <v>0</v>
      </c>
      <c r="AA81" s="105">
        <f t="shared" si="71"/>
        <v>0</v>
      </c>
      <c r="AB81" s="98">
        <f t="shared" si="72"/>
        <v>1</v>
      </c>
      <c r="AC81" s="105">
        <f t="shared" si="73"/>
        <v>210.80040719735607</v>
      </c>
      <c r="AD81" s="105">
        <f t="shared" si="74"/>
        <v>97.245298053776168</v>
      </c>
      <c r="AE81" s="103" t="s">
        <v>270</v>
      </c>
      <c r="AF81" s="38">
        <v>526</v>
      </c>
      <c r="AG81" s="38">
        <v>100</v>
      </c>
      <c r="AH81" s="38">
        <f t="shared" si="62"/>
        <v>8.6999999999999994E-2</v>
      </c>
      <c r="AI81" s="82"/>
    </row>
    <row r="82" spans="1:35" ht="14.45" customHeight="1" x14ac:dyDescent="0.2">
      <c r="A82" s="83">
        <v>69</v>
      </c>
      <c r="B82" s="84" t="s">
        <v>341</v>
      </c>
      <c r="C82" s="244" t="s">
        <v>598</v>
      </c>
      <c r="D82" s="85">
        <f t="shared" si="65"/>
        <v>59385.14</v>
      </c>
      <c r="E82" s="85">
        <f t="shared" si="66"/>
        <v>27395.23</v>
      </c>
      <c r="F82" s="86" t="s">
        <v>29</v>
      </c>
      <c r="G82" s="83"/>
      <c r="H82" s="244" t="s">
        <v>957</v>
      </c>
      <c r="I82" s="93"/>
      <c r="J82" s="244" t="s">
        <v>958</v>
      </c>
      <c r="K82" s="96">
        <f t="shared" si="67"/>
        <v>1613.7134619935532</v>
      </c>
      <c r="L82" s="96">
        <f t="shared" si="68"/>
        <v>744.42952303235552</v>
      </c>
      <c r="M82" s="97"/>
      <c r="N82" s="98" t="s">
        <v>277</v>
      </c>
      <c r="O82" s="112" t="s">
        <v>270</v>
      </c>
      <c r="P82" s="98" t="e">
        <f>VLOOKUP(I82,I104:J536,2,FALSE)</f>
        <v>#N/A</v>
      </c>
      <c r="Q82" s="99" t="e">
        <f>VLOOKUP(I82,#REF!,5,FALSE)</f>
        <v>#REF!</v>
      </c>
      <c r="R82" s="99" t="e">
        <f>VLOOKUP(I82,#REF!,6,FALSE)</f>
        <v>#REF!</v>
      </c>
      <c r="S82" s="100" t="e">
        <f t="shared" si="69"/>
        <v>#REF!</v>
      </c>
      <c r="T82" s="83">
        <v>69</v>
      </c>
      <c r="U82" s="83">
        <v>1</v>
      </c>
      <c r="V82" s="248">
        <v>0.66600000000000004</v>
      </c>
      <c r="W82" s="101">
        <v>24.509</v>
      </c>
      <c r="X82" s="98">
        <f t="shared" si="63"/>
        <v>1</v>
      </c>
      <c r="Y82" s="98">
        <f t="shared" si="64"/>
        <v>0</v>
      </c>
      <c r="Z82" s="105">
        <f t="shared" si="70"/>
        <v>0</v>
      </c>
      <c r="AA82" s="105">
        <f t="shared" si="71"/>
        <v>0</v>
      </c>
      <c r="AB82" s="98">
        <f t="shared" si="72"/>
        <v>1</v>
      </c>
      <c r="AC82" s="105">
        <f t="shared" si="73"/>
        <v>1613.7134619935532</v>
      </c>
      <c r="AD82" s="105">
        <f t="shared" si="74"/>
        <v>744.42952303235552</v>
      </c>
      <c r="AE82" s="103" t="s">
        <v>270</v>
      </c>
      <c r="AF82" s="38">
        <v>526</v>
      </c>
      <c r="AG82" s="38">
        <v>100</v>
      </c>
      <c r="AH82" s="38">
        <f t="shared" si="62"/>
        <v>0.66600000000000004</v>
      </c>
      <c r="AI82" s="82"/>
    </row>
    <row r="83" spans="1:35" ht="14.45" customHeight="1" x14ac:dyDescent="0.2">
      <c r="A83" s="83">
        <v>69</v>
      </c>
      <c r="B83" s="84" t="s">
        <v>341</v>
      </c>
      <c r="C83" s="244" t="s">
        <v>598</v>
      </c>
      <c r="D83" s="85">
        <f t="shared" si="65"/>
        <v>59385.14</v>
      </c>
      <c r="E83" s="85">
        <f t="shared" si="66"/>
        <v>27395.23</v>
      </c>
      <c r="F83" s="86" t="s">
        <v>29</v>
      </c>
      <c r="G83" s="83"/>
      <c r="H83" s="244" t="s">
        <v>958</v>
      </c>
      <c r="I83" s="93"/>
      <c r="J83" s="102" t="s">
        <v>854</v>
      </c>
      <c r="K83" s="96">
        <f t="shared" si="67"/>
        <v>33.921904606471095</v>
      </c>
      <c r="L83" s="96">
        <f t="shared" si="68"/>
        <v>15.648668652331798</v>
      </c>
      <c r="M83" s="97"/>
      <c r="N83" s="98" t="s">
        <v>277</v>
      </c>
      <c r="O83" s="112" t="s">
        <v>270</v>
      </c>
      <c r="P83" s="98" t="e">
        <f>VLOOKUP(I83,I104:J537,2,FALSE)</f>
        <v>#N/A</v>
      </c>
      <c r="Q83" s="99" t="e">
        <f>VLOOKUP(I83,#REF!,5,FALSE)</f>
        <v>#REF!</v>
      </c>
      <c r="R83" s="99" t="e">
        <f>VLOOKUP(I83,#REF!,6,FALSE)</f>
        <v>#REF!</v>
      </c>
      <c r="S83" s="100" t="e">
        <f t="shared" si="69"/>
        <v>#REF!</v>
      </c>
      <c r="T83" s="83">
        <v>69</v>
      </c>
      <c r="U83" s="83">
        <v>1</v>
      </c>
      <c r="V83" s="248">
        <v>1.4E-2</v>
      </c>
      <c r="W83" s="101">
        <v>24.509</v>
      </c>
      <c r="X83" s="98">
        <f t="shared" si="63"/>
        <v>1</v>
      </c>
      <c r="Y83" s="98">
        <f t="shared" si="64"/>
        <v>0</v>
      </c>
      <c r="Z83" s="105">
        <f t="shared" si="70"/>
        <v>0</v>
      </c>
      <c r="AA83" s="105">
        <f t="shared" si="71"/>
        <v>0</v>
      </c>
      <c r="AB83" s="98">
        <f t="shared" si="72"/>
        <v>1</v>
      </c>
      <c r="AC83" s="105">
        <f t="shared" si="73"/>
        <v>33.921904606471095</v>
      </c>
      <c r="AD83" s="105">
        <f t="shared" si="74"/>
        <v>15.648668652331798</v>
      </c>
      <c r="AE83" s="103" t="s">
        <v>270</v>
      </c>
      <c r="AF83" s="38">
        <v>526</v>
      </c>
      <c r="AG83" s="38">
        <v>100</v>
      </c>
      <c r="AH83" s="38">
        <f t="shared" si="62"/>
        <v>1.4E-2</v>
      </c>
      <c r="AI83" s="82"/>
    </row>
    <row r="84" spans="1:35" ht="14.45" customHeight="1" x14ac:dyDescent="0.2">
      <c r="A84" s="83">
        <v>69</v>
      </c>
      <c r="B84" s="84" t="s">
        <v>341</v>
      </c>
      <c r="C84" s="244" t="s">
        <v>599</v>
      </c>
      <c r="D84" s="85">
        <f t="shared" si="65"/>
        <v>14756.43</v>
      </c>
      <c r="E84" s="85">
        <f t="shared" si="66"/>
        <v>3091.37</v>
      </c>
      <c r="F84" s="86" t="s">
        <v>29</v>
      </c>
      <c r="G84" s="83"/>
      <c r="H84" s="244" t="s">
        <v>958</v>
      </c>
      <c r="I84" s="93"/>
      <c r="J84" s="102" t="s">
        <v>855</v>
      </c>
      <c r="K84" s="96">
        <f t="shared" si="67"/>
        <v>251.06823248602552</v>
      </c>
      <c r="L84" s="96">
        <f t="shared" si="68"/>
        <v>52.597057815496342</v>
      </c>
      <c r="M84" s="97"/>
      <c r="N84" s="98" t="s">
        <v>277</v>
      </c>
      <c r="O84" s="112" t="s">
        <v>270</v>
      </c>
      <c r="P84" s="98" t="e">
        <f>VLOOKUP(I84,I109:J538,2,FALSE)</f>
        <v>#N/A</v>
      </c>
      <c r="Q84" s="99" t="e">
        <f>VLOOKUP(I84,#REF!,5,FALSE)</f>
        <v>#REF!</v>
      </c>
      <c r="R84" s="99" t="e">
        <f>VLOOKUP(I84,#REF!,6,FALSE)</f>
        <v>#REF!</v>
      </c>
      <c r="S84" s="100" t="e">
        <f t="shared" si="69"/>
        <v>#REF!</v>
      </c>
      <c r="T84" s="83">
        <v>69</v>
      </c>
      <c r="U84" s="83">
        <v>1</v>
      </c>
      <c r="V84" s="248">
        <v>0.41699999999999998</v>
      </c>
      <c r="W84" s="101">
        <v>24.509</v>
      </c>
      <c r="X84" s="98">
        <f t="shared" si="63"/>
        <v>1</v>
      </c>
      <c r="Y84" s="98">
        <f t="shared" si="64"/>
        <v>0</v>
      </c>
      <c r="Z84" s="105">
        <f t="shared" si="70"/>
        <v>0</v>
      </c>
      <c r="AA84" s="105">
        <f t="shared" si="71"/>
        <v>0</v>
      </c>
      <c r="AB84" s="98">
        <f t="shared" si="72"/>
        <v>1</v>
      </c>
      <c r="AC84" s="105">
        <f t="shared" si="73"/>
        <v>251.06823248602552</v>
      </c>
      <c r="AD84" s="105">
        <f t="shared" si="74"/>
        <v>52.597057815496342</v>
      </c>
      <c r="AE84" s="103" t="s">
        <v>270</v>
      </c>
      <c r="AF84" s="38">
        <v>526</v>
      </c>
      <c r="AG84" s="38">
        <v>100</v>
      </c>
      <c r="AH84" s="38">
        <f t="shared" si="62"/>
        <v>0.41699999999999998</v>
      </c>
      <c r="AI84" s="82"/>
    </row>
    <row r="85" spans="1:35" ht="14.45" customHeight="1" x14ac:dyDescent="0.2">
      <c r="A85" s="83">
        <v>115</v>
      </c>
      <c r="B85" s="84" t="s">
        <v>680</v>
      </c>
      <c r="C85" s="253" t="s">
        <v>3</v>
      </c>
      <c r="D85" s="85">
        <f t="shared" si="65"/>
        <v>636648.11</v>
      </c>
      <c r="E85" s="85">
        <f t="shared" ref="E85" si="75">VLOOKUP(C85,TLine_Cost,4,FALSE)</f>
        <v>587758.34</v>
      </c>
      <c r="F85" s="86" t="s">
        <v>29</v>
      </c>
      <c r="G85" s="83"/>
      <c r="H85" s="244" t="s">
        <v>960</v>
      </c>
      <c r="I85" s="83"/>
      <c r="J85" s="244" t="s">
        <v>961</v>
      </c>
      <c r="K85" s="96">
        <f t="shared" ref="K85:K88" si="76">D85*V85/W85</f>
        <v>91145.64491135045</v>
      </c>
      <c r="L85" s="96">
        <f t="shared" ref="L85:L88" si="77">E85*V85/W85</f>
        <v>84146.347267605626</v>
      </c>
      <c r="M85" s="97">
        <f t="shared" ref="M85:M92" si="78">SUM(K85)</f>
        <v>91145.64491135045</v>
      </c>
      <c r="N85" s="98" t="s">
        <v>277</v>
      </c>
      <c r="O85" s="112" t="s">
        <v>270</v>
      </c>
      <c r="P85" s="98" t="e">
        <f>VLOOKUP(I85,I93:J533,2,FALSE)</f>
        <v>#N/A</v>
      </c>
      <c r="Q85" s="99" t="e">
        <f>VLOOKUP(I85,#REF!,5,FALSE)</f>
        <v>#REF!</v>
      </c>
      <c r="R85" s="99" t="e">
        <f>VLOOKUP(I85,#REF!,6,FALSE)</f>
        <v>#REF!</v>
      </c>
      <c r="S85" s="100" t="e">
        <f>SQRT(Q85^2+R85^2)</f>
        <v>#REF!</v>
      </c>
      <c r="T85" s="83">
        <v>115</v>
      </c>
      <c r="U85" s="83">
        <v>1</v>
      </c>
      <c r="V85" s="248">
        <v>1.728</v>
      </c>
      <c r="W85" s="248">
        <v>12.07</v>
      </c>
      <c r="X85" s="98">
        <f t="shared" si="63"/>
        <v>1</v>
      </c>
      <c r="Y85" s="98">
        <f t="shared" si="64"/>
        <v>0</v>
      </c>
      <c r="Z85" s="105">
        <f t="shared" ref="Z85:Z86" si="79">K85*X85*Y85</f>
        <v>0</v>
      </c>
      <c r="AA85" s="105">
        <f t="shared" ref="AA85:AA86" si="80">L85*X85*Y85</f>
        <v>0</v>
      </c>
      <c r="AB85" s="98">
        <f t="shared" ref="AB85" si="81">IF(N85="R",1,0)</f>
        <v>1</v>
      </c>
      <c r="AC85" s="105">
        <f t="shared" ref="AC85:AC88" si="82">K85*X85*AB85</f>
        <v>91145.64491135045</v>
      </c>
      <c r="AD85" s="105">
        <f t="shared" ref="AD85:AD88" si="83">L85*X85*AB85</f>
        <v>84146.347267605626</v>
      </c>
      <c r="AE85" s="103" t="s">
        <v>270</v>
      </c>
      <c r="AF85" s="38">
        <v>526</v>
      </c>
      <c r="AG85" s="38">
        <v>100</v>
      </c>
      <c r="AH85" s="38">
        <f t="shared" si="62"/>
        <v>1.728</v>
      </c>
      <c r="AI85" s="82"/>
    </row>
    <row r="86" spans="1:35" s="28" customFormat="1" ht="14.45" customHeight="1" x14ac:dyDescent="0.2">
      <c r="A86" s="214">
        <v>115</v>
      </c>
      <c r="B86" s="207" t="s">
        <v>680</v>
      </c>
      <c r="C86" s="226" t="s">
        <v>3</v>
      </c>
      <c r="D86" s="165">
        <f t="shared" ref="D86" si="84">VLOOKUP(C86,TLine_Cost,2,FALSE)</f>
        <v>636648.11</v>
      </c>
      <c r="E86" s="165">
        <f t="shared" ref="E86" si="85">VLOOKUP(C86,TLine_Cost,4,FALSE)</f>
        <v>587758.34</v>
      </c>
      <c r="F86" s="227" t="s">
        <v>29</v>
      </c>
      <c r="G86" s="214"/>
      <c r="H86" s="228" t="s">
        <v>1461</v>
      </c>
      <c r="I86" s="214"/>
      <c r="J86" s="229" t="s">
        <v>1462</v>
      </c>
      <c r="K86" s="208">
        <f t="shared" si="76"/>
        <v>18302.973833471417</v>
      </c>
      <c r="L86" s="208">
        <f t="shared" si="77"/>
        <v>16897.443577464786</v>
      </c>
      <c r="M86" s="209">
        <f>SUM(K86)</f>
        <v>18302.973833471417</v>
      </c>
      <c r="N86" s="210" t="s">
        <v>269</v>
      </c>
      <c r="O86" s="211" t="s">
        <v>768</v>
      </c>
      <c r="P86" s="210"/>
      <c r="Q86" s="212"/>
      <c r="R86" s="212"/>
      <c r="S86" s="213"/>
      <c r="T86" s="214">
        <v>115</v>
      </c>
      <c r="U86" s="214">
        <v>1</v>
      </c>
      <c r="V86" s="230">
        <v>0.34699999999999998</v>
      </c>
      <c r="W86" s="284">
        <v>12.07</v>
      </c>
      <c r="X86" s="233">
        <f t="shared" si="63"/>
        <v>1</v>
      </c>
      <c r="Y86" s="233">
        <f t="shared" si="64"/>
        <v>1</v>
      </c>
      <c r="Z86" s="218">
        <f t="shared" si="79"/>
        <v>18302.973833471417</v>
      </c>
      <c r="AA86" s="218">
        <f t="shared" si="80"/>
        <v>16897.443577464786</v>
      </c>
      <c r="AB86" s="210">
        <v>0</v>
      </c>
      <c r="AC86" s="218">
        <f t="shared" si="82"/>
        <v>0</v>
      </c>
      <c r="AD86" s="218">
        <f t="shared" si="83"/>
        <v>0</v>
      </c>
      <c r="AE86" s="220" t="s">
        <v>270</v>
      </c>
      <c r="AF86" s="221">
        <v>526</v>
      </c>
      <c r="AG86" s="221">
        <v>100</v>
      </c>
      <c r="AH86" s="222">
        <f>V86</f>
        <v>0.34699999999999998</v>
      </c>
      <c r="AI86" s="82"/>
    </row>
    <row r="87" spans="1:35" s="28" customFormat="1" ht="14.45" customHeight="1" x14ac:dyDescent="0.2">
      <c r="A87" s="170">
        <v>115</v>
      </c>
      <c r="B87" s="169" t="s">
        <v>680</v>
      </c>
      <c r="C87" s="196" t="s">
        <v>3</v>
      </c>
      <c r="D87" s="85">
        <f>'Transmission Cost 12-30-2014'!B72</f>
        <v>636648.11</v>
      </c>
      <c r="E87" s="85">
        <f>'Transmission Cost 12-30-2014'!D72</f>
        <v>587758.34</v>
      </c>
      <c r="F87" s="185" t="s">
        <v>29</v>
      </c>
      <c r="G87" s="167"/>
      <c r="H87" s="176" t="s">
        <v>121</v>
      </c>
      <c r="I87" s="174"/>
      <c r="J87" s="176" t="s">
        <v>122</v>
      </c>
      <c r="K87" s="174">
        <f t="shared" si="76"/>
        <v>78855.751818558405</v>
      </c>
      <c r="L87" s="175">
        <f t="shared" si="77"/>
        <v>72800.225211267607</v>
      </c>
      <c r="M87" s="167"/>
      <c r="N87" s="169" t="s">
        <v>277</v>
      </c>
      <c r="O87" s="176" t="s">
        <v>270</v>
      </c>
      <c r="P87" s="177"/>
      <c r="Q87" s="178"/>
      <c r="R87" s="169"/>
      <c r="S87" s="169">
        <v>1</v>
      </c>
      <c r="T87" s="167">
        <v>115</v>
      </c>
      <c r="U87" s="179">
        <v>1</v>
      </c>
      <c r="V87" s="180">
        <v>1.4950000000000001</v>
      </c>
      <c r="W87" s="248">
        <v>12.07</v>
      </c>
      <c r="X87" s="98">
        <f t="shared" si="63"/>
        <v>1</v>
      </c>
      <c r="Y87" s="98">
        <f t="shared" si="64"/>
        <v>0</v>
      </c>
      <c r="Z87" s="172">
        <v>0</v>
      </c>
      <c r="AA87" s="172">
        <v>0</v>
      </c>
      <c r="AB87" s="173">
        <v>1</v>
      </c>
      <c r="AC87" s="172">
        <f t="shared" si="82"/>
        <v>78855.751818558405</v>
      </c>
      <c r="AD87" s="172">
        <f t="shared" si="83"/>
        <v>72800.225211267607</v>
      </c>
      <c r="AE87" s="169" t="s">
        <v>270</v>
      </c>
      <c r="AF87" s="170">
        <v>526</v>
      </c>
      <c r="AG87" s="170">
        <v>100</v>
      </c>
      <c r="AH87" s="171">
        <f>V87</f>
        <v>1.4950000000000001</v>
      </c>
      <c r="AI87" s="82"/>
    </row>
    <row r="88" spans="1:35" s="35" customFormat="1" ht="14.45" customHeight="1" x14ac:dyDescent="0.2">
      <c r="A88" s="277">
        <v>115</v>
      </c>
      <c r="B88" s="278" t="s">
        <v>680</v>
      </c>
      <c r="C88" s="277" t="s">
        <v>3</v>
      </c>
      <c r="D88" s="279">
        <f>'Transmission Cost 12-30-2014'!B72</f>
        <v>636648.11</v>
      </c>
      <c r="E88" s="279">
        <f>'Transmission Cost 12-30-2014'!D72</f>
        <v>587758.34</v>
      </c>
      <c r="F88" s="280" t="s">
        <v>29</v>
      </c>
      <c r="G88" s="164"/>
      <c r="H88" s="277" t="s">
        <v>1463</v>
      </c>
      <c r="I88" s="279"/>
      <c r="J88" s="277" t="s">
        <v>1464</v>
      </c>
      <c r="K88" s="279">
        <f t="shared" si="76"/>
        <v>1529.6433463131732</v>
      </c>
      <c r="L88" s="215">
        <f t="shared" si="77"/>
        <v>1412.1782816901407</v>
      </c>
      <c r="M88" s="154">
        <f>SUM(K88)</f>
        <v>1529.6433463131732</v>
      </c>
      <c r="N88" s="278" t="s">
        <v>269</v>
      </c>
      <c r="O88" s="217" t="s">
        <v>768</v>
      </c>
      <c r="P88" s="281"/>
      <c r="Q88" s="282"/>
      <c r="R88" s="278"/>
      <c r="S88" s="278">
        <v>1</v>
      </c>
      <c r="T88" s="216">
        <v>115</v>
      </c>
      <c r="U88" s="217">
        <v>1</v>
      </c>
      <c r="V88" s="283">
        <v>2.9000000000000001E-2</v>
      </c>
      <c r="W88" s="284">
        <v>12.07</v>
      </c>
      <c r="X88" s="233">
        <f t="shared" si="63"/>
        <v>1</v>
      </c>
      <c r="Y88" s="233">
        <f t="shared" si="64"/>
        <v>1</v>
      </c>
      <c r="Z88" s="219">
        <f>K88*X88*Y88</f>
        <v>1529.6433463131732</v>
      </c>
      <c r="AA88" s="219">
        <f>L88*X88*Y88</f>
        <v>1412.1782816901407</v>
      </c>
      <c r="AB88" s="223">
        <v>0</v>
      </c>
      <c r="AC88" s="219">
        <f t="shared" si="82"/>
        <v>0</v>
      </c>
      <c r="AD88" s="219">
        <f t="shared" si="83"/>
        <v>0</v>
      </c>
      <c r="AE88" s="224" t="s">
        <v>270</v>
      </c>
      <c r="AF88" s="225">
        <v>526</v>
      </c>
      <c r="AG88" s="225">
        <v>100</v>
      </c>
      <c r="AH88" s="222">
        <f>V88</f>
        <v>2.9000000000000001E-2</v>
      </c>
      <c r="AI88" s="82"/>
    </row>
    <row r="89" spans="1:35" s="28" customFormat="1" ht="14.45" customHeight="1" x14ac:dyDescent="0.2">
      <c r="A89" s="83">
        <v>115</v>
      </c>
      <c r="B89" s="84" t="s">
        <v>342</v>
      </c>
      <c r="C89" s="93" t="s">
        <v>344</v>
      </c>
      <c r="D89" s="85">
        <f t="shared" ref="D89:D106" si="86">VLOOKUP(C89,TLine_Cost,2,FALSE)</f>
        <v>272613.42</v>
      </c>
      <c r="E89" s="85">
        <f t="shared" ref="E89:E92" si="87">VLOOKUP(C89,TLine_Cost,4,FALSE)</f>
        <v>131998.09</v>
      </c>
      <c r="F89" s="86" t="s">
        <v>29</v>
      </c>
      <c r="G89" s="83">
        <v>52310</v>
      </c>
      <c r="H89" s="88" t="s">
        <v>346</v>
      </c>
      <c r="I89" s="83">
        <v>52308</v>
      </c>
      <c r="J89" s="94" t="s">
        <v>345</v>
      </c>
      <c r="K89" s="96">
        <f t="shared" ref="K89:K92" si="88">D89*V89/W89</f>
        <v>272613.42</v>
      </c>
      <c r="L89" s="96">
        <f t="shared" ref="L89:L92" si="89">E89*V89/W89</f>
        <v>131998.09</v>
      </c>
      <c r="M89" s="97">
        <f t="shared" si="78"/>
        <v>272613.42</v>
      </c>
      <c r="N89" s="98" t="s">
        <v>277</v>
      </c>
      <c r="O89" s="112" t="s">
        <v>270</v>
      </c>
      <c r="P89" s="98" t="e">
        <f>VLOOKUP(I89,I91:J531,2,FALSE)</f>
        <v>#N/A</v>
      </c>
      <c r="Q89" s="99" t="e">
        <f>VLOOKUP(I89,#REF!,5,FALSE)</f>
        <v>#REF!</v>
      </c>
      <c r="R89" s="99" t="e">
        <f>VLOOKUP(I89,#REF!,6,FALSE)</f>
        <v>#REF!</v>
      </c>
      <c r="S89" s="100" t="e">
        <f t="shared" ref="S89:S92" si="90">SQRT(Q89^2+R89^2)</f>
        <v>#REF!</v>
      </c>
      <c r="T89" s="83">
        <v>115</v>
      </c>
      <c r="U89" s="83">
        <v>1</v>
      </c>
      <c r="V89" s="101">
        <v>1.1000000000000001</v>
      </c>
      <c r="W89" s="101">
        <v>1.1000000000000001</v>
      </c>
      <c r="X89" s="98">
        <f t="shared" si="63"/>
        <v>1</v>
      </c>
      <c r="Y89" s="98">
        <f t="shared" si="64"/>
        <v>0</v>
      </c>
      <c r="Z89" s="105">
        <f t="shared" ref="Z89:Z104" si="91">K89*X89*Y89</f>
        <v>0</v>
      </c>
      <c r="AA89" s="105">
        <f t="shared" ref="AA89:AA104" si="92">L89*X89*Y89</f>
        <v>0</v>
      </c>
      <c r="AB89" s="98">
        <f t="shared" ref="AB89:AB104" si="93">IF(N89="R",1,0)</f>
        <v>1</v>
      </c>
      <c r="AC89" s="105">
        <f t="shared" ref="AC89:AC92" si="94">K89*X89*AB89</f>
        <v>272613.42</v>
      </c>
      <c r="AD89" s="105">
        <f t="shared" ref="AD89:AD92" si="95">L89*X89*AB89</f>
        <v>131998.09</v>
      </c>
      <c r="AE89" s="103" t="s">
        <v>270</v>
      </c>
      <c r="AF89" s="38">
        <v>526</v>
      </c>
      <c r="AG89" s="38">
        <v>100</v>
      </c>
      <c r="AH89" s="150">
        <f t="shared" si="62"/>
        <v>1.1000000000000001</v>
      </c>
    </row>
    <row r="90" spans="1:35" s="28" customFormat="1" ht="14.45" customHeight="1" x14ac:dyDescent="0.2">
      <c r="A90" s="83">
        <v>115</v>
      </c>
      <c r="B90" s="84" t="s">
        <v>1404</v>
      </c>
      <c r="C90" s="246" t="s">
        <v>606</v>
      </c>
      <c r="D90" s="85">
        <f>VLOOKUP(C90,TLine_Cost,2,FALSE)</f>
        <v>5929234.8099999996</v>
      </c>
      <c r="E90" s="85">
        <f>VLOOKUP(C90,TLine_Cost,4,FALSE)</f>
        <v>4995582.01</v>
      </c>
      <c r="F90" s="86" t="s">
        <v>29</v>
      </c>
      <c r="G90" s="83"/>
      <c r="H90" s="88" t="s">
        <v>1405</v>
      </c>
      <c r="I90" s="83"/>
      <c r="J90" s="94" t="s">
        <v>1406</v>
      </c>
      <c r="K90" s="96">
        <f t="shared" ref="K90" si="96">D90*V90/W90</f>
        <v>2254.1762045368141</v>
      </c>
      <c r="L90" s="96">
        <f t="shared" ref="L90" si="97">E90*V90/W90</f>
        <v>1899.220127993917</v>
      </c>
      <c r="M90" s="97">
        <f t="shared" ref="M90" si="98">SUM(K90)</f>
        <v>2254.1762045368141</v>
      </c>
      <c r="N90" s="98" t="s">
        <v>277</v>
      </c>
      <c r="O90" s="112" t="s">
        <v>270</v>
      </c>
      <c r="P90" s="98"/>
      <c r="Q90" s="99"/>
      <c r="R90" s="99"/>
      <c r="S90" s="100"/>
      <c r="T90" s="83">
        <v>115</v>
      </c>
      <c r="U90" s="83">
        <v>1</v>
      </c>
      <c r="V90" s="101">
        <v>1.7999999999999999E-2</v>
      </c>
      <c r="W90" s="101">
        <v>47.345999999999997</v>
      </c>
      <c r="X90" s="98">
        <f t="shared" si="63"/>
        <v>1</v>
      </c>
      <c r="Y90" s="98">
        <f t="shared" si="64"/>
        <v>0</v>
      </c>
      <c r="Z90" s="105">
        <f t="shared" ref="Z90" si="99">K90*X90*Y90</f>
        <v>0</v>
      </c>
      <c r="AA90" s="105">
        <f t="shared" ref="AA90" si="100">L90*X90*Y90</f>
        <v>0</v>
      </c>
      <c r="AB90" s="98">
        <v>1</v>
      </c>
      <c r="AC90" s="105">
        <f t="shared" ref="AC90" si="101">K90*X90*AB90</f>
        <v>2254.1762045368141</v>
      </c>
      <c r="AD90" s="105">
        <f t="shared" ref="AD90" si="102">L90*X90*AB90</f>
        <v>1899.220127993917</v>
      </c>
      <c r="AE90" s="103" t="s">
        <v>270</v>
      </c>
      <c r="AF90" s="38">
        <v>526</v>
      </c>
      <c r="AG90" s="38">
        <v>100</v>
      </c>
      <c r="AH90" s="150">
        <f t="shared" si="62"/>
        <v>1.7999999999999999E-2</v>
      </c>
      <c r="AI90" s="82"/>
    </row>
    <row r="91" spans="1:35" s="28" customFormat="1" ht="14.45" customHeight="1" x14ac:dyDescent="0.2">
      <c r="A91" s="83">
        <v>115</v>
      </c>
      <c r="B91" s="84" t="s">
        <v>962</v>
      </c>
      <c r="C91" s="93" t="s">
        <v>348</v>
      </c>
      <c r="D91" s="85">
        <f t="shared" si="86"/>
        <v>768173.9800000001</v>
      </c>
      <c r="E91" s="85">
        <f t="shared" si="87"/>
        <v>479479.2</v>
      </c>
      <c r="F91" s="86" t="s">
        <v>29</v>
      </c>
      <c r="G91" s="83">
        <v>52086</v>
      </c>
      <c r="H91" s="88" t="s">
        <v>1401</v>
      </c>
      <c r="I91" s="83">
        <v>52098</v>
      </c>
      <c r="J91" s="94" t="s">
        <v>1400</v>
      </c>
      <c r="K91" s="96">
        <f t="shared" si="88"/>
        <v>628.44885192255254</v>
      </c>
      <c r="L91" s="96">
        <f t="shared" si="89"/>
        <v>392.26550313607851</v>
      </c>
      <c r="M91" s="97">
        <f t="shared" si="78"/>
        <v>628.44885192255254</v>
      </c>
      <c r="N91" s="98" t="s">
        <v>277</v>
      </c>
      <c r="O91" s="112" t="s">
        <v>270</v>
      </c>
      <c r="P91" s="98" t="e">
        <f>VLOOKUP(I91,I93:J532,2,FALSE)</f>
        <v>#N/A</v>
      </c>
      <c r="Q91" s="99" t="e">
        <f>VLOOKUP(I91,#REF!,5,FALSE)</f>
        <v>#REF!</v>
      </c>
      <c r="R91" s="99" t="e">
        <f>VLOOKUP(I91,#REF!,6,FALSE)</f>
        <v>#REF!</v>
      </c>
      <c r="S91" s="100" t="e">
        <f t="shared" si="90"/>
        <v>#REF!</v>
      </c>
      <c r="T91" s="83">
        <v>115</v>
      </c>
      <c r="U91" s="83">
        <v>1</v>
      </c>
      <c r="V91" s="101">
        <v>8.9999999999999993E-3</v>
      </c>
      <c r="W91" s="101">
        <v>11.000999999999999</v>
      </c>
      <c r="X91" s="98">
        <f t="shared" si="63"/>
        <v>1</v>
      </c>
      <c r="Y91" s="98">
        <f t="shared" si="64"/>
        <v>0</v>
      </c>
      <c r="Z91" s="105">
        <f t="shared" si="91"/>
        <v>0</v>
      </c>
      <c r="AA91" s="105">
        <f t="shared" si="92"/>
        <v>0</v>
      </c>
      <c r="AB91" s="98">
        <f t="shared" si="93"/>
        <v>1</v>
      </c>
      <c r="AC91" s="105">
        <f t="shared" si="94"/>
        <v>628.44885192255254</v>
      </c>
      <c r="AD91" s="105">
        <f t="shared" si="95"/>
        <v>392.26550313607851</v>
      </c>
      <c r="AE91" s="103" t="s">
        <v>270</v>
      </c>
      <c r="AF91" s="38">
        <v>526</v>
      </c>
      <c r="AG91" s="38">
        <v>100</v>
      </c>
      <c r="AH91" s="150">
        <f t="shared" si="62"/>
        <v>8.9999999999999993E-3</v>
      </c>
      <c r="AI91" s="82"/>
    </row>
    <row r="92" spans="1:35" s="28" customFormat="1" ht="14.45" customHeight="1" x14ac:dyDescent="0.2">
      <c r="A92" s="83">
        <v>115</v>
      </c>
      <c r="B92" s="84" t="s">
        <v>347</v>
      </c>
      <c r="C92" s="93" t="s">
        <v>603</v>
      </c>
      <c r="D92" s="85">
        <f t="shared" si="86"/>
        <v>250836.72</v>
      </c>
      <c r="E92" s="85">
        <f t="shared" si="87"/>
        <v>199026.99</v>
      </c>
      <c r="F92" s="86" t="s">
        <v>29</v>
      </c>
      <c r="G92" s="83">
        <v>52086</v>
      </c>
      <c r="H92" s="88" t="s">
        <v>1402</v>
      </c>
      <c r="I92" s="83">
        <v>52098</v>
      </c>
      <c r="J92" s="94" t="s">
        <v>1403</v>
      </c>
      <c r="K92" s="96">
        <f t="shared" si="88"/>
        <v>250836.71999999997</v>
      </c>
      <c r="L92" s="96">
        <f t="shared" si="89"/>
        <v>199026.99</v>
      </c>
      <c r="M92" s="97">
        <f t="shared" si="78"/>
        <v>250836.71999999997</v>
      </c>
      <c r="N92" s="98" t="s">
        <v>277</v>
      </c>
      <c r="O92" s="112" t="s">
        <v>270</v>
      </c>
      <c r="P92" s="98" t="e">
        <f>VLOOKUP(I92,I104:J533,2,FALSE)</f>
        <v>#N/A</v>
      </c>
      <c r="Q92" s="99" t="e">
        <f>VLOOKUP(I92,#REF!,5,FALSE)</f>
        <v>#REF!</v>
      </c>
      <c r="R92" s="99" t="e">
        <f>VLOOKUP(I92,#REF!,6,FALSE)</f>
        <v>#REF!</v>
      </c>
      <c r="S92" s="100" t="e">
        <f t="shared" si="90"/>
        <v>#REF!</v>
      </c>
      <c r="T92" s="83">
        <v>115</v>
      </c>
      <c r="U92" s="83">
        <v>1</v>
      </c>
      <c r="V92" s="248">
        <v>1.1479999999999999</v>
      </c>
      <c r="W92" s="248">
        <v>1.1479999999999999</v>
      </c>
      <c r="X92" s="98">
        <f t="shared" si="63"/>
        <v>1</v>
      </c>
      <c r="Y92" s="98">
        <f t="shared" si="64"/>
        <v>0</v>
      </c>
      <c r="Z92" s="105">
        <f t="shared" si="91"/>
        <v>0</v>
      </c>
      <c r="AA92" s="105">
        <f t="shared" si="92"/>
        <v>0</v>
      </c>
      <c r="AB92" s="98">
        <f t="shared" si="93"/>
        <v>1</v>
      </c>
      <c r="AC92" s="105">
        <f t="shared" si="94"/>
        <v>250836.71999999997</v>
      </c>
      <c r="AD92" s="105">
        <f t="shared" si="95"/>
        <v>199026.99</v>
      </c>
      <c r="AE92" s="103" t="s">
        <v>270</v>
      </c>
      <c r="AF92" s="38">
        <v>526</v>
      </c>
      <c r="AG92" s="38">
        <v>100</v>
      </c>
      <c r="AH92" s="38">
        <f t="shared" si="62"/>
        <v>1.1479999999999999</v>
      </c>
      <c r="AI92" s="82"/>
    </row>
    <row r="93" spans="1:35" s="28" customFormat="1" ht="14.45" customHeight="1" x14ac:dyDescent="0.2">
      <c r="A93" s="83">
        <v>115</v>
      </c>
      <c r="B93" s="84" t="s">
        <v>1349</v>
      </c>
      <c r="C93" s="246" t="s">
        <v>628</v>
      </c>
      <c r="D93" s="85">
        <f>VLOOKUP(C93,TLine_Cost,2,FALSE)</f>
        <v>2907395.39</v>
      </c>
      <c r="E93" s="85">
        <f>VLOOKUP(C93,TLine_Cost,4,FALSE)</f>
        <v>2746044.1</v>
      </c>
      <c r="F93" s="86" t="s">
        <v>29</v>
      </c>
      <c r="G93" s="83"/>
      <c r="H93" s="88" t="s">
        <v>1350</v>
      </c>
      <c r="I93" s="83"/>
      <c r="J93" s="94" t="s">
        <v>1351</v>
      </c>
      <c r="K93" s="96">
        <f t="shared" ref="K93" si="103">D93*V93/W93</f>
        <v>2578.8117880109398</v>
      </c>
      <c r="L93" s="96">
        <f t="shared" ref="L93" si="104">E93*V93/W93</f>
        <v>2435.6958533520587</v>
      </c>
      <c r="M93" s="97">
        <f>SUM(K93:K94)</f>
        <v>7951.3363463670648</v>
      </c>
      <c r="N93" s="98" t="s">
        <v>277</v>
      </c>
      <c r="O93" s="112" t="s">
        <v>270</v>
      </c>
      <c r="P93" s="98"/>
      <c r="Q93" s="99"/>
      <c r="R93" s="99"/>
      <c r="S93" s="100"/>
      <c r="T93" s="83">
        <v>115</v>
      </c>
      <c r="U93" s="83">
        <v>1</v>
      </c>
      <c r="V93" s="101">
        <v>1.2E-2</v>
      </c>
      <c r="W93" s="101">
        <v>13.529</v>
      </c>
      <c r="X93" s="98">
        <f t="shared" si="63"/>
        <v>1</v>
      </c>
      <c r="Y93" s="98">
        <f t="shared" si="64"/>
        <v>0</v>
      </c>
      <c r="Z93" s="105">
        <f t="shared" ref="Z93" si="105">K93*X93*Y93</f>
        <v>0</v>
      </c>
      <c r="AA93" s="105">
        <f t="shared" ref="AA93" si="106">L93*X93*Y93</f>
        <v>0</v>
      </c>
      <c r="AB93" s="98">
        <v>1</v>
      </c>
      <c r="AC93" s="105">
        <f t="shared" ref="AC93" si="107">K93*X93*AB93</f>
        <v>2578.8117880109398</v>
      </c>
      <c r="AD93" s="105">
        <f t="shared" ref="AD93" si="108">L93*X93*AB93</f>
        <v>2435.6958533520587</v>
      </c>
      <c r="AE93" s="103" t="s">
        <v>270</v>
      </c>
      <c r="AF93" s="38">
        <v>526</v>
      </c>
      <c r="AG93" s="38">
        <v>100</v>
      </c>
      <c r="AH93" s="150">
        <f t="shared" ref="AH93:AH103" si="109">V93</f>
        <v>1.2E-2</v>
      </c>
      <c r="AI93" s="82"/>
    </row>
    <row r="94" spans="1:35" s="28" customFormat="1" ht="14.45" customHeight="1" x14ac:dyDescent="0.2">
      <c r="A94" s="83">
        <v>115</v>
      </c>
      <c r="B94" s="84" t="s">
        <v>1349</v>
      </c>
      <c r="C94" s="246" t="s">
        <v>628</v>
      </c>
      <c r="D94" s="85">
        <f>VLOOKUP(C94,TLine_Cost,2,FALSE)</f>
        <v>2907395.39</v>
      </c>
      <c r="E94" s="85">
        <f>VLOOKUP(C94,TLine_Cost,4,FALSE)</f>
        <v>2746044.1</v>
      </c>
      <c r="F94" s="86" t="s">
        <v>29</v>
      </c>
      <c r="G94" s="83"/>
      <c r="H94" s="88" t="s">
        <v>1352</v>
      </c>
      <c r="I94" s="83"/>
      <c r="J94" s="94" t="s">
        <v>1353</v>
      </c>
      <c r="K94" s="96">
        <f t="shared" ref="K94" si="110">D94*V94/W94</f>
        <v>5372.5245583561245</v>
      </c>
      <c r="L94" s="96">
        <f t="shared" ref="L94" si="111">E94*V94/W94</f>
        <v>5074.3663611501224</v>
      </c>
      <c r="M94" s="97"/>
      <c r="N94" s="98" t="s">
        <v>277</v>
      </c>
      <c r="O94" s="112" t="s">
        <v>270</v>
      </c>
      <c r="P94" s="98"/>
      <c r="Q94" s="99"/>
      <c r="R94" s="99"/>
      <c r="S94" s="100"/>
      <c r="T94" s="83">
        <v>115</v>
      </c>
      <c r="U94" s="83">
        <v>1</v>
      </c>
      <c r="V94" s="101">
        <v>2.5000000000000001E-2</v>
      </c>
      <c r="W94" s="101">
        <v>13.529</v>
      </c>
      <c r="X94" s="98">
        <f t="shared" si="63"/>
        <v>1</v>
      </c>
      <c r="Y94" s="98">
        <f t="shared" si="64"/>
        <v>0</v>
      </c>
      <c r="Z94" s="105">
        <f t="shared" ref="Z94" si="112">K94*X94*Y94</f>
        <v>0</v>
      </c>
      <c r="AA94" s="105">
        <f t="shared" ref="AA94" si="113">L94*X94*Y94</f>
        <v>0</v>
      </c>
      <c r="AB94" s="98">
        <v>1</v>
      </c>
      <c r="AC94" s="105">
        <f t="shared" ref="AC94" si="114">K94*X94*AB94</f>
        <v>5372.5245583561245</v>
      </c>
      <c r="AD94" s="105">
        <f t="shared" ref="AD94" si="115">L94*X94*AB94</f>
        <v>5074.3663611501224</v>
      </c>
      <c r="AE94" s="103" t="s">
        <v>270</v>
      </c>
      <c r="AF94" s="38">
        <v>526</v>
      </c>
      <c r="AG94" s="38">
        <v>100</v>
      </c>
      <c r="AH94" s="150">
        <f t="shared" si="109"/>
        <v>2.5000000000000001E-2</v>
      </c>
      <c r="AI94" s="82"/>
    </row>
    <row r="95" spans="1:35" s="28" customFormat="1" ht="14.45" customHeight="1" x14ac:dyDescent="0.2">
      <c r="A95" s="83">
        <v>115</v>
      </c>
      <c r="B95" s="84" t="s">
        <v>349</v>
      </c>
      <c r="C95" s="244" t="s">
        <v>628</v>
      </c>
      <c r="D95" s="85">
        <f>VLOOKUP(C95,TLine_Cost,2,FALSE)</f>
        <v>2907395.39</v>
      </c>
      <c r="E95" s="85">
        <f>VLOOKUP(C95,TLine_Cost,4,FALSE)</f>
        <v>2746044.1</v>
      </c>
      <c r="F95" s="86" t="s">
        <v>29</v>
      </c>
      <c r="G95" s="83"/>
      <c r="H95" s="88" t="s">
        <v>1335</v>
      </c>
      <c r="I95" s="83"/>
      <c r="J95" s="94" t="s">
        <v>1336</v>
      </c>
      <c r="K95" s="96">
        <f>D95*V95/W95</f>
        <v>5000.4343316953309</v>
      </c>
      <c r="L95" s="96">
        <f>E95*V95/W95</f>
        <v>4722.9259705159702</v>
      </c>
      <c r="M95" s="97">
        <f>SUM(K95:K103)</f>
        <v>144783.69443141329</v>
      </c>
      <c r="N95" s="98" t="s">
        <v>277</v>
      </c>
      <c r="O95" s="112" t="s">
        <v>270</v>
      </c>
      <c r="P95" s="98"/>
      <c r="Q95" s="99"/>
      <c r="R95" s="99"/>
      <c r="S95" s="100"/>
      <c r="T95" s="83">
        <v>115</v>
      </c>
      <c r="U95" s="83">
        <v>1</v>
      </c>
      <c r="V95" s="101">
        <v>2.8000000000000001E-2</v>
      </c>
      <c r="W95" s="101">
        <v>16.28</v>
      </c>
      <c r="X95" s="98">
        <f t="shared" si="63"/>
        <v>1</v>
      </c>
      <c r="Y95" s="98">
        <f t="shared" si="64"/>
        <v>0</v>
      </c>
      <c r="Z95" s="105">
        <f t="shared" ref="Z95:Z96" si="116">K95*X95*Y95</f>
        <v>0</v>
      </c>
      <c r="AA95" s="105">
        <f t="shared" ref="AA95:AA96" si="117">L95*X95*Y95</f>
        <v>0</v>
      </c>
      <c r="AB95" s="98">
        <f t="shared" si="93"/>
        <v>1</v>
      </c>
      <c r="AC95" s="105">
        <f t="shared" ref="AC95:AC101" si="118">K95*X95*AB95</f>
        <v>5000.4343316953309</v>
      </c>
      <c r="AD95" s="105">
        <f t="shared" ref="AD95:AD101" si="119">L95*X95*AB95</f>
        <v>4722.9259705159702</v>
      </c>
      <c r="AE95" s="103" t="s">
        <v>270</v>
      </c>
      <c r="AF95" s="38">
        <v>526</v>
      </c>
      <c r="AG95" s="38">
        <v>100</v>
      </c>
      <c r="AH95" s="150">
        <f t="shared" si="109"/>
        <v>2.8000000000000001E-2</v>
      </c>
      <c r="AI95" s="82"/>
    </row>
    <row r="96" spans="1:35" s="28" customFormat="1" ht="14.45" customHeight="1" x14ac:dyDescent="0.2">
      <c r="A96" s="83">
        <v>115</v>
      </c>
      <c r="B96" s="84" t="s">
        <v>349</v>
      </c>
      <c r="C96" s="244" t="s">
        <v>628</v>
      </c>
      <c r="D96" s="85">
        <f t="shared" ref="D96" si="120">VLOOKUP(C96,TLine_Cost,2,FALSE)</f>
        <v>2907395.39</v>
      </c>
      <c r="E96" s="85">
        <f t="shared" ref="E96" si="121">VLOOKUP(C96,TLine_Cost,4,FALSE)</f>
        <v>2746044.1</v>
      </c>
      <c r="F96" s="86" t="s">
        <v>29</v>
      </c>
      <c r="G96" s="83"/>
      <c r="H96" s="88" t="s">
        <v>1337</v>
      </c>
      <c r="I96" s="83"/>
      <c r="J96" s="94" t="s">
        <v>1338</v>
      </c>
      <c r="K96" s="96">
        <f>D96*V96/W96</f>
        <v>3035.9779871007372</v>
      </c>
      <c r="L96" s="96">
        <f>E96*V96/W96</f>
        <v>2867.4907678132681</v>
      </c>
      <c r="M96" s="97"/>
      <c r="N96" s="98" t="s">
        <v>277</v>
      </c>
      <c r="O96" s="112" t="s">
        <v>270</v>
      </c>
      <c r="P96" s="98"/>
      <c r="Q96" s="99"/>
      <c r="R96" s="99"/>
      <c r="S96" s="100"/>
      <c r="T96" s="83">
        <v>115</v>
      </c>
      <c r="U96" s="83">
        <v>1</v>
      </c>
      <c r="V96" s="101">
        <v>1.7000000000000001E-2</v>
      </c>
      <c r="W96" s="101">
        <v>16.28</v>
      </c>
      <c r="X96" s="98">
        <f t="shared" si="63"/>
        <v>1</v>
      </c>
      <c r="Y96" s="98">
        <f t="shared" si="64"/>
        <v>0</v>
      </c>
      <c r="Z96" s="105">
        <f t="shared" si="116"/>
        <v>0</v>
      </c>
      <c r="AA96" s="105">
        <f t="shared" si="117"/>
        <v>0</v>
      </c>
      <c r="AB96" s="98">
        <f t="shared" si="93"/>
        <v>1</v>
      </c>
      <c r="AC96" s="105">
        <f t="shared" si="118"/>
        <v>3035.9779871007372</v>
      </c>
      <c r="AD96" s="105">
        <f t="shared" si="119"/>
        <v>2867.4907678132681</v>
      </c>
      <c r="AE96" s="103" t="s">
        <v>270</v>
      </c>
      <c r="AF96" s="38">
        <v>526</v>
      </c>
      <c r="AG96" s="38">
        <v>100</v>
      </c>
      <c r="AH96" s="150">
        <f t="shared" si="109"/>
        <v>1.7000000000000001E-2</v>
      </c>
      <c r="AI96" s="82"/>
    </row>
    <row r="97" spans="1:35" s="28" customFormat="1" ht="14.45" customHeight="1" x14ac:dyDescent="0.2">
      <c r="A97" s="83">
        <v>115</v>
      </c>
      <c r="B97" s="84" t="s">
        <v>349</v>
      </c>
      <c r="C97" s="246" t="s">
        <v>624</v>
      </c>
      <c r="D97" s="85">
        <f t="shared" ref="D97:D103" si="122">VLOOKUP(C97,TLine_Cost,2,FALSE)</f>
        <v>662558.69000000006</v>
      </c>
      <c r="E97" s="85">
        <f t="shared" ref="E97:E108" si="123">VLOOKUP(C97,TLine_Cost,4,FALSE)</f>
        <v>352097.96</v>
      </c>
      <c r="F97" s="86" t="s">
        <v>29</v>
      </c>
      <c r="G97" s="83">
        <v>52394</v>
      </c>
      <c r="H97" s="244" t="s">
        <v>1338</v>
      </c>
      <c r="I97" s="83">
        <v>52396</v>
      </c>
      <c r="J97" s="244" t="s">
        <v>1339</v>
      </c>
      <c r="K97" s="96">
        <f>D97*V97/W97</f>
        <v>111104.74347051597</v>
      </c>
      <c r="L97" s="96">
        <f>E97*V97/W97</f>
        <v>59043.453980343984</v>
      </c>
      <c r="M97" s="97"/>
      <c r="N97" s="98" t="s">
        <v>277</v>
      </c>
      <c r="O97" s="112" t="s">
        <v>270</v>
      </c>
      <c r="P97" s="98" t="e">
        <f>VLOOKUP(I97,I104:J534,2,FALSE)</f>
        <v>#N/A</v>
      </c>
      <c r="Q97" s="99" t="e">
        <f>VLOOKUP(I97,#REF!,5,FALSE)</f>
        <v>#REF!</v>
      </c>
      <c r="R97" s="99" t="e">
        <f>VLOOKUP(I97,#REF!,6,FALSE)</f>
        <v>#REF!</v>
      </c>
      <c r="S97" s="100" t="e">
        <f>SQRT(Q97^2+R97^2)</f>
        <v>#REF!</v>
      </c>
      <c r="T97" s="83">
        <v>115</v>
      </c>
      <c r="U97" s="83">
        <v>1</v>
      </c>
      <c r="V97" s="248">
        <v>2.73</v>
      </c>
      <c r="W97" s="248">
        <v>16.28</v>
      </c>
      <c r="X97" s="98">
        <f t="shared" si="63"/>
        <v>1</v>
      </c>
      <c r="Y97" s="98">
        <f t="shared" si="64"/>
        <v>0</v>
      </c>
      <c r="Z97" s="105">
        <f>K97*X97*Y97</f>
        <v>0</v>
      </c>
      <c r="AA97" s="105">
        <f>L97*X97*Y97</f>
        <v>0</v>
      </c>
      <c r="AB97" s="98">
        <f>IF(N97="R",1,0)</f>
        <v>1</v>
      </c>
      <c r="AC97" s="105">
        <f t="shared" si="118"/>
        <v>111104.74347051597</v>
      </c>
      <c r="AD97" s="105">
        <f t="shared" si="119"/>
        <v>59043.453980343984</v>
      </c>
      <c r="AE97" s="103" t="s">
        <v>270</v>
      </c>
      <c r="AF97" s="38">
        <v>526</v>
      </c>
      <c r="AG97" s="38">
        <v>100</v>
      </c>
      <c r="AH97" s="38">
        <f t="shared" si="109"/>
        <v>2.73</v>
      </c>
      <c r="AI97" s="82"/>
    </row>
    <row r="98" spans="1:35" s="28" customFormat="1" ht="14.45" customHeight="1" x14ac:dyDescent="0.2">
      <c r="A98" s="83">
        <v>115</v>
      </c>
      <c r="B98" s="84" t="s">
        <v>1472</v>
      </c>
      <c r="C98" s="246" t="s">
        <v>607</v>
      </c>
      <c r="D98" s="85">
        <f t="shared" si="122"/>
        <v>2051530.8</v>
      </c>
      <c r="E98" s="85">
        <f t="shared" si="123"/>
        <v>1880743.7999999998</v>
      </c>
      <c r="F98" s="86" t="s">
        <v>29</v>
      </c>
      <c r="G98" s="83"/>
      <c r="H98" s="244" t="s">
        <v>1473</v>
      </c>
      <c r="I98" s="83"/>
      <c r="J98" s="244" t="s">
        <v>1474</v>
      </c>
      <c r="K98" s="96">
        <f>D98*V98/W98</f>
        <v>6755.864324917673</v>
      </c>
      <c r="L98" s="96">
        <f>E98*V98/W98</f>
        <v>6193.4482985729965</v>
      </c>
      <c r="M98" s="97">
        <f>SUM(K98)</f>
        <v>6755.864324917673</v>
      </c>
      <c r="N98" s="98" t="s">
        <v>277</v>
      </c>
      <c r="O98" s="112" t="s">
        <v>270</v>
      </c>
      <c r="P98" s="98"/>
      <c r="Q98" s="99"/>
      <c r="R98" s="99"/>
      <c r="S98" s="100"/>
      <c r="T98" s="83">
        <v>115</v>
      </c>
      <c r="U98" s="83">
        <v>1</v>
      </c>
      <c r="V98" s="248">
        <v>0.03</v>
      </c>
      <c r="W98" s="248">
        <v>9.11</v>
      </c>
      <c r="X98" s="98">
        <f t="shared" si="63"/>
        <v>1</v>
      </c>
      <c r="Y98" s="98">
        <f t="shared" si="64"/>
        <v>0</v>
      </c>
      <c r="Z98" s="105">
        <f>K98*X98*Y98</f>
        <v>0</v>
      </c>
      <c r="AA98" s="105">
        <f>L98*X98*Y98</f>
        <v>0</v>
      </c>
      <c r="AB98" s="98">
        <v>1</v>
      </c>
      <c r="AC98" s="105">
        <f t="shared" si="118"/>
        <v>6755.864324917673</v>
      </c>
      <c r="AD98" s="105">
        <f t="shared" si="119"/>
        <v>6193.4482985729965</v>
      </c>
      <c r="AE98" s="103" t="s">
        <v>270</v>
      </c>
      <c r="AF98" s="38">
        <v>526</v>
      </c>
      <c r="AG98" s="38">
        <v>100</v>
      </c>
      <c r="AH98" s="38">
        <f>V98</f>
        <v>0.03</v>
      </c>
      <c r="AI98" s="82"/>
    </row>
    <row r="99" spans="1:35" s="28" customFormat="1" ht="14.45" customHeight="1" x14ac:dyDescent="0.2">
      <c r="A99" s="83">
        <v>115</v>
      </c>
      <c r="B99" s="84" t="s">
        <v>1465</v>
      </c>
      <c r="C99" s="246" t="s">
        <v>623</v>
      </c>
      <c r="D99" s="85">
        <f t="shared" si="122"/>
        <v>5596633.5200000005</v>
      </c>
      <c r="E99" s="85">
        <f t="shared" si="123"/>
        <v>4345921.290000001</v>
      </c>
      <c r="F99" s="86" t="s">
        <v>30</v>
      </c>
      <c r="G99" s="83"/>
      <c r="H99" s="244" t="s">
        <v>1466</v>
      </c>
      <c r="I99" s="83"/>
      <c r="J99" s="244" t="s">
        <v>1467</v>
      </c>
      <c r="K99" s="96">
        <f t="shared" ref="K99:K101" si="124">D99*V99/W99</f>
        <v>0</v>
      </c>
      <c r="L99" s="96">
        <f t="shared" ref="L99:L101" si="125">E99*V99/W99</f>
        <v>0</v>
      </c>
      <c r="M99" s="97">
        <f>SUM(K99:K101)</f>
        <v>17945.771380265269</v>
      </c>
      <c r="N99" s="98" t="s">
        <v>269</v>
      </c>
      <c r="O99" s="112" t="s">
        <v>643</v>
      </c>
      <c r="P99" s="98"/>
      <c r="Q99" s="99"/>
      <c r="R99" s="99"/>
      <c r="S99" s="100"/>
      <c r="T99" s="83">
        <v>115</v>
      </c>
      <c r="U99" s="83">
        <v>1</v>
      </c>
      <c r="V99" s="248">
        <v>0</v>
      </c>
      <c r="W99" s="248">
        <v>27.443999999999999</v>
      </c>
      <c r="X99" s="98">
        <f t="shared" si="63"/>
        <v>0</v>
      </c>
      <c r="Y99" s="98">
        <f t="shared" si="64"/>
        <v>1</v>
      </c>
      <c r="Z99" s="105">
        <f>K99*X99*Y99</f>
        <v>0</v>
      </c>
      <c r="AA99" s="105">
        <f>L99*X99*Y99</f>
        <v>0</v>
      </c>
      <c r="AB99" s="98">
        <v>0</v>
      </c>
      <c r="AC99" s="105">
        <f t="shared" si="118"/>
        <v>0</v>
      </c>
      <c r="AD99" s="105">
        <f t="shared" si="119"/>
        <v>0</v>
      </c>
      <c r="AE99" s="103" t="s">
        <v>270</v>
      </c>
      <c r="AF99" s="38">
        <v>526</v>
      </c>
      <c r="AG99" s="38">
        <v>100</v>
      </c>
      <c r="AH99" s="38">
        <f t="shared" si="109"/>
        <v>0</v>
      </c>
      <c r="AI99" s="82"/>
    </row>
    <row r="100" spans="1:35" s="28" customFormat="1" ht="14.45" customHeight="1" x14ac:dyDescent="0.2">
      <c r="A100" s="83">
        <v>115</v>
      </c>
      <c r="B100" s="84" t="s">
        <v>1465</v>
      </c>
      <c r="C100" s="246" t="s">
        <v>623</v>
      </c>
      <c r="D100" s="85">
        <f t="shared" si="122"/>
        <v>5596633.5200000005</v>
      </c>
      <c r="E100" s="85">
        <f t="shared" si="123"/>
        <v>4345921.290000001</v>
      </c>
      <c r="F100" s="86" t="s">
        <v>30</v>
      </c>
      <c r="G100" s="83"/>
      <c r="H100" s="244" t="s">
        <v>1468</v>
      </c>
      <c r="I100" s="83"/>
      <c r="J100" s="244" t="s">
        <v>1469</v>
      </c>
      <c r="K100" s="96">
        <f t="shared" si="124"/>
        <v>0</v>
      </c>
      <c r="L100" s="96">
        <f t="shared" si="125"/>
        <v>0</v>
      </c>
      <c r="M100" s="97"/>
      <c r="N100" s="98" t="s">
        <v>269</v>
      </c>
      <c r="O100" s="112" t="s">
        <v>643</v>
      </c>
      <c r="P100" s="98"/>
      <c r="Q100" s="99"/>
      <c r="R100" s="99"/>
      <c r="S100" s="100"/>
      <c r="T100" s="83">
        <v>115</v>
      </c>
      <c r="U100" s="83">
        <v>1</v>
      </c>
      <c r="V100" s="248">
        <v>0</v>
      </c>
      <c r="W100" s="248">
        <v>27.443999999999999</v>
      </c>
      <c r="X100" s="98">
        <f t="shared" si="63"/>
        <v>0</v>
      </c>
      <c r="Y100" s="98">
        <f t="shared" si="64"/>
        <v>1</v>
      </c>
      <c r="Z100" s="105">
        <f>K100*X100*Y100</f>
        <v>0</v>
      </c>
      <c r="AA100" s="105">
        <f>L100*X100*Y100</f>
        <v>0</v>
      </c>
      <c r="AB100" s="98">
        <v>0</v>
      </c>
      <c r="AC100" s="105">
        <f t="shared" si="118"/>
        <v>0</v>
      </c>
      <c r="AD100" s="105">
        <f t="shared" si="119"/>
        <v>0</v>
      </c>
      <c r="AE100" s="103" t="s">
        <v>270</v>
      </c>
      <c r="AF100" s="38">
        <v>526</v>
      </c>
      <c r="AG100" s="38">
        <v>100</v>
      </c>
      <c r="AH100" s="38">
        <f t="shared" si="109"/>
        <v>0</v>
      </c>
      <c r="AI100" s="82"/>
    </row>
    <row r="101" spans="1:35" s="28" customFormat="1" ht="14.45" customHeight="1" x14ac:dyDescent="0.2">
      <c r="A101" s="200">
        <v>115</v>
      </c>
      <c r="B101" s="201" t="s">
        <v>1465</v>
      </c>
      <c r="C101" s="231" t="s">
        <v>623</v>
      </c>
      <c r="D101" s="165">
        <f t="shared" si="122"/>
        <v>5596633.5200000005</v>
      </c>
      <c r="E101" s="165">
        <f t="shared" si="123"/>
        <v>4345921.290000001</v>
      </c>
      <c r="F101" s="199" t="s">
        <v>29</v>
      </c>
      <c r="G101" s="200"/>
      <c r="H101" s="243" t="s">
        <v>1470</v>
      </c>
      <c r="I101" s="200"/>
      <c r="J101" s="243" t="s">
        <v>1471</v>
      </c>
      <c r="K101" s="232">
        <f t="shared" si="124"/>
        <v>17945.771380265269</v>
      </c>
      <c r="L101" s="232">
        <f t="shared" si="125"/>
        <v>13935.325518146044</v>
      </c>
      <c r="M101" s="154"/>
      <c r="N101" s="233" t="s">
        <v>269</v>
      </c>
      <c r="O101" s="234" t="s">
        <v>643</v>
      </c>
      <c r="P101" s="233"/>
      <c r="Q101" s="235"/>
      <c r="R101" s="235"/>
      <c r="S101" s="236"/>
      <c r="T101" s="200">
        <v>115</v>
      </c>
      <c r="U101" s="200">
        <v>1</v>
      </c>
      <c r="V101" s="284">
        <v>8.7999999999999995E-2</v>
      </c>
      <c r="W101" s="284">
        <v>27.443999999999999</v>
      </c>
      <c r="X101" s="233">
        <f t="shared" si="63"/>
        <v>1</v>
      </c>
      <c r="Y101" s="233">
        <f t="shared" si="64"/>
        <v>1</v>
      </c>
      <c r="Z101" s="219">
        <f>K101*X101*Y101</f>
        <v>17945.771380265269</v>
      </c>
      <c r="AA101" s="219">
        <f>L101*X101*Y101</f>
        <v>13935.325518146044</v>
      </c>
      <c r="AB101" s="233">
        <v>0</v>
      </c>
      <c r="AC101" s="219">
        <f t="shared" si="118"/>
        <v>0</v>
      </c>
      <c r="AD101" s="219">
        <f t="shared" si="119"/>
        <v>0</v>
      </c>
      <c r="AE101" s="237" t="s">
        <v>270</v>
      </c>
      <c r="AF101" s="238">
        <v>526</v>
      </c>
      <c r="AG101" s="238">
        <v>100</v>
      </c>
      <c r="AH101" s="238">
        <f t="shared" si="109"/>
        <v>8.7999999999999995E-2</v>
      </c>
      <c r="AI101" s="82"/>
    </row>
    <row r="102" spans="1:35" s="28" customFormat="1" ht="14.45" customHeight="1" x14ac:dyDescent="0.2">
      <c r="A102" s="83">
        <v>115</v>
      </c>
      <c r="B102" s="84" t="s">
        <v>1354</v>
      </c>
      <c r="C102" s="246" t="s">
        <v>491</v>
      </c>
      <c r="D102" s="85">
        <f t="shared" si="122"/>
        <v>443830.8</v>
      </c>
      <c r="E102" s="85">
        <f t="shared" si="123"/>
        <v>411551.74</v>
      </c>
      <c r="F102" s="86" t="s">
        <v>29</v>
      </c>
      <c r="G102" s="83"/>
      <c r="H102" s="88" t="s">
        <v>1408</v>
      </c>
      <c r="I102" s="83"/>
      <c r="J102" s="94" t="s">
        <v>1355</v>
      </c>
      <c r="K102" s="96">
        <f t="shared" ref="K102:K108" si="126">D102*V102/W102</f>
        <v>344.2327817993795</v>
      </c>
      <c r="L102" s="96">
        <f t="shared" ref="L102:L108" si="127">E102*V102/W102</f>
        <v>319.197316442606</v>
      </c>
      <c r="M102" s="97">
        <f>SUM(K102:K103)</f>
        <v>940.90293691830391</v>
      </c>
      <c r="N102" s="98" t="s">
        <v>277</v>
      </c>
      <c r="O102" s="112" t="s">
        <v>270</v>
      </c>
      <c r="P102" s="98"/>
      <c r="Q102" s="99"/>
      <c r="R102" s="99"/>
      <c r="S102" s="100"/>
      <c r="T102" s="83">
        <v>115</v>
      </c>
      <c r="U102" s="83">
        <v>1</v>
      </c>
      <c r="V102" s="101">
        <v>1.4999999999999999E-2</v>
      </c>
      <c r="W102" s="101">
        <v>19.34</v>
      </c>
      <c r="X102" s="98">
        <f t="shared" si="63"/>
        <v>1</v>
      </c>
      <c r="Y102" s="98">
        <f t="shared" si="64"/>
        <v>0</v>
      </c>
      <c r="Z102" s="105">
        <f t="shared" ref="Z102:Z103" si="128">K102*X102*Y102</f>
        <v>0</v>
      </c>
      <c r="AA102" s="105">
        <f t="shared" ref="AA102:AA103" si="129">L102*X102*Y102</f>
        <v>0</v>
      </c>
      <c r="AB102" s="98">
        <v>1</v>
      </c>
      <c r="AC102" s="105">
        <f t="shared" ref="AC102:AC103" si="130">K102*X102*AB102</f>
        <v>344.2327817993795</v>
      </c>
      <c r="AD102" s="105">
        <f t="shared" ref="AD102:AD103" si="131">L102*X102*AB102</f>
        <v>319.197316442606</v>
      </c>
      <c r="AE102" s="103" t="s">
        <v>270</v>
      </c>
      <c r="AF102" s="38">
        <v>526</v>
      </c>
      <c r="AG102" s="38">
        <v>100</v>
      </c>
      <c r="AH102" s="150">
        <f t="shared" si="109"/>
        <v>1.4999999999999999E-2</v>
      </c>
      <c r="AI102" s="82"/>
    </row>
    <row r="103" spans="1:35" s="28" customFormat="1" ht="14.45" customHeight="1" x14ac:dyDescent="0.2">
      <c r="A103" s="83">
        <v>115</v>
      </c>
      <c r="B103" s="84" t="s">
        <v>1354</v>
      </c>
      <c r="C103" s="246" t="s">
        <v>491</v>
      </c>
      <c r="D103" s="85">
        <f t="shared" si="122"/>
        <v>443830.8</v>
      </c>
      <c r="E103" s="85">
        <f t="shared" si="123"/>
        <v>411551.74</v>
      </c>
      <c r="F103" s="86" t="s">
        <v>29</v>
      </c>
      <c r="G103" s="83"/>
      <c r="H103" s="88" t="s">
        <v>1407</v>
      </c>
      <c r="I103" s="83"/>
      <c r="J103" s="94" t="s">
        <v>1356</v>
      </c>
      <c r="K103" s="96">
        <f t="shared" si="126"/>
        <v>596.67015511892441</v>
      </c>
      <c r="L103" s="96">
        <f t="shared" si="127"/>
        <v>553.275348500517</v>
      </c>
      <c r="M103" s="97"/>
      <c r="N103" s="98" t="s">
        <v>277</v>
      </c>
      <c r="O103" s="112" t="s">
        <v>270</v>
      </c>
      <c r="P103" s="98"/>
      <c r="Q103" s="99"/>
      <c r="R103" s="99"/>
      <c r="S103" s="100"/>
      <c r="T103" s="83">
        <v>115</v>
      </c>
      <c r="U103" s="83">
        <v>1</v>
      </c>
      <c r="V103" s="101">
        <v>2.5999999999999999E-2</v>
      </c>
      <c r="W103" s="101">
        <v>19.34</v>
      </c>
      <c r="X103" s="98">
        <f t="shared" si="63"/>
        <v>1</v>
      </c>
      <c r="Y103" s="98">
        <f t="shared" si="64"/>
        <v>0</v>
      </c>
      <c r="Z103" s="105">
        <f t="shared" si="128"/>
        <v>0</v>
      </c>
      <c r="AA103" s="105">
        <f t="shared" si="129"/>
        <v>0</v>
      </c>
      <c r="AB103" s="98">
        <v>1</v>
      </c>
      <c r="AC103" s="105">
        <f t="shared" si="130"/>
        <v>596.67015511892441</v>
      </c>
      <c r="AD103" s="105">
        <f t="shared" si="131"/>
        <v>553.275348500517</v>
      </c>
      <c r="AE103" s="103" t="s">
        <v>270</v>
      </c>
      <c r="AF103" s="38">
        <v>526</v>
      </c>
      <c r="AG103" s="38">
        <v>100</v>
      </c>
      <c r="AH103" s="150">
        <f t="shared" si="109"/>
        <v>2.5999999999999999E-2</v>
      </c>
      <c r="AI103" s="82"/>
    </row>
    <row r="104" spans="1:35" s="28" customFormat="1" ht="14.45" customHeight="1" x14ac:dyDescent="0.2">
      <c r="A104" s="244">
        <v>115</v>
      </c>
      <c r="B104" s="254" t="s">
        <v>963</v>
      </c>
      <c r="C104" s="244" t="s">
        <v>153</v>
      </c>
      <c r="D104" s="85">
        <f t="shared" si="86"/>
        <v>335413.82999999996</v>
      </c>
      <c r="E104" s="85">
        <f t="shared" si="123"/>
        <v>310395.37</v>
      </c>
      <c r="F104" s="183" t="s">
        <v>29</v>
      </c>
      <c r="G104" s="83"/>
      <c r="H104" s="244" t="s">
        <v>921</v>
      </c>
      <c r="I104" s="83"/>
      <c r="J104" s="285" t="s">
        <v>964</v>
      </c>
      <c r="K104" s="96">
        <f t="shared" si="126"/>
        <v>228875.92437415879</v>
      </c>
      <c r="L104" s="96">
        <f t="shared" si="127"/>
        <v>211804.10846567969</v>
      </c>
      <c r="M104" s="97">
        <f>SUM(K104:K106)</f>
        <v>335413.82999999996</v>
      </c>
      <c r="N104" s="98" t="s">
        <v>277</v>
      </c>
      <c r="O104" s="112" t="s">
        <v>270</v>
      </c>
      <c r="P104" s="98"/>
      <c r="Q104" s="99"/>
      <c r="R104" s="99"/>
      <c r="S104" s="100"/>
      <c r="T104" s="83">
        <v>115</v>
      </c>
      <c r="U104" s="83">
        <v>1</v>
      </c>
      <c r="V104" s="248">
        <v>0.50700000000000001</v>
      </c>
      <c r="W104" s="248">
        <v>0.74299999999999999</v>
      </c>
      <c r="X104" s="98">
        <f t="shared" si="63"/>
        <v>1</v>
      </c>
      <c r="Y104" s="98">
        <f t="shared" si="64"/>
        <v>0</v>
      </c>
      <c r="Z104" s="105">
        <f t="shared" si="91"/>
        <v>0</v>
      </c>
      <c r="AA104" s="105">
        <f t="shared" si="92"/>
        <v>0</v>
      </c>
      <c r="AB104" s="98">
        <f t="shared" si="93"/>
        <v>1</v>
      </c>
      <c r="AC104" s="105">
        <f>K104*X104*AB104</f>
        <v>228875.92437415879</v>
      </c>
      <c r="AD104" s="105">
        <f>L104*X104*AB104</f>
        <v>211804.10846567969</v>
      </c>
      <c r="AE104" s="103" t="s">
        <v>270</v>
      </c>
      <c r="AF104" s="38">
        <v>526</v>
      </c>
      <c r="AG104" s="38">
        <v>100</v>
      </c>
      <c r="AH104" s="38">
        <f t="shared" si="62"/>
        <v>0.50700000000000001</v>
      </c>
      <c r="AI104" s="82"/>
    </row>
    <row r="105" spans="1:35" ht="14.45" customHeight="1" x14ac:dyDescent="0.2">
      <c r="A105" s="83">
        <v>115</v>
      </c>
      <c r="B105" s="254" t="s">
        <v>963</v>
      </c>
      <c r="C105" s="244" t="s">
        <v>153</v>
      </c>
      <c r="D105" s="85">
        <f t="shared" si="86"/>
        <v>335413.82999999996</v>
      </c>
      <c r="E105" s="85">
        <f t="shared" si="123"/>
        <v>310395.37</v>
      </c>
      <c r="F105" s="86" t="s">
        <v>29</v>
      </c>
      <c r="G105" s="83"/>
      <c r="H105" s="285" t="s">
        <v>964</v>
      </c>
      <c r="I105" s="136"/>
      <c r="J105" s="285" t="s">
        <v>965</v>
      </c>
      <c r="K105" s="96">
        <f t="shared" si="126"/>
        <v>61394.72527590848</v>
      </c>
      <c r="L105" s="96">
        <f t="shared" si="127"/>
        <v>56815.303257065956</v>
      </c>
      <c r="M105" s="97"/>
      <c r="N105" s="98" t="s">
        <v>277</v>
      </c>
      <c r="O105" s="112" t="s">
        <v>270</v>
      </c>
      <c r="P105" s="98" t="e">
        <f>VLOOKUP(I105,I109:J544,2,FALSE)</f>
        <v>#N/A</v>
      </c>
      <c r="Q105" s="99" t="e">
        <f>VLOOKUP(I105,#REF!,5,FALSE)</f>
        <v>#REF!</v>
      </c>
      <c r="R105" s="99" t="e">
        <f>VLOOKUP(I105,#REF!,6,FALSE)</f>
        <v>#REF!</v>
      </c>
      <c r="S105" s="100" t="e">
        <f>SQRT(Q105^2+R105^2)</f>
        <v>#REF!</v>
      </c>
      <c r="T105" s="83">
        <v>115</v>
      </c>
      <c r="U105" s="83">
        <v>1</v>
      </c>
      <c r="V105" s="101">
        <v>0.13600000000000001</v>
      </c>
      <c r="W105" s="248">
        <v>0.74299999999999999</v>
      </c>
      <c r="X105" s="98">
        <f t="shared" si="63"/>
        <v>1</v>
      </c>
      <c r="Y105" s="98">
        <f t="shared" si="64"/>
        <v>0</v>
      </c>
      <c r="Z105" s="105">
        <f>K105*X105*Y105</f>
        <v>0</v>
      </c>
      <c r="AA105" s="105">
        <f>L105*X105*Y105</f>
        <v>0</v>
      </c>
      <c r="AB105" s="98">
        <f>IF(N105="R",1,0)</f>
        <v>1</v>
      </c>
      <c r="AC105" s="105">
        <f>K105*X105*AB105</f>
        <v>61394.72527590848</v>
      </c>
      <c r="AD105" s="105">
        <f>L105*X105*AB105</f>
        <v>56815.303257065956</v>
      </c>
      <c r="AE105" s="103" t="s">
        <v>270</v>
      </c>
      <c r="AF105" s="38">
        <v>526</v>
      </c>
      <c r="AG105" s="38">
        <v>100</v>
      </c>
      <c r="AH105" s="38">
        <f t="shared" si="62"/>
        <v>0.13600000000000001</v>
      </c>
      <c r="AI105" s="82"/>
    </row>
    <row r="106" spans="1:35" ht="14.45" customHeight="1" x14ac:dyDescent="0.2">
      <c r="A106" s="83">
        <v>115</v>
      </c>
      <c r="B106" s="84" t="s">
        <v>963</v>
      </c>
      <c r="C106" s="244" t="s">
        <v>153</v>
      </c>
      <c r="D106" s="85">
        <f t="shared" si="86"/>
        <v>335413.82999999996</v>
      </c>
      <c r="E106" s="85">
        <f t="shared" si="123"/>
        <v>310395.37</v>
      </c>
      <c r="F106" s="86" t="s">
        <v>29</v>
      </c>
      <c r="G106" s="83"/>
      <c r="H106" s="285" t="s">
        <v>964</v>
      </c>
      <c r="I106" s="136"/>
      <c r="J106" s="285" t="s">
        <v>966</v>
      </c>
      <c r="K106" s="96">
        <f t="shared" si="126"/>
        <v>45143.1803499327</v>
      </c>
      <c r="L106" s="96">
        <f t="shared" si="127"/>
        <v>41775.958277254373</v>
      </c>
      <c r="M106" s="97"/>
      <c r="N106" s="98" t="s">
        <v>277</v>
      </c>
      <c r="O106" s="112" t="s">
        <v>270</v>
      </c>
      <c r="P106" s="98"/>
      <c r="Q106" s="99"/>
      <c r="R106" s="99"/>
      <c r="S106" s="100"/>
      <c r="T106" s="83">
        <v>115</v>
      </c>
      <c r="U106" s="83">
        <v>1</v>
      </c>
      <c r="V106" s="101">
        <v>0.1</v>
      </c>
      <c r="W106" s="248">
        <v>0.74299999999999999</v>
      </c>
      <c r="X106" s="98">
        <f t="shared" si="63"/>
        <v>1</v>
      </c>
      <c r="Y106" s="98">
        <f t="shared" si="64"/>
        <v>0</v>
      </c>
      <c r="Z106" s="105">
        <f>K106*X106*Y106</f>
        <v>0</v>
      </c>
      <c r="AA106" s="105">
        <f>L106*X106*Y106</f>
        <v>0</v>
      </c>
      <c r="AB106" s="98">
        <f>IF(N106="R",1,0)</f>
        <v>1</v>
      </c>
      <c r="AC106" s="105">
        <f>K106*X106*AB106</f>
        <v>45143.1803499327</v>
      </c>
      <c r="AD106" s="105">
        <f>L106*X106*AB106</f>
        <v>41775.958277254373</v>
      </c>
      <c r="AE106" s="103" t="s">
        <v>270</v>
      </c>
      <c r="AF106" s="38">
        <v>526</v>
      </c>
      <c r="AG106" s="38">
        <v>100</v>
      </c>
      <c r="AH106" s="150">
        <f t="shared" si="62"/>
        <v>0.1</v>
      </c>
      <c r="AI106" s="82"/>
    </row>
    <row r="107" spans="1:35" ht="14.45" customHeight="1" x14ac:dyDescent="0.2">
      <c r="A107" s="83">
        <v>115</v>
      </c>
      <c r="B107" s="84" t="s">
        <v>1475</v>
      </c>
      <c r="C107" s="246" t="s">
        <v>490</v>
      </c>
      <c r="D107" s="85">
        <f>VLOOKUP(C107,TLine_Cost,2,FALSE)</f>
        <v>484972.89</v>
      </c>
      <c r="E107" s="85">
        <f t="shared" si="123"/>
        <v>470603.19</v>
      </c>
      <c r="F107" s="86" t="s">
        <v>29</v>
      </c>
      <c r="G107" s="83"/>
      <c r="H107" s="285" t="s">
        <v>1476</v>
      </c>
      <c r="I107" s="136"/>
      <c r="J107" s="285" t="s">
        <v>1477</v>
      </c>
      <c r="K107" s="96">
        <f t="shared" si="126"/>
        <v>19677.618050205245</v>
      </c>
      <c r="L107" s="96">
        <f t="shared" si="127"/>
        <v>19094.57212346069</v>
      </c>
      <c r="M107" s="97">
        <f>SUM(K107:K108)</f>
        <v>19907.31787180297</v>
      </c>
      <c r="N107" s="98" t="s">
        <v>277</v>
      </c>
      <c r="O107" s="112" t="s">
        <v>270</v>
      </c>
      <c r="P107" s="98"/>
      <c r="Q107" s="99"/>
      <c r="R107" s="99"/>
      <c r="S107" s="100"/>
      <c r="T107" s="83">
        <v>115</v>
      </c>
      <c r="U107" s="83">
        <v>1</v>
      </c>
      <c r="V107" s="101">
        <v>0.77100000000000002</v>
      </c>
      <c r="W107" s="248">
        <v>19.001999999999999</v>
      </c>
      <c r="X107" s="98">
        <f t="shared" si="63"/>
        <v>1</v>
      </c>
      <c r="Y107" s="98">
        <f t="shared" si="64"/>
        <v>0</v>
      </c>
      <c r="Z107" s="105">
        <f>K107*X107*Y107</f>
        <v>0</v>
      </c>
      <c r="AA107" s="105">
        <f>L107*X107*Y107</f>
        <v>0</v>
      </c>
      <c r="AB107" s="98">
        <v>1</v>
      </c>
      <c r="AC107" s="105">
        <f>K107*X107*AB107</f>
        <v>19677.618050205245</v>
      </c>
      <c r="AD107" s="105">
        <f>L107*X107*AB107</f>
        <v>19094.57212346069</v>
      </c>
      <c r="AE107" s="103" t="s">
        <v>270</v>
      </c>
      <c r="AF107" s="38">
        <v>526</v>
      </c>
      <c r="AG107" s="38">
        <v>100</v>
      </c>
      <c r="AH107" s="150">
        <f t="shared" si="62"/>
        <v>0.77100000000000002</v>
      </c>
      <c r="AI107" s="82"/>
    </row>
    <row r="108" spans="1:35" ht="14.45" customHeight="1" x14ac:dyDescent="0.2">
      <c r="A108" s="83">
        <v>115</v>
      </c>
      <c r="B108" s="84" t="s">
        <v>1475</v>
      </c>
      <c r="C108" s="246" t="s">
        <v>490</v>
      </c>
      <c r="D108" s="85">
        <f>VLOOKUP(C108,TLine_Cost,2,FALSE)</f>
        <v>484972.89</v>
      </c>
      <c r="E108" s="85">
        <f t="shared" si="123"/>
        <v>470603.19</v>
      </c>
      <c r="F108" s="86" t="s">
        <v>29</v>
      </c>
      <c r="G108" s="83"/>
      <c r="H108" s="285" t="s">
        <v>1479</v>
      </c>
      <c r="I108" s="136"/>
      <c r="J108" s="285" t="s">
        <v>1478</v>
      </c>
      <c r="K108" s="96">
        <f t="shared" si="126"/>
        <v>229.69982159772658</v>
      </c>
      <c r="L108" s="96">
        <f t="shared" si="127"/>
        <v>222.89383801705085</v>
      </c>
      <c r="M108" s="97"/>
      <c r="N108" s="98" t="s">
        <v>277</v>
      </c>
      <c r="O108" s="112" t="s">
        <v>270</v>
      </c>
      <c r="P108" s="98"/>
      <c r="Q108" s="99"/>
      <c r="R108" s="99"/>
      <c r="S108" s="100"/>
      <c r="T108" s="83">
        <v>115</v>
      </c>
      <c r="U108" s="83">
        <v>1</v>
      </c>
      <c r="V108" s="101">
        <v>8.9999999999999993E-3</v>
      </c>
      <c r="W108" s="248">
        <v>19.001999999999999</v>
      </c>
      <c r="X108" s="98">
        <f t="shared" si="63"/>
        <v>1</v>
      </c>
      <c r="Y108" s="98">
        <f t="shared" si="64"/>
        <v>0</v>
      </c>
      <c r="Z108" s="105">
        <f>K108*X108*Y108</f>
        <v>0</v>
      </c>
      <c r="AA108" s="105">
        <f>L108*X108*Y108</f>
        <v>0</v>
      </c>
      <c r="AB108" s="98">
        <v>1</v>
      </c>
      <c r="AC108" s="105">
        <f>K108*X108*AB108</f>
        <v>229.69982159772658</v>
      </c>
      <c r="AD108" s="105">
        <f>L108*X108*AB108</f>
        <v>222.89383801705085</v>
      </c>
      <c r="AE108" s="103" t="s">
        <v>270</v>
      </c>
      <c r="AF108" s="38">
        <v>526</v>
      </c>
      <c r="AG108" s="38">
        <v>100</v>
      </c>
      <c r="AH108" s="150">
        <f t="shared" si="62"/>
        <v>8.9999999999999993E-3</v>
      </c>
      <c r="AI108" s="82"/>
    </row>
    <row r="109" spans="1:35" s="28" customFormat="1" ht="14.45" customHeight="1" x14ac:dyDescent="0.2">
      <c r="A109" s="244">
        <v>115</v>
      </c>
      <c r="B109" s="254" t="s">
        <v>967</v>
      </c>
      <c r="C109" s="244" t="s">
        <v>318</v>
      </c>
      <c r="D109" s="255">
        <v>0</v>
      </c>
      <c r="E109" s="255">
        <v>0</v>
      </c>
      <c r="F109" s="183" t="s">
        <v>29</v>
      </c>
      <c r="G109" s="83"/>
      <c r="H109" s="244" t="s">
        <v>969</v>
      </c>
      <c r="I109" s="83"/>
      <c r="J109" s="244" t="s">
        <v>973</v>
      </c>
      <c r="K109" s="96">
        <f t="shared" ref="K109:K114" si="132">D109*V109/W109</f>
        <v>0</v>
      </c>
      <c r="L109" s="96">
        <f t="shared" ref="L109:L114" si="133">E109*V109/W109</f>
        <v>0</v>
      </c>
      <c r="M109" s="97">
        <f>SUM(K109:K110)</f>
        <v>0</v>
      </c>
      <c r="N109" s="254" t="s">
        <v>277</v>
      </c>
      <c r="O109" s="261" t="s">
        <v>270</v>
      </c>
      <c r="P109" s="98"/>
      <c r="Q109" s="99"/>
      <c r="R109" s="99"/>
      <c r="S109" s="100"/>
      <c r="T109" s="83">
        <v>115</v>
      </c>
      <c r="U109" s="83">
        <v>1</v>
      </c>
      <c r="V109" s="248">
        <v>7.0000000000000001E-3</v>
      </c>
      <c r="W109" s="248">
        <v>24.882000000000001</v>
      </c>
      <c r="X109" s="98">
        <f t="shared" si="63"/>
        <v>1</v>
      </c>
      <c r="Y109" s="98">
        <f t="shared" si="64"/>
        <v>0</v>
      </c>
      <c r="Z109" s="105">
        <f t="shared" ref="Z109:Z114" si="134">K109*X109*Y109</f>
        <v>0</v>
      </c>
      <c r="AA109" s="105">
        <f t="shared" ref="AA109:AA114" si="135">L109*X109*Y109</f>
        <v>0</v>
      </c>
      <c r="AB109" s="98">
        <v>1</v>
      </c>
      <c r="AC109" s="105">
        <f t="shared" ref="AC109:AC110" si="136">K109*X109*AB109</f>
        <v>0</v>
      </c>
      <c r="AD109" s="105">
        <f t="shared" ref="AD109:AD110" si="137">L109*X109*AB109</f>
        <v>0</v>
      </c>
      <c r="AE109" s="103" t="s">
        <v>270</v>
      </c>
      <c r="AF109" s="38">
        <v>526</v>
      </c>
      <c r="AG109" s="38">
        <v>100</v>
      </c>
      <c r="AH109" s="38">
        <f t="shared" si="62"/>
        <v>7.0000000000000001E-3</v>
      </c>
      <c r="AI109" s="82"/>
    </row>
    <row r="110" spans="1:35" s="28" customFormat="1" ht="14.45" customHeight="1" x14ac:dyDescent="0.2">
      <c r="A110" s="244">
        <v>115</v>
      </c>
      <c r="B110" s="254" t="s">
        <v>967</v>
      </c>
      <c r="C110" s="244" t="s">
        <v>318</v>
      </c>
      <c r="D110" s="255">
        <v>0</v>
      </c>
      <c r="E110" s="255">
        <v>0</v>
      </c>
      <c r="F110" s="183" t="s">
        <v>29</v>
      </c>
      <c r="G110" s="83"/>
      <c r="H110" s="244" t="s">
        <v>970</v>
      </c>
      <c r="I110" s="83"/>
      <c r="J110" s="244" t="s">
        <v>974</v>
      </c>
      <c r="K110" s="96">
        <f t="shared" si="132"/>
        <v>0</v>
      </c>
      <c r="L110" s="96">
        <f t="shared" si="133"/>
        <v>0</v>
      </c>
      <c r="M110" s="97"/>
      <c r="N110" s="254" t="s">
        <v>277</v>
      </c>
      <c r="O110" s="261" t="s">
        <v>270</v>
      </c>
      <c r="P110" s="98"/>
      <c r="Q110" s="99"/>
      <c r="R110" s="99"/>
      <c r="S110" s="100"/>
      <c r="T110" s="83">
        <v>115</v>
      </c>
      <c r="U110" s="83">
        <v>1</v>
      </c>
      <c r="V110" s="248">
        <v>2.97</v>
      </c>
      <c r="W110" s="248">
        <v>24.882000000000001</v>
      </c>
      <c r="X110" s="98">
        <f t="shared" si="63"/>
        <v>1</v>
      </c>
      <c r="Y110" s="98">
        <f t="shared" si="64"/>
        <v>0</v>
      </c>
      <c r="Z110" s="105">
        <f t="shared" si="134"/>
        <v>0</v>
      </c>
      <c r="AA110" s="105">
        <f t="shared" si="135"/>
        <v>0</v>
      </c>
      <c r="AB110" s="98">
        <v>1</v>
      </c>
      <c r="AC110" s="105">
        <f t="shared" si="136"/>
        <v>0</v>
      </c>
      <c r="AD110" s="105">
        <f t="shared" si="137"/>
        <v>0</v>
      </c>
      <c r="AE110" s="103" t="s">
        <v>270</v>
      </c>
      <c r="AF110" s="38">
        <v>526</v>
      </c>
      <c r="AG110" s="38">
        <v>100</v>
      </c>
      <c r="AH110" s="38">
        <f t="shared" si="62"/>
        <v>2.97</v>
      </c>
      <c r="AI110" s="82"/>
    </row>
    <row r="111" spans="1:35" s="28" customFormat="1" ht="14.45" customHeight="1" x14ac:dyDescent="0.2">
      <c r="A111" s="244">
        <v>115</v>
      </c>
      <c r="B111" s="254" t="s">
        <v>968</v>
      </c>
      <c r="C111" s="244" t="s">
        <v>314</v>
      </c>
      <c r="D111" s="85">
        <f>'Transmission Cost 12-30-2014'!B119</f>
        <v>691770.20000000007</v>
      </c>
      <c r="E111" s="85">
        <f>'Transmission Cost 12-30-2014'!D119</f>
        <v>656222.5199999999</v>
      </c>
      <c r="F111" s="183" t="s">
        <v>29</v>
      </c>
      <c r="G111" s="83"/>
      <c r="H111" s="244" t="s">
        <v>971</v>
      </c>
      <c r="I111" s="83"/>
      <c r="J111" s="244" t="s">
        <v>975</v>
      </c>
      <c r="K111" s="96">
        <f t="shared" si="132"/>
        <v>3955.6763830369359</v>
      </c>
      <c r="L111" s="96">
        <f t="shared" si="133"/>
        <v>3752.407843502051</v>
      </c>
      <c r="M111" s="97">
        <f>SUM(K111:K114)</f>
        <v>73416.596601915197</v>
      </c>
      <c r="N111" s="254" t="s">
        <v>277</v>
      </c>
      <c r="O111" s="261" t="s">
        <v>270</v>
      </c>
      <c r="P111" s="98"/>
      <c r="Q111" s="99"/>
      <c r="R111" s="99"/>
      <c r="S111" s="100"/>
      <c r="T111" s="83">
        <v>115</v>
      </c>
      <c r="U111" s="83">
        <v>1</v>
      </c>
      <c r="V111" s="248">
        <v>0.20899999999999999</v>
      </c>
      <c r="W111" s="248">
        <v>36.549999999999997</v>
      </c>
      <c r="X111" s="98">
        <f t="shared" si="63"/>
        <v>1</v>
      </c>
      <c r="Y111" s="98">
        <f t="shared" si="64"/>
        <v>0</v>
      </c>
      <c r="Z111" s="105">
        <f t="shared" si="134"/>
        <v>0</v>
      </c>
      <c r="AA111" s="105">
        <f t="shared" si="135"/>
        <v>0</v>
      </c>
      <c r="AB111" s="98">
        <v>1</v>
      </c>
      <c r="AC111" s="105">
        <f>K111*X111*AB111</f>
        <v>3955.6763830369359</v>
      </c>
      <c r="AD111" s="105">
        <f>L111*X111*AB111</f>
        <v>3752.407843502051</v>
      </c>
      <c r="AE111" s="103" t="s">
        <v>270</v>
      </c>
      <c r="AF111" s="38">
        <v>526</v>
      </c>
      <c r="AG111" s="38">
        <v>100</v>
      </c>
      <c r="AH111" s="38">
        <f t="shared" si="62"/>
        <v>0.20899999999999999</v>
      </c>
      <c r="AI111" s="82"/>
    </row>
    <row r="112" spans="1:35" s="28" customFormat="1" ht="14.45" customHeight="1" x14ac:dyDescent="0.2">
      <c r="A112" s="244">
        <v>115</v>
      </c>
      <c r="B112" s="254" t="s">
        <v>968</v>
      </c>
      <c r="C112" s="244" t="s">
        <v>314</v>
      </c>
      <c r="D112" s="85">
        <f>'Transmission Cost 12-30-2014'!B119</f>
        <v>691770.20000000007</v>
      </c>
      <c r="E112" s="85">
        <f>'Transmission Cost 12-30-2014'!D119</f>
        <v>656222.5199999999</v>
      </c>
      <c r="F112" s="183" t="s">
        <v>29</v>
      </c>
      <c r="G112" s="83"/>
      <c r="H112" s="244" t="s">
        <v>1396</v>
      </c>
      <c r="I112" s="83"/>
      <c r="J112" s="244" t="s">
        <v>1397</v>
      </c>
      <c r="K112" s="96">
        <f t="shared" ref="K112" si="138">D112*V112/W112</f>
        <v>208.19349384404927</v>
      </c>
      <c r="L112" s="96">
        <f t="shared" ref="L112" si="139">E112*V112/W112</f>
        <v>197.4951496580027</v>
      </c>
      <c r="M112" s="97"/>
      <c r="N112" s="254" t="s">
        <v>277</v>
      </c>
      <c r="O112" s="261" t="s">
        <v>270</v>
      </c>
      <c r="P112" s="98"/>
      <c r="Q112" s="99"/>
      <c r="R112" s="99"/>
      <c r="S112" s="100"/>
      <c r="T112" s="83">
        <v>115</v>
      </c>
      <c r="U112" s="83">
        <v>1</v>
      </c>
      <c r="V112" s="248">
        <v>1.0999999999999999E-2</v>
      </c>
      <c r="W112" s="248">
        <v>36.549999999999997</v>
      </c>
      <c r="X112" s="98">
        <f t="shared" si="63"/>
        <v>1</v>
      </c>
      <c r="Y112" s="98">
        <f t="shared" si="64"/>
        <v>0</v>
      </c>
      <c r="Z112" s="105">
        <f t="shared" si="134"/>
        <v>0</v>
      </c>
      <c r="AA112" s="105">
        <f t="shared" si="135"/>
        <v>0</v>
      </c>
      <c r="AB112" s="98">
        <v>1</v>
      </c>
      <c r="AC112" s="105">
        <f>K112*X112*AB112</f>
        <v>208.19349384404927</v>
      </c>
      <c r="AD112" s="105">
        <f>L112*X112*AB112</f>
        <v>197.4951496580027</v>
      </c>
      <c r="AE112" s="103" t="s">
        <v>270</v>
      </c>
      <c r="AF112" s="38">
        <v>526</v>
      </c>
      <c r="AG112" s="38">
        <v>100</v>
      </c>
      <c r="AH112" s="38">
        <f t="shared" si="62"/>
        <v>1.0999999999999999E-2</v>
      </c>
      <c r="AI112" s="82"/>
    </row>
    <row r="113" spans="1:35" s="28" customFormat="1" ht="14.45" customHeight="1" x14ac:dyDescent="0.2">
      <c r="A113" s="244">
        <v>115</v>
      </c>
      <c r="B113" s="254" t="s">
        <v>968</v>
      </c>
      <c r="C113" s="244" t="s">
        <v>314</v>
      </c>
      <c r="D113" s="85">
        <f>'Transmission Cost 12-30-2014'!B119</f>
        <v>691770.20000000007</v>
      </c>
      <c r="E113" s="85">
        <f>'Transmission Cost 12-30-2014'!D119</f>
        <v>656222.5199999999</v>
      </c>
      <c r="F113" s="183" t="s">
        <v>29</v>
      </c>
      <c r="G113" s="83"/>
      <c r="H113" s="244" t="s">
        <v>1398</v>
      </c>
      <c r="I113" s="83"/>
      <c r="J113" s="244" t="s">
        <v>976</v>
      </c>
      <c r="K113" s="96">
        <f t="shared" si="132"/>
        <v>435.31366894664848</v>
      </c>
      <c r="L113" s="96">
        <f t="shared" si="133"/>
        <v>412.94440383036931</v>
      </c>
      <c r="M113" s="97"/>
      <c r="N113" s="254" t="s">
        <v>277</v>
      </c>
      <c r="O113" s="261" t="s">
        <v>270</v>
      </c>
      <c r="P113" s="98"/>
      <c r="Q113" s="99"/>
      <c r="R113" s="99"/>
      <c r="S113" s="100"/>
      <c r="T113" s="83">
        <v>115</v>
      </c>
      <c r="U113" s="83">
        <v>1</v>
      </c>
      <c r="V113" s="248">
        <v>2.3E-2</v>
      </c>
      <c r="W113" s="248">
        <v>36.549999999999997</v>
      </c>
      <c r="X113" s="98">
        <f t="shared" si="63"/>
        <v>1</v>
      </c>
      <c r="Y113" s="98">
        <f t="shared" si="64"/>
        <v>0</v>
      </c>
      <c r="Z113" s="105">
        <f t="shared" si="134"/>
        <v>0</v>
      </c>
      <c r="AA113" s="105">
        <f t="shared" si="135"/>
        <v>0</v>
      </c>
      <c r="AB113" s="98">
        <v>1</v>
      </c>
      <c r="AC113" s="105">
        <f>K113*X113*AB113</f>
        <v>435.31366894664848</v>
      </c>
      <c r="AD113" s="105">
        <f>L113*X113*AB113</f>
        <v>412.94440383036931</v>
      </c>
      <c r="AE113" s="103" t="s">
        <v>270</v>
      </c>
      <c r="AF113" s="38">
        <v>526</v>
      </c>
      <c r="AG113" s="38">
        <v>100</v>
      </c>
      <c r="AH113" s="38">
        <f t="shared" si="62"/>
        <v>2.3E-2</v>
      </c>
      <c r="AI113" s="82"/>
    </row>
    <row r="114" spans="1:35" s="28" customFormat="1" ht="14.45" customHeight="1" x14ac:dyDescent="0.2">
      <c r="A114" s="244">
        <v>115</v>
      </c>
      <c r="B114" s="254" t="s">
        <v>968</v>
      </c>
      <c r="C114" s="244" t="s">
        <v>314</v>
      </c>
      <c r="D114" s="85">
        <f>'Transmission Cost 12-30-2014'!B119</f>
        <v>691770.20000000007</v>
      </c>
      <c r="E114" s="85">
        <f>'Transmission Cost 12-30-2014'!D119</f>
        <v>656222.5199999999</v>
      </c>
      <c r="F114" s="183" t="s">
        <v>29</v>
      </c>
      <c r="G114" s="83"/>
      <c r="H114" s="244" t="s">
        <v>972</v>
      </c>
      <c r="I114" s="83"/>
      <c r="J114" s="244" t="s">
        <v>977</v>
      </c>
      <c r="K114" s="96">
        <f t="shared" si="132"/>
        <v>68817.413056087564</v>
      </c>
      <c r="L114" s="96">
        <f t="shared" si="133"/>
        <v>65281.124014227084</v>
      </c>
      <c r="M114" s="97"/>
      <c r="N114" s="254" t="s">
        <v>277</v>
      </c>
      <c r="O114" s="261" t="s">
        <v>270</v>
      </c>
      <c r="P114" s="98"/>
      <c r="Q114" s="99"/>
      <c r="R114" s="99"/>
      <c r="S114" s="100"/>
      <c r="T114" s="83">
        <v>115</v>
      </c>
      <c r="U114" s="83">
        <v>1</v>
      </c>
      <c r="V114" s="248">
        <v>3.6360000000000001</v>
      </c>
      <c r="W114" s="248">
        <v>36.549999999999997</v>
      </c>
      <c r="X114" s="98">
        <f t="shared" si="63"/>
        <v>1</v>
      </c>
      <c r="Y114" s="98">
        <f t="shared" si="64"/>
        <v>0</v>
      </c>
      <c r="Z114" s="105">
        <f t="shared" si="134"/>
        <v>0</v>
      </c>
      <c r="AA114" s="105">
        <f t="shared" si="135"/>
        <v>0</v>
      </c>
      <c r="AB114" s="98">
        <v>1</v>
      </c>
      <c r="AC114" s="105">
        <f>K114*X114*AB114</f>
        <v>68817.413056087564</v>
      </c>
      <c r="AD114" s="105">
        <f>L114*X114*AB114</f>
        <v>65281.124014227084</v>
      </c>
      <c r="AE114" s="103" t="s">
        <v>270</v>
      </c>
      <c r="AF114" s="38">
        <v>526</v>
      </c>
      <c r="AG114" s="38">
        <v>100</v>
      </c>
      <c r="AH114" s="38">
        <f t="shared" si="62"/>
        <v>3.6360000000000001</v>
      </c>
      <c r="AI114" s="82"/>
    </row>
    <row r="115" spans="1:35" s="28" customFormat="1" ht="14.45" customHeight="1" x14ac:dyDescent="0.2">
      <c r="A115" s="83">
        <v>115</v>
      </c>
      <c r="B115" s="84" t="s">
        <v>350</v>
      </c>
      <c r="C115" s="244" t="s">
        <v>630</v>
      </c>
      <c r="D115" s="85">
        <f>'Transmission Cost 12-30-2014'!B96</f>
        <v>1665248.9900000002</v>
      </c>
      <c r="E115" s="85">
        <f>'Transmission Cost 12-30-2014'!D96</f>
        <v>1533992.2999999998</v>
      </c>
      <c r="F115" s="86" t="s">
        <v>29</v>
      </c>
      <c r="G115" s="83">
        <v>52346</v>
      </c>
      <c r="H115" s="244" t="s">
        <v>1409</v>
      </c>
      <c r="I115" s="83">
        <v>52348</v>
      </c>
      <c r="J115" s="244" t="s">
        <v>979</v>
      </c>
      <c r="K115" s="96">
        <f t="shared" ref="K115:K121" si="140">D115*V115/W115</f>
        <v>712801.3351398895</v>
      </c>
      <c r="L115" s="96">
        <f t="shared" ref="L115:L121" si="141">E115*V115/W115</f>
        <v>656617.57857262518</v>
      </c>
      <c r="M115" s="97">
        <f>SUM(K115:K118)</f>
        <v>1665248.9900000002</v>
      </c>
      <c r="N115" s="98" t="s">
        <v>277</v>
      </c>
      <c r="O115" s="112" t="s">
        <v>270</v>
      </c>
      <c r="P115" s="98" t="e">
        <f>VLOOKUP(I115,I116:J548,2,FALSE)</f>
        <v>#N/A</v>
      </c>
      <c r="Q115" s="99" t="e">
        <f>VLOOKUP(I115,#REF!,5,FALSE)</f>
        <v>#REF!</v>
      </c>
      <c r="R115" s="99" t="e">
        <f>VLOOKUP(I115,#REF!,6,FALSE)</f>
        <v>#REF!</v>
      </c>
      <c r="S115" s="100" t="e">
        <f t="shared" ref="S115:S121" si="142">SQRT(Q115^2+R115^2)</f>
        <v>#REF!</v>
      </c>
      <c r="T115" s="83">
        <v>115</v>
      </c>
      <c r="U115" s="83">
        <v>1</v>
      </c>
      <c r="V115" s="248">
        <v>15.33</v>
      </c>
      <c r="W115" s="248">
        <v>35.814</v>
      </c>
      <c r="X115" s="98">
        <f t="shared" si="63"/>
        <v>1</v>
      </c>
      <c r="Y115" s="98">
        <f t="shared" si="64"/>
        <v>0</v>
      </c>
      <c r="Z115" s="105">
        <f t="shared" ref="Z115:Z121" si="143">K115*X115*Y115</f>
        <v>0</v>
      </c>
      <c r="AA115" s="105">
        <f t="shared" ref="AA115:AA121" si="144">L115*X115*Y115</f>
        <v>0</v>
      </c>
      <c r="AB115" s="98">
        <f t="shared" ref="AB115:AB121" si="145">IF(N115="R",1,0)</f>
        <v>1</v>
      </c>
      <c r="AC115" s="105">
        <f t="shared" ref="AC115:AC121" si="146">K115*X115*AB115</f>
        <v>712801.3351398895</v>
      </c>
      <c r="AD115" s="105">
        <f t="shared" ref="AD115:AD121" si="147">L115*X115*AB115</f>
        <v>656617.57857262518</v>
      </c>
      <c r="AE115" s="103" t="s">
        <v>270</v>
      </c>
      <c r="AF115" s="38">
        <v>526</v>
      </c>
      <c r="AG115" s="38">
        <v>100</v>
      </c>
      <c r="AH115" s="38">
        <f t="shared" si="62"/>
        <v>15.33</v>
      </c>
      <c r="AI115" s="82"/>
    </row>
    <row r="116" spans="1:35" s="28" customFormat="1" ht="14.45" customHeight="1" x14ac:dyDescent="0.2">
      <c r="A116" s="83">
        <v>115</v>
      </c>
      <c r="B116" s="84" t="s">
        <v>350</v>
      </c>
      <c r="C116" s="244" t="s">
        <v>630</v>
      </c>
      <c r="D116" s="85">
        <f>'Transmission Cost 12-30-2014'!B96</f>
        <v>1665248.9900000002</v>
      </c>
      <c r="E116" s="85">
        <f>'Transmission Cost 12-30-2014'!D96</f>
        <v>1533992.2999999998</v>
      </c>
      <c r="F116" s="86" t="s">
        <v>29</v>
      </c>
      <c r="G116" s="83">
        <v>52360</v>
      </c>
      <c r="H116" s="244" t="s">
        <v>979</v>
      </c>
      <c r="I116" s="83">
        <v>52372</v>
      </c>
      <c r="J116" s="244" t="s">
        <v>978</v>
      </c>
      <c r="K116" s="96">
        <f t="shared" si="140"/>
        <v>860755.27176188095</v>
      </c>
      <c r="L116" s="96">
        <f t="shared" si="141"/>
        <v>792909.62912827381</v>
      </c>
      <c r="M116" s="97"/>
      <c r="N116" s="98" t="s">
        <v>277</v>
      </c>
      <c r="O116" s="112" t="s">
        <v>270</v>
      </c>
      <c r="P116" s="98" t="e">
        <f>VLOOKUP(I116,I117:J549,2,FALSE)</f>
        <v>#N/A</v>
      </c>
      <c r="Q116" s="99" t="e">
        <f>VLOOKUP(I116,#REF!,5,FALSE)</f>
        <v>#REF!</v>
      </c>
      <c r="R116" s="99" t="e">
        <f>VLOOKUP(I116,#REF!,6,FALSE)</f>
        <v>#REF!</v>
      </c>
      <c r="S116" s="100" t="e">
        <f t="shared" si="142"/>
        <v>#REF!</v>
      </c>
      <c r="T116" s="83">
        <v>115</v>
      </c>
      <c r="U116" s="83">
        <v>1</v>
      </c>
      <c r="V116" s="248">
        <v>18.512</v>
      </c>
      <c r="W116" s="248">
        <v>35.814</v>
      </c>
      <c r="X116" s="98">
        <f t="shared" si="63"/>
        <v>1</v>
      </c>
      <c r="Y116" s="98">
        <f t="shared" si="64"/>
        <v>0</v>
      </c>
      <c r="Z116" s="105">
        <f t="shared" si="143"/>
        <v>0</v>
      </c>
      <c r="AA116" s="105">
        <f t="shared" si="144"/>
        <v>0</v>
      </c>
      <c r="AB116" s="98">
        <f t="shared" si="145"/>
        <v>1</v>
      </c>
      <c r="AC116" s="105">
        <f t="shared" si="146"/>
        <v>860755.27176188095</v>
      </c>
      <c r="AD116" s="105">
        <f t="shared" si="147"/>
        <v>792909.62912827381</v>
      </c>
      <c r="AE116" s="103" t="s">
        <v>270</v>
      </c>
      <c r="AF116" s="38">
        <v>526</v>
      </c>
      <c r="AG116" s="38">
        <v>100</v>
      </c>
      <c r="AH116" s="38">
        <f t="shared" si="62"/>
        <v>18.512</v>
      </c>
      <c r="AI116" s="82"/>
    </row>
    <row r="117" spans="1:35" s="28" customFormat="1" ht="14.45" customHeight="1" x14ac:dyDescent="0.2">
      <c r="A117" s="83">
        <v>115</v>
      </c>
      <c r="B117" s="84" t="s">
        <v>350</v>
      </c>
      <c r="C117" s="244" t="s">
        <v>630</v>
      </c>
      <c r="D117" s="85">
        <f>'Transmission Cost 12-30-2014'!B96</f>
        <v>1665248.9900000002</v>
      </c>
      <c r="E117" s="85">
        <f>'Transmission Cost 12-30-2014'!D96</f>
        <v>1533992.2999999998</v>
      </c>
      <c r="F117" s="86" t="s">
        <v>29</v>
      </c>
      <c r="G117" s="83">
        <v>52372</v>
      </c>
      <c r="H117" s="244" t="s">
        <v>978</v>
      </c>
      <c r="I117" s="83">
        <v>52346</v>
      </c>
      <c r="J117" s="244" t="s">
        <v>980</v>
      </c>
      <c r="K117" s="96">
        <f t="shared" si="140"/>
        <v>7672.0300259674996</v>
      </c>
      <c r="L117" s="96">
        <f t="shared" si="141"/>
        <v>7067.312489529234</v>
      </c>
      <c r="M117" s="97"/>
      <c r="N117" s="98" t="s">
        <v>277</v>
      </c>
      <c r="O117" s="112" t="s">
        <v>270</v>
      </c>
      <c r="P117" s="98" t="e">
        <f>VLOOKUP(I117,I118:J550,2,FALSE)</f>
        <v>#N/A</v>
      </c>
      <c r="Q117" s="99" t="e">
        <f>VLOOKUP(I117,#REF!,5,FALSE)</f>
        <v>#REF!</v>
      </c>
      <c r="R117" s="99" t="e">
        <f>VLOOKUP(I117,#REF!,6,FALSE)</f>
        <v>#REF!</v>
      </c>
      <c r="S117" s="100" t="e">
        <f t="shared" si="142"/>
        <v>#REF!</v>
      </c>
      <c r="T117" s="83">
        <v>115</v>
      </c>
      <c r="U117" s="83">
        <v>1</v>
      </c>
      <c r="V117" s="248">
        <v>0.16500000000000001</v>
      </c>
      <c r="W117" s="248">
        <v>35.814</v>
      </c>
      <c r="X117" s="98">
        <f t="shared" si="63"/>
        <v>1</v>
      </c>
      <c r="Y117" s="98">
        <f t="shared" si="64"/>
        <v>0</v>
      </c>
      <c r="Z117" s="105">
        <f t="shared" si="143"/>
        <v>0</v>
      </c>
      <c r="AA117" s="105">
        <f t="shared" si="144"/>
        <v>0</v>
      </c>
      <c r="AB117" s="98">
        <f t="shared" si="145"/>
        <v>1</v>
      </c>
      <c r="AC117" s="105">
        <f t="shared" si="146"/>
        <v>7672.0300259674996</v>
      </c>
      <c r="AD117" s="105">
        <f t="shared" si="147"/>
        <v>7067.312489529234</v>
      </c>
      <c r="AE117" s="103" t="s">
        <v>270</v>
      </c>
      <c r="AF117" s="38">
        <v>526</v>
      </c>
      <c r="AG117" s="38">
        <v>100</v>
      </c>
      <c r="AH117" s="38">
        <f t="shared" si="62"/>
        <v>0.16500000000000001</v>
      </c>
      <c r="AI117" s="82"/>
    </row>
    <row r="118" spans="1:35" s="28" customFormat="1" ht="14.45" customHeight="1" x14ac:dyDescent="0.2">
      <c r="A118" s="83">
        <v>115</v>
      </c>
      <c r="B118" s="84" t="s">
        <v>350</v>
      </c>
      <c r="C118" s="244" t="s">
        <v>630</v>
      </c>
      <c r="D118" s="85">
        <f>'Transmission Cost 12-30-2014'!B96</f>
        <v>1665248.9900000002</v>
      </c>
      <c r="E118" s="85">
        <f>'Transmission Cost 12-30-2014'!D96</f>
        <v>1533992.2999999998</v>
      </c>
      <c r="F118" s="86" t="s">
        <v>29</v>
      </c>
      <c r="G118" s="83">
        <v>52346</v>
      </c>
      <c r="H118" s="244" t="s">
        <v>978</v>
      </c>
      <c r="I118" s="83">
        <v>52374</v>
      </c>
      <c r="J118" s="94" t="s">
        <v>1410</v>
      </c>
      <c r="K118" s="96">
        <f t="shared" si="140"/>
        <v>84020.353072262253</v>
      </c>
      <c r="L118" s="96">
        <f t="shared" si="141"/>
        <v>77397.779809571657</v>
      </c>
      <c r="M118" s="97"/>
      <c r="N118" s="98" t="s">
        <v>277</v>
      </c>
      <c r="O118" s="112" t="s">
        <v>270</v>
      </c>
      <c r="P118" s="98" t="e">
        <f>VLOOKUP(I118,I119:J551,2,FALSE)</f>
        <v>#N/A</v>
      </c>
      <c r="Q118" s="99" t="e">
        <f>VLOOKUP(I118,#REF!,5,FALSE)</f>
        <v>#REF!</v>
      </c>
      <c r="R118" s="99" t="e">
        <f>VLOOKUP(I118,#REF!,6,FALSE)</f>
        <v>#REF!</v>
      </c>
      <c r="S118" s="100" t="e">
        <f t="shared" si="142"/>
        <v>#REF!</v>
      </c>
      <c r="T118" s="83">
        <v>115</v>
      </c>
      <c r="U118" s="83">
        <v>1</v>
      </c>
      <c r="V118" s="101">
        <v>1.8069999999999999</v>
      </c>
      <c r="W118" s="248">
        <v>35.814</v>
      </c>
      <c r="X118" s="98">
        <f t="shared" si="63"/>
        <v>1</v>
      </c>
      <c r="Y118" s="98">
        <f t="shared" si="64"/>
        <v>0</v>
      </c>
      <c r="Z118" s="105">
        <f t="shared" si="143"/>
        <v>0</v>
      </c>
      <c r="AA118" s="105">
        <f t="shared" si="144"/>
        <v>0</v>
      </c>
      <c r="AB118" s="98">
        <f t="shared" si="145"/>
        <v>1</v>
      </c>
      <c r="AC118" s="105">
        <f t="shared" si="146"/>
        <v>84020.353072262253</v>
      </c>
      <c r="AD118" s="105">
        <f t="shared" si="147"/>
        <v>77397.779809571657</v>
      </c>
      <c r="AE118" s="103" t="s">
        <v>270</v>
      </c>
      <c r="AF118" s="38">
        <v>526</v>
      </c>
      <c r="AG118" s="38">
        <v>100</v>
      </c>
      <c r="AH118" s="150">
        <f>V118</f>
        <v>1.8069999999999999</v>
      </c>
      <c r="AI118" s="82"/>
    </row>
    <row r="119" spans="1:35" s="28" customFormat="1" ht="14.45" customHeight="1" x14ac:dyDescent="0.2">
      <c r="A119" s="83">
        <v>115</v>
      </c>
      <c r="B119" s="84" t="s">
        <v>351</v>
      </c>
      <c r="C119" s="93" t="str">
        <f t="shared" ref="C119:C121" si="148">VLOOKUP(B119,ckt_lookup,2,FALSE)</f>
        <v>Elec Tran-Line OH-NM-115KV-Maddox Sta-Maljamar Sub</v>
      </c>
      <c r="D119" s="85">
        <f t="shared" ref="D119:D121" si="149">VLOOKUP(C119,TLine_Cost,2,FALSE)</f>
        <v>2160637.96</v>
      </c>
      <c r="E119" s="85">
        <f t="shared" ref="E119:E121" si="150">VLOOKUP(C119,TLine_Cost,4,FALSE)</f>
        <v>1567499.5999999996</v>
      </c>
      <c r="F119" s="86" t="s">
        <v>29</v>
      </c>
      <c r="G119" s="83">
        <v>52374</v>
      </c>
      <c r="H119" s="244" t="s">
        <v>980</v>
      </c>
      <c r="I119" s="83">
        <v>52380</v>
      </c>
      <c r="J119" s="244" t="s">
        <v>981</v>
      </c>
      <c r="K119" s="96">
        <f t="shared" si="140"/>
        <v>784584.55596061819</v>
      </c>
      <c r="L119" s="96">
        <f t="shared" si="141"/>
        <v>569200.39377371978</v>
      </c>
      <c r="M119" s="97">
        <f>SUM(K119:K121)</f>
        <v>2160637.96</v>
      </c>
      <c r="N119" s="98" t="s">
        <v>277</v>
      </c>
      <c r="O119" s="112" t="s">
        <v>270</v>
      </c>
      <c r="P119" s="98" t="e">
        <f>VLOOKUP(I119,I121:J552,2,FALSE)</f>
        <v>#N/A</v>
      </c>
      <c r="Q119" s="99" t="e">
        <f>VLOOKUP(I119,#REF!,5,FALSE)</f>
        <v>#REF!</v>
      </c>
      <c r="R119" s="99" t="e">
        <f>VLOOKUP(I119,#REF!,6,FALSE)</f>
        <v>#REF!</v>
      </c>
      <c r="S119" s="100" t="e">
        <f t="shared" si="142"/>
        <v>#REF!</v>
      </c>
      <c r="T119" s="83">
        <v>115</v>
      </c>
      <c r="U119" s="83">
        <v>1</v>
      </c>
      <c r="V119" s="248">
        <v>6.6020000000000003</v>
      </c>
      <c r="W119" s="248">
        <v>18.181000000000001</v>
      </c>
      <c r="X119" s="98">
        <f t="shared" si="63"/>
        <v>1</v>
      </c>
      <c r="Y119" s="98">
        <f t="shared" si="64"/>
        <v>0</v>
      </c>
      <c r="Z119" s="105">
        <f t="shared" si="143"/>
        <v>0</v>
      </c>
      <c r="AA119" s="105">
        <f t="shared" si="144"/>
        <v>0</v>
      </c>
      <c r="AB119" s="98">
        <f t="shared" si="145"/>
        <v>1</v>
      </c>
      <c r="AC119" s="105">
        <f t="shared" si="146"/>
        <v>784584.55596061819</v>
      </c>
      <c r="AD119" s="105">
        <f t="shared" si="147"/>
        <v>569200.39377371978</v>
      </c>
      <c r="AE119" s="103" t="s">
        <v>270</v>
      </c>
      <c r="AF119" s="38">
        <v>526</v>
      </c>
      <c r="AG119" s="38">
        <v>100</v>
      </c>
      <c r="AH119" s="38">
        <f t="shared" si="62"/>
        <v>6.6020000000000003</v>
      </c>
      <c r="AI119" s="82"/>
    </row>
    <row r="120" spans="1:35" s="28" customFormat="1" ht="14.45" customHeight="1" x14ac:dyDescent="0.2">
      <c r="A120" s="83">
        <v>115</v>
      </c>
      <c r="B120" s="84" t="s">
        <v>351</v>
      </c>
      <c r="C120" s="93" t="str">
        <f t="shared" si="148"/>
        <v>Elec Tran-Line OH-NM-115KV-Maddox Sta-Maljamar Sub</v>
      </c>
      <c r="D120" s="85">
        <f>VLOOKUP(C120,TLine_Cost,2,FALSE)</f>
        <v>2160637.96</v>
      </c>
      <c r="E120" s="85">
        <f>VLOOKUP(C120,TLine_Cost,4,FALSE)</f>
        <v>1567499.5999999996</v>
      </c>
      <c r="F120" s="86" t="s">
        <v>29</v>
      </c>
      <c r="G120" s="83"/>
      <c r="H120" s="244" t="s">
        <v>981</v>
      </c>
      <c r="I120" s="83"/>
      <c r="J120" s="244" t="s">
        <v>1411</v>
      </c>
      <c r="K120" s="96">
        <f t="shared" si="140"/>
        <v>1372844.7122776522</v>
      </c>
      <c r="L120" s="96">
        <f t="shared" si="141"/>
        <v>995971.36456740531</v>
      </c>
      <c r="M120" s="97"/>
      <c r="N120" s="98" t="s">
        <v>277</v>
      </c>
      <c r="O120" s="112" t="s">
        <v>270</v>
      </c>
      <c r="P120" s="98"/>
      <c r="Q120" s="99"/>
      <c r="R120" s="99"/>
      <c r="S120" s="100"/>
      <c r="T120" s="83">
        <v>115</v>
      </c>
      <c r="U120" s="83">
        <v>1</v>
      </c>
      <c r="V120" s="248">
        <v>11.552</v>
      </c>
      <c r="W120" s="248">
        <v>18.181000000000001</v>
      </c>
      <c r="X120" s="98">
        <f t="shared" si="63"/>
        <v>1</v>
      </c>
      <c r="Y120" s="98">
        <f t="shared" si="64"/>
        <v>0</v>
      </c>
      <c r="Z120" s="105">
        <f t="shared" si="143"/>
        <v>0</v>
      </c>
      <c r="AA120" s="105">
        <f t="shared" si="144"/>
        <v>0</v>
      </c>
      <c r="AB120" s="98">
        <f t="shared" si="145"/>
        <v>1</v>
      </c>
      <c r="AC120" s="105">
        <f>K120*X120*AB120</f>
        <v>1372844.7122776522</v>
      </c>
      <c r="AD120" s="105">
        <f>L120*X120*AB120</f>
        <v>995971.36456740531</v>
      </c>
      <c r="AE120" s="103" t="s">
        <v>270</v>
      </c>
      <c r="AF120" s="38">
        <v>526</v>
      </c>
      <c r="AG120" s="38">
        <v>100</v>
      </c>
      <c r="AH120" s="38">
        <f t="shared" si="62"/>
        <v>11.552</v>
      </c>
      <c r="AI120" s="82"/>
    </row>
    <row r="121" spans="1:35" s="28" customFormat="1" ht="14.45" customHeight="1" x14ac:dyDescent="0.2">
      <c r="A121" s="83">
        <v>115</v>
      </c>
      <c r="B121" s="84" t="s">
        <v>351</v>
      </c>
      <c r="C121" s="93" t="str">
        <f t="shared" si="148"/>
        <v>Elec Tran-Line OH-NM-115KV-Maddox Sta-Maljamar Sub</v>
      </c>
      <c r="D121" s="85">
        <f t="shared" si="149"/>
        <v>2160637.96</v>
      </c>
      <c r="E121" s="85">
        <f t="shared" si="150"/>
        <v>1567499.5999999996</v>
      </c>
      <c r="F121" s="86" t="s">
        <v>29</v>
      </c>
      <c r="G121" s="83">
        <v>52380</v>
      </c>
      <c r="H121" s="244" t="s">
        <v>1411</v>
      </c>
      <c r="I121" s="83">
        <v>52376</v>
      </c>
      <c r="J121" s="286" t="s">
        <v>1412</v>
      </c>
      <c r="K121" s="96">
        <f t="shared" si="140"/>
        <v>3208.6917617292775</v>
      </c>
      <c r="L121" s="96">
        <f t="shared" si="141"/>
        <v>2327.8416588746486</v>
      </c>
      <c r="M121" s="97"/>
      <c r="N121" s="98" t="s">
        <v>277</v>
      </c>
      <c r="O121" s="112" t="s">
        <v>270</v>
      </c>
      <c r="P121" s="98" t="e">
        <f>VLOOKUP(I121,I143:J553,2,FALSE)</f>
        <v>#N/A</v>
      </c>
      <c r="Q121" s="99" t="e">
        <f>VLOOKUP(I121,#REF!,5,FALSE)</f>
        <v>#REF!</v>
      </c>
      <c r="R121" s="99" t="e">
        <f>VLOOKUP(I121,#REF!,6,FALSE)</f>
        <v>#REF!</v>
      </c>
      <c r="S121" s="100" t="e">
        <f t="shared" si="142"/>
        <v>#REF!</v>
      </c>
      <c r="T121" s="83">
        <v>115</v>
      </c>
      <c r="U121" s="83">
        <v>1</v>
      </c>
      <c r="V121" s="287">
        <v>2.7E-2</v>
      </c>
      <c r="W121" s="287">
        <v>18.181000000000001</v>
      </c>
      <c r="X121" s="98">
        <f t="shared" si="63"/>
        <v>1</v>
      </c>
      <c r="Y121" s="98">
        <f t="shared" si="64"/>
        <v>0</v>
      </c>
      <c r="Z121" s="105">
        <f t="shared" si="143"/>
        <v>0</v>
      </c>
      <c r="AA121" s="105">
        <f t="shared" si="144"/>
        <v>0</v>
      </c>
      <c r="AB121" s="98">
        <f t="shared" si="145"/>
        <v>1</v>
      </c>
      <c r="AC121" s="105">
        <f t="shared" si="146"/>
        <v>3208.6917617292775</v>
      </c>
      <c r="AD121" s="105">
        <f t="shared" si="147"/>
        <v>2327.8416588746486</v>
      </c>
      <c r="AE121" s="103" t="s">
        <v>270</v>
      </c>
      <c r="AF121" s="38">
        <v>526</v>
      </c>
      <c r="AG121" s="38">
        <v>100</v>
      </c>
      <c r="AH121" s="38">
        <f t="shared" si="62"/>
        <v>2.7E-2</v>
      </c>
      <c r="AI121" s="82"/>
    </row>
    <row r="122" spans="1:35" s="28" customFormat="1" ht="14.45" customHeight="1" x14ac:dyDescent="0.2">
      <c r="A122" s="244">
        <v>115</v>
      </c>
      <c r="B122" s="254" t="s">
        <v>982</v>
      </c>
      <c r="C122" s="244" t="s">
        <v>157</v>
      </c>
      <c r="D122" s="85">
        <f>'Transmission Cost 12-30-2014'!B109</f>
        <v>636346.82000000007</v>
      </c>
      <c r="E122" s="85">
        <f>'Transmission Cost 12-30-2014'!D109</f>
        <v>594861.17000000004</v>
      </c>
      <c r="F122" s="183" t="s">
        <v>29</v>
      </c>
      <c r="G122" s="83"/>
      <c r="H122" s="244" t="s">
        <v>983</v>
      </c>
      <c r="I122" s="83"/>
      <c r="J122" s="244" t="s">
        <v>985</v>
      </c>
      <c r="K122" s="96">
        <f>D122*V122/W122</f>
        <v>35651.820953764531</v>
      </c>
      <c r="L122" s="96">
        <f>E122*V122/W122</f>
        <v>33327.555444037396</v>
      </c>
      <c r="M122" s="97">
        <f>SUM(K122:K123)</f>
        <v>36817.438549772618</v>
      </c>
      <c r="N122" s="98" t="s">
        <v>277</v>
      </c>
      <c r="O122" s="112" t="s">
        <v>270</v>
      </c>
      <c r="P122" s="98"/>
      <c r="Q122" s="99"/>
      <c r="R122" s="99"/>
      <c r="S122" s="100"/>
      <c r="T122" s="83">
        <v>115</v>
      </c>
      <c r="U122" s="83">
        <v>1</v>
      </c>
      <c r="V122" s="248">
        <v>0.88700000000000001</v>
      </c>
      <c r="W122" s="248">
        <v>15.832000000000001</v>
      </c>
      <c r="X122" s="98">
        <f t="shared" si="63"/>
        <v>1</v>
      </c>
      <c r="Y122" s="98">
        <f t="shared" si="64"/>
        <v>0</v>
      </c>
      <c r="Z122" s="105">
        <f>K122*X122*Y122</f>
        <v>0</v>
      </c>
      <c r="AA122" s="105">
        <f t="shared" ref="AA122:AA146" si="151">L122*X122*Y122</f>
        <v>0</v>
      </c>
      <c r="AB122" s="98">
        <f t="shared" ref="AB122:AB146" si="152">IF(N122="R",1,0)</f>
        <v>1</v>
      </c>
      <c r="AC122" s="105">
        <f>K122*X122*AB122</f>
        <v>35651.820953764531</v>
      </c>
      <c r="AD122" s="105">
        <f>L122*X122*AB122</f>
        <v>33327.555444037396</v>
      </c>
      <c r="AE122" s="103" t="s">
        <v>270</v>
      </c>
      <c r="AF122" s="38">
        <v>526</v>
      </c>
      <c r="AG122" s="38">
        <v>100</v>
      </c>
      <c r="AH122" s="38">
        <f t="shared" ref="AH122:AH170" si="153">V122</f>
        <v>0.88700000000000001</v>
      </c>
      <c r="AI122" s="82"/>
    </row>
    <row r="123" spans="1:35" s="28" customFormat="1" ht="14.45" customHeight="1" x14ac:dyDescent="0.2">
      <c r="A123" s="244">
        <v>115</v>
      </c>
      <c r="B123" s="254" t="s">
        <v>982</v>
      </c>
      <c r="C123" s="244" t="s">
        <v>157</v>
      </c>
      <c r="D123" s="85">
        <f>'Transmission Cost 12-30-2014'!B109</f>
        <v>636346.82000000007</v>
      </c>
      <c r="E123" s="85">
        <f>'Transmission Cost 12-30-2014'!D109</f>
        <v>594861.17000000004</v>
      </c>
      <c r="F123" s="183" t="s">
        <v>29</v>
      </c>
      <c r="G123" s="83"/>
      <c r="H123" s="244" t="s">
        <v>984</v>
      </c>
      <c r="I123" s="83"/>
      <c r="J123" s="244" t="s">
        <v>932</v>
      </c>
      <c r="K123" s="96">
        <f>D123*V123/W123</f>
        <v>1165.617596008085</v>
      </c>
      <c r="L123" s="96">
        <f>E123*V123/W123</f>
        <v>1089.6269536382013</v>
      </c>
      <c r="M123" s="97"/>
      <c r="N123" s="98" t="s">
        <v>277</v>
      </c>
      <c r="O123" s="112" t="s">
        <v>270</v>
      </c>
      <c r="P123" s="98"/>
      <c r="Q123" s="99"/>
      <c r="R123" s="99"/>
      <c r="S123" s="100"/>
      <c r="T123" s="83">
        <v>115</v>
      </c>
      <c r="U123" s="83">
        <v>1</v>
      </c>
      <c r="V123" s="248">
        <v>2.9000000000000001E-2</v>
      </c>
      <c r="W123" s="248">
        <v>15.832000000000001</v>
      </c>
      <c r="X123" s="98">
        <f t="shared" si="63"/>
        <v>1</v>
      </c>
      <c r="Y123" s="98">
        <f t="shared" si="64"/>
        <v>0</v>
      </c>
      <c r="Z123" s="105">
        <f>K123*X123*Y123</f>
        <v>0</v>
      </c>
      <c r="AA123" s="105">
        <f t="shared" si="151"/>
        <v>0</v>
      </c>
      <c r="AB123" s="98">
        <f t="shared" si="152"/>
        <v>1</v>
      </c>
      <c r="AC123" s="105">
        <f>K123*X123*AB123</f>
        <v>1165.617596008085</v>
      </c>
      <c r="AD123" s="105">
        <f>L123*X123*AB123</f>
        <v>1089.6269536382013</v>
      </c>
      <c r="AE123" s="103" t="s">
        <v>270</v>
      </c>
      <c r="AF123" s="38">
        <v>526</v>
      </c>
      <c r="AG123" s="38">
        <v>100</v>
      </c>
      <c r="AH123" s="38">
        <f t="shared" si="153"/>
        <v>2.9000000000000001E-2</v>
      </c>
      <c r="AI123" s="82"/>
    </row>
    <row r="124" spans="1:35" s="28" customFormat="1" ht="14.45" customHeight="1" x14ac:dyDescent="0.2">
      <c r="A124" s="83">
        <v>115</v>
      </c>
      <c r="B124" s="84" t="s">
        <v>407</v>
      </c>
      <c r="C124" s="93" t="s">
        <v>611</v>
      </c>
      <c r="D124" s="85">
        <f t="shared" ref="D124:D146" si="154">VLOOKUP(C124,TLine_Cost,2,FALSE)</f>
        <v>448430.68</v>
      </c>
      <c r="E124" s="85">
        <f t="shared" ref="E124:E146" si="155">VLOOKUP(C124,TLine_Cost,4,FALSE)</f>
        <v>382547.59</v>
      </c>
      <c r="F124" s="86" t="s">
        <v>30</v>
      </c>
      <c r="G124" s="83">
        <v>51156</v>
      </c>
      <c r="H124" s="88" t="s">
        <v>1413</v>
      </c>
      <c r="I124" s="83">
        <v>51168</v>
      </c>
      <c r="J124" s="94" t="s">
        <v>1414</v>
      </c>
      <c r="K124" s="96">
        <f t="shared" ref="K124:K146" si="156">D124*V124/W124</f>
        <v>0</v>
      </c>
      <c r="L124" s="96">
        <f t="shared" ref="L124:L146" si="157">E124*V124/W124</f>
        <v>0</v>
      </c>
      <c r="M124" s="97">
        <f>SUM(K124)</f>
        <v>0</v>
      </c>
      <c r="N124" s="98" t="s">
        <v>269</v>
      </c>
      <c r="O124" s="112" t="s">
        <v>768</v>
      </c>
      <c r="P124" s="98" t="e">
        <f>VLOOKUP(I124,I161:J582,2,FALSE)</f>
        <v>#N/A</v>
      </c>
      <c r="Q124" s="99" t="e">
        <f>VLOOKUP(I124,#REF!,5,FALSE)</f>
        <v>#REF!</v>
      </c>
      <c r="R124" s="99" t="e">
        <f>VLOOKUP(I124,#REF!,6,FALSE)</f>
        <v>#REF!</v>
      </c>
      <c r="S124" s="100" t="e">
        <f>SQRT(Q124^2+R124^2)</f>
        <v>#REF!</v>
      </c>
      <c r="T124" s="83">
        <v>115</v>
      </c>
      <c r="U124" s="83">
        <v>1</v>
      </c>
      <c r="V124" s="101">
        <v>0</v>
      </c>
      <c r="W124" s="101">
        <v>16.27</v>
      </c>
      <c r="X124" s="98">
        <f t="shared" si="63"/>
        <v>0</v>
      </c>
      <c r="Y124" s="98">
        <f t="shared" si="64"/>
        <v>1</v>
      </c>
      <c r="Z124" s="105">
        <f t="shared" ref="Z124:Z146" si="158">K124*X124*Y124</f>
        <v>0</v>
      </c>
      <c r="AA124" s="105">
        <f t="shared" si="151"/>
        <v>0</v>
      </c>
      <c r="AB124" s="98">
        <f t="shared" si="152"/>
        <v>0</v>
      </c>
      <c r="AC124" s="105">
        <f t="shared" ref="AC124:AC146" si="159">K124*X124*AB124</f>
        <v>0</v>
      </c>
      <c r="AD124" s="105">
        <f t="shared" ref="AD124:AD146" si="160">L124*X124*AB124</f>
        <v>0</v>
      </c>
      <c r="AE124" s="103" t="s">
        <v>270</v>
      </c>
      <c r="AF124" s="38">
        <v>526</v>
      </c>
      <c r="AG124" s="38">
        <v>100</v>
      </c>
      <c r="AH124" s="150">
        <f t="shared" si="153"/>
        <v>0</v>
      </c>
      <c r="AI124" s="82"/>
    </row>
    <row r="125" spans="1:35" s="28" customFormat="1" ht="14.45" customHeight="1" x14ac:dyDescent="0.2">
      <c r="A125" s="83">
        <v>115</v>
      </c>
      <c r="B125" s="84" t="s">
        <v>407</v>
      </c>
      <c r="C125" s="87" t="s">
        <v>633</v>
      </c>
      <c r="D125" s="85">
        <f>'Transmission Cost 12-30-2014'!B99</f>
        <v>5369329.9299999997</v>
      </c>
      <c r="E125" s="85">
        <f>'Transmission Cost 12-30-2014'!D99</f>
        <v>3328529.7499999995</v>
      </c>
      <c r="F125" s="86" t="s">
        <v>29</v>
      </c>
      <c r="G125" s="83">
        <v>51156</v>
      </c>
      <c r="H125" s="88" t="s">
        <v>1415</v>
      </c>
      <c r="I125" s="83">
        <v>51168</v>
      </c>
      <c r="J125" s="94" t="s">
        <v>1416</v>
      </c>
      <c r="K125" s="96">
        <f t="shared" si="156"/>
        <v>5369329.9299999997</v>
      </c>
      <c r="L125" s="96">
        <f t="shared" si="157"/>
        <v>3328529.7499999995</v>
      </c>
      <c r="M125" s="97">
        <f>SUM(K125)</f>
        <v>5369329.9299999997</v>
      </c>
      <c r="N125" s="98" t="s">
        <v>277</v>
      </c>
      <c r="O125" s="112" t="s">
        <v>270</v>
      </c>
      <c r="P125" s="98" t="e">
        <f>VLOOKUP(I125,I161:J582,2,FALSE)</f>
        <v>#N/A</v>
      </c>
      <c r="Q125" s="99" t="e">
        <f>VLOOKUP(I125,#REF!,5,FALSE)</f>
        <v>#REF!</v>
      </c>
      <c r="R125" s="99" t="e">
        <f>VLOOKUP(I125,#REF!,6,FALSE)</f>
        <v>#REF!</v>
      </c>
      <c r="S125" s="100" t="e">
        <f>SQRT(Q125^2+R125^2)</f>
        <v>#REF!</v>
      </c>
      <c r="T125" s="83">
        <v>115</v>
      </c>
      <c r="U125" s="83">
        <v>1</v>
      </c>
      <c r="V125" s="101">
        <v>0.58899999999999997</v>
      </c>
      <c r="W125" s="101">
        <v>0.58899999999999997</v>
      </c>
      <c r="X125" s="98">
        <f t="shared" si="63"/>
        <v>1</v>
      </c>
      <c r="Y125" s="98">
        <f t="shared" si="64"/>
        <v>0</v>
      </c>
      <c r="Z125" s="105">
        <f t="shared" si="158"/>
        <v>0</v>
      </c>
      <c r="AA125" s="105">
        <f t="shared" si="151"/>
        <v>0</v>
      </c>
      <c r="AB125" s="98">
        <f t="shared" si="152"/>
        <v>1</v>
      </c>
      <c r="AC125" s="105">
        <f t="shared" si="159"/>
        <v>5369329.9299999997</v>
      </c>
      <c r="AD125" s="105">
        <f t="shared" si="160"/>
        <v>3328529.7499999995</v>
      </c>
      <c r="AE125" s="103" t="s">
        <v>270</v>
      </c>
      <c r="AF125" s="38">
        <v>526</v>
      </c>
      <c r="AG125" s="38">
        <v>100</v>
      </c>
      <c r="AH125" s="150">
        <f t="shared" si="153"/>
        <v>0.58899999999999997</v>
      </c>
      <c r="AI125" s="82"/>
    </row>
    <row r="126" spans="1:35" s="28" customFormat="1" ht="14.45" customHeight="1" x14ac:dyDescent="0.2">
      <c r="A126" s="83">
        <v>115</v>
      </c>
      <c r="B126" s="84" t="s">
        <v>770</v>
      </c>
      <c r="C126" s="93" t="s">
        <v>636</v>
      </c>
      <c r="D126" s="85">
        <f t="shared" si="154"/>
        <v>2432888.6399999997</v>
      </c>
      <c r="E126" s="85">
        <f t="shared" si="155"/>
        <v>1512415.0500000003</v>
      </c>
      <c r="F126" s="86" t="s">
        <v>29</v>
      </c>
      <c r="G126" s="83">
        <v>52251</v>
      </c>
      <c r="H126" s="244" t="s">
        <v>986</v>
      </c>
      <c r="I126" s="83">
        <v>52274</v>
      </c>
      <c r="J126" s="94" t="s">
        <v>771</v>
      </c>
      <c r="K126" s="96">
        <f t="shared" si="156"/>
        <v>122557.86922870352</v>
      </c>
      <c r="L126" s="96">
        <f t="shared" si="157"/>
        <v>76188.594442786809</v>
      </c>
      <c r="M126" s="97">
        <f>SUM(K126:K127)</f>
        <v>258061.14024168279</v>
      </c>
      <c r="N126" s="98" t="s">
        <v>277</v>
      </c>
      <c r="O126" s="112" t="s">
        <v>270</v>
      </c>
      <c r="P126" s="98"/>
      <c r="Q126" s="99"/>
      <c r="R126" s="99"/>
      <c r="S126" s="100"/>
      <c r="T126" s="83">
        <v>115</v>
      </c>
      <c r="U126" s="83">
        <v>1</v>
      </c>
      <c r="V126" s="101">
        <v>1.0129999999999999</v>
      </c>
      <c r="W126" s="248">
        <v>20.109000000000002</v>
      </c>
      <c r="X126" s="98">
        <f t="shared" si="63"/>
        <v>1</v>
      </c>
      <c r="Y126" s="98">
        <f t="shared" si="64"/>
        <v>0</v>
      </c>
      <c r="Z126" s="105">
        <f t="shared" si="158"/>
        <v>0</v>
      </c>
      <c r="AA126" s="105">
        <f t="shared" si="151"/>
        <v>0</v>
      </c>
      <c r="AB126" s="98">
        <f t="shared" si="152"/>
        <v>1</v>
      </c>
      <c r="AC126" s="105">
        <f>K126*X126*AB126</f>
        <v>122557.86922870352</v>
      </c>
      <c r="AD126" s="105">
        <f>L126*X126*AB126</f>
        <v>76188.594442786809</v>
      </c>
      <c r="AE126" s="103" t="s">
        <v>270</v>
      </c>
      <c r="AF126" s="38">
        <v>526</v>
      </c>
      <c r="AG126" s="38">
        <v>100</v>
      </c>
      <c r="AH126" s="150">
        <f t="shared" si="153"/>
        <v>1.0129999999999999</v>
      </c>
      <c r="AI126" s="82"/>
    </row>
    <row r="127" spans="1:35" s="28" customFormat="1" ht="14.45" customHeight="1" x14ac:dyDescent="0.2">
      <c r="A127" s="244">
        <v>115</v>
      </c>
      <c r="B127" s="254" t="s">
        <v>770</v>
      </c>
      <c r="C127" s="244" t="s">
        <v>636</v>
      </c>
      <c r="D127" s="255">
        <f>VLOOKUP(C127,TLine_Cost,2,FALSE)</f>
        <v>2432888.6399999997</v>
      </c>
      <c r="E127" s="255">
        <f>VLOOKUP(C127,TLine_Cost,4,FALSE)</f>
        <v>1512415.0500000003</v>
      </c>
      <c r="F127" s="183" t="s">
        <v>29</v>
      </c>
      <c r="G127" s="83"/>
      <c r="H127" s="244" t="s">
        <v>987</v>
      </c>
      <c r="I127" s="83"/>
      <c r="J127" s="244" t="s">
        <v>988</v>
      </c>
      <c r="K127" s="96">
        <f t="shared" ref="K127" si="161">D127*V127/W127</f>
        <v>135503.27101297927</v>
      </c>
      <c r="L127" s="96">
        <f t="shared" ref="L127" si="162">E127*V127/W127</f>
        <v>84236.155751156213</v>
      </c>
      <c r="M127" s="97">
        <f>SUM(K127:K127)</f>
        <v>135503.27101297927</v>
      </c>
      <c r="N127" s="98" t="s">
        <v>277</v>
      </c>
      <c r="O127" s="112" t="s">
        <v>270</v>
      </c>
      <c r="P127" s="98"/>
      <c r="Q127" s="99"/>
      <c r="R127" s="99"/>
      <c r="S127" s="100"/>
      <c r="T127" s="83">
        <v>115</v>
      </c>
      <c r="U127" s="83">
        <v>1</v>
      </c>
      <c r="V127" s="248">
        <v>1.1200000000000001</v>
      </c>
      <c r="W127" s="248">
        <v>20.109000000000002</v>
      </c>
      <c r="X127" s="98">
        <f t="shared" si="63"/>
        <v>1</v>
      </c>
      <c r="Y127" s="98">
        <f t="shared" si="64"/>
        <v>0</v>
      </c>
      <c r="Z127" s="105">
        <f t="shared" si="158"/>
        <v>0</v>
      </c>
      <c r="AA127" s="105">
        <f t="shared" si="151"/>
        <v>0</v>
      </c>
      <c r="AB127" s="98">
        <v>1</v>
      </c>
      <c r="AC127" s="105">
        <f>K127*X127*AB127</f>
        <v>135503.27101297927</v>
      </c>
      <c r="AD127" s="105">
        <f>L127*X127*AB127</f>
        <v>84236.155751156213</v>
      </c>
      <c r="AE127" s="103" t="s">
        <v>270</v>
      </c>
      <c r="AF127" s="38">
        <v>526</v>
      </c>
      <c r="AG127" s="38">
        <v>100</v>
      </c>
      <c r="AH127" s="38">
        <f t="shared" si="153"/>
        <v>1.1200000000000001</v>
      </c>
      <c r="AI127" s="82"/>
    </row>
    <row r="128" spans="1:35" ht="14.45" customHeight="1" x14ac:dyDescent="0.2">
      <c r="A128" s="83">
        <v>115</v>
      </c>
      <c r="B128" s="84" t="s">
        <v>1391</v>
      </c>
      <c r="C128" s="246" t="s">
        <v>492</v>
      </c>
      <c r="D128" s="85">
        <f>'Transmission Cost 12-30-2014'!B121</f>
        <v>1482427.71</v>
      </c>
      <c r="E128" s="85">
        <f>'Transmission Cost 12-30-2014'!D121</f>
        <v>1456626.18</v>
      </c>
      <c r="F128" s="183" t="s">
        <v>29</v>
      </c>
      <c r="G128" s="83"/>
      <c r="H128" s="93" t="s">
        <v>1392</v>
      </c>
      <c r="I128" s="93"/>
      <c r="J128" s="102" t="s">
        <v>1393</v>
      </c>
      <c r="K128" s="96">
        <f>D128*V128/W128</f>
        <v>1057.1307821901323</v>
      </c>
      <c r="L128" s="96">
        <f>E128*V128/W128</f>
        <v>1038.7315095601016</v>
      </c>
      <c r="M128" s="97">
        <f>SUM(K128:K129)</f>
        <v>2576.7562815884476</v>
      </c>
      <c r="N128" s="98" t="s">
        <v>277</v>
      </c>
      <c r="O128" s="112" t="s">
        <v>270</v>
      </c>
      <c r="P128" s="98"/>
      <c r="Q128" s="99"/>
      <c r="R128" s="99"/>
      <c r="S128" s="100"/>
      <c r="T128" s="83">
        <v>115</v>
      </c>
      <c r="U128" s="83">
        <v>1</v>
      </c>
      <c r="V128" s="136">
        <v>1.6E-2</v>
      </c>
      <c r="W128" s="136">
        <v>22.437000000000001</v>
      </c>
      <c r="X128" s="98">
        <f t="shared" si="63"/>
        <v>1</v>
      </c>
      <c r="Y128" s="98">
        <f t="shared" si="64"/>
        <v>0</v>
      </c>
      <c r="Z128" s="105">
        <f t="shared" ref="Z128:Z129" si="163">K128*X128*Y128</f>
        <v>0</v>
      </c>
      <c r="AA128" s="105">
        <f t="shared" ref="AA128:AA129" si="164">L128*X128*Y128</f>
        <v>0</v>
      </c>
      <c r="AB128" s="98">
        <f>IF(N128="R",1,0)</f>
        <v>1</v>
      </c>
      <c r="AC128" s="105">
        <f>K128*X128*AB128</f>
        <v>1057.1307821901323</v>
      </c>
      <c r="AD128" s="105">
        <f>L128*X128*AB128</f>
        <v>1038.7315095601016</v>
      </c>
      <c r="AE128" s="103" t="s">
        <v>270</v>
      </c>
      <c r="AF128" s="38">
        <v>526</v>
      </c>
      <c r="AG128" s="38">
        <v>100</v>
      </c>
      <c r="AH128" s="150">
        <f t="shared" si="153"/>
        <v>1.6E-2</v>
      </c>
      <c r="AI128" s="82"/>
    </row>
    <row r="129" spans="1:35" ht="14.45" customHeight="1" x14ac:dyDescent="0.2">
      <c r="A129" s="83">
        <v>115</v>
      </c>
      <c r="B129" s="84" t="s">
        <v>1391</v>
      </c>
      <c r="C129" s="246" t="s">
        <v>492</v>
      </c>
      <c r="D129" s="85">
        <f>'Transmission Cost 12-30-2014'!B121</f>
        <v>1482427.71</v>
      </c>
      <c r="E129" s="85">
        <f>'Transmission Cost 12-30-2014'!D121</f>
        <v>1456626.18</v>
      </c>
      <c r="F129" s="183" t="s">
        <v>29</v>
      </c>
      <c r="G129" s="83"/>
      <c r="H129" s="93" t="s">
        <v>1394</v>
      </c>
      <c r="I129" s="93"/>
      <c r="J129" s="102" t="s">
        <v>1395</v>
      </c>
      <c r="K129" s="96">
        <f>D129*V129/W129</f>
        <v>1519.6254993983152</v>
      </c>
      <c r="L129" s="96">
        <f>E129*V129/W129</f>
        <v>1493.1765449926459</v>
      </c>
      <c r="M129" s="97"/>
      <c r="N129" s="98" t="s">
        <v>277</v>
      </c>
      <c r="O129" s="112" t="s">
        <v>270</v>
      </c>
      <c r="P129" s="98"/>
      <c r="Q129" s="99"/>
      <c r="R129" s="99"/>
      <c r="S129" s="100"/>
      <c r="T129" s="83">
        <v>115</v>
      </c>
      <c r="U129" s="83">
        <v>1</v>
      </c>
      <c r="V129" s="136">
        <v>2.3E-2</v>
      </c>
      <c r="W129" s="136">
        <v>22.437000000000001</v>
      </c>
      <c r="X129" s="98">
        <f t="shared" si="63"/>
        <v>1</v>
      </c>
      <c r="Y129" s="98">
        <f t="shared" si="64"/>
        <v>0</v>
      </c>
      <c r="Z129" s="105">
        <f t="shared" si="163"/>
        <v>0</v>
      </c>
      <c r="AA129" s="105">
        <f t="shared" si="164"/>
        <v>0</v>
      </c>
      <c r="AB129" s="98">
        <f>IF(N129="R",1,0)</f>
        <v>1</v>
      </c>
      <c r="AC129" s="105">
        <f t="shared" ref="AC129" si="165">K129*X129*AB129</f>
        <v>1519.6254993983152</v>
      </c>
      <c r="AD129" s="105">
        <f t="shared" ref="AD129:AD132" si="166">L129*X129*AB129</f>
        <v>1493.1765449926459</v>
      </c>
      <c r="AE129" s="103" t="s">
        <v>270</v>
      </c>
      <c r="AF129" s="38">
        <v>526</v>
      </c>
      <c r="AG129" s="38">
        <v>100</v>
      </c>
      <c r="AH129" s="150">
        <f>V129</f>
        <v>2.3E-2</v>
      </c>
      <c r="AI129" s="82"/>
    </row>
    <row r="130" spans="1:35" ht="14.45" customHeight="1" x14ac:dyDescent="0.2">
      <c r="A130" s="244">
        <v>115</v>
      </c>
      <c r="B130" s="254" t="s">
        <v>989</v>
      </c>
      <c r="C130" s="244" t="s">
        <v>380</v>
      </c>
      <c r="D130" s="85">
        <f>'Transmission Cost 12-30-2014'!B122</f>
        <v>208189.53999999998</v>
      </c>
      <c r="E130" s="85">
        <f>'Transmission Cost 12-30-2014'!D122</f>
        <v>197197.3</v>
      </c>
      <c r="F130" s="183" t="s">
        <v>29</v>
      </c>
      <c r="G130" s="83"/>
      <c r="H130" s="244" t="s">
        <v>991</v>
      </c>
      <c r="I130" s="93"/>
      <c r="J130" s="244" t="s">
        <v>994</v>
      </c>
      <c r="K130" s="96">
        <f t="shared" ref="K130:K132" si="167">D130*V130/W130</f>
        <v>11.329426425772747</v>
      </c>
      <c r="L130" s="96">
        <f t="shared" ref="L130:L132" si="168">E130*V130/W130</f>
        <v>10.731241837178928</v>
      </c>
      <c r="M130" s="97">
        <f>SUM(K130:K131)</f>
        <v>16.994139638659121</v>
      </c>
      <c r="N130" s="254" t="s">
        <v>277</v>
      </c>
      <c r="O130" s="112" t="s">
        <v>270</v>
      </c>
      <c r="P130" s="98"/>
      <c r="Q130" s="99"/>
      <c r="R130" s="99"/>
      <c r="S130" s="100"/>
      <c r="T130" s="83">
        <v>115</v>
      </c>
      <c r="U130" s="83">
        <v>1</v>
      </c>
      <c r="V130" s="248">
        <v>2E-3</v>
      </c>
      <c r="W130" s="248">
        <v>36.752000000000002</v>
      </c>
      <c r="X130" s="98">
        <f t="shared" ref="X130:X193" si="169">IF(F130="yes",1,0)</f>
        <v>1</v>
      </c>
      <c r="Y130" s="98">
        <f t="shared" si="64"/>
        <v>0</v>
      </c>
      <c r="Z130" s="105">
        <f t="shared" ref="Z130:Z132" si="170">K130*X130*Y130</f>
        <v>0</v>
      </c>
      <c r="AA130" s="105">
        <f t="shared" ref="AA130:AA132" si="171">L130*X130*Y130</f>
        <v>0</v>
      </c>
      <c r="AB130" s="98">
        <v>1</v>
      </c>
      <c r="AC130" s="105">
        <f>K130*X130*AB130</f>
        <v>11.329426425772747</v>
      </c>
      <c r="AD130" s="105">
        <f>L130*X130*AB130</f>
        <v>10.731241837178928</v>
      </c>
      <c r="AE130" s="103" t="s">
        <v>270</v>
      </c>
      <c r="AF130" s="38">
        <v>526</v>
      </c>
      <c r="AG130" s="38">
        <v>100</v>
      </c>
      <c r="AH130" s="38">
        <f t="shared" si="153"/>
        <v>2E-3</v>
      </c>
      <c r="AI130" s="82"/>
    </row>
    <row r="131" spans="1:35" ht="14.45" customHeight="1" x14ac:dyDescent="0.2">
      <c r="A131" s="244">
        <v>115</v>
      </c>
      <c r="B131" s="254" t="s">
        <v>989</v>
      </c>
      <c r="C131" s="244" t="s">
        <v>380</v>
      </c>
      <c r="D131" s="85">
        <f>'Transmission Cost 12-30-2014'!B122</f>
        <v>208189.53999999998</v>
      </c>
      <c r="E131" s="85">
        <f>'Transmission Cost 12-30-2014'!D122</f>
        <v>197197.3</v>
      </c>
      <c r="F131" s="183" t="s">
        <v>29</v>
      </c>
      <c r="G131" s="83"/>
      <c r="H131" s="244" t="s">
        <v>992</v>
      </c>
      <c r="I131" s="93"/>
      <c r="J131" s="244" t="s">
        <v>995</v>
      </c>
      <c r="K131" s="96">
        <f>D131*V131/W131</f>
        <v>5.6647132128863733</v>
      </c>
      <c r="L131" s="96">
        <f t="shared" si="168"/>
        <v>5.3656209185894639</v>
      </c>
      <c r="M131" s="97"/>
      <c r="N131" s="254" t="s">
        <v>277</v>
      </c>
      <c r="O131" s="112" t="s">
        <v>270</v>
      </c>
      <c r="P131" s="98"/>
      <c r="Q131" s="99"/>
      <c r="R131" s="99"/>
      <c r="S131" s="100"/>
      <c r="T131" s="83">
        <v>115</v>
      </c>
      <c r="U131" s="83">
        <v>1</v>
      </c>
      <c r="V131" s="248">
        <v>1E-3</v>
      </c>
      <c r="W131" s="248">
        <v>36.752000000000002</v>
      </c>
      <c r="X131" s="98">
        <f t="shared" si="169"/>
        <v>1</v>
      </c>
      <c r="Y131" s="98">
        <f t="shared" ref="Y131:Y194" si="172">IF(N131="W",1,0)</f>
        <v>0</v>
      </c>
      <c r="Z131" s="105">
        <f t="shared" si="170"/>
        <v>0</v>
      </c>
      <c r="AA131" s="105">
        <f t="shared" si="171"/>
        <v>0</v>
      </c>
      <c r="AB131" s="98">
        <v>1</v>
      </c>
      <c r="AC131" s="105">
        <f>K131*X131*AB131</f>
        <v>5.6647132128863733</v>
      </c>
      <c r="AD131" s="105">
        <f>L131*X131*AB131</f>
        <v>5.3656209185894639</v>
      </c>
      <c r="AE131" s="103" t="s">
        <v>270</v>
      </c>
      <c r="AF131" s="38">
        <v>526</v>
      </c>
      <c r="AG131" s="38">
        <v>100</v>
      </c>
      <c r="AH131" s="38">
        <f t="shared" si="153"/>
        <v>1E-3</v>
      </c>
      <c r="AI131" s="82"/>
    </row>
    <row r="132" spans="1:35" ht="14.45" customHeight="1" x14ac:dyDescent="0.2">
      <c r="A132" s="244">
        <v>115</v>
      </c>
      <c r="B132" s="254" t="s">
        <v>990</v>
      </c>
      <c r="C132" s="244" t="s">
        <v>376</v>
      </c>
      <c r="D132" s="85">
        <f>'Transmission Cost 12-30-2014'!B123</f>
        <v>142384.17000000001</v>
      </c>
      <c r="E132" s="85">
        <f>'Transmission Cost 12-30-2014'!D123</f>
        <v>134939.45000000001</v>
      </c>
      <c r="F132" s="183" t="s">
        <v>29</v>
      </c>
      <c r="G132" s="83"/>
      <c r="H132" s="244" t="s">
        <v>993</v>
      </c>
      <c r="I132" s="93"/>
      <c r="J132" s="244" t="s">
        <v>996</v>
      </c>
      <c r="K132" s="96">
        <f t="shared" si="167"/>
        <v>258.20672632657892</v>
      </c>
      <c r="L132" s="96">
        <f t="shared" si="168"/>
        <v>244.70609083024524</v>
      </c>
      <c r="M132" s="97">
        <f t="shared" ref="M132:M135" si="173">SUM(K132)</f>
        <v>258.20672632657892</v>
      </c>
      <c r="N132" s="254" t="s">
        <v>277</v>
      </c>
      <c r="O132" s="112" t="s">
        <v>270</v>
      </c>
      <c r="P132" s="98"/>
      <c r="Q132" s="99"/>
      <c r="R132" s="99"/>
      <c r="S132" s="100"/>
      <c r="T132" s="83">
        <v>115</v>
      </c>
      <c r="U132" s="83">
        <v>1</v>
      </c>
      <c r="V132" s="248">
        <v>2.3E-2</v>
      </c>
      <c r="W132" s="248">
        <v>12.683</v>
      </c>
      <c r="X132" s="98">
        <f t="shared" si="169"/>
        <v>1</v>
      </c>
      <c r="Y132" s="98">
        <f t="shared" si="172"/>
        <v>0</v>
      </c>
      <c r="Z132" s="105">
        <f t="shared" si="170"/>
        <v>0</v>
      </c>
      <c r="AA132" s="105">
        <f t="shared" si="171"/>
        <v>0</v>
      </c>
      <c r="AB132" s="98">
        <v>1</v>
      </c>
      <c r="AC132" s="105">
        <f t="shared" ref="AC132" si="174">K132*X132*AB132</f>
        <v>258.20672632657892</v>
      </c>
      <c r="AD132" s="105">
        <f t="shared" si="166"/>
        <v>244.70609083024524</v>
      </c>
      <c r="AE132" s="103" t="s">
        <v>270</v>
      </c>
      <c r="AF132" s="38">
        <v>526</v>
      </c>
      <c r="AG132" s="38">
        <v>100</v>
      </c>
      <c r="AH132" s="38">
        <f t="shared" si="153"/>
        <v>2.3E-2</v>
      </c>
      <c r="AI132" s="82"/>
    </row>
    <row r="133" spans="1:35" s="35" customFormat="1" ht="14.45" customHeight="1" x14ac:dyDescent="0.2">
      <c r="A133" s="244">
        <v>115</v>
      </c>
      <c r="B133" s="254" t="s">
        <v>1248</v>
      </c>
      <c r="C133" s="244" t="s">
        <v>237</v>
      </c>
      <c r="D133" s="255">
        <f>VLOOKUP(C133,TLine_Cost,2,FALSE)</f>
        <v>333963.26999999996</v>
      </c>
      <c r="E133" s="255">
        <f>VLOOKUP(C133,TLine_Cost,4,FALSE)</f>
        <v>292133.23</v>
      </c>
      <c r="F133" s="183" t="s">
        <v>29</v>
      </c>
      <c r="G133" s="93"/>
      <c r="H133" s="244" t="s">
        <v>1237</v>
      </c>
      <c r="I133" s="269"/>
      <c r="J133" s="244" t="s">
        <v>1249</v>
      </c>
      <c r="K133" s="269">
        <f>D133*V133/W133</f>
        <v>333963.26999999996</v>
      </c>
      <c r="L133" s="205">
        <f>E133*V133/W133</f>
        <v>292133.23</v>
      </c>
      <c r="M133" s="97">
        <f>SUM(K133)</f>
        <v>333963.26999999996</v>
      </c>
      <c r="N133" s="256" t="s">
        <v>277</v>
      </c>
      <c r="O133" s="107" t="s">
        <v>270</v>
      </c>
      <c r="P133" s="271"/>
      <c r="Q133" s="272"/>
      <c r="R133" s="256"/>
      <c r="S133" s="256"/>
      <c r="T133" s="248">
        <v>115</v>
      </c>
      <c r="U133" s="107">
        <v>1</v>
      </c>
      <c r="V133" s="261">
        <v>2.577</v>
      </c>
      <c r="W133" s="261">
        <v>2.577</v>
      </c>
      <c r="X133" s="98">
        <f t="shared" si="169"/>
        <v>1</v>
      </c>
      <c r="Y133" s="98">
        <f t="shared" si="172"/>
        <v>0</v>
      </c>
      <c r="Z133" s="105">
        <f t="shared" ref="Z133:Z141" si="175">K133*X133*Y133</f>
        <v>0</v>
      </c>
      <c r="AA133" s="105">
        <f t="shared" ref="AA133:AA141" si="176">L133*X133*Y133</f>
        <v>0</v>
      </c>
      <c r="AB133" s="155">
        <v>1</v>
      </c>
      <c r="AC133" s="105">
        <f>K133*X133*AB133</f>
        <v>333963.26999999996</v>
      </c>
      <c r="AD133" s="105">
        <f>L133*X133*AB133</f>
        <v>292133.23</v>
      </c>
      <c r="AE133" s="256" t="s">
        <v>270</v>
      </c>
      <c r="AF133" s="83">
        <v>526</v>
      </c>
      <c r="AG133" s="83">
        <v>100</v>
      </c>
      <c r="AH133" s="83">
        <f>V133</f>
        <v>2.577</v>
      </c>
      <c r="AI133" s="82"/>
    </row>
    <row r="134" spans="1:35" s="28" customFormat="1" ht="14.45" customHeight="1" x14ac:dyDescent="0.2">
      <c r="A134" s="83">
        <v>115</v>
      </c>
      <c r="B134" s="84" t="s">
        <v>759</v>
      </c>
      <c r="C134" s="162" t="s">
        <v>379</v>
      </c>
      <c r="D134" s="85">
        <f>'Transmission Cost 12-30-2014'!B106</f>
        <v>1713949.57</v>
      </c>
      <c r="E134" s="85">
        <f>'Transmission Cost 12-30-2014'!D106</f>
        <v>1640573.74</v>
      </c>
      <c r="F134" s="86" t="s">
        <v>29</v>
      </c>
      <c r="G134" s="83"/>
      <c r="H134" s="88" t="s">
        <v>107</v>
      </c>
      <c r="I134" s="83"/>
      <c r="J134" s="94" t="s">
        <v>760</v>
      </c>
      <c r="K134" s="96">
        <f t="shared" ref="K134:K142" si="177">D134*V134/W134</f>
        <v>1713949.57</v>
      </c>
      <c r="L134" s="96">
        <f t="shared" ref="L134:L137" si="178">E134*V134/W134</f>
        <v>1640573.74</v>
      </c>
      <c r="M134" s="97">
        <f t="shared" si="173"/>
        <v>1713949.57</v>
      </c>
      <c r="N134" s="98" t="s">
        <v>277</v>
      </c>
      <c r="O134" s="112" t="s">
        <v>270</v>
      </c>
      <c r="P134" s="98"/>
      <c r="Q134" s="99"/>
      <c r="R134" s="99"/>
      <c r="S134" s="100"/>
      <c r="T134" s="83">
        <v>115</v>
      </c>
      <c r="U134" s="83">
        <v>1</v>
      </c>
      <c r="V134" s="101">
        <v>5.8179999999999996</v>
      </c>
      <c r="W134" s="101">
        <v>5.8179999999999996</v>
      </c>
      <c r="X134" s="98">
        <f t="shared" si="169"/>
        <v>1</v>
      </c>
      <c r="Y134" s="98">
        <f t="shared" si="172"/>
        <v>0</v>
      </c>
      <c r="Z134" s="105">
        <f t="shared" si="175"/>
        <v>0</v>
      </c>
      <c r="AA134" s="105">
        <f t="shared" si="176"/>
        <v>0</v>
      </c>
      <c r="AB134" s="98">
        <f>IF(N134="R",1,0)</f>
        <v>1</v>
      </c>
      <c r="AC134" s="105">
        <f t="shared" ref="AC134:AC137" si="179">K134*X134*AB134</f>
        <v>1713949.57</v>
      </c>
      <c r="AD134" s="105">
        <f t="shared" ref="AD134:AD137" si="180">L134*X134*AB134</f>
        <v>1640573.74</v>
      </c>
      <c r="AE134" s="104" t="s">
        <v>270</v>
      </c>
      <c r="AF134" s="72">
        <v>526</v>
      </c>
      <c r="AG134" s="72">
        <v>100</v>
      </c>
      <c r="AH134" s="153">
        <f t="shared" si="153"/>
        <v>5.8179999999999996</v>
      </c>
    </row>
    <row r="135" spans="1:35" s="28" customFormat="1" ht="14.45" customHeight="1" x14ac:dyDescent="0.2">
      <c r="A135" s="83">
        <v>115</v>
      </c>
      <c r="B135" s="84" t="s">
        <v>761</v>
      </c>
      <c r="C135" s="162" t="s">
        <v>396</v>
      </c>
      <c r="D135" s="85">
        <f>'Transmission Cost 12-30-2014'!B113</f>
        <v>685349.51</v>
      </c>
      <c r="E135" s="85">
        <f>'Transmission Cost 12-30-2014'!D113</f>
        <v>666903.84</v>
      </c>
      <c r="F135" s="86" t="s">
        <v>29</v>
      </c>
      <c r="G135" s="83"/>
      <c r="H135" s="88" t="s">
        <v>762</v>
      </c>
      <c r="I135" s="83"/>
      <c r="J135" s="167" t="s">
        <v>1309</v>
      </c>
      <c r="K135" s="96">
        <f t="shared" si="177"/>
        <v>355357.21740505943</v>
      </c>
      <c r="L135" s="96">
        <f t="shared" si="178"/>
        <v>345793.04340518016</v>
      </c>
      <c r="M135" s="97">
        <f t="shared" si="173"/>
        <v>355357.21740505943</v>
      </c>
      <c r="N135" s="98" t="s">
        <v>277</v>
      </c>
      <c r="O135" s="112" t="s">
        <v>270</v>
      </c>
      <c r="P135" s="98"/>
      <c r="Q135" s="99"/>
      <c r="R135" s="99"/>
      <c r="S135" s="100"/>
      <c r="T135" s="83">
        <v>115</v>
      </c>
      <c r="U135" s="83">
        <v>1</v>
      </c>
      <c r="V135" s="101">
        <v>8.5879999999999992</v>
      </c>
      <c r="W135" s="101">
        <v>16.562999999999999</v>
      </c>
      <c r="X135" s="98">
        <f t="shared" si="169"/>
        <v>1</v>
      </c>
      <c r="Y135" s="98">
        <f t="shared" si="172"/>
        <v>0</v>
      </c>
      <c r="Z135" s="105">
        <f t="shared" si="175"/>
        <v>0</v>
      </c>
      <c r="AA135" s="105">
        <f t="shared" si="176"/>
        <v>0</v>
      </c>
      <c r="AB135" s="98">
        <v>1</v>
      </c>
      <c r="AC135" s="105">
        <f>K135*X135*AB135</f>
        <v>355357.21740505943</v>
      </c>
      <c r="AD135" s="105">
        <f>L135*X135*AB135</f>
        <v>345793.04340518016</v>
      </c>
      <c r="AE135" s="104" t="s">
        <v>270</v>
      </c>
      <c r="AF135" s="72">
        <v>526</v>
      </c>
      <c r="AG135" s="72">
        <v>100</v>
      </c>
      <c r="AH135" s="153">
        <f t="shared" si="153"/>
        <v>8.5879999999999992</v>
      </c>
      <c r="AI135" s="167"/>
    </row>
    <row r="136" spans="1:35" s="28" customFormat="1" ht="14.45" customHeight="1" x14ac:dyDescent="0.2">
      <c r="A136" s="83">
        <v>116</v>
      </c>
      <c r="B136" s="84" t="s">
        <v>761</v>
      </c>
      <c r="C136" s="162" t="s">
        <v>396</v>
      </c>
      <c r="D136" s="85">
        <f>'Transmission Cost 12-30-2014'!B113</f>
        <v>685349.51</v>
      </c>
      <c r="E136" s="85">
        <f>'Transmission Cost 12-30-2014'!D113</f>
        <v>666903.84</v>
      </c>
      <c r="F136" s="86" t="s">
        <v>29</v>
      </c>
      <c r="G136" s="83"/>
      <c r="H136" s="167" t="s">
        <v>1309</v>
      </c>
      <c r="I136" s="83"/>
      <c r="J136" s="94" t="s">
        <v>763</v>
      </c>
      <c r="K136" s="96">
        <f t="shared" si="177"/>
        <v>329992.29259494052</v>
      </c>
      <c r="L136" s="96">
        <f t="shared" si="178"/>
        <v>321110.79659481981</v>
      </c>
      <c r="M136" s="97">
        <f t="shared" ref="M136" si="181">SUM(K136)</f>
        <v>329992.29259494052</v>
      </c>
      <c r="N136" s="98" t="s">
        <v>277</v>
      </c>
      <c r="O136" s="112" t="s">
        <v>270</v>
      </c>
      <c r="P136" s="98"/>
      <c r="Q136" s="99"/>
      <c r="R136" s="99"/>
      <c r="S136" s="100"/>
      <c r="T136" s="83">
        <v>115</v>
      </c>
      <c r="U136" s="83">
        <v>1</v>
      </c>
      <c r="V136" s="101">
        <v>7.9749999999999996</v>
      </c>
      <c r="W136" s="101">
        <v>16.562999999999999</v>
      </c>
      <c r="X136" s="98">
        <f t="shared" si="169"/>
        <v>1</v>
      </c>
      <c r="Y136" s="98">
        <f t="shared" si="172"/>
        <v>0</v>
      </c>
      <c r="Z136" s="105">
        <f t="shared" si="175"/>
        <v>0</v>
      </c>
      <c r="AA136" s="105">
        <f t="shared" si="176"/>
        <v>0</v>
      </c>
      <c r="AB136" s="98">
        <f>IF(N136="R",1,0)</f>
        <v>1</v>
      </c>
      <c r="AC136" s="105">
        <f>K136*X136*AB136</f>
        <v>329992.29259494052</v>
      </c>
      <c r="AD136" s="105">
        <f>L136*X136*AB136</f>
        <v>321110.79659481981</v>
      </c>
      <c r="AE136" s="104" t="s">
        <v>270</v>
      </c>
      <c r="AF136" s="72">
        <v>526</v>
      </c>
      <c r="AG136" s="72">
        <v>100</v>
      </c>
      <c r="AH136" s="153">
        <f t="shared" si="153"/>
        <v>7.9749999999999996</v>
      </c>
      <c r="AI136" s="167"/>
    </row>
    <row r="137" spans="1:35" s="28" customFormat="1" ht="14.45" customHeight="1" x14ac:dyDescent="0.2">
      <c r="A137" s="270">
        <v>115</v>
      </c>
      <c r="B137" s="256" t="s">
        <v>126</v>
      </c>
      <c r="C137" s="196" t="s">
        <v>251</v>
      </c>
      <c r="D137" s="168">
        <v>0</v>
      </c>
      <c r="E137" s="168">
        <v>0</v>
      </c>
      <c r="F137" s="182" t="s">
        <v>29</v>
      </c>
      <c r="G137" s="167"/>
      <c r="H137" s="176" t="s">
        <v>127</v>
      </c>
      <c r="I137" s="174"/>
      <c r="J137" s="176" t="s">
        <v>128</v>
      </c>
      <c r="K137" s="174">
        <f t="shared" si="177"/>
        <v>0</v>
      </c>
      <c r="L137" s="175">
        <f t="shared" si="178"/>
        <v>0</v>
      </c>
      <c r="M137" s="167"/>
      <c r="N137" s="169" t="s">
        <v>277</v>
      </c>
      <c r="O137" s="176" t="s">
        <v>270</v>
      </c>
      <c r="P137" s="177"/>
      <c r="Q137" s="178"/>
      <c r="R137" s="169">
        <v>115</v>
      </c>
      <c r="S137" s="169">
        <v>1</v>
      </c>
      <c r="T137" s="167">
        <v>115</v>
      </c>
      <c r="U137" s="179">
        <v>1</v>
      </c>
      <c r="V137" s="180">
        <v>5.0999999999999997E-2</v>
      </c>
      <c r="W137" s="181">
        <v>5.0999999999999997E-2</v>
      </c>
      <c r="X137" s="98">
        <f t="shared" si="169"/>
        <v>1</v>
      </c>
      <c r="Y137" s="98">
        <f t="shared" si="172"/>
        <v>0</v>
      </c>
      <c r="Z137" s="172">
        <f t="shared" si="175"/>
        <v>0</v>
      </c>
      <c r="AA137" s="172">
        <f t="shared" si="176"/>
        <v>0</v>
      </c>
      <c r="AB137" s="173">
        <v>1</v>
      </c>
      <c r="AC137" s="172">
        <f t="shared" si="179"/>
        <v>0</v>
      </c>
      <c r="AD137" s="172">
        <f t="shared" si="180"/>
        <v>0</v>
      </c>
      <c r="AE137" s="169" t="s">
        <v>270</v>
      </c>
      <c r="AF137" s="170">
        <v>526</v>
      </c>
      <c r="AG137" s="170">
        <v>100</v>
      </c>
      <c r="AH137" s="171">
        <f>V137</f>
        <v>5.0999999999999997E-2</v>
      </c>
      <c r="AI137" s="167"/>
    </row>
    <row r="138" spans="1:35" s="35" customFormat="1" ht="14.45" customHeight="1" x14ac:dyDescent="0.2">
      <c r="A138" s="244">
        <v>115</v>
      </c>
      <c r="B138" s="254" t="s">
        <v>1240</v>
      </c>
      <c r="C138" s="244" t="s">
        <v>247</v>
      </c>
      <c r="D138" s="255">
        <f>VLOOKUP(C138,TLine_Cost,2,FALSE)</f>
        <v>7890689.1999999993</v>
      </c>
      <c r="E138" s="255">
        <f>VLOOKUP(C138,TLine_Cost,4,FALSE)</f>
        <v>7638755.1399999997</v>
      </c>
      <c r="F138" s="183" t="s">
        <v>29</v>
      </c>
      <c r="G138" s="93"/>
      <c r="H138" s="244" t="s">
        <v>1237</v>
      </c>
      <c r="I138" s="288"/>
      <c r="J138" s="82" t="s">
        <v>1245</v>
      </c>
      <c r="K138" s="269">
        <f>D138*V138/W138</f>
        <v>7890689.2000000002</v>
      </c>
      <c r="L138" s="205">
        <f>E138*V138/W138</f>
        <v>7638755.1399999997</v>
      </c>
      <c r="M138" s="97">
        <f t="shared" ref="M138:M142" si="182">SUM(K138)</f>
        <v>7890689.2000000002</v>
      </c>
      <c r="N138" s="256" t="s">
        <v>277</v>
      </c>
      <c r="O138" s="107" t="s">
        <v>270</v>
      </c>
      <c r="P138" s="289"/>
      <c r="Q138" s="290"/>
      <c r="R138" s="106"/>
      <c r="S138" s="106"/>
      <c r="T138" s="248">
        <v>115</v>
      </c>
      <c r="U138" s="107">
        <v>1</v>
      </c>
      <c r="V138" s="261">
        <v>11.019</v>
      </c>
      <c r="W138" s="261">
        <v>11.019</v>
      </c>
      <c r="X138" s="98">
        <f t="shared" si="169"/>
        <v>1</v>
      </c>
      <c r="Y138" s="98">
        <f t="shared" si="172"/>
        <v>0</v>
      </c>
      <c r="Z138" s="105">
        <f t="shared" si="175"/>
        <v>0</v>
      </c>
      <c r="AA138" s="105">
        <f t="shared" si="176"/>
        <v>0</v>
      </c>
      <c r="AB138" s="155">
        <v>1</v>
      </c>
      <c r="AC138" s="105">
        <f>K138*X138*AB138</f>
        <v>7890689.2000000002</v>
      </c>
      <c r="AD138" s="105">
        <f>L138*X138*AB138</f>
        <v>7638755.1399999997</v>
      </c>
      <c r="AE138" s="106" t="s">
        <v>270</v>
      </c>
      <c r="AF138" s="72">
        <v>526</v>
      </c>
      <c r="AG138" s="72">
        <v>100</v>
      </c>
      <c r="AH138" s="42">
        <f>V138</f>
        <v>11.019</v>
      </c>
      <c r="AI138" s="82"/>
    </row>
    <row r="139" spans="1:35" s="35" customFormat="1" ht="14.45" customHeight="1" x14ac:dyDescent="0.2">
      <c r="A139" s="244">
        <v>115</v>
      </c>
      <c r="B139" s="254" t="s">
        <v>1388</v>
      </c>
      <c r="C139" s="246" t="s">
        <v>257</v>
      </c>
      <c r="D139" s="255">
        <f>VLOOKUP(C139,TLine_Cost,2,FALSE)</f>
        <v>129073.45000000001</v>
      </c>
      <c r="E139" s="255">
        <f>VLOOKUP(C139,TLine_Cost,4,FALSE)</f>
        <v>124499.34999999999</v>
      </c>
      <c r="F139" s="183" t="s">
        <v>29</v>
      </c>
      <c r="G139" s="93"/>
      <c r="H139" s="244" t="s">
        <v>1389</v>
      </c>
      <c r="I139" s="288"/>
      <c r="J139" s="82" t="s">
        <v>1390</v>
      </c>
      <c r="K139" s="269">
        <f>D139*V139/W139</f>
        <v>688.59576170717264</v>
      </c>
      <c r="L139" s="205">
        <f>E139*V139/W139</f>
        <v>664.19333135743921</v>
      </c>
      <c r="M139" s="97">
        <f t="shared" ref="M139" si="183">SUM(K139)</f>
        <v>688.59576170717264</v>
      </c>
      <c r="N139" s="256" t="s">
        <v>269</v>
      </c>
      <c r="O139" s="107" t="s">
        <v>768</v>
      </c>
      <c r="P139" s="289"/>
      <c r="Q139" s="290"/>
      <c r="R139" s="106"/>
      <c r="S139" s="106"/>
      <c r="T139" s="248">
        <v>115</v>
      </c>
      <c r="U139" s="107">
        <v>1</v>
      </c>
      <c r="V139" s="261">
        <v>9.9000000000000005E-2</v>
      </c>
      <c r="W139" s="261">
        <v>18.556999999999999</v>
      </c>
      <c r="X139" s="98">
        <f t="shared" si="169"/>
        <v>1</v>
      </c>
      <c r="Y139" s="98">
        <f t="shared" si="172"/>
        <v>1</v>
      </c>
      <c r="Z139" s="105">
        <f t="shared" ref="Z139" si="184">K139*X139*Y139</f>
        <v>688.59576170717264</v>
      </c>
      <c r="AA139" s="105">
        <f t="shared" ref="AA139" si="185">L139*X139*Y139</f>
        <v>664.19333135743921</v>
      </c>
      <c r="AB139" s="155">
        <v>0</v>
      </c>
      <c r="AC139" s="105">
        <f>K139*X139*AB139</f>
        <v>0</v>
      </c>
      <c r="AD139" s="105">
        <f>L139*X139*AB139</f>
        <v>0</v>
      </c>
      <c r="AE139" s="106" t="s">
        <v>270</v>
      </c>
      <c r="AF139" s="72">
        <v>526</v>
      </c>
      <c r="AG139" s="72">
        <v>100</v>
      </c>
      <c r="AH139" s="42">
        <f>V139</f>
        <v>9.9000000000000005E-2</v>
      </c>
      <c r="AI139" s="82"/>
    </row>
    <row r="140" spans="1:35" s="35" customFormat="1" ht="14.45" customHeight="1" x14ac:dyDescent="0.2">
      <c r="A140" s="244">
        <v>115</v>
      </c>
      <c r="B140" s="254" t="s">
        <v>1242</v>
      </c>
      <c r="C140" s="244" t="s">
        <v>230</v>
      </c>
      <c r="D140" s="255">
        <f>VLOOKUP(C140,TLine_Cost,2,FALSE)</f>
        <v>6680122.9499999993</v>
      </c>
      <c r="E140" s="255">
        <f>VLOOKUP(C140,TLine_Cost,4,FALSE)</f>
        <v>6596251.4200000009</v>
      </c>
      <c r="F140" s="183" t="s">
        <v>29</v>
      </c>
      <c r="G140" s="93"/>
      <c r="H140" s="244" t="s">
        <v>953</v>
      </c>
      <c r="I140" s="288"/>
      <c r="J140" s="82" t="s">
        <v>1247</v>
      </c>
      <c r="K140" s="269">
        <f>D140*V140/W140</f>
        <v>6680122.9499999993</v>
      </c>
      <c r="L140" s="205">
        <f>E140*V140/W140</f>
        <v>6596251.4200000009</v>
      </c>
      <c r="M140" s="97">
        <f t="shared" si="182"/>
        <v>6680122.9499999993</v>
      </c>
      <c r="N140" s="256" t="s">
        <v>277</v>
      </c>
      <c r="O140" s="107" t="s">
        <v>270</v>
      </c>
      <c r="P140" s="289"/>
      <c r="Q140" s="290"/>
      <c r="R140" s="106"/>
      <c r="S140" s="106"/>
      <c r="T140" s="248">
        <v>115</v>
      </c>
      <c r="U140" s="107">
        <v>1</v>
      </c>
      <c r="V140" s="261">
        <v>9.09</v>
      </c>
      <c r="W140" s="261">
        <v>9.09</v>
      </c>
      <c r="X140" s="98">
        <f t="shared" si="169"/>
        <v>1</v>
      </c>
      <c r="Y140" s="98">
        <f t="shared" si="172"/>
        <v>0</v>
      </c>
      <c r="Z140" s="105">
        <f t="shared" si="175"/>
        <v>0</v>
      </c>
      <c r="AA140" s="105">
        <f t="shared" si="176"/>
        <v>0</v>
      </c>
      <c r="AB140" s="155">
        <v>1</v>
      </c>
      <c r="AC140" s="105">
        <f>K140*X140*AB140</f>
        <v>6680122.9499999993</v>
      </c>
      <c r="AD140" s="105">
        <f>L140*X140*AB140</f>
        <v>6596251.4200000009</v>
      </c>
      <c r="AE140" s="106" t="s">
        <v>270</v>
      </c>
      <c r="AF140" s="72">
        <v>526</v>
      </c>
      <c r="AG140" s="72">
        <v>100</v>
      </c>
      <c r="AH140" s="42">
        <f>V140</f>
        <v>9.09</v>
      </c>
      <c r="AI140" s="82"/>
    </row>
    <row r="141" spans="1:35" s="35" customFormat="1" ht="14.45" customHeight="1" thickBot="1" x14ac:dyDescent="0.25">
      <c r="A141" s="291">
        <v>115</v>
      </c>
      <c r="B141" s="292" t="s">
        <v>1235</v>
      </c>
      <c r="C141" s="291" t="s">
        <v>844</v>
      </c>
      <c r="D141" s="293">
        <v>0</v>
      </c>
      <c r="E141" s="293">
        <v>0</v>
      </c>
      <c r="F141" s="294" t="s">
        <v>29</v>
      </c>
      <c r="G141" s="295"/>
      <c r="H141" s="291" t="s">
        <v>921</v>
      </c>
      <c r="I141" s="296"/>
      <c r="J141" s="297" t="s">
        <v>1238</v>
      </c>
      <c r="K141" s="293">
        <f>D141*V141/W141</f>
        <v>0</v>
      </c>
      <c r="L141" s="298">
        <f>E141*V141/W141</f>
        <v>0</v>
      </c>
      <c r="M141" s="299">
        <f t="shared" si="182"/>
        <v>0</v>
      </c>
      <c r="N141" s="300" t="s">
        <v>277</v>
      </c>
      <c r="O141" s="257" t="s">
        <v>270</v>
      </c>
      <c r="P141" s="301"/>
      <c r="Q141" s="302"/>
      <c r="R141" s="259"/>
      <c r="S141" s="259"/>
      <c r="T141" s="303">
        <v>115</v>
      </c>
      <c r="U141" s="257">
        <v>1</v>
      </c>
      <c r="V141" s="304">
        <v>0.63</v>
      </c>
      <c r="W141" s="304">
        <v>0.63</v>
      </c>
      <c r="X141" s="337">
        <f t="shared" si="169"/>
        <v>1</v>
      </c>
      <c r="Y141" s="337">
        <f t="shared" si="172"/>
        <v>0</v>
      </c>
      <c r="Z141" s="305">
        <f t="shared" si="175"/>
        <v>0</v>
      </c>
      <c r="AA141" s="305">
        <f t="shared" si="176"/>
        <v>0</v>
      </c>
      <c r="AB141" s="258">
        <v>1</v>
      </c>
      <c r="AC141" s="305">
        <f>K141*X141*AB141</f>
        <v>0</v>
      </c>
      <c r="AD141" s="305">
        <f>L141*X141*AB141</f>
        <v>0</v>
      </c>
      <c r="AE141" s="259" t="s">
        <v>270</v>
      </c>
      <c r="AF141" s="260">
        <v>526</v>
      </c>
      <c r="AG141" s="260">
        <v>100</v>
      </c>
      <c r="AH141" s="306">
        <f>V141</f>
        <v>0.63</v>
      </c>
      <c r="AI141" s="82"/>
    </row>
    <row r="142" spans="1:35" ht="14.45" customHeight="1" thickTop="1" x14ac:dyDescent="0.2">
      <c r="A142" s="186">
        <v>115</v>
      </c>
      <c r="B142" s="203" t="s">
        <v>108</v>
      </c>
      <c r="C142" s="307" t="s">
        <v>997</v>
      </c>
      <c r="D142" s="184">
        <v>0</v>
      </c>
      <c r="E142" s="184">
        <v>0</v>
      </c>
      <c r="F142" s="185" t="s">
        <v>29</v>
      </c>
      <c r="G142" s="186"/>
      <c r="H142" s="307" t="s">
        <v>998</v>
      </c>
      <c r="I142" s="186"/>
      <c r="J142" s="187" t="s">
        <v>109</v>
      </c>
      <c r="K142" s="188">
        <f t="shared" si="177"/>
        <v>0</v>
      </c>
      <c r="L142" s="188">
        <f>E142*V142/W142</f>
        <v>0</v>
      </c>
      <c r="M142" s="204">
        <f t="shared" si="182"/>
        <v>0</v>
      </c>
      <c r="N142" s="189" t="s">
        <v>277</v>
      </c>
      <c r="O142" s="190" t="s">
        <v>270</v>
      </c>
      <c r="P142" s="189"/>
      <c r="Q142" s="191"/>
      <c r="R142" s="191"/>
      <c r="S142" s="192"/>
      <c r="T142" s="186">
        <v>115</v>
      </c>
      <c r="U142" s="186">
        <v>1</v>
      </c>
      <c r="V142" s="308">
        <v>1.202</v>
      </c>
      <c r="W142" s="308">
        <v>4.5149999999999997</v>
      </c>
      <c r="X142" s="338">
        <f t="shared" si="169"/>
        <v>1</v>
      </c>
      <c r="Y142" s="338">
        <f t="shared" si="172"/>
        <v>0</v>
      </c>
      <c r="Z142" s="193">
        <f t="shared" si="158"/>
        <v>0</v>
      </c>
      <c r="AA142" s="193">
        <f t="shared" si="151"/>
        <v>0</v>
      </c>
      <c r="AB142" s="189">
        <f t="shared" si="152"/>
        <v>1</v>
      </c>
      <c r="AC142" s="193">
        <f t="shared" si="159"/>
        <v>0</v>
      </c>
      <c r="AD142" s="193">
        <f t="shared" si="160"/>
        <v>0</v>
      </c>
      <c r="AE142" s="194" t="s">
        <v>270</v>
      </c>
      <c r="AF142" s="195">
        <v>526</v>
      </c>
      <c r="AG142" s="195">
        <v>100</v>
      </c>
      <c r="AH142" s="195">
        <f t="shared" si="153"/>
        <v>1.202</v>
      </c>
      <c r="AI142" s="82"/>
    </row>
    <row r="143" spans="1:35" ht="14.45" customHeight="1" x14ac:dyDescent="0.2">
      <c r="A143" s="83">
        <v>69</v>
      </c>
      <c r="B143" s="84" t="s">
        <v>352</v>
      </c>
      <c r="C143" s="244" t="s">
        <v>260</v>
      </c>
      <c r="D143" s="85">
        <f t="shared" si="154"/>
        <v>93729.53</v>
      </c>
      <c r="E143" s="85">
        <f t="shared" si="155"/>
        <v>91003.08</v>
      </c>
      <c r="F143" s="86" t="s">
        <v>29</v>
      </c>
      <c r="G143" s="83">
        <v>50983</v>
      </c>
      <c r="H143" s="244" t="s">
        <v>999</v>
      </c>
      <c r="I143" s="83">
        <v>50985</v>
      </c>
      <c r="J143" s="244" t="s">
        <v>1000</v>
      </c>
      <c r="K143" s="96">
        <f t="shared" si="156"/>
        <v>62887.104489393183</v>
      </c>
      <c r="L143" s="96">
        <f t="shared" si="157"/>
        <v>61057.813912185491</v>
      </c>
      <c r="M143" s="97">
        <f>SUM(K143)</f>
        <v>62887.104489393183</v>
      </c>
      <c r="N143" s="98" t="s">
        <v>277</v>
      </c>
      <c r="O143" s="112" t="s">
        <v>270</v>
      </c>
      <c r="P143" s="98" t="e">
        <f>VLOOKUP(I143,I146:J565,2,FALSE)</f>
        <v>#N/A</v>
      </c>
      <c r="Q143" s="99" t="e">
        <f>VLOOKUP(I143,#REF!,5,FALSE)</f>
        <v>#REF!</v>
      </c>
      <c r="R143" s="99" t="e">
        <f>VLOOKUP(I143,#REF!,6,FALSE)</f>
        <v>#REF!</v>
      </c>
      <c r="S143" s="100" t="e">
        <f t="shared" ref="S143:S146" si="186">SQRT(Q143^2+R143^2)</f>
        <v>#REF!</v>
      </c>
      <c r="T143" s="83">
        <v>69</v>
      </c>
      <c r="U143" s="83">
        <v>1</v>
      </c>
      <c r="V143" s="101">
        <v>8.16</v>
      </c>
      <c r="W143" s="101">
        <v>12.162000000000001</v>
      </c>
      <c r="X143" s="98">
        <f t="shared" si="169"/>
        <v>1</v>
      </c>
      <c r="Y143" s="98">
        <f t="shared" si="172"/>
        <v>0</v>
      </c>
      <c r="Z143" s="105">
        <f t="shared" si="158"/>
        <v>0</v>
      </c>
      <c r="AA143" s="105">
        <f t="shared" si="151"/>
        <v>0</v>
      </c>
      <c r="AB143" s="98">
        <f t="shared" si="152"/>
        <v>1</v>
      </c>
      <c r="AC143" s="105">
        <f t="shared" ref="AC143:AC144" si="187">K143*X143*AB143</f>
        <v>62887.104489393183</v>
      </c>
      <c r="AD143" s="105">
        <f t="shared" si="160"/>
        <v>61057.813912185491</v>
      </c>
      <c r="AE143" s="103" t="s">
        <v>270</v>
      </c>
      <c r="AF143" s="38">
        <v>526</v>
      </c>
      <c r="AG143" s="38">
        <v>100</v>
      </c>
      <c r="AH143" s="150">
        <f t="shared" si="153"/>
        <v>8.16</v>
      </c>
      <c r="AI143" s="82"/>
    </row>
    <row r="144" spans="1:35" ht="14.45" customHeight="1" x14ac:dyDescent="0.2">
      <c r="A144" s="83">
        <v>69</v>
      </c>
      <c r="B144" s="84" t="s">
        <v>353</v>
      </c>
      <c r="C144" s="244" t="s">
        <v>386</v>
      </c>
      <c r="D144" s="85">
        <f t="shared" ref="D144" si="188">VLOOKUP(C144,TLine_Cost,2,FALSE)</f>
        <v>213195.78000000003</v>
      </c>
      <c r="E144" s="85">
        <f t="shared" ref="E144" si="189">VLOOKUP(C144,TLine_Cost,4,FALSE)</f>
        <v>202051.37</v>
      </c>
      <c r="F144" s="86" t="s">
        <v>29</v>
      </c>
      <c r="G144" s="83"/>
      <c r="H144" s="244" t="s">
        <v>1226</v>
      </c>
      <c r="I144" s="83"/>
      <c r="J144" s="244" t="s">
        <v>1001</v>
      </c>
      <c r="K144" s="96">
        <f t="shared" si="156"/>
        <v>112460.99292676663</v>
      </c>
      <c r="L144" s="96">
        <f t="shared" si="157"/>
        <v>106582.30520516637</v>
      </c>
      <c r="M144" s="97">
        <f>SUM(K144:K146)</f>
        <v>199827.24839667216</v>
      </c>
      <c r="N144" s="98" t="s">
        <v>277</v>
      </c>
      <c r="O144" s="112" t="s">
        <v>270</v>
      </c>
      <c r="P144" s="98"/>
      <c r="Q144" s="99"/>
      <c r="R144" s="99"/>
      <c r="S144" s="100"/>
      <c r="T144" s="83">
        <v>69</v>
      </c>
      <c r="U144" s="83">
        <v>1</v>
      </c>
      <c r="V144" s="101">
        <v>20.542999999999999</v>
      </c>
      <c r="W144" s="101">
        <v>38.944000000000003</v>
      </c>
      <c r="X144" s="98">
        <f t="shared" si="169"/>
        <v>1</v>
      </c>
      <c r="Y144" s="98">
        <f t="shared" si="172"/>
        <v>0</v>
      </c>
      <c r="Z144" s="105">
        <f t="shared" ref="Z144" si="190">K144*X144*Y144</f>
        <v>0</v>
      </c>
      <c r="AA144" s="105">
        <f t="shared" ref="AA144" si="191">L144*X144*Y144</f>
        <v>0</v>
      </c>
      <c r="AB144" s="98">
        <f t="shared" si="152"/>
        <v>1</v>
      </c>
      <c r="AC144" s="105">
        <f t="shared" si="187"/>
        <v>112460.99292676663</v>
      </c>
      <c r="AD144" s="105">
        <f>L144*X144*AB144</f>
        <v>106582.30520516637</v>
      </c>
      <c r="AE144" s="103" t="s">
        <v>270</v>
      </c>
      <c r="AF144" s="38">
        <v>526</v>
      </c>
      <c r="AG144" s="38">
        <v>100</v>
      </c>
      <c r="AH144" s="150">
        <f t="shared" si="153"/>
        <v>20.542999999999999</v>
      </c>
      <c r="AI144" s="82"/>
    </row>
    <row r="145" spans="1:35" ht="14.45" customHeight="1" x14ac:dyDescent="0.2">
      <c r="A145" s="83">
        <v>69</v>
      </c>
      <c r="B145" s="84" t="s">
        <v>353</v>
      </c>
      <c r="C145" s="244" t="s">
        <v>386</v>
      </c>
      <c r="D145" s="85">
        <f t="shared" si="154"/>
        <v>213195.78000000003</v>
      </c>
      <c r="E145" s="85">
        <f t="shared" si="155"/>
        <v>202051.37</v>
      </c>
      <c r="F145" s="86" t="s">
        <v>29</v>
      </c>
      <c r="G145" s="83">
        <v>50869</v>
      </c>
      <c r="H145" s="244" t="s">
        <v>1001</v>
      </c>
      <c r="I145" s="83">
        <v>50867</v>
      </c>
      <c r="J145" s="244" t="s">
        <v>1002</v>
      </c>
      <c r="K145" s="96">
        <f t="shared" si="156"/>
        <v>76970.333473705847</v>
      </c>
      <c r="L145" s="96">
        <f t="shared" si="157"/>
        <v>72946.853487058339</v>
      </c>
      <c r="M145" s="97"/>
      <c r="N145" s="98" t="s">
        <v>277</v>
      </c>
      <c r="O145" s="112" t="s">
        <v>270</v>
      </c>
      <c r="P145" s="98" t="e">
        <f>VLOOKUP(I145,I146:J566,2,FALSE)</f>
        <v>#N/A</v>
      </c>
      <c r="Q145" s="99" t="e">
        <f>VLOOKUP(I145,#REF!,5,FALSE)</f>
        <v>#REF!</v>
      </c>
      <c r="R145" s="99" t="e">
        <f>VLOOKUP(I145,#REF!,6,FALSE)</f>
        <v>#REF!</v>
      </c>
      <c r="S145" s="100" t="e">
        <f t="shared" si="186"/>
        <v>#REF!</v>
      </c>
      <c r="T145" s="83">
        <v>69</v>
      </c>
      <c r="U145" s="83">
        <v>1</v>
      </c>
      <c r="V145" s="101">
        <v>14.06</v>
      </c>
      <c r="W145" s="101">
        <v>38.944000000000003</v>
      </c>
      <c r="X145" s="98">
        <f t="shared" si="169"/>
        <v>1</v>
      </c>
      <c r="Y145" s="98">
        <f t="shared" si="172"/>
        <v>0</v>
      </c>
      <c r="Z145" s="105">
        <f t="shared" si="158"/>
        <v>0</v>
      </c>
      <c r="AA145" s="105">
        <f t="shared" si="151"/>
        <v>0</v>
      </c>
      <c r="AB145" s="98">
        <f t="shared" si="152"/>
        <v>1</v>
      </c>
      <c r="AC145" s="105">
        <f t="shared" si="159"/>
        <v>76970.333473705847</v>
      </c>
      <c r="AD145" s="105">
        <f t="shared" si="160"/>
        <v>72946.853487058339</v>
      </c>
      <c r="AE145" s="103" t="s">
        <v>270</v>
      </c>
      <c r="AF145" s="38">
        <v>526</v>
      </c>
      <c r="AG145" s="38">
        <v>100</v>
      </c>
      <c r="AH145" s="150">
        <f t="shared" si="153"/>
        <v>14.06</v>
      </c>
      <c r="AI145" s="82"/>
    </row>
    <row r="146" spans="1:35" ht="14.45" customHeight="1" x14ac:dyDescent="0.2">
      <c r="A146" s="83">
        <v>69</v>
      </c>
      <c r="B146" s="84" t="s">
        <v>353</v>
      </c>
      <c r="C146" s="244" t="s">
        <v>386</v>
      </c>
      <c r="D146" s="85">
        <f t="shared" si="154"/>
        <v>213195.78000000003</v>
      </c>
      <c r="E146" s="85">
        <f t="shared" si="155"/>
        <v>202051.37</v>
      </c>
      <c r="F146" s="86" t="s">
        <v>29</v>
      </c>
      <c r="G146" s="83">
        <v>50871</v>
      </c>
      <c r="H146" s="244" t="s">
        <v>1001</v>
      </c>
      <c r="I146" s="83">
        <v>50869</v>
      </c>
      <c r="J146" s="244" t="s">
        <v>1003</v>
      </c>
      <c r="K146" s="96">
        <f t="shared" si="156"/>
        <v>10395.921996199673</v>
      </c>
      <c r="L146" s="96">
        <f t="shared" si="157"/>
        <v>9852.4946494967135</v>
      </c>
      <c r="M146" s="97"/>
      <c r="N146" s="98" t="s">
        <v>277</v>
      </c>
      <c r="O146" s="112" t="s">
        <v>270</v>
      </c>
      <c r="P146" s="98" t="e">
        <f>VLOOKUP(I146,I147:J567,2,FALSE)</f>
        <v>#N/A</v>
      </c>
      <c r="Q146" s="99" t="e">
        <f>VLOOKUP(I146,#REF!,5,FALSE)</f>
        <v>#REF!</v>
      </c>
      <c r="R146" s="99" t="e">
        <f>VLOOKUP(I146,#REF!,6,FALSE)</f>
        <v>#REF!</v>
      </c>
      <c r="S146" s="100" t="e">
        <f t="shared" si="186"/>
        <v>#REF!</v>
      </c>
      <c r="T146" s="83">
        <v>69</v>
      </c>
      <c r="U146" s="83">
        <v>1</v>
      </c>
      <c r="V146" s="101">
        <v>1.899</v>
      </c>
      <c r="W146" s="101">
        <v>38.944000000000003</v>
      </c>
      <c r="X146" s="98">
        <f t="shared" si="169"/>
        <v>1</v>
      </c>
      <c r="Y146" s="98">
        <f t="shared" si="172"/>
        <v>0</v>
      </c>
      <c r="Z146" s="105">
        <f t="shared" si="158"/>
        <v>0</v>
      </c>
      <c r="AA146" s="105">
        <f t="shared" si="151"/>
        <v>0</v>
      </c>
      <c r="AB146" s="98">
        <f t="shared" si="152"/>
        <v>1</v>
      </c>
      <c r="AC146" s="105">
        <f t="shared" si="159"/>
        <v>10395.921996199673</v>
      </c>
      <c r="AD146" s="105">
        <f t="shared" si="160"/>
        <v>9852.4946494967135</v>
      </c>
      <c r="AE146" s="103" t="s">
        <v>270</v>
      </c>
      <c r="AF146" s="38">
        <v>526</v>
      </c>
      <c r="AG146" s="38">
        <v>100</v>
      </c>
      <c r="AH146" s="150">
        <f t="shared" si="153"/>
        <v>1.899</v>
      </c>
      <c r="AI146" s="82"/>
    </row>
    <row r="147" spans="1:35" ht="14.45" customHeight="1" x14ac:dyDescent="0.2">
      <c r="A147" s="348">
        <v>69</v>
      </c>
      <c r="B147" s="349" t="s">
        <v>355</v>
      </c>
      <c r="C147" s="350" t="str">
        <f t="shared" ref="C147:C151" si="192">VLOOKUP(B147,ckt_lookup,2,FALSE)</f>
        <v>Elec Tran-Line OH-TX- 69KV-Brownfield Sub-Garza Co</v>
      </c>
      <c r="D147" s="351">
        <f t="shared" ref="D147:D158" si="193">VLOOKUP(C147,TLine_Cost,2,FALSE)</f>
        <v>3631476.52</v>
      </c>
      <c r="E147" s="351">
        <f t="shared" ref="E147:E156" si="194">VLOOKUP(C147,TLine_Cost,4,FALSE)</f>
        <v>3021062.16</v>
      </c>
      <c r="F147" s="352" t="s">
        <v>29</v>
      </c>
      <c r="G147" s="348">
        <v>51801</v>
      </c>
      <c r="H147" s="353" t="s">
        <v>1004</v>
      </c>
      <c r="I147" s="348">
        <v>51799</v>
      </c>
      <c r="J147" s="353" t="s">
        <v>1005</v>
      </c>
      <c r="K147" s="354">
        <f t="shared" ref="K147:K156" si="195">D147*V147/W147</f>
        <v>532427.41686458339</v>
      </c>
      <c r="L147" s="354">
        <f t="shared" ref="L147:L156" si="196">E147*V147/W147</f>
        <v>442931.76981249999</v>
      </c>
      <c r="M147" s="355">
        <f>SUM(K147:K151)</f>
        <v>4189227.6012546299</v>
      </c>
      <c r="N147" s="356" t="s">
        <v>269</v>
      </c>
      <c r="O147" s="357" t="s">
        <v>646</v>
      </c>
      <c r="P147" s="356" t="e">
        <f>VLOOKUP(I147,I148:J568,2,FALSE)</f>
        <v>#N/A</v>
      </c>
      <c r="Q147" s="358" t="e">
        <f>VLOOKUP(I147,#REF!,5,FALSE)</f>
        <v>#REF!</v>
      </c>
      <c r="R147" s="358" t="e">
        <f>VLOOKUP(I147,#REF!,6,FALSE)</f>
        <v>#REF!</v>
      </c>
      <c r="S147" s="359" t="e">
        <f t="shared" ref="S147:S156" si="197">SQRT(Q147^2+R147^2)</f>
        <v>#REF!</v>
      </c>
      <c r="T147" s="348">
        <v>69</v>
      </c>
      <c r="U147" s="348">
        <v>1</v>
      </c>
      <c r="V147" s="360">
        <v>5.0670000000000002</v>
      </c>
      <c r="W147" s="360">
        <v>34.56</v>
      </c>
      <c r="X147" s="356">
        <f t="shared" si="169"/>
        <v>1</v>
      </c>
      <c r="Y147" s="356">
        <f t="shared" si="172"/>
        <v>1</v>
      </c>
      <c r="Z147" s="361">
        <f t="shared" ref="Z147:Z156" si="198">K147*X147*Y147</f>
        <v>532427.41686458339</v>
      </c>
      <c r="AA147" s="361">
        <f t="shared" ref="AA147:AA156" si="199">L147*X147*Y147</f>
        <v>442931.76981249999</v>
      </c>
      <c r="AB147" s="356">
        <f t="shared" ref="AB147:AB156" si="200">IF(N147="R",1,0)</f>
        <v>0</v>
      </c>
      <c r="AC147" s="361">
        <f t="shared" ref="AC147:AC156" si="201">K147*X147*AB147</f>
        <v>0</v>
      </c>
      <c r="AD147" s="361">
        <f t="shared" ref="AD147:AD156" si="202">L147*X147*AB147</f>
        <v>0</v>
      </c>
      <c r="AE147" s="362" t="s">
        <v>270</v>
      </c>
      <c r="AF147" s="363">
        <v>526</v>
      </c>
      <c r="AG147" s="363">
        <v>100</v>
      </c>
      <c r="AH147" s="364">
        <f t="shared" si="153"/>
        <v>5.0670000000000002</v>
      </c>
      <c r="AI147" s="82"/>
    </row>
    <row r="148" spans="1:35" ht="14.45" customHeight="1" x14ac:dyDescent="0.2">
      <c r="A148" s="348">
        <v>69</v>
      </c>
      <c r="B148" s="349" t="s">
        <v>355</v>
      </c>
      <c r="C148" s="350" t="str">
        <f t="shared" si="192"/>
        <v>Elec Tran-Line OH-TX- 69KV-Brownfield Sub-Garza Co</v>
      </c>
      <c r="D148" s="351">
        <f t="shared" si="193"/>
        <v>3631476.52</v>
      </c>
      <c r="E148" s="351">
        <f t="shared" si="194"/>
        <v>3021062.16</v>
      </c>
      <c r="F148" s="352" t="s">
        <v>29</v>
      </c>
      <c r="G148" s="348">
        <v>51803</v>
      </c>
      <c r="H148" s="353" t="s">
        <v>1005</v>
      </c>
      <c r="I148" s="348">
        <v>51801</v>
      </c>
      <c r="J148" s="353" t="s">
        <v>1006</v>
      </c>
      <c r="K148" s="354">
        <f t="shared" si="195"/>
        <v>957885.99410648143</v>
      </c>
      <c r="L148" s="354">
        <f t="shared" si="196"/>
        <v>796875.0766944444</v>
      </c>
      <c r="M148" s="355"/>
      <c r="N148" s="356" t="s">
        <v>269</v>
      </c>
      <c r="O148" s="357" t="s">
        <v>646</v>
      </c>
      <c r="P148" s="356" t="e">
        <f>VLOOKUP(I148,I149:J569,2,FALSE)</f>
        <v>#N/A</v>
      </c>
      <c r="Q148" s="358" t="e">
        <f>VLOOKUP(I148,#REF!,5,FALSE)</f>
        <v>#REF!</v>
      </c>
      <c r="R148" s="358" t="e">
        <f>VLOOKUP(I148,#REF!,6,FALSE)</f>
        <v>#REF!</v>
      </c>
      <c r="S148" s="359" t="e">
        <f t="shared" si="197"/>
        <v>#REF!</v>
      </c>
      <c r="T148" s="348">
        <v>69</v>
      </c>
      <c r="U148" s="348">
        <v>1</v>
      </c>
      <c r="V148" s="360">
        <v>9.1159999999999997</v>
      </c>
      <c r="W148" s="360">
        <v>34.56</v>
      </c>
      <c r="X148" s="356">
        <f t="shared" si="169"/>
        <v>1</v>
      </c>
      <c r="Y148" s="356">
        <f t="shared" si="172"/>
        <v>1</v>
      </c>
      <c r="Z148" s="361">
        <f t="shared" si="198"/>
        <v>957885.99410648143</v>
      </c>
      <c r="AA148" s="361">
        <f t="shared" si="199"/>
        <v>796875.0766944444</v>
      </c>
      <c r="AB148" s="356">
        <f t="shared" si="200"/>
        <v>0</v>
      </c>
      <c r="AC148" s="361">
        <f t="shared" si="201"/>
        <v>0</v>
      </c>
      <c r="AD148" s="361">
        <f t="shared" si="202"/>
        <v>0</v>
      </c>
      <c r="AE148" s="362" t="s">
        <v>270</v>
      </c>
      <c r="AF148" s="363">
        <v>526</v>
      </c>
      <c r="AG148" s="363">
        <v>100</v>
      </c>
      <c r="AH148" s="364">
        <f t="shared" si="153"/>
        <v>9.1159999999999997</v>
      </c>
      <c r="AI148" s="82"/>
    </row>
    <row r="149" spans="1:35" ht="14.45" customHeight="1" x14ac:dyDescent="0.2">
      <c r="A149" s="83">
        <v>69</v>
      </c>
      <c r="B149" s="84" t="s">
        <v>355</v>
      </c>
      <c r="C149" s="93" t="str">
        <f t="shared" si="192"/>
        <v>Elec Tran-Line OH-TX- 69KV-Brownfield Sub-Garza Co</v>
      </c>
      <c r="D149" s="85">
        <f t="shared" si="193"/>
        <v>3631476.52</v>
      </c>
      <c r="E149" s="85">
        <f t="shared" si="194"/>
        <v>3021062.16</v>
      </c>
      <c r="F149" s="86" t="s">
        <v>30</v>
      </c>
      <c r="G149" s="83">
        <v>51835</v>
      </c>
      <c r="H149" s="244" t="s">
        <v>1007</v>
      </c>
      <c r="I149" s="83">
        <v>51822</v>
      </c>
      <c r="J149" s="244" t="s">
        <v>1008</v>
      </c>
      <c r="K149" s="96">
        <f t="shared" si="195"/>
        <v>315232.33680555556</v>
      </c>
      <c r="L149" s="96">
        <f t="shared" si="196"/>
        <v>262244.97916666669</v>
      </c>
      <c r="M149" s="97"/>
      <c r="N149" s="98" t="s">
        <v>269</v>
      </c>
      <c r="O149" s="112" t="s">
        <v>646</v>
      </c>
      <c r="P149" s="98" t="e">
        <f>VLOOKUP(I149,I150:J570,2,FALSE)</f>
        <v>#N/A</v>
      </c>
      <c r="Q149" s="99" t="e">
        <f>VLOOKUP(I149,#REF!,5,FALSE)</f>
        <v>#REF!</v>
      </c>
      <c r="R149" s="99" t="e">
        <f>VLOOKUP(I149,#REF!,6,FALSE)</f>
        <v>#REF!</v>
      </c>
      <c r="S149" s="100" t="e">
        <f t="shared" si="197"/>
        <v>#REF!</v>
      </c>
      <c r="T149" s="83">
        <v>69</v>
      </c>
      <c r="U149" s="83">
        <v>1</v>
      </c>
      <c r="V149" s="101">
        <v>3</v>
      </c>
      <c r="W149" s="101">
        <v>34.56</v>
      </c>
      <c r="X149" s="98">
        <f t="shared" si="169"/>
        <v>0</v>
      </c>
      <c r="Y149" s="98">
        <f t="shared" si="172"/>
        <v>1</v>
      </c>
      <c r="Z149" s="105">
        <f t="shared" si="198"/>
        <v>0</v>
      </c>
      <c r="AA149" s="105">
        <f t="shared" si="199"/>
        <v>0</v>
      </c>
      <c r="AB149" s="98">
        <f t="shared" si="200"/>
        <v>0</v>
      </c>
      <c r="AC149" s="105">
        <f t="shared" si="201"/>
        <v>0</v>
      </c>
      <c r="AD149" s="105">
        <f t="shared" si="202"/>
        <v>0</v>
      </c>
      <c r="AE149" s="103" t="s">
        <v>270</v>
      </c>
      <c r="AF149" s="38">
        <v>526</v>
      </c>
      <c r="AG149" s="38">
        <v>100</v>
      </c>
      <c r="AH149" s="150">
        <f t="shared" si="153"/>
        <v>3</v>
      </c>
    </row>
    <row r="150" spans="1:35" ht="14.45" customHeight="1" x14ac:dyDescent="0.2">
      <c r="A150" s="83">
        <v>69</v>
      </c>
      <c r="B150" s="84" t="s">
        <v>355</v>
      </c>
      <c r="C150" s="93" t="str">
        <f t="shared" si="192"/>
        <v>Elec Tran-Line OH-TX- 69KV-Brownfield Sub-Garza Co</v>
      </c>
      <c r="D150" s="85">
        <f t="shared" si="193"/>
        <v>3631476.52</v>
      </c>
      <c r="E150" s="85">
        <f t="shared" si="194"/>
        <v>3021062.16</v>
      </c>
      <c r="F150" s="86" t="s">
        <v>30</v>
      </c>
      <c r="G150" s="83">
        <v>51822</v>
      </c>
      <c r="H150" s="244" t="s">
        <v>1008</v>
      </c>
      <c r="I150" s="83">
        <v>51797</v>
      </c>
      <c r="J150" s="244" t="s">
        <v>1010</v>
      </c>
      <c r="K150" s="96">
        <f t="shared" si="195"/>
        <v>1151648.8037962965</v>
      </c>
      <c r="L150" s="96">
        <f t="shared" si="196"/>
        <v>958068.32388888893</v>
      </c>
      <c r="M150" s="97"/>
      <c r="N150" s="98" t="s">
        <v>269</v>
      </c>
      <c r="O150" s="112" t="s">
        <v>646</v>
      </c>
      <c r="P150" s="98" t="e">
        <f>VLOOKUP(I150,I151:J571,2,FALSE)</f>
        <v>#N/A</v>
      </c>
      <c r="Q150" s="99" t="e">
        <f>VLOOKUP(I150,#REF!,5,FALSE)</f>
        <v>#REF!</v>
      </c>
      <c r="R150" s="99" t="e">
        <f>VLOOKUP(I150,#REF!,6,FALSE)</f>
        <v>#REF!</v>
      </c>
      <c r="S150" s="100" t="e">
        <f t="shared" si="197"/>
        <v>#REF!</v>
      </c>
      <c r="T150" s="83">
        <v>69</v>
      </c>
      <c r="U150" s="83">
        <v>1</v>
      </c>
      <c r="V150" s="101">
        <v>10.96</v>
      </c>
      <c r="W150" s="101">
        <v>34.56</v>
      </c>
      <c r="X150" s="98">
        <f t="shared" si="169"/>
        <v>0</v>
      </c>
      <c r="Y150" s="98">
        <f t="shared" si="172"/>
        <v>1</v>
      </c>
      <c r="Z150" s="105">
        <f t="shared" si="198"/>
        <v>0</v>
      </c>
      <c r="AA150" s="105">
        <f t="shared" si="199"/>
        <v>0</v>
      </c>
      <c r="AB150" s="98">
        <f t="shared" si="200"/>
        <v>0</v>
      </c>
      <c r="AC150" s="105">
        <f t="shared" si="201"/>
        <v>0</v>
      </c>
      <c r="AD150" s="105">
        <f t="shared" si="202"/>
        <v>0</v>
      </c>
      <c r="AE150" s="103" t="s">
        <v>270</v>
      </c>
      <c r="AF150" s="38">
        <v>526</v>
      </c>
      <c r="AG150" s="38">
        <v>100</v>
      </c>
      <c r="AH150" s="150">
        <f t="shared" si="153"/>
        <v>10.96</v>
      </c>
    </row>
    <row r="151" spans="1:35" ht="14.45" customHeight="1" x14ac:dyDescent="0.2">
      <c r="A151" s="83">
        <v>69</v>
      </c>
      <c r="B151" s="84" t="s">
        <v>355</v>
      </c>
      <c r="C151" s="93" t="str">
        <f t="shared" si="192"/>
        <v>Elec Tran-Line OH-TX- 69KV-Brownfield Sub-Garza Co</v>
      </c>
      <c r="D151" s="85">
        <f t="shared" si="193"/>
        <v>3631476.52</v>
      </c>
      <c r="E151" s="85">
        <f t="shared" si="194"/>
        <v>3021062.16</v>
      </c>
      <c r="F151" s="86" t="s">
        <v>30</v>
      </c>
      <c r="G151" s="83">
        <v>51807</v>
      </c>
      <c r="H151" s="244" t="s">
        <v>1009</v>
      </c>
      <c r="I151" s="83">
        <v>51791</v>
      </c>
      <c r="J151" s="244" t="s">
        <v>1011</v>
      </c>
      <c r="K151" s="96">
        <f t="shared" si="195"/>
        <v>1232033.0496817129</v>
      </c>
      <c r="L151" s="96">
        <f t="shared" si="196"/>
        <v>1024940.7935763887</v>
      </c>
      <c r="M151" s="97"/>
      <c r="N151" s="98" t="s">
        <v>277</v>
      </c>
      <c r="O151" s="112" t="s">
        <v>270</v>
      </c>
      <c r="P151" s="98" t="str">
        <f>VLOOKUP(I151,I152:J573,2,FALSE)</f>
        <v>YANCYT2</v>
      </c>
      <c r="Q151" s="99" t="e">
        <f>VLOOKUP(I151,#REF!,5,FALSE)</f>
        <v>#REF!</v>
      </c>
      <c r="R151" s="99" t="e">
        <f>VLOOKUP(I151,#REF!,6,FALSE)</f>
        <v>#REF!</v>
      </c>
      <c r="S151" s="100" t="e">
        <f t="shared" si="197"/>
        <v>#REF!</v>
      </c>
      <c r="T151" s="83">
        <v>69</v>
      </c>
      <c r="U151" s="83">
        <v>1</v>
      </c>
      <c r="V151" s="101">
        <v>11.725</v>
      </c>
      <c r="W151" s="101">
        <v>34.56</v>
      </c>
      <c r="X151" s="98">
        <f t="shared" si="169"/>
        <v>0</v>
      </c>
      <c r="Y151" s="98">
        <f t="shared" si="172"/>
        <v>0</v>
      </c>
      <c r="Z151" s="105">
        <f t="shared" si="198"/>
        <v>0</v>
      </c>
      <c r="AA151" s="105">
        <f t="shared" si="199"/>
        <v>0</v>
      </c>
      <c r="AB151" s="98">
        <f t="shared" si="200"/>
        <v>1</v>
      </c>
      <c r="AC151" s="105">
        <f t="shared" si="201"/>
        <v>0</v>
      </c>
      <c r="AD151" s="105">
        <f t="shared" si="202"/>
        <v>0</v>
      </c>
      <c r="AE151" s="103" t="s">
        <v>270</v>
      </c>
      <c r="AF151" s="38">
        <v>526</v>
      </c>
      <c r="AG151" s="38">
        <v>100</v>
      </c>
      <c r="AH151" s="150">
        <f t="shared" si="153"/>
        <v>11.725</v>
      </c>
    </row>
    <row r="152" spans="1:35" ht="14.45" customHeight="1" x14ac:dyDescent="0.2">
      <c r="A152" s="83">
        <v>69</v>
      </c>
      <c r="B152" s="84" t="s">
        <v>358</v>
      </c>
      <c r="C152" s="244" t="s">
        <v>394</v>
      </c>
      <c r="D152" s="85">
        <f t="shared" si="193"/>
        <v>156133.22999999998</v>
      </c>
      <c r="E152" s="85">
        <f t="shared" si="194"/>
        <v>154256.5</v>
      </c>
      <c r="F152" s="86" t="s">
        <v>30</v>
      </c>
      <c r="G152" s="83">
        <v>51827</v>
      </c>
      <c r="H152" s="88" t="s">
        <v>361</v>
      </c>
      <c r="I152" s="83">
        <v>51807</v>
      </c>
      <c r="J152" s="94" t="s">
        <v>402</v>
      </c>
      <c r="K152" s="96">
        <f t="shared" si="195"/>
        <v>23122.708633459661</v>
      </c>
      <c r="L152" s="96">
        <f t="shared" si="196"/>
        <v>22844.772405702941</v>
      </c>
      <c r="M152" s="97">
        <f>SUM(K152:K157)</f>
        <v>150711.81988413644</v>
      </c>
      <c r="N152" s="98" t="s">
        <v>269</v>
      </c>
      <c r="O152" s="112" t="s">
        <v>646</v>
      </c>
      <c r="P152" s="98" t="e">
        <f>VLOOKUP(I152,I153:J574,2,FALSE)</f>
        <v>#N/A</v>
      </c>
      <c r="Q152" s="99" t="e">
        <f>VLOOKUP(I152,#REF!,5,FALSE)</f>
        <v>#REF!</v>
      </c>
      <c r="R152" s="99" t="e">
        <f>VLOOKUP(I152,#REF!,6,FALSE)</f>
        <v>#REF!</v>
      </c>
      <c r="S152" s="100" t="e">
        <f t="shared" si="197"/>
        <v>#REF!</v>
      </c>
      <c r="T152" s="83">
        <v>69</v>
      </c>
      <c r="U152" s="83">
        <v>1</v>
      </c>
      <c r="V152" s="101">
        <v>4.1029999999999998</v>
      </c>
      <c r="W152" s="101">
        <v>27.704999999999998</v>
      </c>
      <c r="X152" s="98">
        <f t="shared" si="169"/>
        <v>0</v>
      </c>
      <c r="Y152" s="98">
        <f t="shared" si="172"/>
        <v>1</v>
      </c>
      <c r="Z152" s="105">
        <f t="shared" si="198"/>
        <v>0</v>
      </c>
      <c r="AA152" s="105">
        <f t="shared" si="199"/>
        <v>0</v>
      </c>
      <c r="AB152" s="98">
        <f t="shared" si="200"/>
        <v>0</v>
      </c>
      <c r="AC152" s="105">
        <f t="shared" si="201"/>
        <v>0</v>
      </c>
      <c r="AD152" s="105">
        <f t="shared" si="202"/>
        <v>0</v>
      </c>
      <c r="AE152" s="103" t="s">
        <v>270</v>
      </c>
      <c r="AF152" s="38">
        <v>526</v>
      </c>
      <c r="AG152" s="38">
        <v>100</v>
      </c>
      <c r="AH152" s="150">
        <f t="shared" si="153"/>
        <v>4.1029999999999998</v>
      </c>
    </row>
    <row r="153" spans="1:35" ht="14.45" customHeight="1" x14ac:dyDescent="0.2">
      <c r="A153" s="83">
        <v>69</v>
      </c>
      <c r="B153" s="84" t="s">
        <v>358</v>
      </c>
      <c r="C153" s="244" t="s">
        <v>394</v>
      </c>
      <c r="D153" s="85">
        <f t="shared" si="193"/>
        <v>156133.22999999998</v>
      </c>
      <c r="E153" s="85">
        <f t="shared" si="194"/>
        <v>154256.5</v>
      </c>
      <c r="F153" s="86" t="s">
        <v>30</v>
      </c>
      <c r="G153" s="83">
        <v>51803</v>
      </c>
      <c r="H153" s="88" t="s">
        <v>356</v>
      </c>
      <c r="I153" s="83">
        <v>51827</v>
      </c>
      <c r="J153" s="94" t="s">
        <v>361</v>
      </c>
      <c r="K153" s="96">
        <f t="shared" si="195"/>
        <v>42914.800449377362</v>
      </c>
      <c r="L153" s="96">
        <f t="shared" si="196"/>
        <v>42398.96219094027</v>
      </c>
      <c r="M153" s="97"/>
      <c r="N153" s="98" t="s">
        <v>269</v>
      </c>
      <c r="O153" s="112" t="s">
        <v>646</v>
      </c>
      <c r="P153" s="98" t="e">
        <f>VLOOKUP(I153,I154:J575,2,FALSE)</f>
        <v>#N/A</v>
      </c>
      <c r="Q153" s="99" t="e">
        <f>VLOOKUP(I153,#REF!,5,FALSE)</f>
        <v>#REF!</v>
      </c>
      <c r="R153" s="99" t="e">
        <f>VLOOKUP(I153,#REF!,6,FALSE)</f>
        <v>#REF!</v>
      </c>
      <c r="S153" s="100" t="e">
        <f t="shared" si="197"/>
        <v>#REF!</v>
      </c>
      <c r="T153" s="83">
        <v>69</v>
      </c>
      <c r="U153" s="83">
        <v>1</v>
      </c>
      <c r="V153" s="101">
        <v>7.6150000000000002</v>
      </c>
      <c r="W153" s="101">
        <v>27.704999999999998</v>
      </c>
      <c r="X153" s="98">
        <f t="shared" si="169"/>
        <v>0</v>
      </c>
      <c r="Y153" s="98">
        <f t="shared" si="172"/>
        <v>1</v>
      </c>
      <c r="Z153" s="105">
        <f t="shared" si="198"/>
        <v>0</v>
      </c>
      <c r="AA153" s="105">
        <f t="shared" si="199"/>
        <v>0</v>
      </c>
      <c r="AB153" s="98">
        <f t="shared" si="200"/>
        <v>0</v>
      </c>
      <c r="AC153" s="105">
        <f t="shared" si="201"/>
        <v>0</v>
      </c>
      <c r="AD153" s="105">
        <f t="shared" si="202"/>
        <v>0</v>
      </c>
      <c r="AE153" s="103" t="s">
        <v>270</v>
      </c>
      <c r="AF153" s="38">
        <v>526</v>
      </c>
      <c r="AG153" s="38">
        <v>100</v>
      </c>
      <c r="AH153" s="150">
        <f t="shared" si="153"/>
        <v>7.6150000000000002</v>
      </c>
      <c r="AI153" s="82"/>
    </row>
    <row r="154" spans="1:35" ht="14.45" customHeight="1" x14ac:dyDescent="0.2">
      <c r="A154" s="83">
        <v>69</v>
      </c>
      <c r="B154" s="84" t="s">
        <v>358</v>
      </c>
      <c r="C154" s="244" t="s">
        <v>394</v>
      </c>
      <c r="D154" s="85">
        <f t="shared" si="193"/>
        <v>156133.22999999998</v>
      </c>
      <c r="E154" s="85">
        <f>VLOOKUP(C154,TLine_Cost,4,FALSE)</f>
        <v>154256.5</v>
      </c>
      <c r="F154" s="86" t="s">
        <v>30</v>
      </c>
      <c r="G154" s="83">
        <v>51793</v>
      </c>
      <c r="H154" s="88" t="s">
        <v>367</v>
      </c>
      <c r="I154" s="83">
        <v>51791</v>
      </c>
      <c r="J154" s="94" t="s">
        <v>369</v>
      </c>
      <c r="K154" s="96">
        <f>D154*V154/W154</f>
        <v>1690.6684353004871</v>
      </c>
      <c r="L154" s="96">
        <f>E154*V154/W154</f>
        <v>1670.3465078505685</v>
      </c>
      <c r="M154" s="97"/>
      <c r="N154" s="98" t="s">
        <v>277</v>
      </c>
      <c r="O154" s="112" t="s">
        <v>270</v>
      </c>
      <c r="P154" s="98"/>
      <c r="Q154" s="99"/>
      <c r="R154" s="99"/>
      <c r="S154" s="100"/>
      <c r="T154" s="83">
        <v>69</v>
      </c>
      <c r="U154" s="83">
        <v>1</v>
      </c>
      <c r="V154" s="101">
        <v>0.3</v>
      </c>
      <c r="W154" s="101">
        <v>27.704999999999998</v>
      </c>
      <c r="X154" s="98">
        <f t="shared" si="169"/>
        <v>0</v>
      </c>
      <c r="Y154" s="98">
        <f t="shared" si="172"/>
        <v>0</v>
      </c>
      <c r="Z154" s="105">
        <f>K154*X154*Y154</f>
        <v>0</v>
      </c>
      <c r="AA154" s="105">
        <f>L154*X154*Y154</f>
        <v>0</v>
      </c>
      <c r="AB154" s="98">
        <f>IF(N154="R",1,0)</f>
        <v>1</v>
      </c>
      <c r="AC154" s="105">
        <f>K154*X154*AB154</f>
        <v>0</v>
      </c>
      <c r="AD154" s="105">
        <f>L154*X154*AB154</f>
        <v>0</v>
      </c>
      <c r="AE154" s="103" t="s">
        <v>270</v>
      </c>
      <c r="AF154" s="38">
        <v>526</v>
      </c>
      <c r="AG154" s="38">
        <v>100</v>
      </c>
      <c r="AH154" s="150">
        <f t="shared" si="153"/>
        <v>0.3</v>
      </c>
      <c r="AI154" s="82"/>
    </row>
    <row r="155" spans="1:35" ht="14.45" customHeight="1" x14ac:dyDescent="0.2">
      <c r="A155" s="83">
        <v>69</v>
      </c>
      <c r="B155" s="84" t="s">
        <v>358</v>
      </c>
      <c r="C155" s="244" t="s">
        <v>394</v>
      </c>
      <c r="D155" s="85">
        <f t="shared" si="193"/>
        <v>156133.22999999998</v>
      </c>
      <c r="E155" s="85">
        <f t="shared" si="194"/>
        <v>154256.5</v>
      </c>
      <c r="F155" s="86" t="s">
        <v>30</v>
      </c>
      <c r="G155" s="83">
        <v>51825</v>
      </c>
      <c r="H155" s="88" t="s">
        <v>360</v>
      </c>
      <c r="I155" s="83">
        <v>51819</v>
      </c>
      <c r="J155" s="94" t="s">
        <v>359</v>
      </c>
      <c r="K155" s="96">
        <f t="shared" si="195"/>
        <v>9479.0143605847315</v>
      </c>
      <c r="L155" s="96">
        <f t="shared" si="196"/>
        <v>9365.0760873488543</v>
      </c>
      <c r="M155" s="97"/>
      <c r="N155" s="98" t="s">
        <v>277</v>
      </c>
      <c r="O155" s="112" t="s">
        <v>270</v>
      </c>
      <c r="P155" s="98" t="e">
        <f>VLOOKUP(I155,I156:J577,2,FALSE)</f>
        <v>#N/A</v>
      </c>
      <c r="Q155" s="99" t="e">
        <f>VLOOKUP(I155,#REF!,5,FALSE)</f>
        <v>#REF!</v>
      </c>
      <c r="R155" s="99" t="e">
        <f>VLOOKUP(I155,#REF!,6,FALSE)</f>
        <v>#REF!</v>
      </c>
      <c r="S155" s="100" t="e">
        <f t="shared" si="197"/>
        <v>#REF!</v>
      </c>
      <c r="T155" s="83">
        <v>69</v>
      </c>
      <c r="U155" s="83">
        <v>1</v>
      </c>
      <c r="V155" s="101">
        <v>1.6819999999999999</v>
      </c>
      <c r="W155" s="101">
        <v>27.704999999999998</v>
      </c>
      <c r="X155" s="98">
        <f t="shared" si="169"/>
        <v>0</v>
      </c>
      <c r="Y155" s="98">
        <f t="shared" si="172"/>
        <v>0</v>
      </c>
      <c r="Z155" s="105">
        <f t="shared" si="198"/>
        <v>0</v>
      </c>
      <c r="AA155" s="105">
        <f t="shared" si="199"/>
        <v>0</v>
      </c>
      <c r="AB155" s="98">
        <f t="shared" si="200"/>
        <v>1</v>
      </c>
      <c r="AC155" s="105">
        <f t="shared" si="201"/>
        <v>0</v>
      </c>
      <c r="AD155" s="105">
        <f t="shared" si="202"/>
        <v>0</v>
      </c>
      <c r="AE155" s="103" t="s">
        <v>270</v>
      </c>
      <c r="AF155" s="38">
        <v>526</v>
      </c>
      <c r="AG155" s="38">
        <v>100</v>
      </c>
      <c r="AH155" s="150">
        <f t="shared" si="153"/>
        <v>1.6819999999999999</v>
      </c>
      <c r="AI155" s="82"/>
    </row>
    <row r="156" spans="1:35" ht="14.45" customHeight="1" x14ac:dyDescent="0.2">
      <c r="A156" s="83">
        <v>69</v>
      </c>
      <c r="B156" s="84" t="s">
        <v>358</v>
      </c>
      <c r="C156" s="244" t="s">
        <v>394</v>
      </c>
      <c r="D156" s="85">
        <f t="shared" si="193"/>
        <v>156133.22999999998</v>
      </c>
      <c r="E156" s="85">
        <f t="shared" si="194"/>
        <v>154256.5</v>
      </c>
      <c r="F156" s="86" t="s">
        <v>30</v>
      </c>
      <c r="G156" s="83">
        <v>51791</v>
      </c>
      <c r="H156" s="88" t="s">
        <v>369</v>
      </c>
      <c r="I156" s="83">
        <v>51825</v>
      </c>
      <c r="J156" s="94" t="s">
        <v>360</v>
      </c>
      <c r="K156" s="96">
        <f t="shared" si="195"/>
        <v>7427.6699924201412</v>
      </c>
      <c r="L156" s="96">
        <f t="shared" si="196"/>
        <v>7338.3889911568322</v>
      </c>
      <c r="M156" s="97"/>
      <c r="N156" s="98" t="s">
        <v>269</v>
      </c>
      <c r="O156" s="112" t="s">
        <v>647</v>
      </c>
      <c r="P156" s="98" t="e">
        <f>VLOOKUP(I156,I159:J578,2,FALSE)</f>
        <v>#N/A</v>
      </c>
      <c r="Q156" s="99" t="e">
        <f>VLOOKUP(I156,#REF!,5,FALSE)</f>
        <v>#REF!</v>
      </c>
      <c r="R156" s="99" t="e">
        <f>VLOOKUP(I156,#REF!,6,FALSE)</f>
        <v>#REF!</v>
      </c>
      <c r="S156" s="100" t="e">
        <f t="shared" si="197"/>
        <v>#REF!</v>
      </c>
      <c r="T156" s="83">
        <v>69</v>
      </c>
      <c r="U156" s="83">
        <v>1</v>
      </c>
      <c r="V156" s="101">
        <v>1.3180000000000001</v>
      </c>
      <c r="W156" s="101">
        <v>27.704999999999998</v>
      </c>
      <c r="X156" s="98">
        <f t="shared" si="169"/>
        <v>0</v>
      </c>
      <c r="Y156" s="98">
        <f t="shared" si="172"/>
        <v>1</v>
      </c>
      <c r="Z156" s="105">
        <f t="shared" si="198"/>
        <v>0</v>
      </c>
      <c r="AA156" s="105">
        <f t="shared" si="199"/>
        <v>0</v>
      </c>
      <c r="AB156" s="98">
        <f t="shared" si="200"/>
        <v>0</v>
      </c>
      <c r="AC156" s="105">
        <f t="shared" si="201"/>
        <v>0</v>
      </c>
      <c r="AD156" s="105">
        <f t="shared" si="202"/>
        <v>0</v>
      </c>
      <c r="AE156" s="103" t="s">
        <v>270</v>
      </c>
      <c r="AF156" s="38">
        <v>526</v>
      </c>
      <c r="AG156" s="38">
        <v>100</v>
      </c>
      <c r="AH156" s="150">
        <f t="shared" si="153"/>
        <v>1.3180000000000001</v>
      </c>
      <c r="AI156" s="82"/>
    </row>
    <row r="157" spans="1:35" ht="14.45" customHeight="1" x14ac:dyDescent="0.2">
      <c r="A157" s="83">
        <v>69</v>
      </c>
      <c r="B157" s="84" t="s">
        <v>358</v>
      </c>
      <c r="C157" s="244" t="s">
        <v>394</v>
      </c>
      <c r="D157" s="85">
        <f t="shared" si="193"/>
        <v>156133.22999999998</v>
      </c>
      <c r="E157" s="85">
        <f>VLOOKUP(C157,TLine_Cost,4,FALSE)</f>
        <v>154256.5</v>
      </c>
      <c r="F157" s="86" t="s">
        <v>30</v>
      </c>
      <c r="G157" s="83">
        <v>51807</v>
      </c>
      <c r="H157" s="88" t="s">
        <v>402</v>
      </c>
      <c r="I157" s="83">
        <v>51791</v>
      </c>
      <c r="J157" s="94" t="s">
        <v>369</v>
      </c>
      <c r="K157" s="96">
        <f t="shared" ref="K157:K164" si="203">D157*V157/W157</f>
        <v>66076.958012994044</v>
      </c>
      <c r="L157" s="96">
        <f t="shared" ref="L157:L164" si="204">E157*V157/W157</f>
        <v>65282.709348493052</v>
      </c>
      <c r="M157" s="97"/>
      <c r="N157" s="98" t="s">
        <v>277</v>
      </c>
      <c r="O157" s="112" t="s">
        <v>270</v>
      </c>
      <c r="P157" s="98" t="e">
        <f>VLOOKUP(I157,I159:J581,2,FALSE)</f>
        <v>#N/A</v>
      </c>
      <c r="Q157" s="99" t="e">
        <f>VLOOKUP(I157,#REF!,5,FALSE)</f>
        <v>#REF!</v>
      </c>
      <c r="R157" s="99" t="e">
        <f>VLOOKUP(I157,#REF!,6,FALSE)</f>
        <v>#REF!</v>
      </c>
      <c r="S157" s="100" t="e">
        <f>SQRT(Q157^2+R157^2)</f>
        <v>#REF!</v>
      </c>
      <c r="T157" s="83">
        <v>69</v>
      </c>
      <c r="U157" s="83">
        <v>1</v>
      </c>
      <c r="V157" s="101">
        <v>11.725</v>
      </c>
      <c r="W157" s="101">
        <v>27.704999999999998</v>
      </c>
      <c r="X157" s="98">
        <f t="shared" si="169"/>
        <v>0</v>
      </c>
      <c r="Y157" s="98">
        <f t="shared" si="172"/>
        <v>0</v>
      </c>
      <c r="Z157" s="105">
        <f>K157*X157*Y157</f>
        <v>0</v>
      </c>
      <c r="AA157" s="105">
        <f>L157*X157*Y157</f>
        <v>0</v>
      </c>
      <c r="AB157" s="98">
        <f>IF(N157="R",1,0)</f>
        <v>1</v>
      </c>
      <c r="AC157" s="105">
        <f t="shared" ref="AC157:AC164" si="205">K157*X157*AB157</f>
        <v>0</v>
      </c>
      <c r="AD157" s="105">
        <f t="shared" ref="AD157:AD164" si="206">L157*X157*AB157</f>
        <v>0</v>
      </c>
      <c r="AE157" s="103" t="s">
        <v>270</v>
      </c>
      <c r="AF157" s="38">
        <v>526</v>
      </c>
      <c r="AG157" s="38">
        <v>100</v>
      </c>
      <c r="AH157" s="150">
        <f t="shared" si="153"/>
        <v>11.725</v>
      </c>
      <c r="AI157" s="82"/>
    </row>
    <row r="158" spans="1:35" ht="14.45" customHeight="1" x14ac:dyDescent="0.2">
      <c r="A158" s="200">
        <v>69</v>
      </c>
      <c r="B158" s="201" t="s">
        <v>620</v>
      </c>
      <c r="C158" s="202" t="s">
        <v>772</v>
      </c>
      <c r="D158" s="165">
        <f t="shared" si="193"/>
        <v>77406.37999999999</v>
      </c>
      <c r="E158" s="165">
        <f>VLOOKUP(C158,TLine_Cost,4,FALSE)</f>
        <v>52674.81</v>
      </c>
      <c r="F158" s="199" t="s">
        <v>29</v>
      </c>
      <c r="G158" s="200"/>
      <c r="H158" s="239" t="s">
        <v>618</v>
      </c>
      <c r="I158" s="200"/>
      <c r="J158" s="240" t="s">
        <v>619</v>
      </c>
      <c r="K158" s="232">
        <f t="shared" si="203"/>
        <v>77406.37999999999</v>
      </c>
      <c r="L158" s="232">
        <f t="shared" si="204"/>
        <v>52674.81</v>
      </c>
      <c r="M158" s="154">
        <f>SUM(K158)</f>
        <v>77406.37999999999</v>
      </c>
      <c r="N158" s="233" t="s">
        <v>269</v>
      </c>
      <c r="O158" s="234" t="s">
        <v>648</v>
      </c>
      <c r="P158" s="233" t="e">
        <f>VLOOKUP(I158,I160:J583,2,FALSE)</f>
        <v>#N/A</v>
      </c>
      <c r="Q158" s="235" t="e">
        <f>VLOOKUP(I158,#REF!,5,FALSE)</f>
        <v>#REF!</v>
      </c>
      <c r="R158" s="235" t="e">
        <f>VLOOKUP(I158,#REF!,6,FALSE)</f>
        <v>#REF!</v>
      </c>
      <c r="S158" s="236" t="e">
        <f>SQRT(Q158^2+R158^2)</f>
        <v>#REF!</v>
      </c>
      <c r="T158" s="200">
        <v>69</v>
      </c>
      <c r="U158" s="200">
        <v>1</v>
      </c>
      <c r="V158" s="241">
        <v>1.0409999999999999</v>
      </c>
      <c r="W158" s="241">
        <v>1.0409999999999999</v>
      </c>
      <c r="X158" s="233">
        <f t="shared" si="169"/>
        <v>1</v>
      </c>
      <c r="Y158" s="233">
        <f t="shared" si="172"/>
        <v>1</v>
      </c>
      <c r="Z158" s="219">
        <f>K158*X158*Y158</f>
        <v>77406.37999999999</v>
      </c>
      <c r="AA158" s="219">
        <f>L158*X158*Y158</f>
        <v>52674.81</v>
      </c>
      <c r="AB158" s="233">
        <f>IF(N158="R",1,0)</f>
        <v>0</v>
      </c>
      <c r="AC158" s="219">
        <f t="shared" si="205"/>
        <v>0</v>
      </c>
      <c r="AD158" s="219">
        <f t="shared" si="206"/>
        <v>0</v>
      </c>
      <c r="AE158" s="237" t="s">
        <v>270</v>
      </c>
      <c r="AF158" s="238">
        <v>526</v>
      </c>
      <c r="AG158" s="238">
        <v>100</v>
      </c>
      <c r="AH158" s="242">
        <f t="shared" si="153"/>
        <v>1.0409999999999999</v>
      </c>
      <c r="AI158" s="82"/>
    </row>
    <row r="159" spans="1:35" ht="14.45" customHeight="1" x14ac:dyDescent="0.2">
      <c r="A159" s="122">
        <v>69</v>
      </c>
      <c r="B159" s="89" t="s">
        <v>403</v>
      </c>
      <c r="C159" s="164" t="str">
        <f>VLOOKUP(B159,ckt_lookup,2,FALSE)</f>
        <v xml:space="preserve">Elec Tran-Line OH-TX- 69KV-Castro Co REC Sub Tap </v>
      </c>
      <c r="D159" s="165">
        <f>'Transmission Cost 12-30-2014'!B176</f>
        <v>149986.28</v>
      </c>
      <c r="E159" s="165">
        <f>'Transmission Cost 12-30-2014'!D176</f>
        <v>62065.820000000007</v>
      </c>
      <c r="F159" s="92" t="s">
        <v>29</v>
      </c>
      <c r="G159" s="95">
        <v>51149</v>
      </c>
      <c r="H159" s="243" t="s">
        <v>1012</v>
      </c>
      <c r="I159" s="200">
        <v>51145</v>
      </c>
      <c r="J159" s="243" t="s">
        <v>1014</v>
      </c>
      <c r="K159" s="116">
        <f t="shared" si="203"/>
        <v>149986.28</v>
      </c>
      <c r="L159" s="116">
        <f t="shared" si="204"/>
        <v>62065.820000000007</v>
      </c>
      <c r="M159" s="117">
        <f>SUM(K159)</f>
        <v>149986.28</v>
      </c>
      <c r="N159" s="118" t="s">
        <v>269</v>
      </c>
      <c r="O159" s="119" t="s">
        <v>644</v>
      </c>
      <c r="P159" s="118" t="e">
        <f>VLOOKUP(I159,I160:J580,2,FALSE)</f>
        <v>#N/A</v>
      </c>
      <c r="Q159" s="120" t="e">
        <f>VLOOKUP(I159,#REF!,5,FALSE)</f>
        <v>#REF!</v>
      </c>
      <c r="R159" s="120" t="e">
        <f>VLOOKUP(I159,#REF!,6,FALSE)</f>
        <v>#REF!</v>
      </c>
      <c r="S159" s="121" t="e">
        <f>SQRT(Q159^2+R159^2)</f>
        <v>#REF!</v>
      </c>
      <c r="T159" s="122">
        <v>69</v>
      </c>
      <c r="U159" s="122">
        <v>1</v>
      </c>
      <c r="V159" s="123">
        <v>5.1150000000000002</v>
      </c>
      <c r="W159" s="123">
        <v>5.1150000000000002</v>
      </c>
      <c r="X159" s="233">
        <f t="shared" si="169"/>
        <v>1</v>
      </c>
      <c r="Y159" s="233">
        <f t="shared" si="172"/>
        <v>1</v>
      </c>
      <c r="Z159" s="125">
        <f>K159*X159*Y159</f>
        <v>149986.28</v>
      </c>
      <c r="AA159" s="125">
        <f>L159*X159*Y159</f>
        <v>62065.820000000007</v>
      </c>
      <c r="AB159" s="118">
        <f>IF(N159="R",1,0)</f>
        <v>0</v>
      </c>
      <c r="AC159" s="125">
        <f t="shared" si="205"/>
        <v>0</v>
      </c>
      <c r="AD159" s="125">
        <f t="shared" si="206"/>
        <v>0</v>
      </c>
      <c r="AE159" s="126" t="s">
        <v>270</v>
      </c>
      <c r="AF159" s="127">
        <v>526</v>
      </c>
      <c r="AG159" s="127">
        <v>100</v>
      </c>
      <c r="AH159" s="152">
        <f t="shared" si="153"/>
        <v>5.1150000000000002</v>
      </c>
      <c r="AI159" s="82"/>
    </row>
    <row r="160" spans="1:35" ht="14.45" customHeight="1" x14ac:dyDescent="0.2">
      <c r="A160" s="122">
        <v>69</v>
      </c>
      <c r="B160" s="89" t="s">
        <v>405</v>
      </c>
      <c r="C160" s="90" t="str">
        <f>VLOOKUP(B160,ckt_lookup,2,FALSE)</f>
        <v>Elec Tran-Line OH-TX- 69KV-Cochran Co Int-Sundown REC</v>
      </c>
      <c r="D160" s="91">
        <f>VLOOKUP(C160,TLine_Cost,2,FALSE)</f>
        <v>367663.78</v>
      </c>
      <c r="E160" s="91">
        <f>VLOOKUP(C160,TLine_Cost,4,FALSE)</f>
        <v>262285.28999999998</v>
      </c>
      <c r="F160" s="92" t="s">
        <v>29</v>
      </c>
      <c r="G160" s="95">
        <v>51709</v>
      </c>
      <c r="H160" s="243" t="s">
        <v>1013</v>
      </c>
      <c r="I160" s="200">
        <v>51713</v>
      </c>
      <c r="J160" s="243" t="s">
        <v>1015</v>
      </c>
      <c r="K160" s="116">
        <f t="shared" si="203"/>
        <v>367663.78</v>
      </c>
      <c r="L160" s="116">
        <f t="shared" si="204"/>
        <v>262285.28999999998</v>
      </c>
      <c r="M160" s="117">
        <f>SUM(K160)</f>
        <v>367663.78</v>
      </c>
      <c r="N160" s="118" t="s">
        <v>269</v>
      </c>
      <c r="O160" s="119" t="s">
        <v>646</v>
      </c>
      <c r="P160" s="118" t="str">
        <f>VLOOKUP(I160,I124:J581,2,FALSE)</f>
        <v>Lyntegar REC Sundown Substation</v>
      </c>
      <c r="Q160" s="120" t="e">
        <f>VLOOKUP(I160,#REF!,5,FALSE)</f>
        <v>#REF!</v>
      </c>
      <c r="R160" s="120" t="e">
        <f>VLOOKUP(I160,#REF!,6,FALSE)</f>
        <v>#REF!</v>
      </c>
      <c r="S160" s="121" t="e">
        <f>SQRT(Q160^2+R160^2)</f>
        <v>#REF!</v>
      </c>
      <c r="T160" s="122">
        <v>69</v>
      </c>
      <c r="U160" s="122">
        <v>1</v>
      </c>
      <c r="V160" s="123">
        <v>9.59</v>
      </c>
      <c r="W160" s="123">
        <v>9.59</v>
      </c>
      <c r="X160" s="233">
        <f t="shared" si="169"/>
        <v>1</v>
      </c>
      <c r="Y160" s="233">
        <f t="shared" si="172"/>
        <v>1</v>
      </c>
      <c r="Z160" s="125">
        <f>K160*X160*Y160</f>
        <v>367663.78</v>
      </c>
      <c r="AA160" s="125">
        <f>L160*X160*Y160</f>
        <v>262285.28999999998</v>
      </c>
      <c r="AB160" s="118">
        <f>IF(N160="R",1,0)</f>
        <v>0</v>
      </c>
      <c r="AC160" s="125">
        <f t="shared" si="205"/>
        <v>0</v>
      </c>
      <c r="AD160" s="125">
        <f t="shared" si="206"/>
        <v>0</v>
      </c>
      <c r="AE160" s="126" t="s">
        <v>270</v>
      </c>
      <c r="AF160" s="127">
        <v>526</v>
      </c>
      <c r="AG160" s="127">
        <v>100</v>
      </c>
      <c r="AH160" s="152">
        <f t="shared" si="153"/>
        <v>9.59</v>
      </c>
      <c r="AI160" s="82"/>
    </row>
    <row r="161" spans="1:35" ht="14.45" customHeight="1" x14ac:dyDescent="0.2">
      <c r="A161" s="83">
        <v>69</v>
      </c>
      <c r="B161" s="84" t="s">
        <v>411</v>
      </c>
      <c r="C161" s="93" t="str">
        <f t="shared" ref="C161:C165" si="207">VLOOKUP(B161,ckt_lookup,2,FALSE)</f>
        <v>Elec Tran-Line OH-TX- 69KV-Denver City Sta Loop</v>
      </c>
      <c r="D161" s="85">
        <f t="shared" ref="D161:D165" si="208">VLOOKUP(C161,TLine_Cost,2,FALSE)</f>
        <v>1169592.26</v>
      </c>
      <c r="E161" s="85">
        <f t="shared" ref="E161:E165" si="209">VLOOKUP(C161,TLine_Cost,4,FALSE)</f>
        <v>874899.27000000014</v>
      </c>
      <c r="F161" s="86" t="s">
        <v>29</v>
      </c>
      <c r="G161" s="83">
        <v>51947</v>
      </c>
      <c r="H161" s="244" t="s">
        <v>1019</v>
      </c>
      <c r="I161" s="83">
        <v>51923</v>
      </c>
      <c r="J161" s="244" t="s">
        <v>1017</v>
      </c>
      <c r="K161" s="96">
        <f t="shared" si="203"/>
        <v>52194.134368654755</v>
      </c>
      <c r="L161" s="96">
        <f t="shared" si="204"/>
        <v>39043.187629694097</v>
      </c>
      <c r="M161" s="97"/>
      <c r="N161" s="98" t="s">
        <v>277</v>
      </c>
      <c r="O161" s="112" t="s">
        <v>270</v>
      </c>
      <c r="P161" s="98" t="e">
        <f>VLOOKUP(I161,I165:J585,2,FALSE)</f>
        <v>#N/A</v>
      </c>
      <c r="Q161" s="99" t="e">
        <f>VLOOKUP(I161,#REF!,5,FALSE)</f>
        <v>#REF!</v>
      </c>
      <c r="R161" s="99" t="e">
        <f>VLOOKUP(I161,#REF!,6,FALSE)</f>
        <v>#REF!</v>
      </c>
      <c r="S161" s="100" t="e">
        <f t="shared" ref="S161:S165" si="210">SQRT(Q161^2+R161^2)</f>
        <v>#REF!</v>
      </c>
      <c r="T161" s="83">
        <v>69</v>
      </c>
      <c r="U161" s="83">
        <v>1</v>
      </c>
      <c r="V161" s="135">
        <v>2</v>
      </c>
      <c r="W161" s="261">
        <v>44.817</v>
      </c>
      <c r="X161" s="98">
        <f t="shared" si="169"/>
        <v>1</v>
      </c>
      <c r="Y161" s="98">
        <f t="shared" si="172"/>
        <v>0</v>
      </c>
      <c r="Z161" s="105">
        <f t="shared" ref="Z161:Z165" si="211">K161*X161*Y161</f>
        <v>0</v>
      </c>
      <c r="AA161" s="105">
        <f t="shared" ref="AA161:AA165" si="212">L161*X161*Y161</f>
        <v>0</v>
      </c>
      <c r="AB161" s="98">
        <f t="shared" ref="AB161:AB165" si="213">IF(N161="R",1,0)</f>
        <v>1</v>
      </c>
      <c r="AC161" s="105">
        <f t="shared" si="205"/>
        <v>52194.134368654755</v>
      </c>
      <c r="AD161" s="105">
        <f t="shared" si="206"/>
        <v>39043.187629694097</v>
      </c>
      <c r="AE161" s="103" t="s">
        <v>270</v>
      </c>
      <c r="AF161" s="38">
        <v>526</v>
      </c>
      <c r="AG161" s="38">
        <v>100</v>
      </c>
      <c r="AH161" s="150">
        <f>V161</f>
        <v>2</v>
      </c>
      <c r="AI161" s="82"/>
    </row>
    <row r="162" spans="1:35" ht="14.45" customHeight="1" x14ac:dyDescent="0.2">
      <c r="A162" s="83">
        <v>69</v>
      </c>
      <c r="B162" s="84" t="s">
        <v>411</v>
      </c>
      <c r="C162" s="93" t="str">
        <f>VLOOKUP(B162,ckt_lookup,2,FALSE)</f>
        <v>Elec Tran-Line OH-TX- 69KV-Denver City Sta Loop</v>
      </c>
      <c r="D162" s="85">
        <f>VLOOKUP(C162,TLine_Cost,2,FALSE)</f>
        <v>1169592.26</v>
      </c>
      <c r="E162" s="85">
        <f>VLOOKUP(C162,TLine_Cost,4,FALSE)</f>
        <v>874899.27000000014</v>
      </c>
      <c r="F162" s="86" t="s">
        <v>29</v>
      </c>
      <c r="G162" s="83">
        <v>51959</v>
      </c>
      <c r="H162" s="244" t="s">
        <v>1017</v>
      </c>
      <c r="I162" s="83">
        <v>51949</v>
      </c>
      <c r="J162" s="244" t="s">
        <v>1018</v>
      </c>
      <c r="K162" s="96">
        <f t="shared" si="203"/>
        <v>313.16480621192852</v>
      </c>
      <c r="L162" s="96">
        <f t="shared" si="204"/>
        <v>234.25912577816459</v>
      </c>
      <c r="M162" s="97"/>
      <c r="N162" s="98" t="s">
        <v>277</v>
      </c>
      <c r="O162" s="112" t="s">
        <v>270</v>
      </c>
      <c r="P162" s="98" t="e">
        <f>VLOOKUP(I162,I165:J587,2,FALSE)</f>
        <v>#N/A</v>
      </c>
      <c r="Q162" s="99" t="e">
        <f>VLOOKUP(I162,#REF!,5,FALSE)</f>
        <v>#REF!</v>
      </c>
      <c r="R162" s="99" t="e">
        <f>VLOOKUP(I162,#REF!,6,FALSE)</f>
        <v>#REF!</v>
      </c>
      <c r="S162" s="100" t="e">
        <f>SQRT(Q162^2+R162^2)</f>
        <v>#REF!</v>
      </c>
      <c r="T162" s="83">
        <v>69</v>
      </c>
      <c r="U162" s="83">
        <v>1</v>
      </c>
      <c r="V162" s="261">
        <v>1.2E-2</v>
      </c>
      <c r="W162" s="261">
        <v>44.817</v>
      </c>
      <c r="X162" s="98">
        <f t="shared" si="169"/>
        <v>1</v>
      </c>
      <c r="Y162" s="98">
        <f t="shared" si="172"/>
        <v>0</v>
      </c>
      <c r="Z162" s="105">
        <f>K162*X162*Y162</f>
        <v>0</v>
      </c>
      <c r="AA162" s="105">
        <f>L162*X162*Y162</f>
        <v>0</v>
      </c>
      <c r="AB162" s="98">
        <f>IF(N162="R",1,0)</f>
        <v>1</v>
      </c>
      <c r="AC162" s="105">
        <f t="shared" si="205"/>
        <v>313.16480621192852</v>
      </c>
      <c r="AD162" s="105">
        <f t="shared" si="206"/>
        <v>234.25912577816459</v>
      </c>
      <c r="AE162" s="103" t="s">
        <v>270</v>
      </c>
      <c r="AF162" s="38">
        <v>526</v>
      </c>
      <c r="AG162" s="38">
        <v>100</v>
      </c>
      <c r="AH162" s="38">
        <f>V162</f>
        <v>1.2E-2</v>
      </c>
      <c r="AI162" s="82"/>
    </row>
    <row r="163" spans="1:35" ht="14.45" customHeight="1" x14ac:dyDescent="0.2">
      <c r="A163" s="83">
        <v>69</v>
      </c>
      <c r="B163" s="84" t="s">
        <v>411</v>
      </c>
      <c r="C163" s="93" t="str">
        <f t="shared" ref="C163" si="214">VLOOKUP(B163,ckt_lookup,2,FALSE)</f>
        <v>Elec Tran-Line OH-TX- 69KV-Denver City Sta Loop</v>
      </c>
      <c r="D163" s="85">
        <f>VLOOKUP(C163,TLine_Cost,2,FALSE)</f>
        <v>1169592.26</v>
      </c>
      <c r="E163" s="85">
        <f>VLOOKUP(C163,TLine_Cost,4,FALSE)</f>
        <v>874899.27000000014</v>
      </c>
      <c r="F163" s="86" t="s">
        <v>29</v>
      </c>
      <c r="G163" s="83"/>
      <c r="H163" s="244" t="s">
        <v>1340</v>
      </c>
      <c r="I163" s="83"/>
      <c r="J163" s="244" t="s">
        <v>1016</v>
      </c>
      <c r="K163" s="96">
        <f t="shared" si="203"/>
        <v>67904.56881361983</v>
      </c>
      <c r="L163" s="96">
        <f t="shared" si="204"/>
        <v>50795.187106232013</v>
      </c>
      <c r="M163" s="97"/>
      <c r="N163" s="98" t="s">
        <v>277</v>
      </c>
      <c r="O163" s="112" t="s">
        <v>270</v>
      </c>
      <c r="P163" s="98"/>
      <c r="Q163" s="99"/>
      <c r="R163" s="99"/>
      <c r="S163" s="100"/>
      <c r="T163" s="83">
        <v>69</v>
      </c>
      <c r="U163" s="83">
        <v>1</v>
      </c>
      <c r="V163" s="135">
        <v>2.6019999999999999</v>
      </c>
      <c r="W163" s="261">
        <v>44.817</v>
      </c>
      <c r="X163" s="98">
        <f t="shared" si="169"/>
        <v>1</v>
      </c>
      <c r="Y163" s="98">
        <f t="shared" si="172"/>
        <v>0</v>
      </c>
      <c r="Z163" s="105">
        <f>K163*X163*Y163</f>
        <v>0</v>
      </c>
      <c r="AA163" s="105">
        <f>L163*X163*Y163</f>
        <v>0</v>
      </c>
      <c r="AB163" s="98">
        <f>IF(N163="R",1,0)</f>
        <v>1</v>
      </c>
      <c r="AC163" s="105">
        <f t="shared" si="205"/>
        <v>67904.56881361983</v>
      </c>
      <c r="AD163" s="105">
        <f t="shared" si="206"/>
        <v>50795.187106232013</v>
      </c>
      <c r="AE163" s="103" t="s">
        <v>270</v>
      </c>
      <c r="AF163" s="38">
        <v>526</v>
      </c>
      <c r="AG163" s="38">
        <v>100</v>
      </c>
      <c r="AH163" s="150">
        <f>V163</f>
        <v>2.6019999999999999</v>
      </c>
      <c r="AI163" s="82"/>
    </row>
    <row r="164" spans="1:35" ht="14.45" customHeight="1" x14ac:dyDescent="0.2">
      <c r="A164" s="83">
        <v>69</v>
      </c>
      <c r="B164" s="84" t="s">
        <v>411</v>
      </c>
      <c r="C164" s="93" t="str">
        <f t="shared" ref="C164" si="215">VLOOKUP(B164,ckt_lookup,2,FALSE)</f>
        <v>Elec Tran-Line OH-TX- 69KV-Denver City Sta Loop</v>
      </c>
      <c r="D164" s="85">
        <f>VLOOKUP(C164,TLine_Cost,2,FALSE)</f>
        <v>1169592.26</v>
      </c>
      <c r="E164" s="85">
        <f>VLOOKUP(C164,TLine_Cost,4,FALSE)</f>
        <v>874899.27000000014</v>
      </c>
      <c r="F164" s="86" t="s">
        <v>29</v>
      </c>
      <c r="G164" s="83"/>
      <c r="H164" s="244" t="s">
        <v>1016</v>
      </c>
      <c r="I164" s="83"/>
      <c r="J164" s="244" t="s">
        <v>1021</v>
      </c>
      <c r="K164" s="96">
        <f t="shared" si="203"/>
        <v>270339.5189624473</v>
      </c>
      <c r="L164" s="96">
        <f t="shared" si="204"/>
        <v>202224.19032800055</v>
      </c>
      <c r="M164" s="97"/>
      <c r="N164" s="98" t="s">
        <v>277</v>
      </c>
      <c r="O164" s="112" t="s">
        <v>270</v>
      </c>
      <c r="P164" s="98"/>
      <c r="Q164" s="99"/>
      <c r="R164" s="99"/>
      <c r="S164" s="100"/>
      <c r="T164" s="83">
        <v>69</v>
      </c>
      <c r="U164" s="83">
        <v>1</v>
      </c>
      <c r="V164" s="135">
        <v>10.359</v>
      </c>
      <c r="W164" s="261">
        <v>44.817</v>
      </c>
      <c r="X164" s="98">
        <f t="shared" si="169"/>
        <v>1</v>
      </c>
      <c r="Y164" s="98">
        <f t="shared" si="172"/>
        <v>0</v>
      </c>
      <c r="Z164" s="105">
        <f>K164*X164*Y164</f>
        <v>0</v>
      </c>
      <c r="AA164" s="105">
        <f>L164*X164*Y164</f>
        <v>0</v>
      </c>
      <c r="AB164" s="98">
        <f>IF(N164="R",1,0)</f>
        <v>1</v>
      </c>
      <c r="AC164" s="105">
        <f t="shared" si="205"/>
        <v>270339.5189624473</v>
      </c>
      <c r="AD164" s="105">
        <f t="shared" si="206"/>
        <v>202224.19032800055</v>
      </c>
      <c r="AE164" s="103" t="s">
        <v>270</v>
      </c>
      <c r="AF164" s="38">
        <v>526</v>
      </c>
      <c r="AG164" s="38">
        <v>100</v>
      </c>
      <c r="AH164" s="150">
        <f>V164</f>
        <v>10.359</v>
      </c>
      <c r="AI164" s="82"/>
    </row>
    <row r="165" spans="1:35" ht="14.45" customHeight="1" x14ac:dyDescent="0.2">
      <c r="A165" s="83">
        <v>69</v>
      </c>
      <c r="B165" s="84" t="s">
        <v>411</v>
      </c>
      <c r="C165" s="93" t="str">
        <f t="shared" si="207"/>
        <v>Elec Tran-Line OH-TX- 69KV-Denver City Sta Loop</v>
      </c>
      <c r="D165" s="85">
        <f t="shared" si="208"/>
        <v>1169592.26</v>
      </c>
      <c r="E165" s="85">
        <f t="shared" si="209"/>
        <v>874899.27000000014</v>
      </c>
      <c r="F165" s="86" t="s">
        <v>29</v>
      </c>
      <c r="G165" s="83">
        <v>51959</v>
      </c>
      <c r="H165" s="244" t="s">
        <v>1019</v>
      </c>
      <c r="I165" s="83">
        <v>51953</v>
      </c>
      <c r="J165" s="244" t="s">
        <v>1020</v>
      </c>
      <c r="K165" s="96">
        <f t="shared" ref="K165" si="216">D165*V165/W165</f>
        <v>62737.349511123008</v>
      </c>
      <c r="L165" s="96">
        <f t="shared" ref="L165" si="217">E165*V165/W165</f>
        <v>46929.911530892306</v>
      </c>
      <c r="M165" s="97"/>
      <c r="N165" s="98" t="s">
        <v>277</v>
      </c>
      <c r="O165" s="112" t="s">
        <v>270</v>
      </c>
      <c r="P165" s="98" t="e">
        <f>VLOOKUP(I165,I166:J588,2,FALSE)</f>
        <v>#N/A</v>
      </c>
      <c r="Q165" s="99" t="e">
        <f>VLOOKUP(I165,#REF!,5,FALSE)</f>
        <v>#REF!</v>
      </c>
      <c r="R165" s="99" t="e">
        <f>VLOOKUP(I165,#REF!,6,FALSE)</f>
        <v>#REF!</v>
      </c>
      <c r="S165" s="100" t="e">
        <f t="shared" si="210"/>
        <v>#REF!</v>
      </c>
      <c r="T165" s="83">
        <v>69</v>
      </c>
      <c r="U165" s="83">
        <v>1</v>
      </c>
      <c r="V165" s="261">
        <v>2.4039999999999999</v>
      </c>
      <c r="W165" s="261">
        <v>44.817</v>
      </c>
      <c r="X165" s="98">
        <f t="shared" si="169"/>
        <v>1</v>
      </c>
      <c r="Y165" s="98">
        <f t="shared" si="172"/>
        <v>0</v>
      </c>
      <c r="Z165" s="105">
        <f t="shared" si="211"/>
        <v>0</v>
      </c>
      <c r="AA165" s="105">
        <f t="shared" si="212"/>
        <v>0</v>
      </c>
      <c r="AB165" s="98">
        <f t="shared" si="213"/>
        <v>1</v>
      </c>
      <c r="AC165" s="105">
        <f t="shared" ref="AC165" si="218">K165*X165*AB165</f>
        <v>62737.349511123008</v>
      </c>
      <c r="AD165" s="105">
        <f t="shared" ref="AD165" si="219">L165*X165*AB165</f>
        <v>46929.911530892306</v>
      </c>
      <c r="AE165" s="103" t="s">
        <v>270</v>
      </c>
      <c r="AF165" s="38">
        <v>526</v>
      </c>
      <c r="AG165" s="38">
        <v>100</v>
      </c>
      <c r="AH165" s="38">
        <f t="shared" si="153"/>
        <v>2.4039999999999999</v>
      </c>
      <c r="AI165" s="82"/>
    </row>
    <row r="166" spans="1:35" ht="14.45" customHeight="1" x14ac:dyDescent="0.2">
      <c r="A166" s="83">
        <v>69</v>
      </c>
      <c r="B166" s="84" t="s">
        <v>412</v>
      </c>
      <c r="C166" s="93" t="str">
        <f t="shared" ref="C166:C167" si="220">VLOOKUP(B166,ckt_lookup,2,FALSE)</f>
        <v>Elec Tran-Line OH-TX- 69KV-Denver City Sta-Doss Sub</v>
      </c>
      <c r="D166" s="85">
        <f t="shared" ref="D166:D167" si="221">VLOOKUP(C166,TLine_Cost,2,FALSE)</f>
        <v>1114688.75</v>
      </c>
      <c r="E166" s="85">
        <f t="shared" ref="E166:E167" si="222">VLOOKUP(C166,TLine_Cost,4,FALSE)</f>
        <v>849160.24000000011</v>
      </c>
      <c r="F166" s="86" t="s">
        <v>30</v>
      </c>
      <c r="G166" s="83">
        <v>51959</v>
      </c>
      <c r="H166" s="244" t="s">
        <v>1019</v>
      </c>
      <c r="I166" s="83">
        <v>52027</v>
      </c>
      <c r="J166" s="244" t="s">
        <v>1022</v>
      </c>
      <c r="K166" s="96">
        <f>D166*V166/W166</f>
        <v>808301.2889386703</v>
      </c>
      <c r="L166" s="96">
        <f>E166*V166/W166</f>
        <v>615756.92452935467</v>
      </c>
      <c r="M166" s="97">
        <f>SUM(K166:K167)</f>
        <v>851317.08963819267</v>
      </c>
      <c r="N166" s="98" t="s">
        <v>277</v>
      </c>
      <c r="O166" s="112" t="s">
        <v>270</v>
      </c>
      <c r="P166" s="98" t="e">
        <f>VLOOKUP(I166,I167:J590,2,FALSE)</f>
        <v>#N/A</v>
      </c>
      <c r="Q166" s="99" t="e">
        <f>VLOOKUP(I166,#REF!,5,FALSE)</f>
        <v>#REF!</v>
      </c>
      <c r="R166" s="99" t="e">
        <f>VLOOKUP(I166,#REF!,6,FALSE)</f>
        <v>#REF!</v>
      </c>
      <c r="S166" s="100" t="e">
        <f t="shared" ref="S166:S167" si="223">SQRT(Q166^2+R166^2)</f>
        <v>#REF!</v>
      </c>
      <c r="T166" s="83">
        <v>69</v>
      </c>
      <c r="U166" s="83">
        <v>1</v>
      </c>
      <c r="V166" s="261">
        <v>17.155999999999999</v>
      </c>
      <c r="W166" s="261">
        <v>23.658999999999999</v>
      </c>
      <c r="X166" s="98">
        <f t="shared" si="169"/>
        <v>0</v>
      </c>
      <c r="Y166" s="98">
        <f t="shared" si="172"/>
        <v>0</v>
      </c>
      <c r="Z166" s="105">
        <f t="shared" ref="Z166:Z167" si="224">K166*X166*Y166</f>
        <v>0</v>
      </c>
      <c r="AA166" s="105">
        <f t="shared" ref="AA166:AA167" si="225">L166*X166*Y166</f>
        <v>0</v>
      </c>
      <c r="AB166" s="98">
        <v>0</v>
      </c>
      <c r="AC166" s="105">
        <f t="shared" ref="AC166:AC167" si="226">K166*X166*AB166</f>
        <v>0</v>
      </c>
      <c r="AD166" s="105">
        <f t="shared" ref="AD166:AD167" si="227">L166*X166*AB166</f>
        <v>0</v>
      </c>
      <c r="AE166" s="103" t="s">
        <v>270</v>
      </c>
      <c r="AF166" s="38">
        <v>526</v>
      </c>
      <c r="AG166" s="38">
        <v>100</v>
      </c>
      <c r="AH166" s="38">
        <f t="shared" si="153"/>
        <v>17.155999999999999</v>
      </c>
      <c r="AI166" s="197"/>
    </row>
    <row r="167" spans="1:35" ht="14.45" customHeight="1" x14ac:dyDescent="0.2">
      <c r="A167" s="83">
        <v>69</v>
      </c>
      <c r="B167" s="84" t="s">
        <v>412</v>
      </c>
      <c r="C167" s="93" t="str">
        <f t="shared" si="220"/>
        <v>Elec Tran-Line OH-TX- 69KV-Denver City Sta-Doss Sub</v>
      </c>
      <c r="D167" s="85">
        <f t="shared" si="221"/>
        <v>1114688.75</v>
      </c>
      <c r="E167" s="85">
        <f t="shared" si="222"/>
        <v>849160.24000000011</v>
      </c>
      <c r="F167" s="86" t="s">
        <v>29</v>
      </c>
      <c r="G167" s="83">
        <v>52017</v>
      </c>
      <c r="H167" s="244" t="s">
        <v>1023</v>
      </c>
      <c r="I167" s="83">
        <v>52021</v>
      </c>
      <c r="J167" s="94" t="s">
        <v>521</v>
      </c>
      <c r="K167" s="96">
        <f t="shared" ref="K167" si="228">D167*V167/W167</f>
        <v>43015.800699522384</v>
      </c>
      <c r="L167" s="96">
        <f t="shared" ref="L167" si="229">E167*V167/W167</f>
        <v>32769.064589374029</v>
      </c>
      <c r="M167" s="97"/>
      <c r="N167" s="98" t="s">
        <v>277</v>
      </c>
      <c r="O167" s="112" t="s">
        <v>270</v>
      </c>
      <c r="P167" s="98" t="e">
        <f>VLOOKUP(I167,I168:J592,2,FALSE)</f>
        <v>#N/A</v>
      </c>
      <c r="Q167" s="99" t="e">
        <f>VLOOKUP(I167,#REF!,5,FALSE)</f>
        <v>#REF!</v>
      </c>
      <c r="R167" s="99" t="e">
        <f>VLOOKUP(I167,#REF!,6,FALSE)</f>
        <v>#REF!</v>
      </c>
      <c r="S167" s="100" t="e">
        <f t="shared" si="223"/>
        <v>#REF!</v>
      </c>
      <c r="T167" s="83">
        <v>69</v>
      </c>
      <c r="U167" s="83">
        <v>1</v>
      </c>
      <c r="V167" s="261">
        <v>0.91300000000000003</v>
      </c>
      <c r="W167" s="261">
        <v>23.658999999999999</v>
      </c>
      <c r="X167" s="98">
        <f t="shared" si="169"/>
        <v>1</v>
      </c>
      <c r="Y167" s="98">
        <f t="shared" si="172"/>
        <v>0</v>
      </c>
      <c r="Z167" s="105">
        <f t="shared" si="224"/>
        <v>0</v>
      </c>
      <c r="AA167" s="105">
        <f t="shared" si="225"/>
        <v>0</v>
      </c>
      <c r="AB167" s="98">
        <f t="shared" ref="AB167" si="230">IF(N167="R",1,0)</f>
        <v>1</v>
      </c>
      <c r="AC167" s="105">
        <f t="shared" si="226"/>
        <v>43015.800699522384</v>
      </c>
      <c r="AD167" s="105">
        <f t="shared" si="227"/>
        <v>32769.064589374029</v>
      </c>
      <c r="AE167" s="103" t="s">
        <v>270</v>
      </c>
      <c r="AF167" s="38">
        <v>526</v>
      </c>
      <c r="AG167" s="38">
        <v>100</v>
      </c>
      <c r="AH167" s="38">
        <f t="shared" si="153"/>
        <v>0.91300000000000003</v>
      </c>
      <c r="AI167" s="82"/>
    </row>
    <row r="168" spans="1:35" ht="14.45" customHeight="1" x14ac:dyDescent="0.2">
      <c r="A168" s="83">
        <v>69</v>
      </c>
      <c r="B168" s="84" t="s">
        <v>413</v>
      </c>
      <c r="C168" s="244" t="s">
        <v>168</v>
      </c>
      <c r="D168" s="85">
        <f t="shared" ref="D168:D194" si="231">VLOOKUP(C168,TLine_Cost,2,FALSE)</f>
        <v>176487.69</v>
      </c>
      <c r="E168" s="85">
        <f t="shared" ref="E168:E210" si="232">VLOOKUP(C168,TLine_Cost,4,FALSE)</f>
        <v>168798.89</v>
      </c>
      <c r="F168" s="86" t="s">
        <v>30</v>
      </c>
      <c r="G168" s="83">
        <v>51465</v>
      </c>
      <c r="H168" s="88" t="s">
        <v>424</v>
      </c>
      <c r="I168" s="83">
        <v>51483</v>
      </c>
      <c r="J168" s="94" t="s">
        <v>423</v>
      </c>
      <c r="K168" s="96">
        <f t="shared" ref="K168:K210" si="233">D168*V168/W168</f>
        <v>10737.749130837874</v>
      </c>
      <c r="L168" s="96">
        <f t="shared" ref="L168:L210" si="234">E168*V168/W168</f>
        <v>10269.952167110907</v>
      </c>
      <c r="M168" s="97">
        <f>SUM(K168:K176)</f>
        <v>120815.01736354157</v>
      </c>
      <c r="N168" s="98" t="s">
        <v>269</v>
      </c>
      <c r="O168" s="112" t="s">
        <v>649</v>
      </c>
      <c r="P168" s="98" t="str">
        <f>VLOOKUP(I168,I169:J593,2,FALSE)</f>
        <v>Lamb County REC Lums Chapel</v>
      </c>
      <c r="Q168" s="99" t="e">
        <f>VLOOKUP(I168,#REF!,5,FALSE)</f>
        <v>#REF!</v>
      </c>
      <c r="R168" s="99" t="e">
        <f>VLOOKUP(I168,#REF!,6,FALSE)</f>
        <v>#REF!</v>
      </c>
      <c r="S168" s="100" t="e">
        <f t="shared" ref="S168:S210" si="235">SQRT(Q168^2+R168^2)</f>
        <v>#REF!</v>
      </c>
      <c r="T168" s="83">
        <v>69</v>
      </c>
      <c r="U168" s="83">
        <v>1</v>
      </c>
      <c r="V168" s="101">
        <v>2.1</v>
      </c>
      <c r="W168" s="101">
        <v>34.515999999999998</v>
      </c>
      <c r="X168" s="98">
        <f t="shared" si="169"/>
        <v>0</v>
      </c>
      <c r="Y168" s="98">
        <f t="shared" si="172"/>
        <v>1</v>
      </c>
      <c r="Z168" s="105">
        <f t="shared" ref="Z168:Z210" si="236">K168*X168*Y168</f>
        <v>0</v>
      </c>
      <c r="AA168" s="105">
        <f t="shared" ref="AA168:AA210" si="237">L168*X168*Y168</f>
        <v>0</v>
      </c>
      <c r="AB168" s="98">
        <f t="shared" ref="AB168:AB210" si="238">IF(N168="R",1,0)</f>
        <v>0</v>
      </c>
      <c r="AC168" s="105">
        <f t="shared" ref="AC168:AC210" si="239">K168*X168*AB168</f>
        <v>0</v>
      </c>
      <c r="AD168" s="105">
        <f t="shared" ref="AD168:AD210" si="240">L168*X168*AB168</f>
        <v>0</v>
      </c>
      <c r="AE168" s="103" t="s">
        <v>270</v>
      </c>
      <c r="AF168" s="38">
        <v>526</v>
      </c>
      <c r="AG168" s="38">
        <v>100</v>
      </c>
      <c r="AH168" s="150">
        <f t="shared" si="153"/>
        <v>2.1</v>
      </c>
      <c r="AI168" s="82"/>
    </row>
    <row r="169" spans="1:35" ht="14.45" customHeight="1" x14ac:dyDescent="0.2">
      <c r="A169" s="83">
        <v>69</v>
      </c>
      <c r="B169" s="84" t="s">
        <v>413</v>
      </c>
      <c r="C169" s="244" t="s">
        <v>168</v>
      </c>
      <c r="D169" s="85">
        <f t="shared" si="231"/>
        <v>176487.69</v>
      </c>
      <c r="E169" s="85">
        <f t="shared" si="232"/>
        <v>168798.89</v>
      </c>
      <c r="F169" s="86" t="s">
        <v>30</v>
      </c>
      <c r="G169" s="83">
        <v>51483</v>
      </c>
      <c r="H169" s="88" t="s">
        <v>423</v>
      </c>
      <c r="I169" s="83">
        <v>51485</v>
      </c>
      <c r="J169" s="94" t="s">
        <v>422</v>
      </c>
      <c r="K169" s="96">
        <f t="shared" si="233"/>
        <v>16362.284389848188</v>
      </c>
      <c r="L169" s="96">
        <f t="shared" si="234"/>
        <v>15649.450921311858</v>
      </c>
      <c r="M169" s="97"/>
      <c r="N169" s="98" t="s">
        <v>277</v>
      </c>
      <c r="O169" s="112" t="s">
        <v>270</v>
      </c>
      <c r="P169" s="98" t="str">
        <f>VLOOKUP(I169,I170:J594,2,FALSE)</f>
        <v>Hobgood</v>
      </c>
      <c r="Q169" s="99" t="e">
        <f>VLOOKUP(I169,#REF!,5,FALSE)</f>
        <v>#REF!</v>
      </c>
      <c r="R169" s="99" t="e">
        <f>VLOOKUP(I169,#REF!,6,FALSE)</f>
        <v>#REF!</v>
      </c>
      <c r="S169" s="100" t="e">
        <f t="shared" si="235"/>
        <v>#REF!</v>
      </c>
      <c r="T169" s="83">
        <v>69</v>
      </c>
      <c r="U169" s="83">
        <v>1</v>
      </c>
      <c r="V169" s="101">
        <v>3.2</v>
      </c>
      <c r="W169" s="101">
        <v>34.515999999999998</v>
      </c>
      <c r="X169" s="98">
        <f t="shared" si="169"/>
        <v>0</v>
      </c>
      <c r="Y169" s="98">
        <f t="shared" si="172"/>
        <v>0</v>
      </c>
      <c r="Z169" s="105">
        <f t="shared" si="236"/>
        <v>0</v>
      </c>
      <c r="AA169" s="105">
        <f t="shared" si="237"/>
        <v>0</v>
      </c>
      <c r="AB169" s="98">
        <f t="shared" si="238"/>
        <v>1</v>
      </c>
      <c r="AC169" s="105">
        <f t="shared" si="239"/>
        <v>0</v>
      </c>
      <c r="AD169" s="105">
        <f t="shared" si="240"/>
        <v>0</v>
      </c>
      <c r="AE169" s="103" t="s">
        <v>270</v>
      </c>
      <c r="AF169" s="38">
        <v>526</v>
      </c>
      <c r="AG169" s="38">
        <v>100</v>
      </c>
      <c r="AH169" s="150">
        <f t="shared" si="153"/>
        <v>3.2</v>
      </c>
      <c r="AI169" s="82"/>
    </row>
    <row r="170" spans="1:35" ht="14.45" customHeight="1" x14ac:dyDescent="0.2">
      <c r="A170" s="83">
        <v>69</v>
      </c>
      <c r="B170" s="84" t="s">
        <v>413</v>
      </c>
      <c r="C170" s="244" t="s">
        <v>168</v>
      </c>
      <c r="D170" s="85">
        <f t="shared" si="231"/>
        <v>176487.69</v>
      </c>
      <c r="E170" s="85">
        <f t="shared" si="232"/>
        <v>168798.89</v>
      </c>
      <c r="F170" s="86" t="s">
        <v>30</v>
      </c>
      <c r="G170" s="83">
        <v>51485</v>
      </c>
      <c r="H170" s="88" t="s">
        <v>422</v>
      </c>
      <c r="I170" s="83">
        <v>51487</v>
      </c>
      <c r="J170" s="94" t="s">
        <v>421</v>
      </c>
      <c r="K170" s="96">
        <f t="shared" si="233"/>
        <v>5113.2138718275583</v>
      </c>
      <c r="L170" s="96">
        <f t="shared" si="234"/>
        <v>4890.4534129099557</v>
      </c>
      <c r="M170" s="97"/>
      <c r="N170" s="98" t="s">
        <v>277</v>
      </c>
      <c r="O170" s="112" t="s">
        <v>270</v>
      </c>
      <c r="P170" s="98" t="str">
        <f>VLOOKUP(I170,I171:J595,2,FALSE)</f>
        <v>Yellowhouse</v>
      </c>
      <c r="Q170" s="99" t="e">
        <f>VLOOKUP(I170,#REF!,5,FALSE)</f>
        <v>#REF!</v>
      </c>
      <c r="R170" s="99" t="e">
        <f>VLOOKUP(I170,#REF!,6,FALSE)</f>
        <v>#REF!</v>
      </c>
      <c r="S170" s="100" t="e">
        <f t="shared" si="235"/>
        <v>#REF!</v>
      </c>
      <c r="T170" s="83">
        <v>69</v>
      </c>
      <c r="U170" s="83">
        <v>1</v>
      </c>
      <c r="V170" s="101">
        <v>1</v>
      </c>
      <c r="W170" s="101">
        <v>34.515999999999998</v>
      </c>
      <c r="X170" s="98">
        <f t="shared" si="169"/>
        <v>0</v>
      </c>
      <c r="Y170" s="98">
        <f t="shared" si="172"/>
        <v>0</v>
      </c>
      <c r="Z170" s="105">
        <f t="shared" si="236"/>
        <v>0</v>
      </c>
      <c r="AA170" s="105">
        <f t="shared" si="237"/>
        <v>0</v>
      </c>
      <c r="AB170" s="98">
        <f t="shared" si="238"/>
        <v>1</v>
      </c>
      <c r="AC170" s="105">
        <f t="shared" si="239"/>
        <v>0</v>
      </c>
      <c r="AD170" s="105">
        <f t="shared" si="240"/>
        <v>0</v>
      </c>
      <c r="AE170" s="103" t="s">
        <v>270</v>
      </c>
      <c r="AF170" s="38">
        <v>526</v>
      </c>
      <c r="AG170" s="38">
        <v>100</v>
      </c>
      <c r="AH170" s="150">
        <f t="shared" si="153"/>
        <v>1</v>
      </c>
      <c r="AI170" s="82"/>
    </row>
    <row r="171" spans="1:35" ht="14.45" customHeight="1" x14ac:dyDescent="0.2">
      <c r="A171" s="83">
        <v>69</v>
      </c>
      <c r="B171" s="84" t="s">
        <v>413</v>
      </c>
      <c r="C171" s="244" t="s">
        <v>168</v>
      </c>
      <c r="D171" s="85">
        <f t="shared" si="231"/>
        <v>176487.69</v>
      </c>
      <c r="E171" s="85">
        <f t="shared" si="232"/>
        <v>168798.89</v>
      </c>
      <c r="F171" s="86" t="s">
        <v>30</v>
      </c>
      <c r="G171" s="83">
        <v>51487</v>
      </c>
      <c r="H171" s="88" t="s">
        <v>421</v>
      </c>
      <c r="I171" s="83">
        <v>51489</v>
      </c>
      <c r="J171" s="94" t="s">
        <v>419</v>
      </c>
      <c r="K171" s="96">
        <f t="shared" si="233"/>
        <v>20452.855487310233</v>
      </c>
      <c r="L171" s="96">
        <f t="shared" si="234"/>
        <v>19561.813651639823</v>
      </c>
      <c r="M171" s="97"/>
      <c r="N171" s="98" t="s">
        <v>277</v>
      </c>
      <c r="O171" s="112" t="s">
        <v>270</v>
      </c>
      <c r="P171" s="98" t="str">
        <f>VLOOKUP(I171,I172:J596,2,FALSE)</f>
        <v>Phillips Pump #2</v>
      </c>
      <c r="Q171" s="99" t="e">
        <f>VLOOKUP(I171,#REF!,5,FALSE)</f>
        <v>#REF!</v>
      </c>
      <c r="R171" s="99" t="e">
        <f>VLOOKUP(I171,#REF!,6,FALSE)</f>
        <v>#REF!</v>
      </c>
      <c r="S171" s="100" t="e">
        <f t="shared" si="235"/>
        <v>#REF!</v>
      </c>
      <c r="T171" s="83">
        <v>69</v>
      </c>
      <c r="U171" s="83">
        <v>1</v>
      </c>
      <c r="V171" s="101">
        <v>4</v>
      </c>
      <c r="W171" s="101">
        <v>34.515999999999998</v>
      </c>
      <c r="X171" s="98">
        <f t="shared" si="169"/>
        <v>0</v>
      </c>
      <c r="Y171" s="98">
        <f t="shared" si="172"/>
        <v>0</v>
      </c>
      <c r="Z171" s="105">
        <f t="shared" si="236"/>
        <v>0</v>
      </c>
      <c r="AA171" s="105">
        <f t="shared" si="237"/>
        <v>0</v>
      </c>
      <c r="AB171" s="98">
        <f t="shared" si="238"/>
        <v>1</v>
      </c>
      <c r="AC171" s="105">
        <f t="shared" si="239"/>
        <v>0</v>
      </c>
      <c r="AD171" s="105">
        <f t="shared" si="240"/>
        <v>0</v>
      </c>
      <c r="AE171" s="103" t="s">
        <v>270</v>
      </c>
      <c r="AF171" s="38">
        <v>526</v>
      </c>
      <c r="AG171" s="38">
        <v>100</v>
      </c>
      <c r="AH171" s="150">
        <f t="shared" ref="AH171:AH227" si="241">V171</f>
        <v>4</v>
      </c>
      <c r="AI171" s="82"/>
    </row>
    <row r="172" spans="1:35" ht="14.45" customHeight="1" x14ac:dyDescent="0.2">
      <c r="A172" s="83">
        <v>69</v>
      </c>
      <c r="B172" s="84" t="s">
        <v>413</v>
      </c>
      <c r="C172" s="244" t="s">
        <v>168</v>
      </c>
      <c r="D172" s="85">
        <f t="shared" si="231"/>
        <v>176487.69</v>
      </c>
      <c r="E172" s="85">
        <f t="shared" si="232"/>
        <v>168798.89</v>
      </c>
      <c r="F172" s="86" t="s">
        <v>30</v>
      </c>
      <c r="G172" s="83">
        <v>51489</v>
      </c>
      <c r="H172" s="88" t="s">
        <v>419</v>
      </c>
      <c r="I172" s="83">
        <v>51493</v>
      </c>
      <c r="J172" s="94" t="s">
        <v>420</v>
      </c>
      <c r="K172" s="96">
        <f t="shared" si="233"/>
        <v>2556.6069359137791</v>
      </c>
      <c r="L172" s="96">
        <f t="shared" si="234"/>
        <v>2445.2267064549778</v>
      </c>
      <c r="M172" s="97"/>
      <c r="N172" s="98" t="s">
        <v>277</v>
      </c>
      <c r="O172" s="112" t="s">
        <v>270</v>
      </c>
      <c r="P172" s="98" t="str">
        <f>VLOOKUP(I172,I173:J597,2,FALSE)</f>
        <v>Mid-America #2</v>
      </c>
      <c r="Q172" s="99" t="e">
        <f>VLOOKUP(I172,#REF!,5,FALSE)</f>
        <v>#REF!</v>
      </c>
      <c r="R172" s="99" t="e">
        <f>VLOOKUP(I172,#REF!,6,FALSE)</f>
        <v>#REF!</v>
      </c>
      <c r="S172" s="100" t="e">
        <f t="shared" si="235"/>
        <v>#REF!</v>
      </c>
      <c r="T172" s="83">
        <v>69</v>
      </c>
      <c r="U172" s="83">
        <v>1</v>
      </c>
      <c r="V172" s="101">
        <v>0.5</v>
      </c>
      <c r="W172" s="101">
        <v>34.515999999999998</v>
      </c>
      <c r="X172" s="98">
        <f t="shared" si="169"/>
        <v>0</v>
      </c>
      <c r="Y172" s="98">
        <f t="shared" si="172"/>
        <v>0</v>
      </c>
      <c r="Z172" s="105">
        <f t="shared" si="236"/>
        <v>0</v>
      </c>
      <c r="AA172" s="105">
        <f t="shared" si="237"/>
        <v>0</v>
      </c>
      <c r="AB172" s="98">
        <f t="shared" si="238"/>
        <v>1</v>
      </c>
      <c r="AC172" s="105">
        <f t="shared" si="239"/>
        <v>0</v>
      </c>
      <c r="AD172" s="105">
        <f t="shared" si="240"/>
        <v>0</v>
      </c>
      <c r="AE172" s="103" t="s">
        <v>270</v>
      </c>
      <c r="AF172" s="38">
        <v>526</v>
      </c>
      <c r="AG172" s="38">
        <v>100</v>
      </c>
      <c r="AH172" s="150">
        <f t="shared" si="241"/>
        <v>0.5</v>
      </c>
      <c r="AI172" s="82"/>
    </row>
    <row r="173" spans="1:35" ht="14.45" customHeight="1" x14ac:dyDescent="0.2">
      <c r="A173" s="83">
        <v>69</v>
      </c>
      <c r="B173" s="84" t="s">
        <v>413</v>
      </c>
      <c r="C173" s="244" t="s">
        <v>168</v>
      </c>
      <c r="D173" s="85">
        <f t="shared" si="231"/>
        <v>176487.69</v>
      </c>
      <c r="E173" s="85">
        <f t="shared" si="232"/>
        <v>168798.89</v>
      </c>
      <c r="F173" s="86" t="s">
        <v>30</v>
      </c>
      <c r="G173" s="83">
        <v>51585</v>
      </c>
      <c r="H173" s="88" t="s">
        <v>414</v>
      </c>
      <c r="I173" s="83">
        <v>51587</v>
      </c>
      <c r="J173" s="94" t="s">
        <v>418</v>
      </c>
      <c r="K173" s="96">
        <f t="shared" si="233"/>
        <v>24175.275186000694</v>
      </c>
      <c r="L173" s="96">
        <f t="shared" si="234"/>
        <v>23122.063736238266</v>
      </c>
      <c r="M173" s="97"/>
      <c r="N173" s="98" t="s">
        <v>277</v>
      </c>
      <c r="O173" s="112" t="s">
        <v>270</v>
      </c>
      <c r="P173" s="98" t="str">
        <f>VLOOKUP(I173,I174:J598,2,FALSE)</f>
        <v>Whitharral</v>
      </c>
      <c r="Q173" s="99" t="e">
        <f>VLOOKUP(I173,#REF!,5,FALSE)</f>
        <v>#REF!</v>
      </c>
      <c r="R173" s="99" t="e">
        <f>VLOOKUP(I173,#REF!,6,FALSE)</f>
        <v>#REF!</v>
      </c>
      <c r="S173" s="100" t="e">
        <f t="shared" si="235"/>
        <v>#REF!</v>
      </c>
      <c r="T173" s="83">
        <v>69</v>
      </c>
      <c r="U173" s="83">
        <v>1</v>
      </c>
      <c r="V173" s="101">
        <v>4.7279999999999998</v>
      </c>
      <c r="W173" s="101">
        <v>34.515999999999998</v>
      </c>
      <c r="X173" s="98">
        <f t="shared" si="169"/>
        <v>0</v>
      </c>
      <c r="Y173" s="98">
        <f t="shared" si="172"/>
        <v>0</v>
      </c>
      <c r="Z173" s="105">
        <f t="shared" si="236"/>
        <v>0</v>
      </c>
      <c r="AA173" s="105">
        <f t="shared" si="237"/>
        <v>0</v>
      </c>
      <c r="AB173" s="98">
        <f t="shared" si="238"/>
        <v>1</v>
      </c>
      <c r="AC173" s="105">
        <f t="shared" si="239"/>
        <v>0</v>
      </c>
      <c r="AD173" s="105">
        <f t="shared" si="240"/>
        <v>0</v>
      </c>
      <c r="AE173" s="103" t="s">
        <v>270</v>
      </c>
      <c r="AF173" s="38">
        <v>526</v>
      </c>
      <c r="AG173" s="38">
        <v>100</v>
      </c>
      <c r="AH173" s="150">
        <f t="shared" si="241"/>
        <v>4.7279999999999998</v>
      </c>
      <c r="AI173" s="82"/>
    </row>
    <row r="174" spans="1:35" ht="14.45" customHeight="1" x14ac:dyDescent="0.2">
      <c r="A174" s="83">
        <v>69</v>
      </c>
      <c r="B174" s="84" t="s">
        <v>413</v>
      </c>
      <c r="C174" s="244" t="s">
        <v>168</v>
      </c>
      <c r="D174" s="85">
        <f t="shared" si="231"/>
        <v>176487.69</v>
      </c>
      <c r="E174" s="85">
        <f t="shared" si="232"/>
        <v>168798.89</v>
      </c>
      <c r="F174" s="86" t="s">
        <v>30</v>
      </c>
      <c r="G174" s="83">
        <v>51593</v>
      </c>
      <c r="H174" s="88" t="s">
        <v>416</v>
      </c>
      <c r="I174" s="83">
        <v>51591</v>
      </c>
      <c r="J174" s="94" t="s">
        <v>415</v>
      </c>
      <c r="K174" s="96">
        <f t="shared" si="233"/>
        <v>7669.8208077413383</v>
      </c>
      <c r="L174" s="96">
        <f t="shared" si="234"/>
        <v>7335.6801193649335</v>
      </c>
      <c r="M174" s="97"/>
      <c r="N174" s="98" t="s">
        <v>269</v>
      </c>
      <c r="O174" s="112" t="s">
        <v>649</v>
      </c>
      <c r="P174" s="98" t="str">
        <f>VLOOKUP(I174,I175:J600,2,FALSE)</f>
        <v>Elwood</v>
      </c>
      <c r="Q174" s="99" t="e">
        <f>VLOOKUP(I174,#REF!,5,FALSE)</f>
        <v>#REF!</v>
      </c>
      <c r="R174" s="99" t="e">
        <f>VLOOKUP(I174,#REF!,6,FALSE)</f>
        <v>#REF!</v>
      </c>
      <c r="S174" s="100" t="e">
        <f t="shared" si="235"/>
        <v>#REF!</v>
      </c>
      <c r="T174" s="83">
        <v>69</v>
      </c>
      <c r="U174" s="83">
        <v>1</v>
      </c>
      <c r="V174" s="101">
        <v>1.5</v>
      </c>
      <c r="W174" s="101">
        <v>34.515999999999998</v>
      </c>
      <c r="X174" s="98">
        <f t="shared" si="169"/>
        <v>0</v>
      </c>
      <c r="Y174" s="98">
        <f t="shared" si="172"/>
        <v>1</v>
      </c>
      <c r="Z174" s="105">
        <f t="shared" si="236"/>
        <v>0</v>
      </c>
      <c r="AA174" s="105">
        <f t="shared" si="237"/>
        <v>0</v>
      </c>
      <c r="AB174" s="98">
        <f t="shared" si="238"/>
        <v>0</v>
      </c>
      <c r="AC174" s="105">
        <f t="shared" si="239"/>
        <v>0</v>
      </c>
      <c r="AD174" s="105">
        <f t="shared" si="240"/>
        <v>0</v>
      </c>
      <c r="AE174" s="103" t="s">
        <v>270</v>
      </c>
      <c r="AF174" s="38">
        <v>526</v>
      </c>
      <c r="AG174" s="38">
        <v>100</v>
      </c>
      <c r="AH174" s="150">
        <f t="shared" si="241"/>
        <v>1.5</v>
      </c>
      <c r="AI174" s="82"/>
    </row>
    <row r="175" spans="1:35" ht="14.45" customHeight="1" x14ac:dyDescent="0.2">
      <c r="A175" s="83">
        <v>69</v>
      </c>
      <c r="B175" s="84" t="s">
        <v>413</v>
      </c>
      <c r="C175" s="244" t="s">
        <v>168</v>
      </c>
      <c r="D175" s="85">
        <f t="shared" si="231"/>
        <v>176487.69</v>
      </c>
      <c r="E175" s="85">
        <f t="shared" si="232"/>
        <v>168798.89</v>
      </c>
      <c r="F175" s="86" t="s">
        <v>30</v>
      </c>
      <c r="G175" s="83">
        <v>51595</v>
      </c>
      <c r="H175" s="88" t="s">
        <v>417</v>
      </c>
      <c r="I175" s="83">
        <v>51593</v>
      </c>
      <c r="J175" s="94" t="s">
        <v>416</v>
      </c>
      <c r="K175" s="96">
        <f t="shared" si="233"/>
        <v>25054.747971955039</v>
      </c>
      <c r="L175" s="96">
        <f t="shared" si="234"/>
        <v>23963.221723258783</v>
      </c>
      <c r="M175" s="97"/>
      <c r="N175" s="98" t="s">
        <v>269</v>
      </c>
      <c r="O175" s="112" t="s">
        <v>649</v>
      </c>
      <c r="P175" s="98" t="str">
        <f>VLOOKUP(I175,I176:J601,2,FALSE)</f>
        <v>Lamb County REC Whitharral</v>
      </c>
      <c r="Q175" s="99" t="e">
        <f>VLOOKUP(I175,#REF!,5,FALSE)</f>
        <v>#REF!</v>
      </c>
      <c r="R175" s="99" t="e">
        <f>VLOOKUP(I175,#REF!,6,FALSE)</f>
        <v>#REF!</v>
      </c>
      <c r="S175" s="100" t="e">
        <f t="shared" si="235"/>
        <v>#REF!</v>
      </c>
      <c r="T175" s="83">
        <v>69</v>
      </c>
      <c r="U175" s="83">
        <v>1</v>
      </c>
      <c r="V175" s="101">
        <v>4.9000000000000004</v>
      </c>
      <c r="W175" s="101">
        <v>34.515999999999998</v>
      </c>
      <c r="X175" s="98">
        <f t="shared" si="169"/>
        <v>0</v>
      </c>
      <c r="Y175" s="98">
        <f t="shared" si="172"/>
        <v>1</v>
      </c>
      <c r="Z175" s="105">
        <f t="shared" si="236"/>
        <v>0</v>
      </c>
      <c r="AA175" s="105">
        <f t="shared" si="237"/>
        <v>0</v>
      </c>
      <c r="AB175" s="98">
        <f t="shared" si="238"/>
        <v>0</v>
      </c>
      <c r="AC175" s="105">
        <f t="shared" si="239"/>
        <v>0</v>
      </c>
      <c r="AD175" s="105">
        <f t="shared" si="240"/>
        <v>0</v>
      </c>
      <c r="AE175" s="103" t="s">
        <v>270</v>
      </c>
      <c r="AF175" s="38">
        <v>526</v>
      </c>
      <c r="AG175" s="38">
        <v>100</v>
      </c>
      <c r="AH175" s="150">
        <f t="shared" si="241"/>
        <v>4.9000000000000004</v>
      </c>
      <c r="AI175" s="82"/>
    </row>
    <row r="176" spans="1:35" ht="14.45" customHeight="1" x14ac:dyDescent="0.2">
      <c r="A176" s="83">
        <v>69</v>
      </c>
      <c r="B176" s="84" t="s">
        <v>413</v>
      </c>
      <c r="C176" s="244" t="s">
        <v>168</v>
      </c>
      <c r="D176" s="85">
        <f t="shared" si="231"/>
        <v>176487.69</v>
      </c>
      <c r="E176" s="85">
        <f t="shared" si="232"/>
        <v>168798.89</v>
      </c>
      <c r="F176" s="86" t="s">
        <v>30</v>
      </c>
      <c r="G176" s="83">
        <v>51597</v>
      </c>
      <c r="H176" s="88" t="s">
        <v>429</v>
      </c>
      <c r="I176" s="83">
        <v>51595</v>
      </c>
      <c r="J176" s="94" t="s">
        <v>417</v>
      </c>
      <c r="K176" s="96">
        <f t="shared" si="233"/>
        <v>8692.4635821068496</v>
      </c>
      <c r="L176" s="96">
        <f t="shared" si="234"/>
        <v>8313.7708019469246</v>
      </c>
      <c r="M176" s="97"/>
      <c r="N176" s="98" t="s">
        <v>269</v>
      </c>
      <c r="O176" s="112" t="s">
        <v>649</v>
      </c>
      <c r="P176" s="98" t="str">
        <f>VLOOKUP(I176,I177:J602,2,FALSE)</f>
        <v>Lamb County REC Levelland #2</v>
      </c>
      <c r="Q176" s="99" t="e">
        <f>VLOOKUP(I176,#REF!,5,FALSE)</f>
        <v>#REF!</v>
      </c>
      <c r="R176" s="99" t="e">
        <f>VLOOKUP(I176,#REF!,6,FALSE)</f>
        <v>#REF!</v>
      </c>
      <c r="S176" s="100" t="e">
        <f t="shared" si="235"/>
        <v>#REF!</v>
      </c>
      <c r="T176" s="83">
        <v>69</v>
      </c>
      <c r="U176" s="83">
        <v>1</v>
      </c>
      <c r="V176" s="101">
        <v>1.7</v>
      </c>
      <c r="W176" s="101">
        <v>34.515999999999998</v>
      </c>
      <c r="X176" s="98">
        <f t="shared" si="169"/>
        <v>0</v>
      </c>
      <c r="Y176" s="98">
        <f t="shared" si="172"/>
        <v>1</v>
      </c>
      <c r="Z176" s="105">
        <f t="shared" si="236"/>
        <v>0</v>
      </c>
      <c r="AA176" s="105">
        <f t="shared" si="237"/>
        <v>0</v>
      </c>
      <c r="AB176" s="98">
        <f t="shared" si="238"/>
        <v>0</v>
      </c>
      <c r="AC176" s="105">
        <f t="shared" si="239"/>
        <v>0</v>
      </c>
      <c r="AD176" s="105">
        <f t="shared" si="240"/>
        <v>0</v>
      </c>
      <c r="AE176" s="103" t="s">
        <v>270</v>
      </c>
      <c r="AF176" s="38">
        <v>526</v>
      </c>
      <c r="AG176" s="38">
        <v>100</v>
      </c>
      <c r="AH176" s="150">
        <f t="shared" si="241"/>
        <v>1.7</v>
      </c>
      <c r="AI176" s="82"/>
    </row>
    <row r="177" spans="1:35" ht="14.45" customHeight="1" x14ac:dyDescent="0.2">
      <c r="A177" s="83">
        <v>69</v>
      </c>
      <c r="B177" s="84" t="s">
        <v>425</v>
      </c>
      <c r="C177" s="244" t="s">
        <v>250</v>
      </c>
      <c r="D177" s="85">
        <f t="shared" si="231"/>
        <v>869623.76</v>
      </c>
      <c r="E177" s="85">
        <f t="shared" si="232"/>
        <v>841648.65</v>
      </c>
      <c r="F177" s="86" t="s">
        <v>30</v>
      </c>
      <c r="G177" s="83">
        <v>51959</v>
      </c>
      <c r="H177" s="244" t="s">
        <v>1078</v>
      </c>
      <c r="I177" s="83">
        <v>51977</v>
      </c>
      <c r="J177" s="244" t="s">
        <v>1081</v>
      </c>
      <c r="K177" s="96">
        <f t="shared" si="233"/>
        <v>159448.19533175355</v>
      </c>
      <c r="L177" s="96">
        <f t="shared" si="234"/>
        <v>154318.87273400472</v>
      </c>
      <c r="M177" s="97">
        <f>SUM(K177:K183)</f>
        <v>735390.76123749348</v>
      </c>
      <c r="N177" s="98" t="s">
        <v>277</v>
      </c>
      <c r="O177" s="112" t="s">
        <v>270</v>
      </c>
      <c r="P177" s="98" t="e">
        <f>VLOOKUP(I177,I178:J603,2,FALSE)</f>
        <v>#N/A</v>
      </c>
      <c r="Q177" s="99" t="e">
        <f>VLOOKUP(I177,#REF!,5,FALSE)</f>
        <v>#REF!</v>
      </c>
      <c r="R177" s="99" t="e">
        <f>VLOOKUP(I177,#REF!,6,FALSE)</f>
        <v>#REF!</v>
      </c>
      <c r="S177" s="100" t="e">
        <f t="shared" si="235"/>
        <v>#REF!</v>
      </c>
      <c r="T177" s="83">
        <v>69</v>
      </c>
      <c r="U177" s="83">
        <v>1</v>
      </c>
      <c r="V177" s="101">
        <v>5.5709999999999997</v>
      </c>
      <c r="W177" s="101">
        <v>30.384</v>
      </c>
      <c r="X177" s="98">
        <f t="shared" si="169"/>
        <v>0</v>
      </c>
      <c r="Y177" s="98">
        <f t="shared" si="172"/>
        <v>0</v>
      </c>
      <c r="Z177" s="105">
        <f t="shared" si="236"/>
        <v>0</v>
      </c>
      <c r="AA177" s="105">
        <f t="shared" si="237"/>
        <v>0</v>
      </c>
      <c r="AB177" s="98">
        <f t="shared" si="238"/>
        <v>1</v>
      </c>
      <c r="AC177" s="105">
        <f t="shared" si="239"/>
        <v>0</v>
      </c>
      <c r="AD177" s="105">
        <f t="shared" si="240"/>
        <v>0</v>
      </c>
      <c r="AE177" s="103" t="s">
        <v>270</v>
      </c>
      <c r="AF177" s="38">
        <v>526</v>
      </c>
      <c r="AG177" s="38">
        <v>100</v>
      </c>
      <c r="AH177" s="150">
        <f t="shared" si="241"/>
        <v>5.5709999999999997</v>
      </c>
      <c r="AI177" s="82"/>
    </row>
    <row r="178" spans="1:35" ht="14.45" customHeight="1" x14ac:dyDescent="0.2">
      <c r="A178" s="83">
        <v>69</v>
      </c>
      <c r="B178" s="84" t="s">
        <v>425</v>
      </c>
      <c r="C178" s="244" t="s">
        <v>250</v>
      </c>
      <c r="D178" s="85">
        <f t="shared" si="231"/>
        <v>869623.76</v>
      </c>
      <c r="E178" s="85">
        <f t="shared" si="232"/>
        <v>841648.65</v>
      </c>
      <c r="F178" s="86" t="s">
        <v>30</v>
      </c>
      <c r="G178" s="83">
        <v>51977</v>
      </c>
      <c r="H178" s="244" t="s">
        <v>1079</v>
      </c>
      <c r="I178" s="83">
        <v>51979</v>
      </c>
      <c r="J178" s="244" t="s">
        <v>1082</v>
      </c>
      <c r="K178" s="96">
        <f t="shared" si="233"/>
        <v>53693.199505002631</v>
      </c>
      <c r="L178" s="96">
        <f t="shared" si="234"/>
        <v>51965.93165481832</v>
      </c>
      <c r="M178" s="97"/>
      <c r="N178" s="98" t="s">
        <v>269</v>
      </c>
      <c r="O178" s="112" t="s">
        <v>646</v>
      </c>
      <c r="P178" s="98" t="e">
        <f>VLOOKUP(I178,I179:J604,2,FALSE)</f>
        <v>#N/A</v>
      </c>
      <c r="Q178" s="99" t="e">
        <f>VLOOKUP(I178,#REF!,5,FALSE)</f>
        <v>#REF!</v>
      </c>
      <c r="R178" s="99" t="e">
        <f>VLOOKUP(I178,#REF!,6,FALSE)</f>
        <v>#REF!</v>
      </c>
      <c r="S178" s="100" t="e">
        <f t="shared" si="235"/>
        <v>#REF!</v>
      </c>
      <c r="T178" s="83">
        <v>69</v>
      </c>
      <c r="U178" s="83">
        <v>1</v>
      </c>
      <c r="V178" s="101">
        <v>1.8759999999999999</v>
      </c>
      <c r="W178" s="101">
        <v>30.384</v>
      </c>
      <c r="X178" s="98">
        <f t="shared" si="169"/>
        <v>0</v>
      </c>
      <c r="Y178" s="98">
        <f t="shared" si="172"/>
        <v>1</v>
      </c>
      <c r="Z178" s="105">
        <f t="shared" si="236"/>
        <v>0</v>
      </c>
      <c r="AA178" s="105">
        <f t="shared" si="237"/>
        <v>0</v>
      </c>
      <c r="AB178" s="98">
        <f t="shared" si="238"/>
        <v>0</v>
      </c>
      <c r="AC178" s="105">
        <f t="shared" si="239"/>
        <v>0</v>
      </c>
      <c r="AD178" s="105">
        <f t="shared" si="240"/>
        <v>0</v>
      </c>
      <c r="AE178" s="103" t="s">
        <v>270</v>
      </c>
      <c r="AF178" s="38">
        <v>526</v>
      </c>
      <c r="AG178" s="38">
        <v>100</v>
      </c>
      <c r="AH178" s="150">
        <f t="shared" si="241"/>
        <v>1.8759999999999999</v>
      </c>
      <c r="AI178" s="82"/>
    </row>
    <row r="179" spans="1:35" ht="14.45" customHeight="1" x14ac:dyDescent="0.2">
      <c r="A179" s="83">
        <v>69</v>
      </c>
      <c r="B179" s="84" t="s">
        <v>425</v>
      </c>
      <c r="C179" s="244" t="s">
        <v>250</v>
      </c>
      <c r="D179" s="85">
        <f t="shared" si="231"/>
        <v>869623.76</v>
      </c>
      <c r="E179" s="85">
        <f t="shared" si="232"/>
        <v>841648.65</v>
      </c>
      <c r="F179" s="86" t="s">
        <v>30</v>
      </c>
      <c r="G179" s="83">
        <v>51979</v>
      </c>
      <c r="H179" s="244" t="s">
        <v>1080</v>
      </c>
      <c r="I179" s="83">
        <v>51905</v>
      </c>
      <c r="J179" s="244" t="s">
        <v>1083</v>
      </c>
      <c r="K179" s="96">
        <f t="shared" si="233"/>
        <v>75845.937467087948</v>
      </c>
      <c r="L179" s="96">
        <f t="shared" si="234"/>
        <v>73406.033520932062</v>
      </c>
      <c r="M179" s="97"/>
      <c r="N179" s="98" t="s">
        <v>277</v>
      </c>
      <c r="O179" s="112" t="s">
        <v>270</v>
      </c>
      <c r="P179" s="98" t="e">
        <f>VLOOKUP(I179,I180:J605,2,FALSE)</f>
        <v>#N/A</v>
      </c>
      <c r="Q179" s="99" t="e">
        <f>VLOOKUP(I179,#REF!,5,FALSE)</f>
        <v>#REF!</v>
      </c>
      <c r="R179" s="99" t="e">
        <f>VLOOKUP(I179,#REF!,6,FALSE)</f>
        <v>#REF!</v>
      </c>
      <c r="S179" s="100" t="e">
        <f t="shared" si="235"/>
        <v>#REF!</v>
      </c>
      <c r="T179" s="83">
        <v>69</v>
      </c>
      <c r="U179" s="83">
        <v>1</v>
      </c>
      <c r="V179" s="101">
        <v>2.65</v>
      </c>
      <c r="W179" s="101">
        <v>30.384</v>
      </c>
      <c r="X179" s="98">
        <f t="shared" si="169"/>
        <v>0</v>
      </c>
      <c r="Y179" s="98">
        <f t="shared" si="172"/>
        <v>0</v>
      </c>
      <c r="Z179" s="105">
        <f t="shared" si="236"/>
        <v>0</v>
      </c>
      <c r="AA179" s="105">
        <f t="shared" si="237"/>
        <v>0</v>
      </c>
      <c r="AB179" s="98">
        <f t="shared" si="238"/>
        <v>1</v>
      </c>
      <c r="AC179" s="105">
        <f t="shared" si="239"/>
        <v>0</v>
      </c>
      <c r="AD179" s="105">
        <f t="shared" si="240"/>
        <v>0</v>
      </c>
      <c r="AE179" s="103" t="s">
        <v>270</v>
      </c>
      <c r="AF179" s="38">
        <v>526</v>
      </c>
      <c r="AG179" s="38">
        <v>100</v>
      </c>
      <c r="AH179" s="150">
        <f t="shared" si="241"/>
        <v>2.65</v>
      </c>
      <c r="AI179" s="82"/>
    </row>
    <row r="180" spans="1:35" ht="14.45" customHeight="1" x14ac:dyDescent="0.2">
      <c r="A180" s="83">
        <v>69</v>
      </c>
      <c r="B180" s="84" t="s">
        <v>425</v>
      </c>
      <c r="C180" s="244" t="s">
        <v>250</v>
      </c>
      <c r="D180" s="85">
        <f t="shared" si="231"/>
        <v>869623.76</v>
      </c>
      <c r="E180" s="85">
        <f t="shared" si="232"/>
        <v>841648.65</v>
      </c>
      <c r="F180" s="86" t="s">
        <v>30</v>
      </c>
      <c r="G180" s="83">
        <v>51905</v>
      </c>
      <c r="H180" s="244" t="s">
        <v>1080</v>
      </c>
      <c r="I180" s="83">
        <v>51903</v>
      </c>
      <c r="J180" s="244" t="s">
        <v>1084</v>
      </c>
      <c r="K180" s="96">
        <f t="shared" si="233"/>
        <v>171726.65086887838</v>
      </c>
      <c r="L180" s="96">
        <f t="shared" si="234"/>
        <v>166202.34004739337</v>
      </c>
      <c r="M180" s="97"/>
      <c r="N180" s="98" t="s">
        <v>277</v>
      </c>
      <c r="O180" s="112" t="s">
        <v>270</v>
      </c>
      <c r="P180" s="98" t="e">
        <f>VLOOKUP(I180,I181:J606,2,FALSE)</f>
        <v>#N/A</v>
      </c>
      <c r="Q180" s="99" t="e">
        <f>VLOOKUP(I180,#REF!,5,FALSE)</f>
        <v>#REF!</v>
      </c>
      <c r="R180" s="99" t="e">
        <f>VLOOKUP(I180,#REF!,6,FALSE)</f>
        <v>#REF!</v>
      </c>
      <c r="S180" s="100" t="e">
        <f t="shared" si="235"/>
        <v>#REF!</v>
      </c>
      <c r="T180" s="83">
        <v>69</v>
      </c>
      <c r="U180" s="83">
        <v>1</v>
      </c>
      <c r="V180" s="101">
        <v>6</v>
      </c>
      <c r="W180" s="101">
        <v>30.384</v>
      </c>
      <c r="X180" s="98">
        <f t="shared" si="169"/>
        <v>0</v>
      </c>
      <c r="Y180" s="98">
        <f t="shared" si="172"/>
        <v>0</v>
      </c>
      <c r="Z180" s="105">
        <f t="shared" si="236"/>
        <v>0</v>
      </c>
      <c r="AA180" s="105">
        <f t="shared" si="237"/>
        <v>0</v>
      </c>
      <c r="AB180" s="98">
        <f t="shared" si="238"/>
        <v>1</v>
      </c>
      <c r="AC180" s="105">
        <f t="shared" si="239"/>
        <v>0</v>
      </c>
      <c r="AD180" s="105">
        <f t="shared" si="240"/>
        <v>0</v>
      </c>
      <c r="AE180" s="103" t="s">
        <v>270</v>
      </c>
      <c r="AF180" s="38">
        <v>526</v>
      </c>
      <c r="AG180" s="38">
        <v>100</v>
      </c>
      <c r="AH180" s="150">
        <f t="shared" si="241"/>
        <v>6</v>
      </c>
      <c r="AI180" s="82"/>
    </row>
    <row r="181" spans="1:35" ht="14.45" customHeight="1" x14ac:dyDescent="0.2">
      <c r="A181" s="83">
        <v>69</v>
      </c>
      <c r="B181" s="84" t="s">
        <v>425</v>
      </c>
      <c r="C181" s="244" t="s">
        <v>250</v>
      </c>
      <c r="D181" s="85">
        <f t="shared" si="231"/>
        <v>869623.76</v>
      </c>
      <c r="E181" s="85">
        <f t="shared" si="232"/>
        <v>841648.65</v>
      </c>
      <c r="F181" s="86" t="s">
        <v>30</v>
      </c>
      <c r="G181" s="83">
        <v>51903</v>
      </c>
      <c r="H181" s="244" t="s">
        <v>1085</v>
      </c>
      <c r="I181" s="83">
        <v>51901</v>
      </c>
      <c r="J181" s="244" t="s">
        <v>1086</v>
      </c>
      <c r="K181" s="96">
        <f t="shared" si="233"/>
        <v>258648.95731700896</v>
      </c>
      <c r="L181" s="96">
        <f t="shared" si="234"/>
        <v>250328.42450138231</v>
      </c>
      <c r="M181" s="97"/>
      <c r="N181" s="98" t="s">
        <v>269</v>
      </c>
      <c r="O181" s="112" t="s">
        <v>646</v>
      </c>
      <c r="P181" s="98" t="e">
        <f>VLOOKUP(I181,I182:J607,2,FALSE)</f>
        <v>#N/A</v>
      </c>
      <c r="Q181" s="99" t="e">
        <f>VLOOKUP(I181,#REF!,5,FALSE)</f>
        <v>#REF!</v>
      </c>
      <c r="R181" s="99" t="e">
        <f>VLOOKUP(I181,#REF!,6,FALSE)</f>
        <v>#REF!</v>
      </c>
      <c r="S181" s="100" t="e">
        <f t="shared" si="235"/>
        <v>#REF!</v>
      </c>
      <c r="T181" s="83">
        <v>69</v>
      </c>
      <c r="U181" s="83">
        <v>1</v>
      </c>
      <c r="V181" s="101">
        <v>9.0370000000000008</v>
      </c>
      <c r="W181" s="101">
        <v>30.384</v>
      </c>
      <c r="X181" s="98">
        <f t="shared" si="169"/>
        <v>0</v>
      </c>
      <c r="Y181" s="98">
        <f t="shared" si="172"/>
        <v>1</v>
      </c>
      <c r="Z181" s="105">
        <f t="shared" si="236"/>
        <v>0</v>
      </c>
      <c r="AA181" s="105">
        <f t="shared" si="237"/>
        <v>0</v>
      </c>
      <c r="AB181" s="98">
        <f t="shared" si="238"/>
        <v>0</v>
      </c>
      <c r="AC181" s="105">
        <f t="shared" si="239"/>
        <v>0</v>
      </c>
      <c r="AD181" s="105">
        <f t="shared" si="240"/>
        <v>0</v>
      </c>
      <c r="AE181" s="103" t="s">
        <v>270</v>
      </c>
      <c r="AF181" s="38">
        <v>526</v>
      </c>
      <c r="AG181" s="38">
        <v>100</v>
      </c>
      <c r="AH181" s="150">
        <f t="shared" si="241"/>
        <v>9.0370000000000008</v>
      </c>
      <c r="AI181" s="82"/>
    </row>
    <row r="182" spans="1:35" ht="14.45" customHeight="1" x14ac:dyDescent="0.2">
      <c r="A182" s="83">
        <v>69</v>
      </c>
      <c r="B182" s="84" t="s">
        <v>425</v>
      </c>
      <c r="C182" s="244" t="s">
        <v>250</v>
      </c>
      <c r="D182" s="85">
        <f t="shared" si="231"/>
        <v>869623.76</v>
      </c>
      <c r="E182" s="85">
        <f t="shared" si="232"/>
        <v>841648.65</v>
      </c>
      <c r="F182" s="86" t="s">
        <v>30</v>
      </c>
      <c r="G182" s="83">
        <v>51901</v>
      </c>
      <c r="H182" s="88" t="s">
        <v>427</v>
      </c>
      <c r="I182" s="83">
        <v>51899</v>
      </c>
      <c r="J182" s="94" t="s">
        <v>426</v>
      </c>
      <c r="K182" s="96">
        <f t="shared" si="233"/>
        <v>1717.2665086887835</v>
      </c>
      <c r="L182" s="96">
        <f t="shared" si="234"/>
        <v>1662.0234004739336</v>
      </c>
      <c r="M182" s="97"/>
      <c r="N182" s="98" t="s">
        <v>277</v>
      </c>
      <c r="O182" s="112" t="s">
        <v>270</v>
      </c>
      <c r="P182" s="98" t="e">
        <f>VLOOKUP(I182,I184:J608,2,FALSE)</f>
        <v>#N/A</v>
      </c>
      <c r="Q182" s="99" t="e">
        <f>VLOOKUP(I182,#REF!,5,FALSE)</f>
        <v>#REF!</v>
      </c>
      <c r="R182" s="99" t="e">
        <f>VLOOKUP(I182,#REF!,6,FALSE)</f>
        <v>#REF!</v>
      </c>
      <c r="S182" s="100" t="e">
        <f t="shared" si="235"/>
        <v>#REF!</v>
      </c>
      <c r="T182" s="83">
        <v>69</v>
      </c>
      <c r="U182" s="83">
        <v>1</v>
      </c>
      <c r="V182" s="101">
        <v>0.06</v>
      </c>
      <c r="W182" s="101">
        <v>30.384</v>
      </c>
      <c r="X182" s="98">
        <f t="shared" si="169"/>
        <v>0</v>
      </c>
      <c r="Y182" s="98">
        <f t="shared" si="172"/>
        <v>0</v>
      </c>
      <c r="Z182" s="105">
        <f t="shared" si="236"/>
        <v>0</v>
      </c>
      <c r="AA182" s="105">
        <f t="shared" si="237"/>
        <v>0</v>
      </c>
      <c r="AB182" s="98">
        <f t="shared" si="238"/>
        <v>1</v>
      </c>
      <c r="AC182" s="105">
        <f t="shared" si="239"/>
        <v>0</v>
      </c>
      <c r="AD182" s="105">
        <f t="shared" si="240"/>
        <v>0</v>
      </c>
      <c r="AE182" s="103" t="s">
        <v>270</v>
      </c>
      <c r="AF182" s="38">
        <v>526</v>
      </c>
      <c r="AG182" s="38">
        <v>100</v>
      </c>
      <c r="AH182" s="150">
        <f t="shared" si="241"/>
        <v>0.06</v>
      </c>
      <c r="AI182" s="82"/>
    </row>
    <row r="183" spans="1:35" ht="14.45" customHeight="1" x14ac:dyDescent="0.2">
      <c r="A183" s="83">
        <v>69</v>
      </c>
      <c r="B183" s="84" t="s">
        <v>425</v>
      </c>
      <c r="C183" s="244" t="s">
        <v>250</v>
      </c>
      <c r="D183" s="85">
        <f t="shared" si="231"/>
        <v>869623.76</v>
      </c>
      <c r="E183" s="85">
        <f t="shared" si="232"/>
        <v>841648.65</v>
      </c>
      <c r="F183" s="86" t="s">
        <v>30</v>
      </c>
      <c r="G183" s="83">
        <v>51981</v>
      </c>
      <c r="H183" s="88" t="s">
        <v>409</v>
      </c>
      <c r="I183" s="83">
        <v>51987</v>
      </c>
      <c r="J183" s="94" t="s">
        <v>410</v>
      </c>
      <c r="K183" s="96">
        <f t="shared" si="233"/>
        <v>14310.554239073197</v>
      </c>
      <c r="L183" s="96">
        <f t="shared" si="234"/>
        <v>13850.195003949448</v>
      </c>
      <c r="M183" s="97"/>
      <c r="N183" s="98" t="s">
        <v>277</v>
      </c>
      <c r="O183" s="112" t="s">
        <v>270</v>
      </c>
      <c r="P183" s="98" t="e">
        <f>VLOOKUP(I183,I184:J609,2,FALSE)</f>
        <v>#N/A</v>
      </c>
      <c r="Q183" s="99" t="e">
        <f>VLOOKUP(I183,#REF!,5,FALSE)</f>
        <v>#REF!</v>
      </c>
      <c r="R183" s="99" t="e">
        <f>VLOOKUP(I183,#REF!,6,FALSE)</f>
        <v>#REF!</v>
      </c>
      <c r="S183" s="100" t="e">
        <f t="shared" si="235"/>
        <v>#REF!</v>
      </c>
      <c r="T183" s="83">
        <v>69</v>
      </c>
      <c r="U183" s="83">
        <v>1</v>
      </c>
      <c r="V183" s="101">
        <v>0.5</v>
      </c>
      <c r="W183" s="101">
        <v>30.384</v>
      </c>
      <c r="X183" s="98">
        <f t="shared" si="169"/>
        <v>0</v>
      </c>
      <c r="Y183" s="98">
        <f t="shared" si="172"/>
        <v>0</v>
      </c>
      <c r="Z183" s="105">
        <f t="shared" si="236"/>
        <v>0</v>
      </c>
      <c r="AA183" s="105">
        <f t="shared" si="237"/>
        <v>0</v>
      </c>
      <c r="AB183" s="98">
        <f t="shared" si="238"/>
        <v>1</v>
      </c>
      <c r="AC183" s="105">
        <f t="shared" si="239"/>
        <v>0</v>
      </c>
      <c r="AD183" s="105">
        <f t="shared" si="240"/>
        <v>0</v>
      </c>
      <c r="AE183" s="103" t="s">
        <v>270</v>
      </c>
      <c r="AF183" s="38">
        <v>526</v>
      </c>
      <c r="AG183" s="38">
        <v>100</v>
      </c>
      <c r="AH183" s="150">
        <f t="shared" si="241"/>
        <v>0.5</v>
      </c>
      <c r="AI183" s="82"/>
    </row>
    <row r="184" spans="1:35" ht="14.45" customHeight="1" x14ac:dyDescent="0.2">
      <c r="A184" s="83">
        <v>69</v>
      </c>
      <c r="B184" s="84" t="s">
        <v>428</v>
      </c>
      <c r="C184" s="244" t="s">
        <v>797</v>
      </c>
      <c r="D184" s="85">
        <f t="shared" si="231"/>
        <v>1163410.74</v>
      </c>
      <c r="E184" s="85">
        <f t="shared" si="232"/>
        <v>1090435.4999999998</v>
      </c>
      <c r="F184" s="86" t="s">
        <v>29</v>
      </c>
      <c r="G184" s="83">
        <v>51597</v>
      </c>
      <c r="H184" s="244" t="s">
        <v>1025</v>
      </c>
      <c r="I184" s="83">
        <v>51605</v>
      </c>
      <c r="J184" s="244" t="s">
        <v>1026</v>
      </c>
      <c r="K184" s="96">
        <f t="shared" si="233"/>
        <v>82994.415763901154</v>
      </c>
      <c r="L184" s="96">
        <f t="shared" si="234"/>
        <v>77788.569538834941</v>
      </c>
      <c r="M184" s="97">
        <f>SUM(K184:K197)</f>
        <v>530876.74543689319</v>
      </c>
      <c r="N184" s="98" t="s">
        <v>277</v>
      </c>
      <c r="O184" s="112" t="s">
        <v>270</v>
      </c>
      <c r="P184" s="98" t="e">
        <f>VLOOKUP(I184,I185:J609,2,FALSE)</f>
        <v>#N/A</v>
      </c>
      <c r="Q184" s="99" t="e">
        <f>VLOOKUP(I184,#REF!,5,FALSE)</f>
        <v>#REF!</v>
      </c>
      <c r="R184" s="99" t="e">
        <f>VLOOKUP(I184,#REF!,6,FALSE)</f>
        <v>#REF!</v>
      </c>
      <c r="S184" s="100" t="e">
        <f t="shared" si="235"/>
        <v>#REF!</v>
      </c>
      <c r="T184" s="83">
        <v>69</v>
      </c>
      <c r="U184" s="83">
        <v>1</v>
      </c>
      <c r="V184" s="261">
        <v>3.2330000000000001</v>
      </c>
      <c r="W184" s="261">
        <v>45.32</v>
      </c>
      <c r="X184" s="98">
        <f t="shared" si="169"/>
        <v>1</v>
      </c>
      <c r="Y184" s="98">
        <f t="shared" si="172"/>
        <v>0</v>
      </c>
      <c r="Z184" s="105">
        <f t="shared" si="236"/>
        <v>0</v>
      </c>
      <c r="AA184" s="105">
        <f t="shared" si="237"/>
        <v>0</v>
      </c>
      <c r="AB184" s="98">
        <f t="shared" si="238"/>
        <v>1</v>
      </c>
      <c r="AC184" s="105">
        <f t="shared" si="239"/>
        <v>82994.415763901154</v>
      </c>
      <c r="AD184" s="105">
        <f t="shared" si="240"/>
        <v>77788.569538834941</v>
      </c>
      <c r="AE184" s="103" t="s">
        <v>270</v>
      </c>
      <c r="AF184" s="38">
        <v>526</v>
      </c>
      <c r="AG184" s="38">
        <v>100</v>
      </c>
      <c r="AH184" s="38">
        <f t="shared" si="241"/>
        <v>3.2330000000000001</v>
      </c>
      <c r="AI184" s="82"/>
    </row>
    <row r="185" spans="1:35" ht="14.45" customHeight="1" x14ac:dyDescent="0.2">
      <c r="A185" s="83">
        <v>69</v>
      </c>
      <c r="B185" s="84" t="s">
        <v>428</v>
      </c>
      <c r="C185" s="244" t="s">
        <v>797</v>
      </c>
      <c r="D185" s="85">
        <f t="shared" si="231"/>
        <v>1163410.74</v>
      </c>
      <c r="E185" s="85">
        <f t="shared" si="232"/>
        <v>1090435.4999999998</v>
      </c>
      <c r="F185" s="86" t="s">
        <v>30</v>
      </c>
      <c r="G185" s="83">
        <v>51605</v>
      </c>
      <c r="H185" s="244" t="s">
        <v>1027</v>
      </c>
      <c r="I185" s="83">
        <v>51607</v>
      </c>
      <c r="J185" s="244" t="s">
        <v>1028</v>
      </c>
      <c r="K185" s="96">
        <f t="shared" si="233"/>
        <v>5442.256771403353</v>
      </c>
      <c r="L185" s="96">
        <f t="shared" si="234"/>
        <v>5100.8898058252416</v>
      </c>
      <c r="M185" s="97"/>
      <c r="N185" s="98" t="s">
        <v>277</v>
      </c>
      <c r="O185" s="112" t="s">
        <v>270</v>
      </c>
      <c r="P185" s="98" t="e">
        <f>VLOOKUP(I185,I187:J610,2,FALSE)</f>
        <v>#N/A</v>
      </c>
      <c r="Q185" s="99" t="e">
        <f>VLOOKUP(I185,#REF!,5,FALSE)</f>
        <v>#REF!</v>
      </c>
      <c r="R185" s="99" t="e">
        <f>VLOOKUP(I185,#REF!,6,FALSE)</f>
        <v>#REF!</v>
      </c>
      <c r="S185" s="100" t="e">
        <f t="shared" si="235"/>
        <v>#REF!</v>
      </c>
      <c r="T185" s="83">
        <v>69</v>
      </c>
      <c r="U185" s="83">
        <v>1</v>
      </c>
      <c r="V185" s="261">
        <v>0.21199999999999999</v>
      </c>
      <c r="W185" s="261">
        <v>45.32</v>
      </c>
      <c r="X185" s="98">
        <f t="shared" si="169"/>
        <v>0</v>
      </c>
      <c r="Y185" s="98">
        <f t="shared" si="172"/>
        <v>0</v>
      </c>
      <c r="Z185" s="105">
        <f t="shared" si="236"/>
        <v>0</v>
      </c>
      <c r="AA185" s="105">
        <f t="shared" si="237"/>
        <v>0</v>
      </c>
      <c r="AB185" s="98">
        <f t="shared" si="238"/>
        <v>1</v>
      </c>
      <c r="AC185" s="105">
        <f t="shared" si="239"/>
        <v>0</v>
      </c>
      <c r="AD185" s="105">
        <f t="shared" si="240"/>
        <v>0</v>
      </c>
      <c r="AE185" s="103" t="s">
        <v>270</v>
      </c>
      <c r="AF185" s="38">
        <v>526</v>
      </c>
      <c r="AG185" s="38">
        <v>100</v>
      </c>
      <c r="AH185" s="38">
        <f t="shared" si="241"/>
        <v>0.21199999999999999</v>
      </c>
      <c r="AI185" s="82"/>
    </row>
    <row r="186" spans="1:35" ht="14.45" customHeight="1" x14ac:dyDescent="0.2">
      <c r="A186" s="83">
        <v>69</v>
      </c>
      <c r="B186" s="84" t="s">
        <v>428</v>
      </c>
      <c r="C186" s="244" t="s">
        <v>797</v>
      </c>
      <c r="D186" s="85">
        <f>VLOOKUP(C186,TLine_Cost,2,FALSE)</f>
        <v>1163410.74</v>
      </c>
      <c r="E186" s="85">
        <f>VLOOKUP(C186,TLine_Cost,4,FALSE)</f>
        <v>1090435.4999999998</v>
      </c>
      <c r="F186" s="86" t="s">
        <v>29</v>
      </c>
      <c r="G186" s="83"/>
      <c r="H186" s="244" t="s">
        <v>1013</v>
      </c>
      <c r="I186" s="83"/>
      <c r="J186" s="244" t="s">
        <v>1029</v>
      </c>
      <c r="K186" s="96">
        <f>D186*V186/W186</f>
        <v>141190.62378640778</v>
      </c>
      <c r="L186" s="96">
        <f>E186*V186/W186</f>
        <v>132334.40533980582</v>
      </c>
      <c r="M186" s="97"/>
      <c r="N186" s="98" t="s">
        <v>277</v>
      </c>
      <c r="O186" s="112" t="s">
        <v>270</v>
      </c>
      <c r="P186" s="98"/>
      <c r="Q186" s="99"/>
      <c r="R186" s="99"/>
      <c r="S186" s="100"/>
      <c r="T186" s="83">
        <v>69</v>
      </c>
      <c r="U186" s="83">
        <v>1</v>
      </c>
      <c r="V186" s="261">
        <v>5.5</v>
      </c>
      <c r="W186" s="261">
        <v>45.32</v>
      </c>
      <c r="X186" s="98">
        <f t="shared" si="169"/>
        <v>1</v>
      </c>
      <c r="Y186" s="98">
        <f t="shared" si="172"/>
        <v>0</v>
      </c>
      <c r="Z186" s="105">
        <f t="shared" si="236"/>
        <v>0</v>
      </c>
      <c r="AA186" s="105">
        <f t="shared" si="237"/>
        <v>0</v>
      </c>
      <c r="AB186" s="98">
        <f t="shared" si="238"/>
        <v>1</v>
      </c>
      <c r="AC186" s="105">
        <f>K186*X186*AB186</f>
        <v>141190.62378640778</v>
      </c>
      <c r="AD186" s="105">
        <f>L186*X186*AB186</f>
        <v>132334.40533980582</v>
      </c>
      <c r="AE186" s="103" t="s">
        <v>270</v>
      </c>
      <c r="AF186" s="38">
        <v>526</v>
      </c>
      <c r="AG186" s="38">
        <v>100</v>
      </c>
      <c r="AH186" s="38">
        <f>V186</f>
        <v>5.5</v>
      </c>
      <c r="AI186" s="82"/>
    </row>
    <row r="187" spans="1:35" ht="14.45" customHeight="1" x14ac:dyDescent="0.2">
      <c r="A187" s="83">
        <v>69</v>
      </c>
      <c r="B187" s="84" t="s">
        <v>428</v>
      </c>
      <c r="C187" s="244" t="s">
        <v>797</v>
      </c>
      <c r="D187" s="85">
        <f t="shared" si="231"/>
        <v>1163410.74</v>
      </c>
      <c r="E187" s="85">
        <f t="shared" si="232"/>
        <v>1090435.4999999998</v>
      </c>
      <c r="F187" s="86" t="s">
        <v>29</v>
      </c>
      <c r="G187" s="83">
        <v>51709</v>
      </c>
      <c r="H187" s="244" t="s">
        <v>1029</v>
      </c>
      <c r="I187" s="83">
        <v>51715</v>
      </c>
      <c r="J187" s="244" t="s">
        <v>1030</v>
      </c>
      <c r="K187" s="96">
        <f t="shared" si="233"/>
        <v>821.47272021182698</v>
      </c>
      <c r="L187" s="96">
        <f t="shared" si="234"/>
        <v>769.94563106796102</v>
      </c>
      <c r="M187" s="97"/>
      <c r="N187" s="98" t="s">
        <v>277</v>
      </c>
      <c r="O187" s="112" t="s">
        <v>270</v>
      </c>
      <c r="P187" s="98" t="e">
        <f>VLOOKUP(I187,I189:J611,2,FALSE)</f>
        <v>#N/A</v>
      </c>
      <c r="Q187" s="99" t="e">
        <f>VLOOKUP(I187,#REF!,5,FALSE)</f>
        <v>#REF!</v>
      </c>
      <c r="R187" s="99" t="e">
        <f>VLOOKUP(I187,#REF!,6,FALSE)</f>
        <v>#REF!</v>
      </c>
      <c r="S187" s="100" t="e">
        <f t="shared" si="235"/>
        <v>#REF!</v>
      </c>
      <c r="T187" s="83">
        <v>69</v>
      </c>
      <c r="U187" s="83">
        <v>1</v>
      </c>
      <c r="V187" s="261">
        <v>3.2000000000000001E-2</v>
      </c>
      <c r="W187" s="261">
        <v>45.32</v>
      </c>
      <c r="X187" s="98">
        <f t="shared" si="169"/>
        <v>1</v>
      </c>
      <c r="Y187" s="98">
        <f t="shared" si="172"/>
        <v>0</v>
      </c>
      <c r="Z187" s="105">
        <f t="shared" si="236"/>
        <v>0</v>
      </c>
      <c r="AA187" s="105">
        <f t="shared" si="237"/>
        <v>0</v>
      </c>
      <c r="AB187" s="98">
        <f t="shared" si="238"/>
        <v>1</v>
      </c>
      <c r="AC187" s="105">
        <f t="shared" si="239"/>
        <v>821.47272021182698</v>
      </c>
      <c r="AD187" s="105">
        <f t="shared" si="240"/>
        <v>769.94563106796102</v>
      </c>
      <c r="AE187" s="103" t="s">
        <v>270</v>
      </c>
      <c r="AF187" s="38">
        <v>526</v>
      </c>
      <c r="AG187" s="38">
        <v>100</v>
      </c>
      <c r="AH187" s="38">
        <f t="shared" si="241"/>
        <v>3.2000000000000001E-2</v>
      </c>
      <c r="AI187" s="82"/>
    </row>
    <row r="188" spans="1:35" ht="14.45" customHeight="1" x14ac:dyDescent="0.2">
      <c r="A188" s="83">
        <v>69</v>
      </c>
      <c r="B188" s="84" t="s">
        <v>428</v>
      </c>
      <c r="C188" s="244" t="s">
        <v>797</v>
      </c>
      <c r="D188" s="85">
        <f>VLOOKUP(C188,TLine_Cost,2,FALSE)</f>
        <v>1163410.74</v>
      </c>
      <c r="E188" s="85">
        <f>VLOOKUP(C188,TLine_Cost,4,FALSE)</f>
        <v>1090435.4999999998</v>
      </c>
      <c r="F188" s="86" t="s">
        <v>29</v>
      </c>
      <c r="G188" s="83"/>
      <c r="H188" s="244" t="s">
        <v>1341</v>
      </c>
      <c r="I188" s="83"/>
      <c r="J188" s="244" t="s">
        <v>1031</v>
      </c>
      <c r="K188" s="96">
        <f>D188*V188/W188</f>
        <v>67258.078967343346</v>
      </c>
      <c r="L188" s="96">
        <f>E188*V188/W188</f>
        <v>63039.298543689307</v>
      </c>
      <c r="M188" s="97"/>
      <c r="N188" s="98" t="s">
        <v>277</v>
      </c>
      <c r="O188" s="112" t="s">
        <v>270</v>
      </c>
      <c r="P188" s="98"/>
      <c r="Q188" s="99"/>
      <c r="R188" s="99"/>
      <c r="S188" s="100"/>
      <c r="T188" s="83">
        <v>69</v>
      </c>
      <c r="U188" s="83">
        <v>1</v>
      </c>
      <c r="V188" s="261">
        <v>2.62</v>
      </c>
      <c r="W188" s="261">
        <v>45.32</v>
      </c>
      <c r="X188" s="98">
        <f t="shared" si="169"/>
        <v>1</v>
      </c>
      <c r="Y188" s="98">
        <f t="shared" si="172"/>
        <v>0</v>
      </c>
      <c r="Z188" s="105">
        <f t="shared" ref="Z188" si="242">K188*X188*Y188</f>
        <v>0</v>
      </c>
      <c r="AA188" s="105">
        <f t="shared" ref="AA188" si="243">L188*X188*Y188</f>
        <v>0</v>
      </c>
      <c r="AB188" s="98">
        <f t="shared" si="238"/>
        <v>1</v>
      </c>
      <c r="AC188" s="105">
        <f>K188*X188*AB188</f>
        <v>67258.078967343346</v>
      </c>
      <c r="AD188" s="105">
        <f>L188*X188*AB188</f>
        <v>63039.298543689307</v>
      </c>
      <c r="AE188" s="103" t="s">
        <v>270</v>
      </c>
      <c r="AF188" s="38">
        <v>526</v>
      </c>
      <c r="AG188" s="38">
        <v>100</v>
      </c>
      <c r="AH188" s="38">
        <f>V188</f>
        <v>2.62</v>
      </c>
      <c r="AI188" s="82"/>
    </row>
    <row r="189" spans="1:35" ht="14.45" customHeight="1" x14ac:dyDescent="0.2">
      <c r="A189" s="83">
        <v>69</v>
      </c>
      <c r="B189" s="84" t="s">
        <v>428</v>
      </c>
      <c r="C189" s="244" t="s">
        <v>797</v>
      </c>
      <c r="D189" s="85">
        <f t="shared" si="231"/>
        <v>1163410.74</v>
      </c>
      <c r="E189" s="85">
        <f t="shared" si="232"/>
        <v>1090435.4999999998</v>
      </c>
      <c r="F189" s="86" t="s">
        <v>29</v>
      </c>
      <c r="G189" s="83">
        <v>51715</v>
      </c>
      <c r="H189" s="244" t="s">
        <v>1031</v>
      </c>
      <c r="I189" s="83">
        <v>51717</v>
      </c>
      <c r="J189" s="244" t="s">
        <v>1032</v>
      </c>
      <c r="K189" s="96">
        <f t="shared" si="233"/>
        <v>179.69715754633717</v>
      </c>
      <c r="L189" s="96">
        <f t="shared" si="234"/>
        <v>168.42560679611648</v>
      </c>
      <c r="M189" s="97"/>
      <c r="N189" s="98" t="s">
        <v>277</v>
      </c>
      <c r="O189" s="112" t="s">
        <v>270</v>
      </c>
      <c r="P189" s="98" t="e">
        <f>VLOOKUP(I189,I191:J612,2,FALSE)</f>
        <v>#N/A</v>
      </c>
      <c r="Q189" s="99" t="e">
        <f>VLOOKUP(I189,#REF!,5,FALSE)</f>
        <v>#REF!</v>
      </c>
      <c r="R189" s="99" t="e">
        <f>VLOOKUP(I189,#REF!,6,FALSE)</f>
        <v>#REF!</v>
      </c>
      <c r="S189" s="100" t="e">
        <f t="shared" si="235"/>
        <v>#REF!</v>
      </c>
      <c r="T189" s="83">
        <v>69</v>
      </c>
      <c r="U189" s="83">
        <v>1</v>
      </c>
      <c r="V189" s="261">
        <v>7.0000000000000001E-3</v>
      </c>
      <c r="W189" s="261">
        <v>45.32</v>
      </c>
      <c r="X189" s="98">
        <f t="shared" si="169"/>
        <v>1</v>
      </c>
      <c r="Y189" s="98">
        <f t="shared" si="172"/>
        <v>0</v>
      </c>
      <c r="Z189" s="105">
        <f t="shared" si="236"/>
        <v>0</v>
      </c>
      <c r="AA189" s="105">
        <f t="shared" si="237"/>
        <v>0</v>
      </c>
      <c r="AB189" s="98">
        <f t="shared" si="238"/>
        <v>1</v>
      </c>
      <c r="AC189" s="105">
        <f t="shared" si="239"/>
        <v>179.69715754633717</v>
      </c>
      <c r="AD189" s="105">
        <f t="shared" si="240"/>
        <v>168.42560679611648</v>
      </c>
      <c r="AE189" s="103" t="s">
        <v>270</v>
      </c>
      <c r="AF189" s="38">
        <v>526</v>
      </c>
      <c r="AG189" s="38">
        <v>100</v>
      </c>
      <c r="AH189" s="38">
        <f t="shared" si="241"/>
        <v>7.0000000000000001E-3</v>
      </c>
      <c r="AI189" s="82"/>
    </row>
    <row r="190" spans="1:35" ht="14.45" customHeight="1" x14ac:dyDescent="0.2">
      <c r="A190" s="83">
        <v>69</v>
      </c>
      <c r="B190" s="84" t="s">
        <v>428</v>
      </c>
      <c r="C190" s="244" t="s">
        <v>797</v>
      </c>
      <c r="D190" s="85">
        <f>VLOOKUP(C190,TLine_Cost,2,FALSE)</f>
        <v>1163410.74</v>
      </c>
      <c r="E190" s="85">
        <f>VLOOKUP(C190,TLine_Cost,4,FALSE)</f>
        <v>1090435.4999999998</v>
      </c>
      <c r="F190" s="86" t="s">
        <v>29</v>
      </c>
      <c r="G190" s="83"/>
      <c r="H190" s="244" t="s">
        <v>1342</v>
      </c>
      <c r="I190" s="83"/>
      <c r="J190" s="244" t="s">
        <v>1033</v>
      </c>
      <c r="K190" s="96">
        <f t="shared" ref="K190" si="244">D190*V190/W190</f>
        <v>62123.874466019413</v>
      </c>
      <c r="L190" s="96">
        <f t="shared" ref="L190" si="245">E190*V190/W190</f>
        <v>58227.138349514542</v>
      </c>
      <c r="M190" s="97"/>
      <c r="N190" s="98" t="s">
        <v>277</v>
      </c>
      <c r="O190" s="112" t="s">
        <v>270</v>
      </c>
      <c r="P190" s="98"/>
      <c r="Q190" s="99"/>
      <c r="R190" s="99"/>
      <c r="S190" s="100"/>
      <c r="T190" s="83">
        <v>69</v>
      </c>
      <c r="U190" s="83">
        <v>1</v>
      </c>
      <c r="V190" s="261">
        <v>2.42</v>
      </c>
      <c r="W190" s="261">
        <v>45.32</v>
      </c>
      <c r="X190" s="98">
        <f t="shared" si="169"/>
        <v>1</v>
      </c>
      <c r="Y190" s="98">
        <f t="shared" si="172"/>
        <v>0</v>
      </c>
      <c r="Z190" s="105">
        <f t="shared" ref="Z190" si="246">K190*X190*Y190</f>
        <v>0</v>
      </c>
      <c r="AA190" s="105">
        <f t="shared" ref="AA190" si="247">L190*X190*Y190</f>
        <v>0</v>
      </c>
      <c r="AB190" s="98">
        <f t="shared" si="238"/>
        <v>1</v>
      </c>
      <c r="AC190" s="105">
        <f t="shared" ref="AC190" si="248">K190*X190*AB190</f>
        <v>62123.874466019413</v>
      </c>
      <c r="AD190" s="105">
        <f t="shared" ref="AD190" si="249">L190*X190*AB190</f>
        <v>58227.138349514542</v>
      </c>
      <c r="AE190" s="103" t="s">
        <v>270</v>
      </c>
      <c r="AF190" s="38">
        <v>526</v>
      </c>
      <c r="AG190" s="38">
        <v>100</v>
      </c>
      <c r="AH190" s="38">
        <f>V190</f>
        <v>2.42</v>
      </c>
      <c r="AI190" s="82"/>
    </row>
    <row r="191" spans="1:35" ht="14.45" customHeight="1" x14ac:dyDescent="0.2">
      <c r="A191" s="83">
        <v>69</v>
      </c>
      <c r="B191" s="84" t="s">
        <v>428</v>
      </c>
      <c r="C191" s="244" t="s">
        <v>797</v>
      </c>
      <c r="D191" s="85">
        <f t="shared" si="231"/>
        <v>1163410.74</v>
      </c>
      <c r="E191" s="85">
        <f t="shared" si="232"/>
        <v>1090435.4999999998</v>
      </c>
      <c r="F191" s="86" t="s">
        <v>29</v>
      </c>
      <c r="G191" s="83">
        <v>51717</v>
      </c>
      <c r="H191" s="244" t="s">
        <v>1033</v>
      </c>
      <c r="I191" s="83">
        <v>51721</v>
      </c>
      <c r="J191" s="244" t="s">
        <v>1034</v>
      </c>
      <c r="K191" s="96">
        <f t="shared" si="233"/>
        <v>1155.1960127978816</v>
      </c>
      <c r="L191" s="96">
        <f t="shared" si="234"/>
        <v>1082.7360436893202</v>
      </c>
      <c r="M191" s="97"/>
      <c r="N191" s="98" t="s">
        <v>277</v>
      </c>
      <c r="O191" s="112" t="s">
        <v>270</v>
      </c>
      <c r="P191" s="98" t="e">
        <f>VLOOKUP(I191,I193:J613,2,FALSE)</f>
        <v>#N/A</v>
      </c>
      <c r="Q191" s="99" t="e">
        <f>VLOOKUP(I191,#REF!,5,FALSE)</f>
        <v>#REF!</v>
      </c>
      <c r="R191" s="99" t="e">
        <f>VLOOKUP(I191,#REF!,6,FALSE)</f>
        <v>#REF!</v>
      </c>
      <c r="S191" s="100" t="e">
        <f t="shared" si="235"/>
        <v>#REF!</v>
      </c>
      <c r="T191" s="83">
        <v>69</v>
      </c>
      <c r="U191" s="83">
        <v>1</v>
      </c>
      <c r="V191" s="261">
        <v>4.4999999999999998E-2</v>
      </c>
      <c r="W191" s="261">
        <v>45.32</v>
      </c>
      <c r="X191" s="98">
        <f t="shared" si="169"/>
        <v>1</v>
      </c>
      <c r="Y191" s="98">
        <f t="shared" si="172"/>
        <v>0</v>
      </c>
      <c r="Z191" s="105">
        <f t="shared" si="236"/>
        <v>0</v>
      </c>
      <c r="AA191" s="105">
        <f t="shared" si="237"/>
        <v>0</v>
      </c>
      <c r="AB191" s="98">
        <f t="shared" si="238"/>
        <v>1</v>
      </c>
      <c r="AC191" s="105">
        <f t="shared" si="239"/>
        <v>1155.1960127978816</v>
      </c>
      <c r="AD191" s="105">
        <f t="shared" si="240"/>
        <v>1082.7360436893202</v>
      </c>
      <c r="AE191" s="103" t="s">
        <v>270</v>
      </c>
      <c r="AF191" s="38">
        <v>526</v>
      </c>
      <c r="AG191" s="38">
        <v>100</v>
      </c>
      <c r="AH191" s="38">
        <f t="shared" si="241"/>
        <v>4.4999999999999998E-2</v>
      </c>
      <c r="AI191" s="82"/>
    </row>
    <row r="192" spans="1:35" ht="14.45" customHeight="1" x14ac:dyDescent="0.2">
      <c r="A192" s="83">
        <v>69</v>
      </c>
      <c r="B192" s="84" t="s">
        <v>428</v>
      </c>
      <c r="C192" s="244" t="s">
        <v>797</v>
      </c>
      <c r="D192" s="85">
        <f>VLOOKUP(C192,TLine_Cost,2,FALSE)</f>
        <v>1163410.74</v>
      </c>
      <c r="E192" s="85">
        <f>VLOOKUP(C192,TLine_Cost,4,FALSE)</f>
        <v>1090435.4999999998</v>
      </c>
      <c r="F192" s="86" t="s">
        <v>29</v>
      </c>
      <c r="G192" s="83"/>
      <c r="H192" s="244" t="s">
        <v>1343</v>
      </c>
      <c r="I192" s="83"/>
      <c r="J192" s="244" t="s">
        <v>1035</v>
      </c>
      <c r="K192" s="96">
        <f t="shared" ref="K192" si="250">D192*V192/W192</f>
        <v>165321.38494263019</v>
      </c>
      <c r="L192" s="96">
        <f t="shared" ref="L192" si="251">E192*V192/W192</f>
        <v>154951.55825242717</v>
      </c>
      <c r="M192" s="97"/>
      <c r="N192" s="98" t="s">
        <v>277</v>
      </c>
      <c r="O192" s="112" t="s">
        <v>270</v>
      </c>
      <c r="P192" s="98"/>
      <c r="Q192" s="99"/>
      <c r="R192" s="99"/>
      <c r="S192" s="100"/>
      <c r="T192" s="83">
        <v>69</v>
      </c>
      <c r="U192" s="83">
        <v>1</v>
      </c>
      <c r="V192" s="261">
        <v>6.44</v>
      </c>
      <c r="W192" s="261">
        <v>45.32</v>
      </c>
      <c r="X192" s="98">
        <f t="shared" si="169"/>
        <v>1</v>
      </c>
      <c r="Y192" s="98">
        <f t="shared" si="172"/>
        <v>0</v>
      </c>
      <c r="Z192" s="105">
        <f t="shared" ref="Z192" si="252">K192*X192*Y192</f>
        <v>0</v>
      </c>
      <c r="AA192" s="105">
        <f t="shared" ref="AA192" si="253">L192*X192*Y192</f>
        <v>0</v>
      </c>
      <c r="AB192" s="98">
        <f t="shared" si="238"/>
        <v>1</v>
      </c>
      <c r="AC192" s="105">
        <f t="shared" ref="AC192" si="254">K192*X192*AB192</f>
        <v>165321.38494263019</v>
      </c>
      <c r="AD192" s="105">
        <f t="shared" ref="AD192" si="255">L192*X192*AB192</f>
        <v>154951.55825242717</v>
      </c>
      <c r="AE192" s="103" t="s">
        <v>270</v>
      </c>
      <c r="AF192" s="38">
        <v>526</v>
      </c>
      <c r="AG192" s="38">
        <v>100</v>
      </c>
      <c r="AH192" s="38">
        <f t="shared" si="241"/>
        <v>6.44</v>
      </c>
      <c r="AI192" s="82"/>
    </row>
    <row r="193" spans="1:35" ht="14.45" customHeight="1" x14ac:dyDescent="0.2">
      <c r="A193" s="83">
        <v>69</v>
      </c>
      <c r="B193" s="84" t="s">
        <v>428</v>
      </c>
      <c r="C193" s="244" t="s">
        <v>797</v>
      </c>
      <c r="D193" s="85">
        <f t="shared" si="231"/>
        <v>1163410.74</v>
      </c>
      <c r="E193" s="85">
        <f t="shared" si="232"/>
        <v>1090435.4999999998</v>
      </c>
      <c r="F193" s="86" t="s">
        <v>29</v>
      </c>
      <c r="G193" s="83">
        <v>51721</v>
      </c>
      <c r="H193" s="244" t="s">
        <v>1035</v>
      </c>
      <c r="I193" s="83">
        <v>51723</v>
      </c>
      <c r="J193" s="244" t="s">
        <v>1036</v>
      </c>
      <c r="K193" s="96">
        <f t="shared" si="233"/>
        <v>693.11760767872909</v>
      </c>
      <c r="L193" s="96">
        <f t="shared" si="234"/>
        <v>649.64162621359208</v>
      </c>
      <c r="M193" s="97"/>
      <c r="N193" s="98" t="s">
        <v>277</v>
      </c>
      <c r="O193" s="112" t="s">
        <v>270</v>
      </c>
      <c r="P193" s="98" t="e">
        <f>VLOOKUP(I193,I194:J614,2,FALSE)</f>
        <v>#N/A</v>
      </c>
      <c r="Q193" s="99" t="e">
        <f>VLOOKUP(I193,#REF!,5,FALSE)</f>
        <v>#REF!</v>
      </c>
      <c r="R193" s="99" t="e">
        <f>VLOOKUP(I193,#REF!,6,FALSE)</f>
        <v>#REF!</v>
      </c>
      <c r="S193" s="100" t="e">
        <f t="shared" si="235"/>
        <v>#REF!</v>
      </c>
      <c r="T193" s="83">
        <v>69</v>
      </c>
      <c r="U193" s="83">
        <v>1</v>
      </c>
      <c r="V193" s="261">
        <v>2.7E-2</v>
      </c>
      <c r="W193" s="261">
        <v>45.32</v>
      </c>
      <c r="X193" s="98">
        <f t="shared" si="169"/>
        <v>1</v>
      </c>
      <c r="Y193" s="98">
        <f t="shared" si="172"/>
        <v>0</v>
      </c>
      <c r="Z193" s="105">
        <f t="shared" si="236"/>
        <v>0</v>
      </c>
      <c r="AA193" s="105">
        <f t="shared" si="237"/>
        <v>0</v>
      </c>
      <c r="AB193" s="98">
        <f t="shared" si="238"/>
        <v>1</v>
      </c>
      <c r="AC193" s="105">
        <f t="shared" si="239"/>
        <v>693.11760767872909</v>
      </c>
      <c r="AD193" s="105">
        <f t="shared" si="240"/>
        <v>649.64162621359208</v>
      </c>
      <c r="AE193" s="103" t="s">
        <v>270</v>
      </c>
      <c r="AF193" s="38">
        <v>526</v>
      </c>
      <c r="AG193" s="38">
        <v>100</v>
      </c>
      <c r="AH193" s="38">
        <f t="shared" si="241"/>
        <v>2.7E-2</v>
      </c>
      <c r="AI193" s="82"/>
    </row>
    <row r="194" spans="1:35" ht="14.45" customHeight="1" x14ac:dyDescent="0.2">
      <c r="A194" s="83">
        <v>69</v>
      </c>
      <c r="B194" s="84" t="s">
        <v>428</v>
      </c>
      <c r="C194" s="244" t="s">
        <v>797</v>
      </c>
      <c r="D194" s="85">
        <f t="shared" si="231"/>
        <v>1163410.74</v>
      </c>
      <c r="E194" s="85">
        <f t="shared" si="232"/>
        <v>1090435.4999999998</v>
      </c>
      <c r="F194" s="86" t="s">
        <v>30</v>
      </c>
      <c r="G194" s="83">
        <v>51727</v>
      </c>
      <c r="H194" s="244" t="s">
        <v>1037</v>
      </c>
      <c r="I194" s="83">
        <v>51725</v>
      </c>
      <c r="J194" s="244" t="s">
        <v>1038</v>
      </c>
      <c r="K194" s="96">
        <f t="shared" si="233"/>
        <v>795.8016977052074</v>
      </c>
      <c r="L194" s="96">
        <f t="shared" si="234"/>
        <v>745.88483009708727</v>
      </c>
      <c r="M194" s="97"/>
      <c r="N194" s="98" t="s">
        <v>277</v>
      </c>
      <c r="O194" s="112" t="s">
        <v>270</v>
      </c>
      <c r="P194" s="98" t="e">
        <f>VLOOKUP(I194,I195:J615,2,FALSE)</f>
        <v>#N/A</v>
      </c>
      <c r="Q194" s="99" t="e">
        <f>VLOOKUP(I194,#REF!,5,FALSE)</f>
        <v>#REF!</v>
      </c>
      <c r="R194" s="99" t="e">
        <f>VLOOKUP(I194,#REF!,6,FALSE)</f>
        <v>#REF!</v>
      </c>
      <c r="S194" s="100" t="e">
        <f t="shared" si="235"/>
        <v>#REF!</v>
      </c>
      <c r="T194" s="83">
        <v>69</v>
      </c>
      <c r="U194" s="83">
        <v>1</v>
      </c>
      <c r="V194" s="261">
        <v>3.1E-2</v>
      </c>
      <c r="W194" s="261">
        <v>45.32</v>
      </c>
      <c r="X194" s="98">
        <f t="shared" ref="X194:X257" si="256">IF(F194="yes",1,0)</f>
        <v>0</v>
      </c>
      <c r="Y194" s="98">
        <f t="shared" si="172"/>
        <v>0</v>
      </c>
      <c r="Z194" s="105">
        <f t="shared" si="236"/>
        <v>0</v>
      </c>
      <c r="AA194" s="105">
        <f t="shared" si="237"/>
        <v>0</v>
      </c>
      <c r="AB194" s="98">
        <f t="shared" si="238"/>
        <v>1</v>
      </c>
      <c r="AC194" s="105">
        <f t="shared" si="239"/>
        <v>0</v>
      </c>
      <c r="AD194" s="105">
        <f t="shared" si="240"/>
        <v>0</v>
      </c>
      <c r="AE194" s="103" t="s">
        <v>270</v>
      </c>
      <c r="AF194" s="38">
        <v>526</v>
      </c>
      <c r="AG194" s="38">
        <v>100</v>
      </c>
      <c r="AH194" s="38">
        <f t="shared" si="241"/>
        <v>3.1E-2</v>
      </c>
      <c r="AI194" s="82"/>
    </row>
    <row r="195" spans="1:35" ht="14.45" customHeight="1" x14ac:dyDescent="0.2">
      <c r="A195" s="83">
        <v>69</v>
      </c>
      <c r="B195" s="84" t="s">
        <v>428</v>
      </c>
      <c r="C195" s="244" t="s">
        <v>797</v>
      </c>
      <c r="D195" s="85">
        <f t="shared" ref="D195:D221" si="257">VLOOKUP(C195,TLine_Cost,2,FALSE)</f>
        <v>1163410.74</v>
      </c>
      <c r="E195" s="85">
        <f t="shared" si="232"/>
        <v>1090435.4999999998</v>
      </c>
      <c r="F195" s="86" t="s">
        <v>30</v>
      </c>
      <c r="G195" s="83">
        <v>51755</v>
      </c>
      <c r="H195" s="244" t="s">
        <v>1039</v>
      </c>
      <c r="I195" s="83">
        <v>51727</v>
      </c>
      <c r="J195" s="244" t="s">
        <v>1042</v>
      </c>
      <c r="K195" s="96">
        <f t="shared" si="233"/>
        <v>385.06533759929385</v>
      </c>
      <c r="L195" s="96">
        <f t="shared" si="234"/>
        <v>360.91201456310671</v>
      </c>
      <c r="M195" s="97"/>
      <c r="N195" s="98" t="s">
        <v>269</v>
      </c>
      <c r="O195" s="112" t="s">
        <v>646</v>
      </c>
      <c r="P195" s="98" t="e">
        <f>VLOOKUP(I195,I196:J616,2,FALSE)</f>
        <v>#N/A</v>
      </c>
      <c r="Q195" s="99" t="e">
        <f>VLOOKUP(I195,#REF!,5,FALSE)</f>
        <v>#REF!</v>
      </c>
      <c r="R195" s="99" t="e">
        <f>VLOOKUP(I195,#REF!,6,FALSE)</f>
        <v>#REF!</v>
      </c>
      <c r="S195" s="100" t="e">
        <f t="shared" si="235"/>
        <v>#REF!</v>
      </c>
      <c r="T195" s="83">
        <v>69</v>
      </c>
      <c r="U195" s="83">
        <v>1</v>
      </c>
      <c r="V195" s="261">
        <v>1.4999999999999999E-2</v>
      </c>
      <c r="W195" s="261">
        <v>45.32</v>
      </c>
      <c r="X195" s="98">
        <f t="shared" si="256"/>
        <v>0</v>
      </c>
      <c r="Y195" s="98">
        <f t="shared" ref="Y195:Y258" si="258">IF(N195="W",1,0)</f>
        <v>1</v>
      </c>
      <c r="Z195" s="105">
        <f t="shared" si="236"/>
        <v>0</v>
      </c>
      <c r="AA195" s="105">
        <f t="shared" si="237"/>
        <v>0</v>
      </c>
      <c r="AB195" s="98">
        <f t="shared" si="238"/>
        <v>0</v>
      </c>
      <c r="AC195" s="105">
        <f t="shared" si="239"/>
        <v>0</v>
      </c>
      <c r="AD195" s="105">
        <f t="shared" si="240"/>
        <v>0</v>
      </c>
      <c r="AE195" s="103" t="s">
        <v>270</v>
      </c>
      <c r="AF195" s="38">
        <v>526</v>
      </c>
      <c r="AG195" s="38">
        <v>100</v>
      </c>
      <c r="AH195" s="38">
        <f t="shared" si="241"/>
        <v>1.4999999999999999E-2</v>
      </c>
      <c r="AI195" s="82"/>
    </row>
    <row r="196" spans="1:35" ht="14.45" customHeight="1" x14ac:dyDescent="0.2">
      <c r="A196" s="83">
        <v>69</v>
      </c>
      <c r="B196" s="84" t="s">
        <v>428</v>
      </c>
      <c r="C196" s="244" t="s">
        <v>797</v>
      </c>
      <c r="D196" s="85">
        <f t="shared" si="257"/>
        <v>1163410.74</v>
      </c>
      <c r="E196" s="85">
        <f t="shared" si="232"/>
        <v>1090435.4999999998</v>
      </c>
      <c r="F196" s="86" t="s">
        <v>30</v>
      </c>
      <c r="G196" s="83">
        <v>51757</v>
      </c>
      <c r="H196" s="244" t="s">
        <v>1040</v>
      </c>
      <c r="I196" s="83">
        <v>51755</v>
      </c>
      <c r="J196" s="244" t="s">
        <v>1043</v>
      </c>
      <c r="K196" s="96">
        <f t="shared" si="233"/>
        <v>1180.8670353045013</v>
      </c>
      <c r="L196" s="96">
        <f t="shared" si="234"/>
        <v>1106.796844660194</v>
      </c>
      <c r="M196" s="97"/>
      <c r="N196" s="98" t="s">
        <v>269</v>
      </c>
      <c r="O196" s="112" t="s">
        <v>646</v>
      </c>
      <c r="P196" s="98" t="e">
        <f>VLOOKUP(I196,I197:J617,2,FALSE)</f>
        <v>#N/A</v>
      </c>
      <c r="Q196" s="99" t="e">
        <f>VLOOKUP(I196,#REF!,5,FALSE)</f>
        <v>#REF!</v>
      </c>
      <c r="R196" s="99" t="e">
        <f>VLOOKUP(I196,#REF!,6,FALSE)</f>
        <v>#REF!</v>
      </c>
      <c r="S196" s="100" t="e">
        <f t="shared" si="235"/>
        <v>#REF!</v>
      </c>
      <c r="T196" s="83">
        <v>69</v>
      </c>
      <c r="U196" s="83">
        <v>1</v>
      </c>
      <c r="V196" s="261">
        <v>4.5999999999999999E-2</v>
      </c>
      <c r="W196" s="261">
        <v>45.32</v>
      </c>
      <c r="X196" s="98">
        <f t="shared" si="256"/>
        <v>0</v>
      </c>
      <c r="Y196" s="98">
        <f t="shared" si="258"/>
        <v>1</v>
      </c>
      <c r="Z196" s="105">
        <f t="shared" si="236"/>
        <v>0</v>
      </c>
      <c r="AA196" s="105">
        <f t="shared" si="237"/>
        <v>0</v>
      </c>
      <c r="AB196" s="98">
        <f t="shared" si="238"/>
        <v>0</v>
      </c>
      <c r="AC196" s="105">
        <f t="shared" si="239"/>
        <v>0</v>
      </c>
      <c r="AD196" s="105">
        <f t="shared" si="240"/>
        <v>0</v>
      </c>
      <c r="AE196" s="103" t="s">
        <v>270</v>
      </c>
      <c r="AF196" s="38">
        <v>526</v>
      </c>
      <c r="AG196" s="38">
        <v>100</v>
      </c>
      <c r="AH196" s="38">
        <f t="shared" si="241"/>
        <v>4.5999999999999999E-2</v>
      </c>
      <c r="AI196" s="82"/>
    </row>
    <row r="197" spans="1:35" ht="14.45" customHeight="1" x14ac:dyDescent="0.2">
      <c r="A197" s="83">
        <v>69</v>
      </c>
      <c r="B197" s="84" t="s">
        <v>428</v>
      </c>
      <c r="C197" s="244" t="s">
        <v>797</v>
      </c>
      <c r="D197" s="85">
        <f t="shared" si="257"/>
        <v>1163410.74</v>
      </c>
      <c r="E197" s="85">
        <f t="shared" si="232"/>
        <v>1090435.4999999998</v>
      </c>
      <c r="F197" s="86" t="s">
        <v>30</v>
      </c>
      <c r="G197" s="83">
        <v>51829</v>
      </c>
      <c r="H197" s="244" t="s">
        <v>1041</v>
      </c>
      <c r="I197" s="83">
        <v>51757</v>
      </c>
      <c r="J197" s="244" t="s">
        <v>1044</v>
      </c>
      <c r="K197" s="96">
        <f t="shared" si="233"/>
        <v>1334.8931703442188</v>
      </c>
      <c r="L197" s="96">
        <f t="shared" si="234"/>
        <v>1251.1616504854367</v>
      </c>
      <c r="M197" s="97"/>
      <c r="N197" s="98" t="s">
        <v>269</v>
      </c>
      <c r="O197" s="112" t="s">
        <v>646</v>
      </c>
      <c r="P197" s="98" t="e">
        <f>VLOOKUP(I197,I198:J618,2,FALSE)</f>
        <v>#N/A</v>
      </c>
      <c r="Q197" s="99" t="e">
        <f>VLOOKUP(I197,#REF!,5,FALSE)</f>
        <v>#REF!</v>
      </c>
      <c r="R197" s="99" t="e">
        <f>VLOOKUP(I197,#REF!,6,FALSE)</f>
        <v>#REF!</v>
      </c>
      <c r="S197" s="100" t="e">
        <f t="shared" si="235"/>
        <v>#REF!</v>
      </c>
      <c r="T197" s="83">
        <v>69</v>
      </c>
      <c r="U197" s="83">
        <v>1</v>
      </c>
      <c r="V197" s="261">
        <v>5.1999999999999998E-2</v>
      </c>
      <c r="W197" s="261">
        <v>45.32</v>
      </c>
      <c r="X197" s="98">
        <f t="shared" si="256"/>
        <v>0</v>
      </c>
      <c r="Y197" s="98">
        <f t="shared" si="258"/>
        <v>1</v>
      </c>
      <c r="Z197" s="105">
        <f t="shared" si="236"/>
        <v>0</v>
      </c>
      <c r="AA197" s="105">
        <f t="shared" si="237"/>
        <v>0</v>
      </c>
      <c r="AB197" s="98">
        <f t="shared" si="238"/>
        <v>0</v>
      </c>
      <c r="AC197" s="105">
        <f t="shared" si="239"/>
        <v>0</v>
      </c>
      <c r="AD197" s="105">
        <f t="shared" si="240"/>
        <v>0</v>
      </c>
      <c r="AE197" s="103" t="s">
        <v>270</v>
      </c>
      <c r="AF197" s="38">
        <v>526</v>
      </c>
      <c r="AG197" s="38">
        <v>100</v>
      </c>
      <c r="AH197" s="38">
        <f t="shared" si="241"/>
        <v>5.1999999999999998E-2</v>
      </c>
      <c r="AI197" s="82"/>
    </row>
    <row r="198" spans="1:35" ht="14.45" customHeight="1" x14ac:dyDescent="0.2">
      <c r="A198" s="83">
        <v>69</v>
      </c>
      <c r="B198" s="84" t="s">
        <v>431</v>
      </c>
      <c r="C198" s="244" t="s">
        <v>873</v>
      </c>
      <c r="D198" s="85">
        <f t="shared" si="257"/>
        <v>520479.67000000004</v>
      </c>
      <c r="E198" s="85">
        <f t="shared" si="232"/>
        <v>322988.5</v>
      </c>
      <c r="F198" s="86" t="s">
        <v>30</v>
      </c>
      <c r="G198" s="83">
        <v>51835</v>
      </c>
      <c r="H198" s="244" t="s">
        <v>1045</v>
      </c>
      <c r="I198" s="83">
        <v>51837</v>
      </c>
      <c r="J198" s="244" t="s">
        <v>1046</v>
      </c>
      <c r="K198" s="96">
        <f t="shared" si="233"/>
        <v>8140.6518094909734</v>
      </c>
      <c r="L198" s="96">
        <f t="shared" si="234"/>
        <v>5051.7571934553662</v>
      </c>
      <c r="M198" s="97">
        <f>SUM(K198:K204)</f>
        <v>9969.4435286171029</v>
      </c>
      <c r="N198" s="98" t="s">
        <v>277</v>
      </c>
      <c r="O198" s="112" t="s">
        <v>270</v>
      </c>
      <c r="P198" s="98" t="e">
        <f>VLOOKUP(I198,I199:J620,2,FALSE)</f>
        <v>#N/A</v>
      </c>
      <c r="Q198" s="99" t="e">
        <f>VLOOKUP(I198,#REF!,5,FALSE)</f>
        <v>#REF!</v>
      </c>
      <c r="R198" s="99" t="e">
        <f>VLOOKUP(I198,#REF!,6,FALSE)</f>
        <v>#REF!</v>
      </c>
      <c r="S198" s="100" t="e">
        <f t="shared" si="235"/>
        <v>#REF!</v>
      </c>
      <c r="T198" s="83">
        <v>69</v>
      </c>
      <c r="U198" s="83">
        <v>1</v>
      </c>
      <c r="V198" s="261">
        <v>0.499</v>
      </c>
      <c r="W198" s="261">
        <v>31.904</v>
      </c>
      <c r="X198" s="98">
        <f t="shared" si="256"/>
        <v>0</v>
      </c>
      <c r="Y198" s="98">
        <f t="shared" si="258"/>
        <v>0</v>
      </c>
      <c r="Z198" s="105">
        <f t="shared" si="236"/>
        <v>0</v>
      </c>
      <c r="AA198" s="105">
        <f t="shared" si="237"/>
        <v>0</v>
      </c>
      <c r="AB198" s="98">
        <f t="shared" si="238"/>
        <v>1</v>
      </c>
      <c r="AC198" s="105">
        <f t="shared" si="239"/>
        <v>0</v>
      </c>
      <c r="AD198" s="105">
        <f t="shared" si="240"/>
        <v>0</v>
      </c>
      <c r="AE198" s="103" t="s">
        <v>270</v>
      </c>
      <c r="AF198" s="38">
        <v>526</v>
      </c>
      <c r="AG198" s="38">
        <v>100</v>
      </c>
      <c r="AH198" s="38">
        <f t="shared" si="241"/>
        <v>0.499</v>
      </c>
      <c r="AI198" s="82"/>
    </row>
    <row r="199" spans="1:35" ht="14.45" customHeight="1" x14ac:dyDescent="0.2">
      <c r="A199" s="83">
        <v>69</v>
      </c>
      <c r="B199" s="84" t="s">
        <v>431</v>
      </c>
      <c r="C199" s="244" t="s">
        <v>873</v>
      </c>
      <c r="D199" s="85">
        <f t="shared" si="257"/>
        <v>520479.67000000004</v>
      </c>
      <c r="E199" s="85">
        <f t="shared" si="232"/>
        <v>322988.5</v>
      </c>
      <c r="F199" s="86" t="s">
        <v>30</v>
      </c>
      <c r="G199" s="83">
        <v>51837</v>
      </c>
      <c r="H199" s="244" t="s">
        <v>1047</v>
      </c>
      <c r="I199" s="83">
        <v>51843</v>
      </c>
      <c r="J199" s="244" t="s">
        <v>1053</v>
      </c>
      <c r="K199" s="96">
        <f t="shared" si="233"/>
        <v>97.883588891675032</v>
      </c>
      <c r="L199" s="96">
        <f t="shared" si="234"/>
        <v>60.74257146439318</v>
      </c>
      <c r="M199" s="97"/>
      <c r="N199" s="98" t="s">
        <v>277</v>
      </c>
      <c r="O199" s="112" t="s">
        <v>270</v>
      </c>
      <c r="P199" s="98" t="str">
        <f>VLOOKUP(I199,I200:J621,2,FALSE)</f>
        <v>GDPASTR2</v>
      </c>
      <c r="Q199" s="99" t="e">
        <f>VLOOKUP(I199,#REF!,5,FALSE)</f>
        <v>#REF!</v>
      </c>
      <c r="R199" s="99" t="e">
        <f>VLOOKUP(I199,#REF!,6,FALSE)</f>
        <v>#REF!</v>
      </c>
      <c r="S199" s="100" t="e">
        <f t="shared" si="235"/>
        <v>#REF!</v>
      </c>
      <c r="T199" s="83">
        <v>69</v>
      </c>
      <c r="U199" s="83">
        <v>1</v>
      </c>
      <c r="V199" s="261">
        <v>6.0000000000000001E-3</v>
      </c>
      <c r="W199" s="261">
        <v>31.904</v>
      </c>
      <c r="X199" s="98">
        <f t="shared" si="256"/>
        <v>0</v>
      </c>
      <c r="Y199" s="98">
        <f t="shared" si="258"/>
        <v>0</v>
      </c>
      <c r="Z199" s="105">
        <f t="shared" si="236"/>
        <v>0</v>
      </c>
      <c r="AA199" s="105">
        <f t="shared" si="237"/>
        <v>0</v>
      </c>
      <c r="AB199" s="98">
        <f t="shared" si="238"/>
        <v>1</v>
      </c>
      <c r="AC199" s="105">
        <f t="shared" si="239"/>
        <v>0</v>
      </c>
      <c r="AD199" s="105">
        <f t="shared" si="240"/>
        <v>0</v>
      </c>
      <c r="AE199" s="103" t="s">
        <v>270</v>
      </c>
      <c r="AF199" s="38">
        <v>526</v>
      </c>
      <c r="AG199" s="38">
        <v>100</v>
      </c>
      <c r="AH199" s="38">
        <f t="shared" si="241"/>
        <v>6.0000000000000001E-3</v>
      </c>
      <c r="AI199" s="82"/>
    </row>
    <row r="200" spans="1:35" ht="14.45" customHeight="1" x14ac:dyDescent="0.2">
      <c r="A200" s="83">
        <v>69</v>
      </c>
      <c r="B200" s="84" t="s">
        <v>431</v>
      </c>
      <c r="C200" s="244" t="s">
        <v>873</v>
      </c>
      <c r="D200" s="85">
        <f t="shared" si="257"/>
        <v>520479.67000000004</v>
      </c>
      <c r="E200" s="85">
        <f t="shared" si="232"/>
        <v>322988.5</v>
      </c>
      <c r="F200" s="86" t="s">
        <v>30</v>
      </c>
      <c r="G200" s="83">
        <v>51843</v>
      </c>
      <c r="H200" s="244" t="s">
        <v>1048</v>
      </c>
      <c r="I200" s="83">
        <v>51909</v>
      </c>
      <c r="J200" s="244" t="s">
        <v>1054</v>
      </c>
      <c r="K200" s="96">
        <f t="shared" si="233"/>
        <v>146.82538333751253</v>
      </c>
      <c r="L200" s="96">
        <f t="shared" si="234"/>
        <v>91.113857196589763</v>
      </c>
      <c r="M200" s="97"/>
      <c r="N200" s="98" t="s">
        <v>269</v>
      </c>
      <c r="O200" s="112" t="s">
        <v>646</v>
      </c>
      <c r="P200" s="98" t="e">
        <f>VLOOKUP(I200,I201:J622,2,FALSE)</f>
        <v>#N/A</v>
      </c>
      <c r="Q200" s="99" t="e">
        <f>VLOOKUP(I200,#REF!,5,FALSE)</f>
        <v>#REF!</v>
      </c>
      <c r="R200" s="99" t="e">
        <f>VLOOKUP(I200,#REF!,6,FALSE)</f>
        <v>#REF!</v>
      </c>
      <c r="S200" s="100" t="e">
        <f t="shared" si="235"/>
        <v>#REF!</v>
      </c>
      <c r="T200" s="83">
        <v>69</v>
      </c>
      <c r="U200" s="83">
        <v>1</v>
      </c>
      <c r="V200" s="261">
        <v>8.9999999999999993E-3</v>
      </c>
      <c r="W200" s="261">
        <v>31.904</v>
      </c>
      <c r="X200" s="98">
        <f t="shared" si="256"/>
        <v>0</v>
      </c>
      <c r="Y200" s="98">
        <f t="shared" si="258"/>
        <v>1</v>
      </c>
      <c r="Z200" s="105">
        <f t="shared" si="236"/>
        <v>0</v>
      </c>
      <c r="AA200" s="105">
        <f t="shared" si="237"/>
        <v>0</v>
      </c>
      <c r="AB200" s="98">
        <f t="shared" si="238"/>
        <v>0</v>
      </c>
      <c r="AC200" s="105">
        <f t="shared" si="239"/>
        <v>0</v>
      </c>
      <c r="AD200" s="105">
        <f t="shared" si="240"/>
        <v>0</v>
      </c>
      <c r="AE200" s="103" t="s">
        <v>270</v>
      </c>
      <c r="AF200" s="38">
        <v>526</v>
      </c>
      <c r="AG200" s="38">
        <v>100</v>
      </c>
      <c r="AH200" s="38">
        <f t="shared" si="241"/>
        <v>8.9999999999999993E-3</v>
      </c>
      <c r="AI200" s="82"/>
    </row>
    <row r="201" spans="1:35" ht="14.45" customHeight="1" x14ac:dyDescent="0.2">
      <c r="A201" s="83">
        <v>69</v>
      </c>
      <c r="B201" s="84" t="s">
        <v>431</v>
      </c>
      <c r="C201" s="244" t="s">
        <v>873</v>
      </c>
      <c r="D201" s="85">
        <f t="shared" si="257"/>
        <v>520479.67000000004</v>
      </c>
      <c r="E201" s="85">
        <f t="shared" si="232"/>
        <v>322988.5</v>
      </c>
      <c r="F201" s="86" t="s">
        <v>30</v>
      </c>
      <c r="G201" s="83">
        <v>51915</v>
      </c>
      <c r="H201" s="244" t="s">
        <v>1049</v>
      </c>
      <c r="I201" s="83">
        <v>51911</v>
      </c>
      <c r="J201" s="244" t="s">
        <v>1055</v>
      </c>
      <c r="K201" s="96">
        <f t="shared" si="233"/>
        <v>946.20802595285863</v>
      </c>
      <c r="L201" s="96">
        <f t="shared" si="234"/>
        <v>587.17819082246751</v>
      </c>
      <c r="M201" s="97"/>
      <c r="N201" s="98" t="s">
        <v>277</v>
      </c>
      <c r="O201" s="112" t="s">
        <v>270</v>
      </c>
      <c r="P201" s="98" t="e">
        <f>VLOOKUP(I201,I202:J623,2,FALSE)</f>
        <v>#N/A</v>
      </c>
      <c r="Q201" s="99" t="e">
        <f>VLOOKUP(I201,#REF!,5,FALSE)</f>
        <v>#REF!</v>
      </c>
      <c r="R201" s="99" t="e">
        <f>VLOOKUP(I201,#REF!,6,FALSE)</f>
        <v>#REF!</v>
      </c>
      <c r="S201" s="100" t="e">
        <f t="shared" si="235"/>
        <v>#REF!</v>
      </c>
      <c r="T201" s="83">
        <v>69</v>
      </c>
      <c r="U201" s="83">
        <v>1</v>
      </c>
      <c r="V201" s="261">
        <v>5.8000000000000003E-2</v>
      </c>
      <c r="W201" s="261">
        <v>31.904</v>
      </c>
      <c r="X201" s="98">
        <f t="shared" si="256"/>
        <v>0</v>
      </c>
      <c r="Y201" s="98">
        <f t="shared" si="258"/>
        <v>0</v>
      </c>
      <c r="Z201" s="105">
        <f t="shared" si="236"/>
        <v>0</v>
      </c>
      <c r="AA201" s="105">
        <f t="shared" si="237"/>
        <v>0</v>
      </c>
      <c r="AB201" s="98">
        <f t="shared" si="238"/>
        <v>1</v>
      </c>
      <c r="AC201" s="105">
        <f t="shared" si="239"/>
        <v>0</v>
      </c>
      <c r="AD201" s="105">
        <f t="shared" si="240"/>
        <v>0</v>
      </c>
      <c r="AE201" s="103" t="s">
        <v>270</v>
      </c>
      <c r="AF201" s="38">
        <v>526</v>
      </c>
      <c r="AG201" s="38">
        <v>100</v>
      </c>
      <c r="AH201" s="38">
        <f t="shared" si="241"/>
        <v>5.8000000000000003E-2</v>
      </c>
      <c r="AI201" s="82"/>
    </row>
    <row r="202" spans="1:35" ht="14.45" customHeight="1" x14ac:dyDescent="0.2">
      <c r="A202" s="83">
        <v>69</v>
      </c>
      <c r="B202" s="84" t="s">
        <v>431</v>
      </c>
      <c r="C202" s="244" t="s">
        <v>873</v>
      </c>
      <c r="D202" s="85">
        <f t="shared" si="257"/>
        <v>520479.67000000004</v>
      </c>
      <c r="E202" s="85">
        <f t="shared" si="232"/>
        <v>322988.5</v>
      </c>
      <c r="F202" s="86" t="s">
        <v>30</v>
      </c>
      <c r="G202" s="83">
        <v>51981</v>
      </c>
      <c r="H202" s="244" t="s">
        <v>1050</v>
      </c>
      <c r="I202" s="83">
        <v>51915</v>
      </c>
      <c r="J202" s="244" t="s">
        <v>1056</v>
      </c>
      <c r="K202" s="96">
        <f t="shared" si="233"/>
        <v>375.22042408475431</v>
      </c>
      <c r="L202" s="96">
        <f t="shared" si="234"/>
        <v>232.84652394684051</v>
      </c>
      <c r="M202" s="97"/>
      <c r="N202" s="98" t="s">
        <v>269</v>
      </c>
      <c r="O202" s="112" t="s">
        <v>646</v>
      </c>
      <c r="P202" s="98" t="e">
        <f>VLOOKUP(I202,I209:J624,2,FALSE)</f>
        <v>#N/A</v>
      </c>
      <c r="Q202" s="99" t="e">
        <f>VLOOKUP(I202,#REF!,5,FALSE)</f>
        <v>#REF!</v>
      </c>
      <c r="R202" s="99" t="e">
        <f>VLOOKUP(I202,#REF!,6,FALSE)</f>
        <v>#REF!</v>
      </c>
      <c r="S202" s="100" t="e">
        <f t="shared" si="235"/>
        <v>#REF!</v>
      </c>
      <c r="T202" s="83">
        <v>69</v>
      </c>
      <c r="U202" s="83">
        <v>1</v>
      </c>
      <c r="V202" s="261">
        <v>2.3E-2</v>
      </c>
      <c r="W202" s="261">
        <v>31.904</v>
      </c>
      <c r="X202" s="98">
        <f t="shared" si="256"/>
        <v>0</v>
      </c>
      <c r="Y202" s="98">
        <f t="shared" si="258"/>
        <v>1</v>
      </c>
      <c r="Z202" s="105">
        <f t="shared" si="236"/>
        <v>0</v>
      </c>
      <c r="AA202" s="105">
        <f t="shared" si="237"/>
        <v>0</v>
      </c>
      <c r="AB202" s="98">
        <f t="shared" si="238"/>
        <v>0</v>
      </c>
      <c r="AC202" s="105">
        <f t="shared" si="239"/>
        <v>0</v>
      </c>
      <c r="AD202" s="105">
        <f t="shared" si="240"/>
        <v>0</v>
      </c>
      <c r="AE202" s="103" t="s">
        <v>270</v>
      </c>
      <c r="AF202" s="38">
        <v>526</v>
      </c>
      <c r="AG202" s="38">
        <v>100</v>
      </c>
      <c r="AH202" s="38">
        <f t="shared" si="241"/>
        <v>2.3E-2</v>
      </c>
      <c r="AI202" s="82"/>
    </row>
    <row r="203" spans="1:35" ht="14.45" customHeight="1" x14ac:dyDescent="0.2">
      <c r="A203" s="83">
        <v>69</v>
      </c>
      <c r="B203" s="84" t="s">
        <v>431</v>
      </c>
      <c r="C203" s="244" t="s">
        <v>873</v>
      </c>
      <c r="D203" s="85">
        <f>'Transmission Cost 12-30-2014'!B285</f>
        <v>520479.67000000004</v>
      </c>
      <c r="E203" s="85">
        <f>'Transmission Cost 12-30-2014'!D285</f>
        <v>322988.5</v>
      </c>
      <c r="F203" s="86" t="s">
        <v>30</v>
      </c>
      <c r="G203" s="83"/>
      <c r="H203" s="244" t="s">
        <v>1051</v>
      </c>
      <c r="I203" s="83"/>
      <c r="J203" s="244" t="s">
        <v>1057</v>
      </c>
      <c r="K203" s="96">
        <f t="shared" ref="K203:K208" si="259">D203*V203/W203</f>
        <v>261.02290371113344</v>
      </c>
      <c r="L203" s="96">
        <f t="shared" ref="L203:L208" si="260">E203*V203/W203</f>
        <v>161.98019057171513</v>
      </c>
      <c r="M203" s="97"/>
      <c r="N203" s="98" t="s">
        <v>277</v>
      </c>
      <c r="O203" s="112" t="s">
        <v>270</v>
      </c>
      <c r="P203" s="98"/>
      <c r="Q203" s="99"/>
      <c r="R203" s="99"/>
      <c r="S203" s="100"/>
      <c r="T203" s="83">
        <v>69</v>
      </c>
      <c r="U203" s="83">
        <v>1</v>
      </c>
      <c r="V203" s="261">
        <v>1.6E-2</v>
      </c>
      <c r="W203" s="261">
        <v>31.904</v>
      </c>
      <c r="X203" s="98">
        <f t="shared" si="256"/>
        <v>0</v>
      </c>
      <c r="Y203" s="98">
        <f t="shared" si="258"/>
        <v>0</v>
      </c>
      <c r="Z203" s="105">
        <f t="shared" ref="Z203:Z208" si="261">K203*X203*Y203</f>
        <v>0</v>
      </c>
      <c r="AA203" s="105">
        <f t="shared" si="237"/>
        <v>0</v>
      </c>
      <c r="AB203" s="98">
        <v>0</v>
      </c>
      <c r="AC203" s="105">
        <f t="shared" si="239"/>
        <v>0</v>
      </c>
      <c r="AD203" s="105">
        <f t="shared" si="240"/>
        <v>0</v>
      </c>
      <c r="AE203" s="103" t="s">
        <v>270</v>
      </c>
      <c r="AF203" s="38">
        <v>526</v>
      </c>
      <c r="AG203" s="38">
        <v>100</v>
      </c>
      <c r="AH203" s="38">
        <f t="shared" si="241"/>
        <v>1.6E-2</v>
      </c>
      <c r="AI203" s="82"/>
    </row>
    <row r="204" spans="1:35" ht="14.45" customHeight="1" x14ac:dyDescent="0.2">
      <c r="A204" s="83">
        <v>69</v>
      </c>
      <c r="B204" s="84" t="s">
        <v>431</v>
      </c>
      <c r="C204" s="244" t="s">
        <v>873</v>
      </c>
      <c r="D204" s="85">
        <f>'Transmission Cost 12-30-2014'!B285</f>
        <v>520479.67000000004</v>
      </c>
      <c r="E204" s="85">
        <f>'Transmission Cost 12-30-2014'!D285</f>
        <v>322988.5</v>
      </c>
      <c r="F204" s="86" t="s">
        <v>30</v>
      </c>
      <c r="G204" s="83"/>
      <c r="H204" s="244" t="s">
        <v>1052</v>
      </c>
      <c r="I204" s="83"/>
      <c r="J204" s="244" t="s">
        <v>1058</v>
      </c>
      <c r="K204" s="96">
        <f t="shared" si="259"/>
        <v>1.631393148194584</v>
      </c>
      <c r="L204" s="96">
        <f t="shared" si="260"/>
        <v>1.0123761910732196</v>
      </c>
      <c r="M204" s="97"/>
      <c r="N204" s="98" t="s">
        <v>269</v>
      </c>
      <c r="O204" s="112" t="s">
        <v>646</v>
      </c>
      <c r="P204" s="98"/>
      <c r="Q204" s="99"/>
      <c r="R204" s="99"/>
      <c r="S204" s="100"/>
      <c r="T204" s="83">
        <v>69</v>
      </c>
      <c r="U204" s="83">
        <v>1</v>
      </c>
      <c r="V204" s="248">
        <v>1E-4</v>
      </c>
      <c r="W204" s="261">
        <v>31.904</v>
      </c>
      <c r="X204" s="98">
        <f t="shared" si="256"/>
        <v>0</v>
      </c>
      <c r="Y204" s="98">
        <f t="shared" si="258"/>
        <v>1</v>
      </c>
      <c r="Z204" s="105">
        <f t="shared" si="261"/>
        <v>0</v>
      </c>
      <c r="AA204" s="105">
        <f t="shared" si="237"/>
        <v>0</v>
      </c>
      <c r="AB204" s="98">
        <f t="shared" si="238"/>
        <v>0</v>
      </c>
      <c r="AC204" s="105">
        <f t="shared" si="239"/>
        <v>0</v>
      </c>
      <c r="AD204" s="105">
        <f t="shared" si="240"/>
        <v>0</v>
      </c>
      <c r="AE204" s="103" t="s">
        <v>270</v>
      </c>
      <c r="AF204" s="38">
        <v>526</v>
      </c>
      <c r="AG204" s="38">
        <v>100</v>
      </c>
      <c r="AH204" s="38">
        <f t="shared" si="241"/>
        <v>1E-4</v>
      </c>
      <c r="AI204" s="82"/>
    </row>
    <row r="205" spans="1:35" ht="14.45" customHeight="1" x14ac:dyDescent="0.2">
      <c r="A205" s="83">
        <v>69</v>
      </c>
      <c r="B205" s="84" t="s">
        <v>431</v>
      </c>
      <c r="C205" s="87" t="s">
        <v>442</v>
      </c>
      <c r="D205" s="85">
        <f>VLOOKUP(C205,TLine_Cost,2,FALSE)</f>
        <v>14982.06</v>
      </c>
      <c r="E205" s="85">
        <f>VLOOKUP(C205,TLine_Cost,4,FALSE)</f>
        <v>5187.9299999999994</v>
      </c>
      <c r="F205" s="86" t="s">
        <v>30</v>
      </c>
      <c r="G205" s="83">
        <v>51837</v>
      </c>
      <c r="H205" s="88" t="s">
        <v>434</v>
      </c>
      <c r="I205" s="83">
        <v>51843</v>
      </c>
      <c r="J205" s="94" t="s">
        <v>435</v>
      </c>
      <c r="K205" s="96">
        <f t="shared" si="259"/>
        <v>1211.563277331996</v>
      </c>
      <c r="L205" s="96">
        <f t="shared" si="260"/>
        <v>419.53546263791372</v>
      </c>
      <c r="M205" s="97">
        <f>SUM(K205)</f>
        <v>1211.563277331996</v>
      </c>
      <c r="N205" s="98" t="s">
        <v>277</v>
      </c>
      <c r="O205" s="112" t="s">
        <v>270</v>
      </c>
      <c r="P205" s="98" t="e">
        <f>VLOOKUP(I205,I224:J631,2,FALSE)</f>
        <v>#N/A</v>
      </c>
      <c r="Q205" s="99" t="e">
        <f>VLOOKUP(I205,#REF!,5,FALSE)</f>
        <v>#REF!</v>
      </c>
      <c r="R205" s="99" t="e">
        <f>VLOOKUP(I205,#REF!,6,FALSE)</f>
        <v>#REF!</v>
      </c>
      <c r="S205" s="100" t="e">
        <f>SQRT(Q205^2+R205^2)</f>
        <v>#REF!</v>
      </c>
      <c r="T205" s="83">
        <v>69</v>
      </c>
      <c r="U205" s="83">
        <v>1</v>
      </c>
      <c r="V205" s="101">
        <v>2.58</v>
      </c>
      <c r="W205" s="101">
        <v>31.904</v>
      </c>
      <c r="X205" s="98">
        <f t="shared" si="256"/>
        <v>0</v>
      </c>
      <c r="Y205" s="98">
        <f t="shared" si="258"/>
        <v>0</v>
      </c>
      <c r="Z205" s="105">
        <f t="shared" si="261"/>
        <v>0</v>
      </c>
      <c r="AA205" s="105">
        <f>L205*X205*Y205</f>
        <v>0</v>
      </c>
      <c r="AB205" s="98">
        <f>IF(N205="R",1,0)</f>
        <v>1</v>
      </c>
      <c r="AC205" s="105">
        <f>K205*X205*AB205</f>
        <v>0</v>
      </c>
      <c r="AD205" s="105">
        <f>L205*X205*AB205</f>
        <v>0</v>
      </c>
      <c r="AE205" s="103" t="s">
        <v>270</v>
      </c>
      <c r="AF205" s="38">
        <v>526</v>
      </c>
      <c r="AG205" s="38">
        <v>100</v>
      </c>
      <c r="AH205" s="150">
        <f>V205</f>
        <v>2.58</v>
      </c>
    </row>
    <row r="206" spans="1:35" ht="14.45" customHeight="1" x14ac:dyDescent="0.2">
      <c r="A206" s="83">
        <v>69</v>
      </c>
      <c r="B206" s="84" t="s">
        <v>431</v>
      </c>
      <c r="C206" s="87" t="s">
        <v>867</v>
      </c>
      <c r="D206" s="85">
        <f>VLOOKUP(C206,TLine_Cost,2,FALSE)</f>
        <v>315531.77</v>
      </c>
      <c r="E206" s="85">
        <f>VLOOKUP(C206,TLine_Cost,4,FALSE)</f>
        <v>185451.12</v>
      </c>
      <c r="F206" s="86" t="s">
        <v>30</v>
      </c>
      <c r="G206" s="83">
        <v>52001</v>
      </c>
      <c r="H206" s="88" t="s">
        <v>432</v>
      </c>
      <c r="I206" s="83">
        <v>52005</v>
      </c>
      <c r="J206" s="94" t="s">
        <v>433</v>
      </c>
      <c r="K206" s="96">
        <f t="shared" si="259"/>
        <v>30530.547078422769</v>
      </c>
      <c r="L206" s="96">
        <f t="shared" si="260"/>
        <v>17944.069942326983</v>
      </c>
      <c r="M206" s="97">
        <f>SUM(K206:K208)</f>
        <v>87393.160694270322</v>
      </c>
      <c r="N206" s="98" t="s">
        <v>269</v>
      </c>
      <c r="O206" s="112" t="s">
        <v>646</v>
      </c>
      <c r="P206" s="98" t="e">
        <f>VLOOKUP(I206,I207:J625,2,FALSE)</f>
        <v>#N/A</v>
      </c>
      <c r="Q206" s="99" t="e">
        <f>VLOOKUP(I206,#REF!,5,FALSE)</f>
        <v>#REF!</v>
      </c>
      <c r="R206" s="99" t="e">
        <f>VLOOKUP(I206,#REF!,6,FALSE)</f>
        <v>#REF!</v>
      </c>
      <c r="S206" s="100" t="e">
        <f>SQRT(Q206^2+R206^2)</f>
        <v>#REF!</v>
      </c>
      <c r="T206" s="83">
        <v>69</v>
      </c>
      <c r="U206" s="83">
        <v>1</v>
      </c>
      <c r="V206" s="101">
        <v>3.0870000000000002</v>
      </c>
      <c r="W206" s="101">
        <v>31.904</v>
      </c>
      <c r="X206" s="98">
        <f t="shared" si="256"/>
        <v>0</v>
      </c>
      <c r="Y206" s="98">
        <f t="shared" si="258"/>
        <v>1</v>
      </c>
      <c r="Z206" s="105">
        <f t="shared" si="261"/>
        <v>0</v>
      </c>
      <c r="AA206" s="105">
        <f>L206*X206*Y206</f>
        <v>0</v>
      </c>
      <c r="AB206" s="98">
        <f>IF(N206="R",1,0)</f>
        <v>0</v>
      </c>
      <c r="AC206" s="105">
        <f>K206*X206*AB206</f>
        <v>0</v>
      </c>
      <c r="AD206" s="105">
        <f>L206*X206*AB206</f>
        <v>0</v>
      </c>
      <c r="AE206" s="103" t="s">
        <v>270</v>
      </c>
      <c r="AF206" s="38">
        <v>526</v>
      </c>
      <c r="AG206" s="38">
        <v>100</v>
      </c>
      <c r="AH206" s="150">
        <f>V206</f>
        <v>3.0870000000000002</v>
      </c>
    </row>
    <row r="207" spans="1:35" ht="14.45" customHeight="1" x14ac:dyDescent="0.2">
      <c r="A207" s="83">
        <v>69</v>
      </c>
      <c r="B207" s="84" t="s">
        <v>431</v>
      </c>
      <c r="C207" s="87" t="s">
        <v>867</v>
      </c>
      <c r="D207" s="85">
        <f>VLOOKUP(C207,TLine_Cost,2,FALSE)</f>
        <v>315531.77</v>
      </c>
      <c r="E207" s="85">
        <f>VLOOKUP(C207,TLine_Cost,4,FALSE)</f>
        <v>185451.12</v>
      </c>
      <c r="F207" s="86" t="s">
        <v>30</v>
      </c>
      <c r="G207" s="83">
        <v>52005</v>
      </c>
      <c r="H207" s="88" t="s">
        <v>433</v>
      </c>
      <c r="I207" s="83">
        <v>51917</v>
      </c>
      <c r="J207" s="94" t="s">
        <v>436</v>
      </c>
      <c r="K207" s="96">
        <f t="shared" si="259"/>
        <v>21461.382300025078</v>
      </c>
      <c r="L207" s="96">
        <f t="shared" si="260"/>
        <v>12613.745310932796</v>
      </c>
      <c r="M207" s="97"/>
      <c r="N207" s="98" t="s">
        <v>277</v>
      </c>
      <c r="O207" s="112" t="s">
        <v>270</v>
      </c>
      <c r="P207" s="98" t="e">
        <f>VLOOKUP(I207,I209:J626,2,FALSE)</f>
        <v>#N/A</v>
      </c>
      <c r="Q207" s="99" t="e">
        <f>VLOOKUP(I207,#REF!,5,FALSE)</f>
        <v>#REF!</v>
      </c>
      <c r="R207" s="99" t="e">
        <f>VLOOKUP(I207,#REF!,6,FALSE)</f>
        <v>#REF!</v>
      </c>
      <c r="S207" s="100" t="e">
        <f>SQRT(Q207^2+R207^2)</f>
        <v>#REF!</v>
      </c>
      <c r="T207" s="83">
        <v>69</v>
      </c>
      <c r="U207" s="83">
        <v>1</v>
      </c>
      <c r="V207" s="101">
        <v>2.17</v>
      </c>
      <c r="W207" s="101">
        <v>31.904</v>
      </c>
      <c r="X207" s="98">
        <f t="shared" si="256"/>
        <v>0</v>
      </c>
      <c r="Y207" s="98">
        <f t="shared" si="258"/>
        <v>0</v>
      </c>
      <c r="Z207" s="105">
        <f t="shared" si="261"/>
        <v>0</v>
      </c>
      <c r="AA207" s="105">
        <f>L207*X207*Y207</f>
        <v>0</v>
      </c>
      <c r="AB207" s="98">
        <f>IF(N207="R",1,0)</f>
        <v>1</v>
      </c>
      <c r="AC207" s="105">
        <f>K207*X207*AB207</f>
        <v>0</v>
      </c>
      <c r="AD207" s="105">
        <f>L207*X207*AB207</f>
        <v>0</v>
      </c>
      <c r="AE207" s="103" t="s">
        <v>270</v>
      </c>
      <c r="AF207" s="38">
        <v>526</v>
      </c>
      <c r="AG207" s="38">
        <v>100</v>
      </c>
      <c r="AH207" s="150">
        <f>V207</f>
        <v>2.17</v>
      </c>
    </row>
    <row r="208" spans="1:35" ht="14.45" customHeight="1" x14ac:dyDescent="0.2">
      <c r="A208" s="83">
        <v>69</v>
      </c>
      <c r="B208" s="84" t="s">
        <v>431</v>
      </c>
      <c r="C208" s="87" t="s">
        <v>873</v>
      </c>
      <c r="D208" s="85">
        <f>VLOOKUP(C208,TLine_Cost,2,FALSE)</f>
        <v>520479.67000000004</v>
      </c>
      <c r="E208" s="85">
        <f>VLOOKUP(C208,TLine_Cost,4,FALSE)</f>
        <v>322988.5</v>
      </c>
      <c r="F208" s="86" t="s">
        <v>30</v>
      </c>
      <c r="G208" s="83">
        <v>52005</v>
      </c>
      <c r="H208" s="88" t="s">
        <v>433</v>
      </c>
      <c r="I208" s="83">
        <v>51917</v>
      </c>
      <c r="J208" s="94" t="s">
        <v>436</v>
      </c>
      <c r="K208" s="96">
        <f t="shared" si="259"/>
        <v>35401.231315822472</v>
      </c>
      <c r="L208" s="96">
        <f t="shared" si="260"/>
        <v>21968.563346288865</v>
      </c>
      <c r="M208" s="97"/>
      <c r="N208" s="98" t="s">
        <v>277</v>
      </c>
      <c r="O208" s="112" t="s">
        <v>270</v>
      </c>
      <c r="P208" s="98" t="e">
        <f>VLOOKUP(I208,I210:J627,2,FALSE)</f>
        <v>#N/A</v>
      </c>
      <c r="Q208" s="99" t="e">
        <f>VLOOKUP(I208,#REF!,5,FALSE)</f>
        <v>#REF!</v>
      </c>
      <c r="R208" s="99" t="e">
        <f>VLOOKUP(I208,#REF!,6,FALSE)</f>
        <v>#REF!</v>
      </c>
      <c r="S208" s="100" t="e">
        <f>SQRT(Q208^2+R208^2)</f>
        <v>#REF!</v>
      </c>
      <c r="T208" s="83">
        <v>69</v>
      </c>
      <c r="U208" s="83">
        <v>1</v>
      </c>
      <c r="V208" s="101">
        <v>2.17</v>
      </c>
      <c r="W208" s="101">
        <v>31.904</v>
      </c>
      <c r="X208" s="98">
        <f t="shared" si="256"/>
        <v>0</v>
      </c>
      <c r="Y208" s="98">
        <f t="shared" si="258"/>
        <v>0</v>
      </c>
      <c r="Z208" s="105">
        <f t="shared" si="261"/>
        <v>0</v>
      </c>
      <c r="AA208" s="105">
        <f>L208*X208*Y208</f>
        <v>0</v>
      </c>
      <c r="AB208" s="98">
        <f>IF(N208="R",1,0)</f>
        <v>1</v>
      </c>
      <c r="AC208" s="105">
        <f>K208*X208*AB208</f>
        <v>0</v>
      </c>
      <c r="AD208" s="105">
        <f>L208*X208*AB208</f>
        <v>0</v>
      </c>
      <c r="AE208" s="103" t="s">
        <v>270</v>
      </c>
      <c r="AF208" s="38">
        <v>526</v>
      </c>
      <c r="AG208" s="38">
        <v>100</v>
      </c>
      <c r="AH208" s="150">
        <f>V208</f>
        <v>2.17</v>
      </c>
    </row>
    <row r="209" spans="1:35" ht="14.45" customHeight="1" x14ac:dyDescent="0.2">
      <c r="A209" s="83">
        <v>69</v>
      </c>
      <c r="B209" s="84" t="s">
        <v>437</v>
      </c>
      <c r="C209" s="244" t="s">
        <v>175</v>
      </c>
      <c r="D209" s="85">
        <f t="shared" si="257"/>
        <v>375728.65</v>
      </c>
      <c r="E209" s="85">
        <f t="shared" si="232"/>
        <v>348328.03</v>
      </c>
      <c r="F209" s="86" t="s">
        <v>30</v>
      </c>
      <c r="G209" s="83">
        <v>51829</v>
      </c>
      <c r="H209" s="88" t="s">
        <v>430</v>
      </c>
      <c r="I209" s="83">
        <v>51833</v>
      </c>
      <c r="J209" s="94" t="s">
        <v>438</v>
      </c>
      <c r="K209" s="96">
        <f t="shared" si="233"/>
        <v>280967.3259142497</v>
      </c>
      <c r="L209" s="96">
        <f t="shared" si="234"/>
        <v>260477.32886506937</v>
      </c>
      <c r="M209" s="97">
        <f>SUM(K209:K212)</f>
        <v>478213.02199873899</v>
      </c>
      <c r="N209" s="98" t="s">
        <v>269</v>
      </c>
      <c r="O209" s="112" t="s">
        <v>646</v>
      </c>
      <c r="P209" s="98" t="str">
        <f>VLOOKUP(I209,I210:J627,2,FALSE)</f>
        <v>Lyntegar REC Brownfield</v>
      </c>
      <c r="Q209" s="99" t="e">
        <f>VLOOKUP(I209,#REF!,5,FALSE)</f>
        <v>#REF!</v>
      </c>
      <c r="R209" s="99" t="e">
        <f>VLOOKUP(I209,#REF!,6,FALSE)</f>
        <v>#REF!</v>
      </c>
      <c r="S209" s="100" t="e">
        <f t="shared" si="235"/>
        <v>#REF!</v>
      </c>
      <c r="T209" s="83">
        <v>69</v>
      </c>
      <c r="U209" s="83">
        <v>1</v>
      </c>
      <c r="V209" s="101">
        <v>5.93</v>
      </c>
      <c r="W209" s="101">
        <v>7.93</v>
      </c>
      <c r="X209" s="98">
        <f t="shared" si="256"/>
        <v>0</v>
      </c>
      <c r="Y209" s="98">
        <f t="shared" si="258"/>
        <v>1</v>
      </c>
      <c r="Z209" s="105">
        <f t="shared" si="236"/>
        <v>0</v>
      </c>
      <c r="AA209" s="105">
        <f t="shared" si="237"/>
        <v>0</v>
      </c>
      <c r="AB209" s="98">
        <f t="shared" si="238"/>
        <v>0</v>
      </c>
      <c r="AC209" s="105">
        <f t="shared" si="239"/>
        <v>0</v>
      </c>
      <c r="AD209" s="105">
        <f t="shared" si="240"/>
        <v>0</v>
      </c>
      <c r="AE209" s="103" t="s">
        <v>270</v>
      </c>
      <c r="AF209" s="38">
        <v>526</v>
      </c>
      <c r="AG209" s="38">
        <v>100</v>
      </c>
      <c r="AH209" s="150">
        <f t="shared" si="241"/>
        <v>5.93</v>
      </c>
    </row>
    <row r="210" spans="1:35" ht="14.45" customHeight="1" x14ac:dyDescent="0.2">
      <c r="A210" s="83">
        <v>69</v>
      </c>
      <c r="B210" s="84" t="s">
        <v>437</v>
      </c>
      <c r="C210" s="244" t="s">
        <v>175</v>
      </c>
      <c r="D210" s="85">
        <f t="shared" si="257"/>
        <v>375728.65</v>
      </c>
      <c r="E210" s="85">
        <f t="shared" si="232"/>
        <v>348328.03</v>
      </c>
      <c r="F210" s="86" t="s">
        <v>30</v>
      </c>
      <c r="G210" s="83">
        <v>51833</v>
      </c>
      <c r="H210" s="88" t="s">
        <v>438</v>
      </c>
      <c r="I210" s="83">
        <v>51835</v>
      </c>
      <c r="J210" s="94" t="s">
        <v>357</v>
      </c>
      <c r="K210" s="96">
        <f t="shared" si="233"/>
        <v>94761.324085750326</v>
      </c>
      <c r="L210" s="96">
        <f t="shared" si="234"/>
        <v>87850.701134930656</v>
      </c>
      <c r="M210" s="97"/>
      <c r="N210" s="98" t="s">
        <v>277</v>
      </c>
      <c r="O210" s="112" t="s">
        <v>270</v>
      </c>
      <c r="P210" s="98" t="e">
        <f>VLOOKUP(I210,I225:J628,2,FALSE)</f>
        <v>#N/A</v>
      </c>
      <c r="Q210" s="99" t="e">
        <f>VLOOKUP(I210,#REF!,5,FALSE)</f>
        <v>#REF!</v>
      </c>
      <c r="R210" s="99" t="e">
        <f>VLOOKUP(I210,#REF!,6,FALSE)</f>
        <v>#REF!</v>
      </c>
      <c r="S210" s="100" t="e">
        <f t="shared" si="235"/>
        <v>#REF!</v>
      </c>
      <c r="T210" s="83">
        <v>69</v>
      </c>
      <c r="U210" s="83">
        <v>1</v>
      </c>
      <c r="V210" s="101">
        <v>2</v>
      </c>
      <c r="W210" s="101">
        <v>7.93</v>
      </c>
      <c r="X210" s="98">
        <f t="shared" si="256"/>
        <v>0</v>
      </c>
      <c r="Y210" s="98">
        <f t="shared" si="258"/>
        <v>0</v>
      </c>
      <c r="Z210" s="105">
        <f t="shared" si="236"/>
        <v>0</v>
      </c>
      <c r="AA210" s="105">
        <f t="shared" si="237"/>
        <v>0</v>
      </c>
      <c r="AB210" s="98">
        <f t="shared" si="238"/>
        <v>1</v>
      </c>
      <c r="AC210" s="105">
        <f t="shared" si="239"/>
        <v>0</v>
      </c>
      <c r="AD210" s="105">
        <f t="shared" si="240"/>
        <v>0</v>
      </c>
      <c r="AE210" s="103" t="s">
        <v>270</v>
      </c>
      <c r="AF210" s="38">
        <v>526</v>
      </c>
      <c r="AG210" s="38">
        <v>100</v>
      </c>
      <c r="AH210" s="150">
        <f t="shared" si="241"/>
        <v>2</v>
      </c>
    </row>
    <row r="211" spans="1:35" ht="14.45" customHeight="1" x14ac:dyDescent="0.2">
      <c r="A211" s="83">
        <v>69</v>
      </c>
      <c r="B211" s="84" t="s">
        <v>437</v>
      </c>
      <c r="C211" s="244" t="s">
        <v>175</v>
      </c>
      <c r="D211" s="85">
        <f t="shared" si="257"/>
        <v>375728.65</v>
      </c>
      <c r="E211" s="85">
        <f>VLOOKUP(C211,TLine_Cost,4,FALSE)</f>
        <v>348328.03</v>
      </c>
      <c r="F211" s="86" t="s">
        <v>30</v>
      </c>
      <c r="G211" s="83">
        <v>51829</v>
      </c>
      <c r="H211" s="244" t="s">
        <v>1059</v>
      </c>
      <c r="I211" s="83">
        <v>51833</v>
      </c>
      <c r="J211" s="244" t="s">
        <v>1060</v>
      </c>
      <c r="K211" s="96">
        <f>D211*V211/W211</f>
        <v>7723.0479129886517</v>
      </c>
      <c r="L211" s="96">
        <f>E211*V211/W211</f>
        <v>7159.8321424968481</v>
      </c>
      <c r="M211" s="97"/>
      <c r="N211" s="98" t="s">
        <v>269</v>
      </c>
      <c r="O211" s="112" t="s">
        <v>646</v>
      </c>
      <c r="P211" s="98" t="e">
        <f>VLOOKUP(I211,I212:J629,2,FALSE)</f>
        <v>#N/A</v>
      </c>
      <c r="Q211" s="99" t="e">
        <f>VLOOKUP(I211,#REF!,5,FALSE)</f>
        <v>#REF!</v>
      </c>
      <c r="R211" s="99" t="e">
        <f>VLOOKUP(I211,#REF!,6,FALSE)</f>
        <v>#REF!</v>
      </c>
      <c r="S211" s="100" t="e">
        <f>SQRT(Q211^2+R211^2)</f>
        <v>#REF!</v>
      </c>
      <c r="T211" s="83">
        <v>69</v>
      </c>
      <c r="U211" s="83">
        <v>1</v>
      </c>
      <c r="V211" s="101">
        <v>0.16300000000000001</v>
      </c>
      <c r="W211" s="101">
        <v>7.93</v>
      </c>
      <c r="X211" s="98">
        <f t="shared" si="256"/>
        <v>0</v>
      </c>
      <c r="Y211" s="98">
        <f t="shared" si="258"/>
        <v>1</v>
      </c>
      <c r="Z211" s="105">
        <f>K211*X211*Y211</f>
        <v>0</v>
      </c>
      <c r="AA211" s="105">
        <f>L211*X211*Y211</f>
        <v>0</v>
      </c>
      <c r="AB211" s="98">
        <f>IF(N211="R",1,0)</f>
        <v>0</v>
      </c>
      <c r="AC211" s="105">
        <f>K211*X211*AB211</f>
        <v>0</v>
      </c>
      <c r="AD211" s="105">
        <f>L211*X211*AB211</f>
        <v>0</v>
      </c>
      <c r="AE211" s="103" t="s">
        <v>270</v>
      </c>
      <c r="AF211" s="38">
        <v>526</v>
      </c>
      <c r="AG211" s="38">
        <v>100</v>
      </c>
      <c r="AH211" s="150">
        <f t="shared" si="241"/>
        <v>0.16300000000000001</v>
      </c>
      <c r="AI211" s="82"/>
    </row>
    <row r="212" spans="1:35" ht="14.45" customHeight="1" x14ac:dyDescent="0.2">
      <c r="A212" s="83">
        <v>69</v>
      </c>
      <c r="B212" s="84" t="s">
        <v>437</v>
      </c>
      <c r="C212" s="244" t="s">
        <v>175</v>
      </c>
      <c r="D212" s="85">
        <f t="shared" si="257"/>
        <v>375728.65</v>
      </c>
      <c r="E212" s="85">
        <f>VLOOKUP(C212,TLine_Cost,4,FALSE)</f>
        <v>348328.03</v>
      </c>
      <c r="F212" s="86" t="s">
        <v>30</v>
      </c>
      <c r="G212" s="83">
        <v>51833</v>
      </c>
      <c r="H212" s="88" t="s">
        <v>438</v>
      </c>
      <c r="I212" s="83">
        <v>51835</v>
      </c>
      <c r="J212" s="94" t="s">
        <v>357</v>
      </c>
      <c r="K212" s="96">
        <f>D212*V212/W212</f>
        <v>94761.324085750326</v>
      </c>
      <c r="L212" s="96">
        <f>E212*V212/W212</f>
        <v>87850.701134930656</v>
      </c>
      <c r="M212" s="97"/>
      <c r="N212" s="98" t="s">
        <v>277</v>
      </c>
      <c r="O212" s="112" t="s">
        <v>270</v>
      </c>
      <c r="P212" s="98" t="e">
        <f>VLOOKUP(I212,I226:J630,2,FALSE)</f>
        <v>#N/A</v>
      </c>
      <c r="Q212" s="99" t="e">
        <f>VLOOKUP(I212,#REF!,5,FALSE)</f>
        <v>#REF!</v>
      </c>
      <c r="R212" s="99" t="e">
        <f>VLOOKUP(I212,#REF!,6,FALSE)</f>
        <v>#REF!</v>
      </c>
      <c r="S212" s="100" t="e">
        <f>SQRT(Q212^2+R212^2)</f>
        <v>#REF!</v>
      </c>
      <c r="T212" s="83">
        <v>69</v>
      </c>
      <c r="U212" s="83">
        <v>1</v>
      </c>
      <c r="V212" s="101">
        <v>2</v>
      </c>
      <c r="W212" s="101">
        <v>7.93</v>
      </c>
      <c r="X212" s="98">
        <f t="shared" si="256"/>
        <v>0</v>
      </c>
      <c r="Y212" s="98">
        <f t="shared" si="258"/>
        <v>0</v>
      </c>
      <c r="Z212" s="105">
        <f>K212*X212*Y212</f>
        <v>0</v>
      </c>
      <c r="AA212" s="105">
        <f>L212*X212*Y212</f>
        <v>0</v>
      </c>
      <c r="AB212" s="98">
        <f>IF(N212="R",1,0)</f>
        <v>1</v>
      </c>
      <c r="AC212" s="105">
        <f>K212*X212*AB212</f>
        <v>0</v>
      </c>
      <c r="AD212" s="105">
        <f>L212*X212*AB212</f>
        <v>0</v>
      </c>
      <c r="AE212" s="103" t="s">
        <v>270</v>
      </c>
      <c r="AF212" s="38">
        <v>526</v>
      </c>
      <c r="AG212" s="38">
        <v>100</v>
      </c>
      <c r="AH212" s="150">
        <f t="shared" si="241"/>
        <v>2</v>
      </c>
      <c r="AI212" s="82"/>
    </row>
    <row r="213" spans="1:35" ht="14.45" customHeight="1" x14ac:dyDescent="0.2">
      <c r="A213" s="83">
        <v>69</v>
      </c>
      <c r="B213" s="84" t="s">
        <v>413</v>
      </c>
      <c r="C213" s="244" t="s">
        <v>168</v>
      </c>
      <c r="D213" s="85">
        <f t="shared" si="257"/>
        <v>176487.69</v>
      </c>
      <c r="E213" s="85">
        <f t="shared" ref="E213:E221" si="262">VLOOKUP(C213,TLine_Cost,4,FALSE)</f>
        <v>168798.89</v>
      </c>
      <c r="F213" s="86" t="s">
        <v>30</v>
      </c>
      <c r="G213" s="83">
        <v>51465</v>
      </c>
      <c r="H213" s="244" t="s">
        <v>1061</v>
      </c>
      <c r="I213" s="83">
        <v>51483</v>
      </c>
      <c r="J213" s="244" t="s">
        <v>1069</v>
      </c>
      <c r="K213" s="96">
        <f t="shared" ref="K213:K221" si="263">D213*V213/W213</f>
        <v>127.83034679568897</v>
      </c>
      <c r="L213" s="96">
        <f t="shared" ref="L213:L221" si="264">E213*V213/W213</f>
        <v>122.26133532274889</v>
      </c>
      <c r="M213" s="97">
        <f>SUM(K213:K222)</f>
        <v>73411.311523930941</v>
      </c>
      <c r="N213" s="98" t="s">
        <v>269</v>
      </c>
      <c r="O213" s="112" t="s">
        <v>649</v>
      </c>
      <c r="P213" s="98" t="e">
        <f>VLOOKUP(I213,I214:J626,2,FALSE)</f>
        <v>#N/A</v>
      </c>
      <c r="Q213" s="99" t="e">
        <f>VLOOKUP(I213,#REF!,5,FALSE)</f>
        <v>#REF!</v>
      </c>
      <c r="R213" s="99" t="e">
        <f>VLOOKUP(I213,#REF!,6,FALSE)</f>
        <v>#REF!</v>
      </c>
      <c r="S213" s="100" t="e">
        <f t="shared" ref="S213:S221" si="265">SQRT(Q213^2+R213^2)</f>
        <v>#REF!</v>
      </c>
      <c r="T213" s="83">
        <v>69</v>
      </c>
      <c r="U213" s="83">
        <v>1</v>
      </c>
      <c r="V213" s="261">
        <v>2.5000000000000001E-2</v>
      </c>
      <c r="W213" s="261">
        <v>34.515999999999998</v>
      </c>
      <c r="X213" s="98">
        <f t="shared" si="256"/>
        <v>0</v>
      </c>
      <c r="Y213" s="98">
        <f t="shared" si="258"/>
        <v>1</v>
      </c>
      <c r="Z213" s="105">
        <f t="shared" ref="Z213:Z221" si="266">K213*X213*Y213</f>
        <v>0</v>
      </c>
      <c r="AA213" s="105">
        <f t="shared" ref="AA213:AA221" si="267">L213*X213*Y213</f>
        <v>0</v>
      </c>
      <c r="AB213" s="98">
        <f t="shared" ref="AB213:AB221" si="268">IF(N213="R",1,0)</f>
        <v>0</v>
      </c>
      <c r="AC213" s="105">
        <f t="shared" ref="AC213:AC221" si="269">K213*X213*AB213</f>
        <v>0</v>
      </c>
      <c r="AD213" s="105">
        <f t="shared" ref="AD213:AD221" si="270">L213*X213*AB213</f>
        <v>0</v>
      </c>
      <c r="AE213" s="103" t="s">
        <v>270</v>
      </c>
      <c r="AF213" s="38">
        <v>526</v>
      </c>
      <c r="AG213" s="38">
        <v>100</v>
      </c>
      <c r="AH213" s="38">
        <f t="shared" si="241"/>
        <v>2.5000000000000001E-2</v>
      </c>
      <c r="AI213" s="82"/>
    </row>
    <row r="214" spans="1:35" ht="14.45" customHeight="1" x14ac:dyDescent="0.2">
      <c r="A214" s="83">
        <v>69</v>
      </c>
      <c r="B214" s="84" t="s">
        <v>413</v>
      </c>
      <c r="C214" s="244" t="s">
        <v>168</v>
      </c>
      <c r="D214" s="85">
        <f t="shared" si="257"/>
        <v>176487.69</v>
      </c>
      <c r="E214" s="85">
        <f t="shared" si="262"/>
        <v>168798.89</v>
      </c>
      <c r="F214" s="86" t="s">
        <v>30</v>
      </c>
      <c r="G214" s="83">
        <v>51483</v>
      </c>
      <c r="H214" s="244" t="s">
        <v>1062</v>
      </c>
      <c r="I214" s="83">
        <v>51485</v>
      </c>
      <c r="J214" s="244" t="s">
        <v>1070</v>
      </c>
      <c r="K214" s="96">
        <f t="shared" si="263"/>
        <v>403.94389587437712</v>
      </c>
      <c r="L214" s="96">
        <f t="shared" si="264"/>
        <v>386.34581961988647</v>
      </c>
      <c r="M214" s="97"/>
      <c r="N214" s="98" t="s">
        <v>277</v>
      </c>
      <c r="O214" s="112" t="s">
        <v>270</v>
      </c>
      <c r="P214" s="98" t="e">
        <f>VLOOKUP(I214,I215:J627,2,FALSE)</f>
        <v>#N/A</v>
      </c>
      <c r="Q214" s="99" t="e">
        <f>VLOOKUP(I214,#REF!,5,FALSE)</f>
        <v>#REF!</v>
      </c>
      <c r="R214" s="99" t="e">
        <f>VLOOKUP(I214,#REF!,6,FALSE)</f>
        <v>#REF!</v>
      </c>
      <c r="S214" s="100" t="e">
        <f t="shared" si="265"/>
        <v>#REF!</v>
      </c>
      <c r="T214" s="83">
        <v>69</v>
      </c>
      <c r="U214" s="83">
        <v>1</v>
      </c>
      <c r="V214" s="261">
        <v>7.9000000000000001E-2</v>
      </c>
      <c r="W214" s="261">
        <v>34.515999999999998</v>
      </c>
      <c r="X214" s="98">
        <f t="shared" si="256"/>
        <v>0</v>
      </c>
      <c r="Y214" s="98">
        <f t="shared" si="258"/>
        <v>0</v>
      </c>
      <c r="Z214" s="105">
        <f t="shared" si="266"/>
        <v>0</v>
      </c>
      <c r="AA214" s="105">
        <f t="shared" si="267"/>
        <v>0</v>
      </c>
      <c r="AB214" s="98">
        <f t="shared" si="268"/>
        <v>1</v>
      </c>
      <c r="AC214" s="105">
        <f t="shared" si="269"/>
        <v>0</v>
      </c>
      <c r="AD214" s="105">
        <f t="shared" si="270"/>
        <v>0</v>
      </c>
      <c r="AE214" s="103" t="s">
        <v>270</v>
      </c>
      <c r="AF214" s="38">
        <v>526</v>
      </c>
      <c r="AG214" s="38">
        <v>100</v>
      </c>
      <c r="AH214" s="38">
        <f t="shared" si="241"/>
        <v>7.9000000000000001E-2</v>
      </c>
      <c r="AI214" s="82"/>
    </row>
    <row r="215" spans="1:35" ht="14.45" customHeight="1" x14ac:dyDescent="0.2">
      <c r="A215" s="83">
        <v>69</v>
      </c>
      <c r="B215" s="84" t="s">
        <v>413</v>
      </c>
      <c r="C215" s="244" t="s">
        <v>168</v>
      </c>
      <c r="D215" s="85">
        <f t="shared" si="257"/>
        <v>176487.69</v>
      </c>
      <c r="E215" s="85">
        <f t="shared" si="262"/>
        <v>168798.89</v>
      </c>
      <c r="F215" s="86" t="s">
        <v>30</v>
      </c>
      <c r="G215" s="83">
        <v>51485</v>
      </c>
      <c r="H215" s="244" t="s">
        <v>1063</v>
      </c>
      <c r="I215" s="83">
        <v>51487</v>
      </c>
      <c r="J215" s="244" t="s">
        <v>1071</v>
      </c>
      <c r="K215" s="96">
        <f t="shared" si="263"/>
        <v>46.018924846448023</v>
      </c>
      <c r="L215" s="96">
        <f t="shared" si="264"/>
        <v>44.014080716189596</v>
      </c>
      <c r="M215" s="97"/>
      <c r="N215" s="98" t="s">
        <v>277</v>
      </c>
      <c r="O215" s="112" t="s">
        <v>270</v>
      </c>
      <c r="P215" s="98" t="str">
        <f>VLOOKUP(I215,I216:J628,2,FALSE)</f>
        <v>PUMP/YH2</v>
      </c>
      <c r="Q215" s="99" t="e">
        <f>VLOOKUP(I215,#REF!,5,FALSE)</f>
        <v>#REF!</v>
      </c>
      <c r="R215" s="99" t="e">
        <f>VLOOKUP(I215,#REF!,6,FALSE)</f>
        <v>#REF!</v>
      </c>
      <c r="S215" s="100" t="e">
        <f t="shared" si="265"/>
        <v>#REF!</v>
      </c>
      <c r="T215" s="83">
        <v>69</v>
      </c>
      <c r="U215" s="83">
        <v>1</v>
      </c>
      <c r="V215" s="261">
        <v>8.9999999999999993E-3</v>
      </c>
      <c r="W215" s="261">
        <v>34.515999999999998</v>
      </c>
      <c r="X215" s="98">
        <f t="shared" si="256"/>
        <v>0</v>
      </c>
      <c r="Y215" s="98">
        <f t="shared" si="258"/>
        <v>0</v>
      </c>
      <c r="Z215" s="105">
        <f t="shared" si="266"/>
        <v>0</v>
      </c>
      <c r="AA215" s="105">
        <f t="shared" si="267"/>
        <v>0</v>
      </c>
      <c r="AB215" s="98">
        <f t="shared" si="268"/>
        <v>1</v>
      </c>
      <c r="AC215" s="105">
        <f t="shared" si="269"/>
        <v>0</v>
      </c>
      <c r="AD215" s="105">
        <f t="shared" si="270"/>
        <v>0</v>
      </c>
      <c r="AE215" s="103" t="s">
        <v>270</v>
      </c>
      <c r="AF215" s="38">
        <v>526</v>
      </c>
      <c r="AG215" s="38">
        <v>100</v>
      </c>
      <c r="AH215" s="38">
        <f t="shared" si="241"/>
        <v>8.9999999999999993E-3</v>
      </c>
      <c r="AI215" s="82"/>
    </row>
    <row r="216" spans="1:35" ht="14.45" customHeight="1" x14ac:dyDescent="0.2">
      <c r="A216" s="83">
        <v>69</v>
      </c>
      <c r="B216" s="84" t="s">
        <v>413</v>
      </c>
      <c r="C216" s="244" t="s">
        <v>168</v>
      </c>
      <c r="D216" s="85">
        <f t="shared" si="257"/>
        <v>176487.69</v>
      </c>
      <c r="E216" s="85">
        <f t="shared" si="262"/>
        <v>168798.89</v>
      </c>
      <c r="F216" s="86" t="s">
        <v>30</v>
      </c>
      <c r="G216" s="83">
        <v>51487</v>
      </c>
      <c r="H216" s="244" t="s">
        <v>1063</v>
      </c>
      <c r="I216" s="83">
        <v>51489</v>
      </c>
      <c r="J216" s="244" t="s">
        <v>1072</v>
      </c>
      <c r="K216" s="96">
        <f t="shared" si="263"/>
        <v>21409.026481341989</v>
      </c>
      <c r="L216" s="96">
        <f t="shared" si="264"/>
        <v>20476.328439853984</v>
      </c>
      <c r="M216" s="97"/>
      <c r="N216" s="98" t="s">
        <v>277</v>
      </c>
      <c r="O216" s="112" t="s">
        <v>270</v>
      </c>
      <c r="P216" s="98" t="e">
        <f>VLOOKUP(I216,I217:J629,2,FALSE)</f>
        <v>#N/A</v>
      </c>
      <c r="Q216" s="99" t="e">
        <f>VLOOKUP(I216,#REF!,5,FALSE)</f>
        <v>#REF!</v>
      </c>
      <c r="R216" s="99" t="e">
        <f>VLOOKUP(I216,#REF!,6,FALSE)</f>
        <v>#REF!</v>
      </c>
      <c r="S216" s="100" t="e">
        <f t="shared" si="265"/>
        <v>#REF!</v>
      </c>
      <c r="T216" s="83">
        <v>69</v>
      </c>
      <c r="U216" s="83">
        <v>1</v>
      </c>
      <c r="V216" s="261">
        <v>4.1870000000000003</v>
      </c>
      <c r="W216" s="261">
        <v>34.515999999999998</v>
      </c>
      <c r="X216" s="98">
        <f t="shared" si="256"/>
        <v>0</v>
      </c>
      <c r="Y216" s="98">
        <f t="shared" si="258"/>
        <v>0</v>
      </c>
      <c r="Z216" s="105">
        <f t="shared" si="266"/>
        <v>0</v>
      </c>
      <c r="AA216" s="105">
        <f t="shared" si="267"/>
        <v>0</v>
      </c>
      <c r="AB216" s="98">
        <f t="shared" si="268"/>
        <v>1</v>
      </c>
      <c r="AC216" s="105">
        <f t="shared" si="269"/>
        <v>0</v>
      </c>
      <c r="AD216" s="105">
        <f t="shared" si="270"/>
        <v>0</v>
      </c>
      <c r="AE216" s="103" t="s">
        <v>270</v>
      </c>
      <c r="AF216" s="38">
        <v>526</v>
      </c>
      <c r="AG216" s="38">
        <v>100</v>
      </c>
      <c r="AH216" s="38">
        <f t="shared" si="241"/>
        <v>4.1870000000000003</v>
      </c>
      <c r="AI216" s="82"/>
    </row>
    <row r="217" spans="1:35" ht="14.45" customHeight="1" x14ac:dyDescent="0.2">
      <c r="A217" s="83">
        <v>69</v>
      </c>
      <c r="B217" s="84" t="s">
        <v>413</v>
      </c>
      <c r="C217" s="244" t="s">
        <v>168</v>
      </c>
      <c r="D217" s="85">
        <f t="shared" si="257"/>
        <v>176487.69</v>
      </c>
      <c r="E217" s="85">
        <f t="shared" si="262"/>
        <v>168798.89</v>
      </c>
      <c r="F217" s="86" t="s">
        <v>30</v>
      </c>
      <c r="G217" s="83">
        <v>51489</v>
      </c>
      <c r="H217" s="244" t="s">
        <v>1064</v>
      </c>
      <c r="I217" s="83">
        <v>51493</v>
      </c>
      <c r="J217" s="244" t="s">
        <v>1073</v>
      </c>
      <c r="K217" s="96">
        <f t="shared" si="263"/>
        <v>158.50963002665429</v>
      </c>
      <c r="L217" s="96">
        <f t="shared" si="264"/>
        <v>151.60405580020861</v>
      </c>
      <c r="M217" s="97"/>
      <c r="N217" s="98" t="s">
        <v>277</v>
      </c>
      <c r="O217" s="112" t="s">
        <v>270</v>
      </c>
      <c r="P217" s="98" t="str">
        <f>VLOOKUP(I217,I218:J630,2,FALSE)</f>
        <v>WHITHAR2</v>
      </c>
      <c r="Q217" s="99" t="e">
        <f>VLOOKUP(I217,#REF!,5,FALSE)</f>
        <v>#REF!</v>
      </c>
      <c r="R217" s="99" t="e">
        <f>VLOOKUP(I217,#REF!,6,FALSE)</f>
        <v>#REF!</v>
      </c>
      <c r="S217" s="100" t="e">
        <f t="shared" si="265"/>
        <v>#REF!</v>
      </c>
      <c r="T217" s="83">
        <v>69</v>
      </c>
      <c r="U217" s="83">
        <v>1</v>
      </c>
      <c r="V217" s="261">
        <v>3.1E-2</v>
      </c>
      <c r="W217" s="261">
        <v>34.515999999999998</v>
      </c>
      <c r="X217" s="98">
        <f t="shared" si="256"/>
        <v>0</v>
      </c>
      <c r="Y217" s="98">
        <f t="shared" si="258"/>
        <v>0</v>
      </c>
      <c r="Z217" s="105">
        <f t="shared" si="266"/>
        <v>0</v>
      </c>
      <c r="AA217" s="105">
        <f t="shared" si="267"/>
        <v>0</v>
      </c>
      <c r="AB217" s="98">
        <f t="shared" si="268"/>
        <v>1</v>
      </c>
      <c r="AC217" s="105">
        <f t="shared" si="269"/>
        <v>0</v>
      </c>
      <c r="AD217" s="105">
        <f t="shared" si="270"/>
        <v>0</v>
      </c>
      <c r="AE217" s="103" t="s">
        <v>270</v>
      </c>
      <c r="AF217" s="38">
        <v>526</v>
      </c>
      <c r="AG217" s="38">
        <v>100</v>
      </c>
      <c r="AH217" s="38">
        <f t="shared" si="241"/>
        <v>3.1E-2</v>
      </c>
      <c r="AI217" s="82"/>
    </row>
    <row r="218" spans="1:35" ht="14.45" customHeight="1" x14ac:dyDescent="0.2">
      <c r="A218" s="83">
        <v>69</v>
      </c>
      <c r="B218" s="84" t="s">
        <v>413</v>
      </c>
      <c r="C218" s="244" t="s">
        <v>168</v>
      </c>
      <c r="D218" s="85">
        <f t="shared" si="257"/>
        <v>176487.69</v>
      </c>
      <c r="E218" s="85">
        <f t="shared" si="262"/>
        <v>168798.89</v>
      </c>
      <c r="F218" s="86" t="s">
        <v>30</v>
      </c>
      <c r="G218" s="83">
        <v>51585</v>
      </c>
      <c r="H218" s="244" t="s">
        <v>1065</v>
      </c>
      <c r="I218" s="83">
        <v>51587</v>
      </c>
      <c r="J218" s="244" t="s">
        <v>1074</v>
      </c>
      <c r="K218" s="96">
        <f t="shared" si="263"/>
        <v>1048.2088437246496</v>
      </c>
      <c r="L218" s="96">
        <f t="shared" si="264"/>
        <v>1002.5429496465409</v>
      </c>
      <c r="M218" s="97"/>
      <c r="N218" s="98" t="s">
        <v>277</v>
      </c>
      <c r="O218" s="112" t="s">
        <v>270</v>
      </c>
      <c r="P218" s="98" t="str">
        <f>VLOOKUP(I218,I219:J631,2,FALSE)</f>
        <v>Elwood</v>
      </c>
      <c r="Q218" s="99" t="e">
        <f>VLOOKUP(I218,#REF!,5,FALSE)</f>
        <v>#REF!</v>
      </c>
      <c r="R218" s="99" t="e">
        <f>VLOOKUP(I218,#REF!,6,FALSE)</f>
        <v>#REF!</v>
      </c>
      <c r="S218" s="100" t="e">
        <f t="shared" si="265"/>
        <v>#REF!</v>
      </c>
      <c r="T218" s="83">
        <v>69</v>
      </c>
      <c r="U218" s="83">
        <v>1</v>
      </c>
      <c r="V218" s="261">
        <v>0.20499999999999999</v>
      </c>
      <c r="W218" s="261">
        <v>34.515999999999998</v>
      </c>
      <c r="X218" s="98">
        <f t="shared" si="256"/>
        <v>0</v>
      </c>
      <c r="Y218" s="98">
        <f t="shared" si="258"/>
        <v>0</v>
      </c>
      <c r="Z218" s="105">
        <f t="shared" si="266"/>
        <v>0</v>
      </c>
      <c r="AA218" s="105">
        <f t="shared" si="267"/>
        <v>0</v>
      </c>
      <c r="AB218" s="98">
        <f t="shared" si="268"/>
        <v>1</v>
      </c>
      <c r="AC218" s="105">
        <f t="shared" si="269"/>
        <v>0</v>
      </c>
      <c r="AD218" s="105">
        <f t="shared" si="270"/>
        <v>0</v>
      </c>
      <c r="AE218" s="103" t="s">
        <v>270</v>
      </c>
      <c r="AF218" s="38">
        <v>526</v>
      </c>
      <c r="AG218" s="38">
        <v>100</v>
      </c>
      <c r="AH218" s="38">
        <f t="shared" si="241"/>
        <v>0.20499999999999999</v>
      </c>
      <c r="AI218" s="82"/>
    </row>
    <row r="219" spans="1:35" ht="14.45" customHeight="1" x14ac:dyDescent="0.2">
      <c r="A219" s="83">
        <v>69</v>
      </c>
      <c r="B219" s="84" t="s">
        <v>413</v>
      </c>
      <c r="C219" s="244" t="s">
        <v>168</v>
      </c>
      <c r="D219" s="85">
        <f t="shared" si="257"/>
        <v>176487.69</v>
      </c>
      <c r="E219" s="85">
        <f t="shared" si="262"/>
        <v>168798.89</v>
      </c>
      <c r="F219" s="86" t="s">
        <v>30</v>
      </c>
      <c r="G219" s="83">
        <v>51593</v>
      </c>
      <c r="H219" s="244" t="s">
        <v>1066</v>
      </c>
      <c r="I219" s="83">
        <v>51591</v>
      </c>
      <c r="J219" s="244" t="s">
        <v>1075</v>
      </c>
      <c r="K219" s="96">
        <f t="shared" si="263"/>
        <v>24021.878769845873</v>
      </c>
      <c r="L219" s="96">
        <f t="shared" si="264"/>
        <v>22975.35013385097</v>
      </c>
      <c r="M219" s="97"/>
      <c r="N219" s="98" t="s">
        <v>269</v>
      </c>
      <c r="O219" s="112" t="s">
        <v>649</v>
      </c>
      <c r="P219" s="98" t="e">
        <f>VLOOKUP(I219,I220:J633,2,FALSE)</f>
        <v>#N/A</v>
      </c>
      <c r="Q219" s="99" t="e">
        <f>VLOOKUP(I219,#REF!,5,FALSE)</f>
        <v>#REF!</v>
      </c>
      <c r="R219" s="99" t="e">
        <f>VLOOKUP(I219,#REF!,6,FALSE)</f>
        <v>#REF!</v>
      </c>
      <c r="S219" s="100" t="e">
        <f t="shared" si="265"/>
        <v>#REF!</v>
      </c>
      <c r="T219" s="83">
        <v>69</v>
      </c>
      <c r="U219" s="83">
        <v>1</v>
      </c>
      <c r="V219" s="261">
        <v>4.6980000000000004</v>
      </c>
      <c r="W219" s="261">
        <v>34.515999999999998</v>
      </c>
      <c r="X219" s="98">
        <f t="shared" si="256"/>
        <v>0</v>
      </c>
      <c r="Y219" s="98">
        <f t="shared" si="258"/>
        <v>1</v>
      </c>
      <c r="Z219" s="105">
        <f t="shared" si="266"/>
        <v>0</v>
      </c>
      <c r="AA219" s="105">
        <f t="shared" si="267"/>
        <v>0</v>
      </c>
      <c r="AB219" s="98">
        <f t="shared" si="268"/>
        <v>0</v>
      </c>
      <c r="AC219" s="105">
        <f t="shared" si="269"/>
        <v>0</v>
      </c>
      <c r="AD219" s="105">
        <f t="shared" si="270"/>
        <v>0</v>
      </c>
      <c r="AE219" s="103" t="s">
        <v>270</v>
      </c>
      <c r="AF219" s="38">
        <v>526</v>
      </c>
      <c r="AG219" s="38">
        <v>100</v>
      </c>
      <c r="AH219" s="38">
        <f t="shared" si="241"/>
        <v>4.6980000000000004</v>
      </c>
      <c r="AI219" s="82"/>
    </row>
    <row r="220" spans="1:35" ht="14.45" customHeight="1" x14ac:dyDescent="0.2">
      <c r="A220" s="83">
        <v>69</v>
      </c>
      <c r="B220" s="84" t="s">
        <v>413</v>
      </c>
      <c r="C220" s="244" t="s">
        <v>168</v>
      </c>
      <c r="D220" s="85">
        <f t="shared" si="257"/>
        <v>176487.69</v>
      </c>
      <c r="E220" s="85">
        <f t="shared" si="262"/>
        <v>168798.89</v>
      </c>
      <c r="F220" s="86" t="s">
        <v>30</v>
      </c>
      <c r="G220" s="83">
        <v>51595</v>
      </c>
      <c r="H220" s="244" t="s">
        <v>1067</v>
      </c>
      <c r="I220" s="83">
        <v>51593</v>
      </c>
      <c r="J220" s="244" t="s">
        <v>1076</v>
      </c>
      <c r="K220" s="96">
        <f t="shared" si="263"/>
        <v>117.60391905203385</v>
      </c>
      <c r="L220" s="96">
        <f t="shared" si="264"/>
        <v>112.48042849692897</v>
      </c>
      <c r="M220" s="97"/>
      <c r="N220" s="98" t="s">
        <v>269</v>
      </c>
      <c r="O220" s="112" t="s">
        <v>649</v>
      </c>
      <c r="P220" s="98" t="e">
        <f>VLOOKUP(I220,I221:J634,2,FALSE)</f>
        <v>#N/A</v>
      </c>
      <c r="Q220" s="99" t="e">
        <f>VLOOKUP(I220,#REF!,5,FALSE)</f>
        <v>#REF!</v>
      </c>
      <c r="R220" s="99" t="e">
        <f>VLOOKUP(I220,#REF!,6,FALSE)</f>
        <v>#REF!</v>
      </c>
      <c r="S220" s="100" t="e">
        <f t="shared" si="265"/>
        <v>#REF!</v>
      </c>
      <c r="T220" s="83">
        <v>69</v>
      </c>
      <c r="U220" s="83">
        <v>1</v>
      </c>
      <c r="V220" s="261">
        <v>2.3E-2</v>
      </c>
      <c r="W220" s="261">
        <v>34.515999999999998</v>
      </c>
      <c r="X220" s="98">
        <f t="shared" si="256"/>
        <v>0</v>
      </c>
      <c r="Y220" s="98">
        <f t="shared" si="258"/>
        <v>1</v>
      </c>
      <c r="Z220" s="105">
        <f t="shared" si="266"/>
        <v>0</v>
      </c>
      <c r="AA220" s="105">
        <f t="shared" si="267"/>
        <v>0</v>
      </c>
      <c r="AB220" s="98">
        <f t="shared" si="268"/>
        <v>0</v>
      </c>
      <c r="AC220" s="105">
        <f t="shared" si="269"/>
        <v>0</v>
      </c>
      <c r="AD220" s="105">
        <f t="shared" si="270"/>
        <v>0</v>
      </c>
      <c r="AE220" s="103" t="s">
        <v>270</v>
      </c>
      <c r="AF220" s="38">
        <v>526</v>
      </c>
      <c r="AG220" s="38">
        <v>100</v>
      </c>
      <c r="AH220" s="38">
        <f t="shared" si="241"/>
        <v>2.3E-2</v>
      </c>
      <c r="AI220" s="82"/>
    </row>
    <row r="221" spans="1:35" ht="14.45" customHeight="1" x14ac:dyDescent="0.2">
      <c r="A221" s="83">
        <v>69</v>
      </c>
      <c r="B221" s="84" t="s">
        <v>413</v>
      </c>
      <c r="C221" s="244" t="s">
        <v>168</v>
      </c>
      <c r="D221" s="85">
        <f t="shared" si="257"/>
        <v>176487.69</v>
      </c>
      <c r="E221" s="85">
        <f t="shared" si="262"/>
        <v>168798.89</v>
      </c>
      <c r="F221" s="86" t="s">
        <v>30</v>
      </c>
      <c r="G221" s="83">
        <v>51597</v>
      </c>
      <c r="H221" s="244" t="s">
        <v>1068</v>
      </c>
      <c r="I221" s="83">
        <v>51595</v>
      </c>
      <c r="J221" s="244" t="s">
        <v>1077</v>
      </c>
      <c r="K221" s="96">
        <f t="shared" si="263"/>
        <v>76.698208077413369</v>
      </c>
      <c r="L221" s="96">
        <f t="shared" si="264"/>
        <v>73.356801193649332</v>
      </c>
      <c r="M221" s="97"/>
      <c r="N221" s="98" t="s">
        <v>269</v>
      </c>
      <c r="O221" s="112" t="s">
        <v>649</v>
      </c>
      <c r="P221" s="98" t="e">
        <f>VLOOKUP(I221,I222:J635,2,FALSE)</f>
        <v>#N/A</v>
      </c>
      <c r="Q221" s="99" t="e">
        <f>VLOOKUP(I221,#REF!,5,FALSE)</f>
        <v>#REF!</v>
      </c>
      <c r="R221" s="99" t="e">
        <f>VLOOKUP(I221,#REF!,6,FALSE)</f>
        <v>#REF!</v>
      </c>
      <c r="S221" s="100" t="e">
        <f t="shared" si="265"/>
        <v>#REF!</v>
      </c>
      <c r="T221" s="83">
        <v>69</v>
      </c>
      <c r="U221" s="83">
        <v>1</v>
      </c>
      <c r="V221" s="261">
        <v>1.4999999999999999E-2</v>
      </c>
      <c r="W221" s="261">
        <v>34.515999999999998</v>
      </c>
      <c r="X221" s="98">
        <f t="shared" si="256"/>
        <v>0</v>
      </c>
      <c r="Y221" s="98">
        <f t="shared" si="258"/>
        <v>1</v>
      </c>
      <c r="Z221" s="105">
        <f t="shared" si="266"/>
        <v>0</v>
      </c>
      <c r="AA221" s="105">
        <f t="shared" si="267"/>
        <v>0</v>
      </c>
      <c r="AB221" s="98">
        <f t="shared" si="268"/>
        <v>0</v>
      </c>
      <c r="AC221" s="105">
        <f t="shared" si="269"/>
        <v>0</v>
      </c>
      <c r="AD221" s="105">
        <f t="shared" si="270"/>
        <v>0</v>
      </c>
      <c r="AE221" s="103" t="s">
        <v>270</v>
      </c>
      <c r="AF221" s="38">
        <v>526</v>
      </c>
      <c r="AG221" s="38">
        <v>100</v>
      </c>
      <c r="AH221" s="38">
        <f t="shared" si="241"/>
        <v>1.4999999999999999E-2</v>
      </c>
      <c r="AI221" s="82"/>
    </row>
    <row r="222" spans="1:35" ht="14.45" customHeight="1" x14ac:dyDescent="0.2">
      <c r="A222" s="83">
        <v>69</v>
      </c>
      <c r="B222" s="84" t="s">
        <v>413</v>
      </c>
      <c r="C222" s="87" t="s">
        <v>791</v>
      </c>
      <c r="D222" s="85">
        <f>VLOOKUP(C222,TLine_Cost,2,FALSE)</f>
        <v>191032.56</v>
      </c>
      <c r="E222" s="85">
        <f t="shared" ref="E222" si="271">VLOOKUP(C222,TLine_Cost,4,FALSE)</f>
        <v>79319.72</v>
      </c>
      <c r="F222" s="86" t="s">
        <v>30</v>
      </c>
      <c r="G222" s="83">
        <v>51585</v>
      </c>
      <c r="H222" s="244" t="s">
        <v>1066</v>
      </c>
      <c r="I222" s="83">
        <v>51587</v>
      </c>
      <c r="J222" s="244" t="s">
        <v>1075</v>
      </c>
      <c r="K222" s="96">
        <f t="shared" ref="K222" si="272">D222*V222/W222</f>
        <v>26001.592504345816</v>
      </c>
      <c r="L222" s="96">
        <f t="shared" ref="L222" si="273">E222*V222/W222</f>
        <v>10796.269688260518</v>
      </c>
      <c r="M222" s="97"/>
      <c r="N222" s="98" t="s">
        <v>277</v>
      </c>
      <c r="O222" s="112" t="s">
        <v>270</v>
      </c>
      <c r="P222" s="98" t="e">
        <f>VLOOKUP(I222,I224:J629,2,FALSE)</f>
        <v>#N/A</v>
      </c>
      <c r="Q222" s="99" t="e">
        <f>VLOOKUP(I222,#REF!,5,FALSE)</f>
        <v>#REF!</v>
      </c>
      <c r="R222" s="99" t="e">
        <f>VLOOKUP(I222,#REF!,6,FALSE)</f>
        <v>#REF!</v>
      </c>
      <c r="S222" s="100" t="e">
        <f t="shared" ref="S222" si="274">SQRT(Q222^2+R222^2)</f>
        <v>#REF!</v>
      </c>
      <c r="T222" s="83">
        <v>69</v>
      </c>
      <c r="U222" s="83">
        <v>1</v>
      </c>
      <c r="V222" s="261">
        <v>4.6980000000000004</v>
      </c>
      <c r="W222" s="261">
        <v>34.515999999999998</v>
      </c>
      <c r="X222" s="98">
        <f t="shared" si="256"/>
        <v>0</v>
      </c>
      <c r="Y222" s="98">
        <f t="shared" si="258"/>
        <v>0</v>
      </c>
      <c r="Z222" s="105">
        <f t="shared" ref="Z222" si="275">K222*X222*Y222</f>
        <v>0</v>
      </c>
      <c r="AA222" s="105">
        <f t="shared" ref="AA222" si="276">L222*X222*Y222</f>
        <v>0</v>
      </c>
      <c r="AB222" s="98">
        <f t="shared" ref="AB222" si="277">IF(N222="R",1,0)</f>
        <v>1</v>
      </c>
      <c r="AC222" s="105">
        <f t="shared" ref="AC222" si="278">K222*X222*AB222</f>
        <v>0</v>
      </c>
      <c r="AD222" s="105">
        <f t="shared" ref="AD222" si="279">L222*X222*AB222</f>
        <v>0</v>
      </c>
      <c r="AE222" s="103" t="s">
        <v>270</v>
      </c>
      <c r="AF222" s="38">
        <v>526</v>
      </c>
      <c r="AG222" s="38">
        <v>100</v>
      </c>
      <c r="AH222" s="38">
        <f t="shared" si="241"/>
        <v>4.6980000000000004</v>
      </c>
    </row>
    <row r="223" spans="1:35" ht="14.45" customHeight="1" x14ac:dyDescent="0.2">
      <c r="A223" s="83">
        <v>69</v>
      </c>
      <c r="B223" s="84" t="s">
        <v>413</v>
      </c>
      <c r="C223" s="87" t="s">
        <v>821</v>
      </c>
      <c r="D223" s="85">
        <f>VLOOKUP(C223,TLine_Cost,2,FALSE)</f>
        <v>93097.849999999991</v>
      </c>
      <c r="E223" s="85">
        <f>VLOOKUP(C223,TLine_Cost,4,FALSE)</f>
        <v>43679.13</v>
      </c>
      <c r="F223" s="86" t="s">
        <v>30</v>
      </c>
      <c r="G223" s="83">
        <v>51485</v>
      </c>
      <c r="H223" s="88" t="s">
        <v>422</v>
      </c>
      <c r="I223" s="83">
        <v>51487</v>
      </c>
      <c r="J223" s="94" t="s">
        <v>421</v>
      </c>
      <c r="K223" s="96">
        <f>D223*V223/W223</f>
        <v>2697.2375130374317</v>
      </c>
      <c r="L223" s="96">
        <f>E223*V223/W223</f>
        <v>1265.4748522424384</v>
      </c>
      <c r="M223" s="97">
        <f>SUM(K223)</f>
        <v>2697.2375130374317</v>
      </c>
      <c r="N223" s="98" t="s">
        <v>277</v>
      </c>
      <c r="O223" s="112" t="s">
        <v>270</v>
      </c>
      <c r="P223" s="98" t="e">
        <f>VLOOKUP(I223,I224:J634,2,FALSE)</f>
        <v>#N/A</v>
      </c>
      <c r="Q223" s="99" t="e">
        <f>VLOOKUP(I223,#REF!,5,FALSE)</f>
        <v>#REF!</v>
      </c>
      <c r="R223" s="99" t="e">
        <f>VLOOKUP(I223,#REF!,6,FALSE)</f>
        <v>#REF!</v>
      </c>
      <c r="S223" s="100" t="e">
        <f>SQRT(Q223^2+R223^2)</f>
        <v>#REF!</v>
      </c>
      <c r="T223" s="83">
        <v>69</v>
      </c>
      <c r="U223" s="83">
        <v>1</v>
      </c>
      <c r="V223" s="101">
        <v>1</v>
      </c>
      <c r="W223" s="101">
        <v>34.515999999999998</v>
      </c>
      <c r="X223" s="98">
        <f t="shared" si="256"/>
        <v>0</v>
      </c>
      <c r="Y223" s="98">
        <f t="shared" si="258"/>
        <v>0</v>
      </c>
      <c r="Z223" s="105">
        <f>K223*X223*Y223</f>
        <v>0</v>
      </c>
      <c r="AA223" s="105">
        <f>L223*X223*Y223</f>
        <v>0</v>
      </c>
      <c r="AB223" s="98">
        <f>IF(N223="R",1,0)</f>
        <v>1</v>
      </c>
      <c r="AC223" s="105">
        <f>K223*X223*AB223</f>
        <v>0</v>
      </c>
      <c r="AD223" s="105">
        <f>L223*X223*AB223</f>
        <v>0</v>
      </c>
      <c r="AE223" s="103" t="s">
        <v>270</v>
      </c>
      <c r="AF223" s="38">
        <v>526</v>
      </c>
      <c r="AG223" s="38">
        <v>100</v>
      </c>
      <c r="AH223" s="150">
        <f>V223</f>
        <v>1</v>
      </c>
    </row>
    <row r="224" spans="1:35" ht="14.45" customHeight="1" x14ac:dyDescent="0.2">
      <c r="A224" s="83">
        <v>69</v>
      </c>
      <c r="B224" s="84" t="s">
        <v>413</v>
      </c>
      <c r="C224" s="87" t="s">
        <v>880</v>
      </c>
      <c r="D224" s="85">
        <f>VLOOKUP(C224,TLine_Cost,2,FALSE)</f>
        <v>2933.3199999999997</v>
      </c>
      <c r="E224" s="85">
        <f>VLOOKUP(C224,TLine_Cost,4,FALSE)</f>
        <v>848.53</v>
      </c>
      <c r="F224" s="86" t="s">
        <v>30</v>
      </c>
      <c r="G224" s="83">
        <v>51489</v>
      </c>
      <c r="H224" s="88" t="s">
        <v>419</v>
      </c>
      <c r="I224" s="83">
        <v>51493</v>
      </c>
      <c r="J224" s="94" t="s">
        <v>420</v>
      </c>
      <c r="K224" s="96">
        <f>D224*V224/W224</f>
        <v>42.492177540850619</v>
      </c>
      <c r="L224" s="96">
        <f>E224*V224/W224</f>
        <v>12.291835670413722</v>
      </c>
      <c r="M224" s="97">
        <f>SUM(K224)</f>
        <v>42.492177540850619</v>
      </c>
      <c r="N224" s="98" t="s">
        <v>277</v>
      </c>
      <c r="O224" s="112" t="s">
        <v>270</v>
      </c>
      <c r="P224" s="98" t="str">
        <f>VLOOKUP(I224,I198:J636,2,FALSE)</f>
        <v>Mid-America #2</v>
      </c>
      <c r="Q224" s="99" t="e">
        <f>VLOOKUP(I224,#REF!,5,FALSE)</f>
        <v>#REF!</v>
      </c>
      <c r="R224" s="99" t="e">
        <f>VLOOKUP(I224,#REF!,6,FALSE)</f>
        <v>#REF!</v>
      </c>
      <c r="S224" s="100" t="e">
        <f>SQRT(Q224^2+R224^2)</f>
        <v>#REF!</v>
      </c>
      <c r="T224" s="83">
        <v>69</v>
      </c>
      <c r="U224" s="83">
        <v>1</v>
      </c>
      <c r="V224" s="101">
        <v>0.5</v>
      </c>
      <c r="W224" s="101">
        <v>34.515999999999998</v>
      </c>
      <c r="X224" s="98">
        <f t="shared" si="256"/>
        <v>0</v>
      </c>
      <c r="Y224" s="98">
        <f t="shared" si="258"/>
        <v>0</v>
      </c>
      <c r="Z224" s="105">
        <f>K224*X224*Y224</f>
        <v>0</v>
      </c>
      <c r="AA224" s="105">
        <f>L224*X224*Y224</f>
        <v>0</v>
      </c>
      <c r="AB224" s="98">
        <f>IF(N224="R",1,0)</f>
        <v>1</v>
      </c>
      <c r="AC224" s="105">
        <f>K224*X224*AB224</f>
        <v>0</v>
      </c>
      <c r="AD224" s="105">
        <f>L224*X224*AB224</f>
        <v>0</v>
      </c>
      <c r="AE224" s="103" t="s">
        <v>270</v>
      </c>
      <c r="AF224" s="38">
        <v>526</v>
      </c>
      <c r="AG224" s="38">
        <v>100</v>
      </c>
      <c r="AH224" s="150">
        <f>V224</f>
        <v>0.5</v>
      </c>
    </row>
    <row r="225" spans="1:35" ht="14.45" customHeight="1" x14ac:dyDescent="0.2">
      <c r="A225" s="83">
        <v>69</v>
      </c>
      <c r="B225" s="84" t="s">
        <v>439</v>
      </c>
      <c r="C225" s="93" t="str">
        <f>VLOOKUP(B225,ckt_lookup,2,FALSE)</f>
        <v>Elec Tran-Line OH-TX- 69KV-East Sta-Van Buren Sub</v>
      </c>
      <c r="D225" s="85">
        <f t="shared" ref="D225:D240" si="280">VLOOKUP(C225,TLine_Cost,2,FALSE)</f>
        <v>112011.75</v>
      </c>
      <c r="E225" s="85">
        <f t="shared" ref="E225:E240" si="281">VLOOKUP(C225,TLine_Cost,4,FALSE)</f>
        <v>41339.19</v>
      </c>
      <c r="F225" s="86" t="s">
        <v>29</v>
      </c>
      <c r="G225" s="83">
        <v>50961</v>
      </c>
      <c r="H225" s="244" t="s">
        <v>1087</v>
      </c>
      <c r="I225" s="83">
        <v>50951</v>
      </c>
      <c r="J225" s="244" t="s">
        <v>1088</v>
      </c>
      <c r="K225" s="96">
        <f t="shared" ref="K225:K238" si="282">D225*V225/W225</f>
        <v>112011.75</v>
      </c>
      <c r="L225" s="96">
        <f t="shared" ref="L225:L238" si="283">E225*V225/W225</f>
        <v>41339.19</v>
      </c>
      <c r="M225" s="97">
        <f>SUM(K225)</f>
        <v>112011.75</v>
      </c>
      <c r="N225" s="98" t="s">
        <v>277</v>
      </c>
      <c r="O225" s="112" t="s">
        <v>270</v>
      </c>
      <c r="P225" s="98" t="e">
        <f>VLOOKUP(I225,I226:J629,2,FALSE)</f>
        <v>#N/A</v>
      </c>
      <c r="Q225" s="99" t="e">
        <f>VLOOKUP(I225,#REF!,5,FALSE)</f>
        <v>#REF!</v>
      </c>
      <c r="R225" s="99" t="e">
        <f>VLOOKUP(I225,#REF!,6,FALSE)</f>
        <v>#REF!</v>
      </c>
      <c r="S225" s="100" t="e">
        <f t="shared" ref="S225:S231" si="284">SQRT(Q225^2+R225^2)</f>
        <v>#REF!</v>
      </c>
      <c r="T225" s="83">
        <v>69</v>
      </c>
      <c r="U225" s="83">
        <v>1</v>
      </c>
      <c r="V225" s="101">
        <v>3.234</v>
      </c>
      <c r="W225" s="101">
        <v>3.234</v>
      </c>
      <c r="X225" s="98">
        <f t="shared" si="256"/>
        <v>1</v>
      </c>
      <c r="Y225" s="98">
        <f t="shared" si="258"/>
        <v>0</v>
      </c>
      <c r="Z225" s="105">
        <f t="shared" ref="Z225:Z241" si="285">K225*X225*Y225</f>
        <v>0</v>
      </c>
      <c r="AA225" s="105">
        <f t="shared" ref="AA225:AA241" si="286">L225*X225*Y225</f>
        <v>0</v>
      </c>
      <c r="AB225" s="98">
        <f t="shared" ref="AB225:AB241" si="287">IF(N225="R",1,0)</f>
        <v>1</v>
      </c>
      <c r="AC225" s="105">
        <f t="shared" ref="AC225:AC241" si="288">K225*X225*AB225</f>
        <v>112011.75</v>
      </c>
      <c r="AD225" s="105">
        <f t="shared" ref="AD225:AD241" si="289">L225*X225*AB225</f>
        <v>41339.19</v>
      </c>
      <c r="AE225" s="103" t="s">
        <v>270</v>
      </c>
      <c r="AF225" s="38">
        <v>526</v>
      </c>
      <c r="AG225" s="38">
        <v>100</v>
      </c>
      <c r="AH225" s="150">
        <f t="shared" si="241"/>
        <v>3.234</v>
      </c>
      <c r="AI225" s="82"/>
    </row>
    <row r="226" spans="1:35" ht="14.45" customHeight="1" x14ac:dyDescent="0.2">
      <c r="A226" s="83">
        <v>69</v>
      </c>
      <c r="B226" s="84" t="s">
        <v>440</v>
      </c>
      <c r="C226" s="244" t="s">
        <v>165</v>
      </c>
      <c r="D226" s="85">
        <f t="shared" si="280"/>
        <v>12503.35</v>
      </c>
      <c r="E226" s="85">
        <f>VLOOKUP(C226,TLine_Cost,4,FALSE)</f>
        <v>11564.82</v>
      </c>
      <c r="F226" s="86" t="s">
        <v>29</v>
      </c>
      <c r="G226" s="83">
        <v>50955</v>
      </c>
      <c r="H226" s="244" t="s">
        <v>1087</v>
      </c>
      <c r="I226" s="83">
        <v>50953</v>
      </c>
      <c r="J226" s="244" t="s">
        <v>1089</v>
      </c>
      <c r="K226" s="96">
        <f>D226*V226/W226</f>
        <v>12503.35</v>
      </c>
      <c r="L226" s="96">
        <f>E226*V226/W226</f>
        <v>11564.82</v>
      </c>
      <c r="M226" s="97"/>
      <c r="N226" s="98" t="s">
        <v>277</v>
      </c>
      <c r="O226" s="112" t="s">
        <v>270</v>
      </c>
      <c r="P226" s="98" t="e">
        <f>VLOOKUP(I226,I227:J631,2,FALSE)</f>
        <v>#N/A</v>
      </c>
      <c r="Q226" s="99" t="e">
        <f>VLOOKUP(I226,#REF!,5,FALSE)</f>
        <v>#REF!</v>
      </c>
      <c r="R226" s="99" t="e">
        <f>VLOOKUP(I226,#REF!,6,FALSE)</f>
        <v>#REF!</v>
      </c>
      <c r="S226" s="100" t="e">
        <f>SQRT(Q226^2+R226^2)</f>
        <v>#REF!</v>
      </c>
      <c r="T226" s="83">
        <v>69</v>
      </c>
      <c r="U226" s="83">
        <v>1</v>
      </c>
      <c r="V226" s="101">
        <v>2.08</v>
      </c>
      <c r="W226" s="101">
        <v>2.08</v>
      </c>
      <c r="X226" s="98">
        <f t="shared" si="256"/>
        <v>1</v>
      </c>
      <c r="Y226" s="98">
        <f t="shared" si="258"/>
        <v>0</v>
      </c>
      <c r="Z226" s="105">
        <f>K226*X226*Y226</f>
        <v>0</v>
      </c>
      <c r="AA226" s="105">
        <f>L226*X226*Y226</f>
        <v>0</v>
      </c>
      <c r="AB226" s="98">
        <f>IF(N226="R",1,0)</f>
        <v>1</v>
      </c>
      <c r="AC226" s="105">
        <f>K226*X226*AB226</f>
        <v>12503.35</v>
      </c>
      <c r="AD226" s="105">
        <f>L226*X226*AB226</f>
        <v>11564.82</v>
      </c>
      <c r="AE226" s="103" t="s">
        <v>270</v>
      </c>
      <c r="AF226" s="38">
        <v>526</v>
      </c>
      <c r="AG226" s="38">
        <v>100</v>
      </c>
      <c r="AH226" s="150">
        <f t="shared" si="241"/>
        <v>2.08</v>
      </c>
      <c r="AI226" s="82"/>
    </row>
    <row r="227" spans="1:35" ht="14.45" customHeight="1" x14ac:dyDescent="0.2">
      <c r="A227" s="83">
        <v>69</v>
      </c>
      <c r="B227" s="84" t="s">
        <v>271</v>
      </c>
      <c r="C227" s="93" t="s">
        <v>441</v>
      </c>
      <c r="D227" s="85">
        <f t="shared" si="280"/>
        <v>248472.67</v>
      </c>
      <c r="E227" s="85">
        <f t="shared" si="281"/>
        <v>160557.89000000001</v>
      </c>
      <c r="F227" s="86" t="s">
        <v>30</v>
      </c>
      <c r="G227" s="83">
        <v>51521</v>
      </c>
      <c r="H227" s="88" t="s">
        <v>273</v>
      </c>
      <c r="I227" s="83">
        <v>51523</v>
      </c>
      <c r="J227" s="94" t="s">
        <v>274</v>
      </c>
      <c r="K227" s="96">
        <f t="shared" si="282"/>
        <v>247652.62818481852</v>
      </c>
      <c r="L227" s="96">
        <f t="shared" si="283"/>
        <v>160027.9959735974</v>
      </c>
      <c r="M227" s="97">
        <f>SUM(K227)</f>
        <v>247652.62818481852</v>
      </c>
      <c r="N227" s="98" t="s">
        <v>277</v>
      </c>
      <c r="O227" s="112" t="s">
        <v>270</v>
      </c>
      <c r="P227" s="98" t="e">
        <f>VLOOKUP(I227,I228:J636,2,FALSE)</f>
        <v>#N/A</v>
      </c>
      <c r="Q227" s="99" t="e">
        <f>VLOOKUP(I227,#REF!,5,FALSE)</f>
        <v>#REF!</v>
      </c>
      <c r="R227" s="99" t="e">
        <f>VLOOKUP(I227,#REF!,6,FALSE)</f>
        <v>#REF!</v>
      </c>
      <c r="S227" s="100" t="e">
        <f t="shared" si="284"/>
        <v>#REF!</v>
      </c>
      <c r="T227" s="83">
        <v>69</v>
      </c>
      <c r="U227" s="83">
        <v>1</v>
      </c>
      <c r="V227" s="101">
        <v>9.06</v>
      </c>
      <c r="W227" s="101">
        <v>9.09</v>
      </c>
      <c r="X227" s="98">
        <f t="shared" si="256"/>
        <v>0</v>
      </c>
      <c r="Y227" s="98">
        <f t="shared" si="258"/>
        <v>0</v>
      </c>
      <c r="Z227" s="105">
        <f t="shared" si="285"/>
        <v>0</v>
      </c>
      <c r="AA227" s="105">
        <f t="shared" si="286"/>
        <v>0</v>
      </c>
      <c r="AB227" s="98">
        <f t="shared" si="287"/>
        <v>1</v>
      </c>
      <c r="AC227" s="105">
        <f t="shared" si="288"/>
        <v>0</v>
      </c>
      <c r="AD227" s="105">
        <f t="shared" si="289"/>
        <v>0</v>
      </c>
      <c r="AE227" s="103" t="s">
        <v>270</v>
      </c>
      <c r="AF227" s="38">
        <v>526</v>
      </c>
      <c r="AG227" s="38">
        <v>100</v>
      </c>
      <c r="AH227" s="150">
        <f t="shared" si="241"/>
        <v>9.06</v>
      </c>
    </row>
    <row r="228" spans="1:35" ht="14.25" customHeight="1" x14ac:dyDescent="0.2">
      <c r="A228" s="83">
        <v>69</v>
      </c>
      <c r="B228" s="84" t="s">
        <v>139</v>
      </c>
      <c r="C228" s="244" t="s">
        <v>166</v>
      </c>
      <c r="D228" s="85">
        <f t="shared" si="280"/>
        <v>221421.99</v>
      </c>
      <c r="E228" s="85">
        <f>VLOOKUP(C228,TLine_Cost,4,FALSE)</f>
        <v>209248.09</v>
      </c>
      <c r="F228" s="86" t="s">
        <v>29</v>
      </c>
      <c r="G228" s="83"/>
      <c r="H228" s="244" t="s">
        <v>1023</v>
      </c>
      <c r="I228" s="83"/>
      <c r="J228" s="94" t="s">
        <v>140</v>
      </c>
      <c r="K228" s="96">
        <f>D228*V228/W228</f>
        <v>134211.51642035553</v>
      </c>
      <c r="L228" s="96">
        <f>E228*V228/W228</f>
        <v>126832.49512373649</v>
      </c>
      <c r="M228" s="97">
        <f>SUM(K228)</f>
        <v>134211.51642035553</v>
      </c>
      <c r="N228" s="98" t="s">
        <v>277</v>
      </c>
      <c r="O228" s="112" t="s">
        <v>270</v>
      </c>
      <c r="P228" s="98" t="e">
        <f>VLOOKUP(I228,I231:J642,2,FALSE)</f>
        <v>#N/A</v>
      </c>
      <c r="Q228" s="99" t="e">
        <f>VLOOKUP(I228,#REF!,5,FALSE)</f>
        <v>#REF!</v>
      </c>
      <c r="R228" s="99" t="e">
        <f>VLOOKUP(I228,#REF!,6,FALSE)</f>
        <v>#REF!</v>
      </c>
      <c r="S228" s="100" t="e">
        <f>SQRT(Q228^2+R228^2)</f>
        <v>#REF!</v>
      </c>
      <c r="T228" s="83">
        <v>69</v>
      </c>
      <c r="U228" s="83">
        <v>1</v>
      </c>
      <c r="V228" s="261">
        <v>3.4780000000000002</v>
      </c>
      <c r="W228" s="261">
        <v>5.7380000000000004</v>
      </c>
      <c r="X228" s="98">
        <f t="shared" si="256"/>
        <v>1</v>
      </c>
      <c r="Y228" s="98">
        <f t="shared" si="258"/>
        <v>0</v>
      </c>
      <c r="Z228" s="105">
        <f>K228*X228*Y228</f>
        <v>0</v>
      </c>
      <c r="AA228" s="105">
        <f>L228*X228*Y228</f>
        <v>0</v>
      </c>
      <c r="AB228" s="98">
        <f>IF(N228="R",1,0)</f>
        <v>1</v>
      </c>
      <c r="AC228" s="105">
        <f>K228*X228*AB228</f>
        <v>134211.51642035553</v>
      </c>
      <c r="AD228" s="105">
        <f>L228*X228*AB228</f>
        <v>126832.49512373649</v>
      </c>
      <c r="AE228" s="103" t="s">
        <v>270</v>
      </c>
      <c r="AF228" s="38">
        <v>526</v>
      </c>
      <c r="AG228" s="38">
        <v>100</v>
      </c>
      <c r="AH228" s="38">
        <f t="shared" ref="AH228:AH277" si="290">V228</f>
        <v>3.4780000000000002</v>
      </c>
      <c r="AI228" s="82"/>
    </row>
    <row r="229" spans="1:35" ht="14.45" customHeight="1" x14ac:dyDescent="0.2">
      <c r="A229" s="83">
        <v>69</v>
      </c>
      <c r="B229" s="84" t="s">
        <v>141</v>
      </c>
      <c r="C229" s="244" t="s">
        <v>173</v>
      </c>
      <c r="D229" s="85">
        <f t="shared" si="280"/>
        <v>383293.36</v>
      </c>
      <c r="E229" s="85">
        <f>VLOOKUP(C229,TLine_Cost,4,FALSE)</f>
        <v>354660.55</v>
      </c>
      <c r="F229" s="86" t="s">
        <v>30</v>
      </c>
      <c r="G229" s="83"/>
      <c r="H229" s="88" t="s">
        <v>142</v>
      </c>
      <c r="I229" s="83"/>
      <c r="J229" s="94" t="s">
        <v>143</v>
      </c>
      <c r="K229" s="96">
        <f>D229*V229/W229</f>
        <v>201783.12939047464</v>
      </c>
      <c r="L229" s="96">
        <f>E229*V229/W229</f>
        <v>186709.51057004195</v>
      </c>
      <c r="M229" s="97">
        <f>SUM(K229:K230)</f>
        <v>362579.06062350911</v>
      </c>
      <c r="N229" s="98" t="s">
        <v>277</v>
      </c>
      <c r="O229" s="112" t="s">
        <v>270</v>
      </c>
      <c r="P229" s="98" t="e">
        <f>VLOOKUP(I229,I234:J643,2,FALSE)</f>
        <v>#N/A</v>
      </c>
      <c r="Q229" s="99" t="e">
        <f>VLOOKUP(I229,#REF!,5,FALSE)</f>
        <v>#REF!</v>
      </c>
      <c r="R229" s="99" t="e">
        <f>VLOOKUP(I229,#REF!,6,FALSE)</f>
        <v>#REF!</v>
      </c>
      <c r="S229" s="100" t="e">
        <f>SQRT(Q229^2+R229^2)</f>
        <v>#REF!</v>
      </c>
      <c r="T229" s="83">
        <v>69</v>
      </c>
      <c r="U229" s="83">
        <v>1</v>
      </c>
      <c r="V229" s="101">
        <v>6.4</v>
      </c>
      <c r="W229" s="101">
        <v>12.157</v>
      </c>
      <c r="X229" s="98">
        <f t="shared" si="256"/>
        <v>0</v>
      </c>
      <c r="Y229" s="98">
        <f t="shared" si="258"/>
        <v>0</v>
      </c>
      <c r="Z229" s="105">
        <f>K229*X229*Y229</f>
        <v>0</v>
      </c>
      <c r="AA229" s="105">
        <f>L229*X229*Y229</f>
        <v>0</v>
      </c>
      <c r="AB229" s="98">
        <f>IF(N229="R",1,0)</f>
        <v>1</v>
      </c>
      <c r="AC229" s="105">
        <f>K229*X229*AB229</f>
        <v>0</v>
      </c>
      <c r="AD229" s="105">
        <f>L229*X229*AB229</f>
        <v>0</v>
      </c>
      <c r="AE229" s="103" t="s">
        <v>270</v>
      </c>
      <c r="AF229" s="38">
        <v>526</v>
      </c>
      <c r="AG229" s="38">
        <v>100</v>
      </c>
      <c r="AH229" s="150">
        <f t="shared" si="290"/>
        <v>6.4</v>
      </c>
      <c r="AI229" s="82"/>
    </row>
    <row r="230" spans="1:35" ht="14.45" customHeight="1" x14ac:dyDescent="0.2">
      <c r="A230" s="83">
        <v>69</v>
      </c>
      <c r="B230" s="84" t="s">
        <v>141</v>
      </c>
      <c r="C230" s="244" t="s">
        <v>173</v>
      </c>
      <c r="D230" s="85">
        <f t="shared" si="280"/>
        <v>383293.36</v>
      </c>
      <c r="E230" s="85">
        <f>VLOOKUP(C230,TLine_Cost,4,FALSE)</f>
        <v>354660.55</v>
      </c>
      <c r="F230" s="86" t="s">
        <v>30</v>
      </c>
      <c r="G230" s="83"/>
      <c r="H230" s="88" t="s">
        <v>143</v>
      </c>
      <c r="I230" s="83"/>
      <c r="J230" s="94" t="s">
        <v>144</v>
      </c>
      <c r="K230" s="96">
        <f>D230*V230/W230</f>
        <v>160795.93123303444</v>
      </c>
      <c r="L230" s="96">
        <f>E230*V230/W230</f>
        <v>148784.14123550215</v>
      </c>
      <c r="M230" s="97"/>
      <c r="N230" s="98" t="s">
        <v>277</v>
      </c>
      <c r="O230" s="112" t="s">
        <v>270</v>
      </c>
      <c r="P230" s="98" t="e">
        <f>VLOOKUP(I230,I235:J644,2,FALSE)</f>
        <v>#N/A</v>
      </c>
      <c r="Q230" s="99" t="e">
        <f>VLOOKUP(I230,#REF!,5,FALSE)</f>
        <v>#REF!</v>
      </c>
      <c r="R230" s="99" t="e">
        <f>VLOOKUP(I230,#REF!,6,FALSE)</f>
        <v>#REF!</v>
      </c>
      <c r="S230" s="100" t="e">
        <f>SQRT(Q230^2+R230^2)</f>
        <v>#REF!</v>
      </c>
      <c r="T230" s="83">
        <v>69</v>
      </c>
      <c r="U230" s="83">
        <v>1</v>
      </c>
      <c r="V230" s="101">
        <v>5.0999999999999996</v>
      </c>
      <c r="W230" s="101">
        <v>12.157</v>
      </c>
      <c r="X230" s="98">
        <f t="shared" si="256"/>
        <v>0</v>
      </c>
      <c r="Y230" s="98">
        <f t="shared" si="258"/>
        <v>0</v>
      </c>
      <c r="Z230" s="105">
        <f>K230*X230*Y230</f>
        <v>0</v>
      </c>
      <c r="AA230" s="105">
        <f>L230*X230*Y230</f>
        <v>0</v>
      </c>
      <c r="AB230" s="98">
        <f>IF(N230="R",1,0)</f>
        <v>1</v>
      </c>
      <c r="AC230" s="105">
        <f>K230*X230*AB230</f>
        <v>0</v>
      </c>
      <c r="AD230" s="105">
        <f>L230*X230*AB230</f>
        <v>0</v>
      </c>
      <c r="AE230" s="103" t="s">
        <v>270</v>
      </c>
      <c r="AF230" s="38">
        <v>526</v>
      </c>
      <c r="AG230" s="38">
        <v>100</v>
      </c>
      <c r="AH230" s="150">
        <f t="shared" si="290"/>
        <v>5.0999999999999996</v>
      </c>
      <c r="AI230" s="82"/>
    </row>
    <row r="231" spans="1:35" ht="14.45" customHeight="1" x14ac:dyDescent="0.2">
      <c r="A231" s="122">
        <v>69</v>
      </c>
      <c r="B231" s="89" t="s">
        <v>444</v>
      </c>
      <c r="C231" s="90" t="str">
        <f>VLOOKUP(B231,ckt_lookup,2,FALSE)</f>
        <v>Elec Tran-Line OH-TX- 69KV-Graham-Justiceburg</v>
      </c>
      <c r="D231" s="91">
        <f t="shared" si="280"/>
        <v>1559421.15</v>
      </c>
      <c r="E231" s="91">
        <f t="shared" si="281"/>
        <v>884183.34000000008</v>
      </c>
      <c r="F231" s="199" t="s">
        <v>29</v>
      </c>
      <c r="G231" s="200">
        <v>51815</v>
      </c>
      <c r="H231" s="243" t="s">
        <v>1090</v>
      </c>
      <c r="I231" s="200">
        <v>51857</v>
      </c>
      <c r="J231" s="243" t="s">
        <v>1091</v>
      </c>
      <c r="K231" s="232">
        <f t="shared" si="282"/>
        <v>1559421.15</v>
      </c>
      <c r="L231" s="232">
        <f t="shared" si="283"/>
        <v>884183.34000000008</v>
      </c>
      <c r="M231" s="154">
        <f>SUM(K231)</f>
        <v>1559421.15</v>
      </c>
      <c r="N231" s="233" t="s">
        <v>269</v>
      </c>
      <c r="O231" s="234" t="s">
        <v>647</v>
      </c>
      <c r="P231" s="233" t="e">
        <f>VLOOKUP(I231,I232:J643,2,FALSE)</f>
        <v>#N/A</v>
      </c>
      <c r="Q231" s="235" t="e">
        <f>VLOOKUP(I231,#REF!,5,FALSE)</f>
        <v>#REF!</v>
      </c>
      <c r="R231" s="235" t="e">
        <f>VLOOKUP(I231,#REF!,6,FALSE)</f>
        <v>#REF!</v>
      </c>
      <c r="S231" s="236" t="e">
        <f t="shared" si="284"/>
        <v>#REF!</v>
      </c>
      <c r="T231" s="200">
        <v>69</v>
      </c>
      <c r="U231" s="200">
        <v>1</v>
      </c>
      <c r="V231" s="241">
        <v>15.412000000000001</v>
      </c>
      <c r="W231" s="241">
        <v>15.412000000000001</v>
      </c>
      <c r="X231" s="233">
        <f t="shared" si="256"/>
        <v>1</v>
      </c>
      <c r="Y231" s="233">
        <f t="shared" si="258"/>
        <v>1</v>
      </c>
      <c r="Z231" s="219">
        <f t="shared" si="285"/>
        <v>1559421.15</v>
      </c>
      <c r="AA231" s="219">
        <f t="shared" si="286"/>
        <v>884183.34000000008</v>
      </c>
      <c r="AB231" s="233">
        <f t="shared" si="287"/>
        <v>0</v>
      </c>
      <c r="AC231" s="219">
        <f t="shared" si="288"/>
        <v>0</v>
      </c>
      <c r="AD231" s="219">
        <f t="shared" si="289"/>
        <v>0</v>
      </c>
      <c r="AE231" s="237" t="s">
        <v>270</v>
      </c>
      <c r="AF231" s="238">
        <v>526</v>
      </c>
      <c r="AG231" s="238">
        <v>100</v>
      </c>
      <c r="AH231" s="242">
        <f t="shared" si="290"/>
        <v>15.412000000000001</v>
      </c>
      <c r="AI231" s="82"/>
    </row>
    <row r="232" spans="1:35" ht="14.45" customHeight="1" x14ac:dyDescent="0.2">
      <c r="A232" s="83">
        <v>69</v>
      </c>
      <c r="B232" s="84" t="s">
        <v>445</v>
      </c>
      <c r="C232" s="87" t="s">
        <v>796</v>
      </c>
      <c r="D232" s="85">
        <f t="shared" si="280"/>
        <v>587277.34000000008</v>
      </c>
      <c r="E232" s="85">
        <f t="shared" si="281"/>
        <v>542112.56000000006</v>
      </c>
      <c r="F232" s="86" t="s">
        <v>30</v>
      </c>
      <c r="G232" s="83"/>
      <c r="H232" s="88" t="s">
        <v>682</v>
      </c>
      <c r="I232" s="83"/>
      <c r="J232" s="94" t="s">
        <v>683</v>
      </c>
      <c r="K232" s="96">
        <f t="shared" si="282"/>
        <v>599772.60255319171</v>
      </c>
      <c r="L232" s="96">
        <f t="shared" si="283"/>
        <v>553646.86978723411</v>
      </c>
      <c r="M232" s="97">
        <f>SUM(K232)</f>
        <v>599772.60255319171</v>
      </c>
      <c r="N232" s="98" t="s">
        <v>277</v>
      </c>
      <c r="O232" s="112" t="s">
        <v>270</v>
      </c>
      <c r="P232" s="98"/>
      <c r="Q232" s="99"/>
      <c r="R232" s="99"/>
      <c r="S232" s="100"/>
      <c r="T232" s="83">
        <v>69</v>
      </c>
      <c r="U232" s="83">
        <v>1</v>
      </c>
      <c r="V232" s="101">
        <v>14.4</v>
      </c>
      <c r="W232" s="101">
        <v>14.1</v>
      </c>
      <c r="X232" s="98">
        <f t="shared" si="256"/>
        <v>0</v>
      </c>
      <c r="Y232" s="98">
        <f t="shared" si="258"/>
        <v>0</v>
      </c>
      <c r="Z232" s="105">
        <f t="shared" si="285"/>
        <v>0</v>
      </c>
      <c r="AA232" s="105">
        <f t="shared" si="286"/>
        <v>0</v>
      </c>
      <c r="AB232" s="98">
        <f t="shared" si="287"/>
        <v>1</v>
      </c>
      <c r="AC232" s="105">
        <f t="shared" si="288"/>
        <v>0</v>
      </c>
      <c r="AD232" s="105">
        <f t="shared" si="289"/>
        <v>0</v>
      </c>
      <c r="AE232" s="103" t="s">
        <v>270</v>
      </c>
      <c r="AF232" s="38">
        <v>526</v>
      </c>
      <c r="AG232" s="38">
        <v>100</v>
      </c>
      <c r="AH232" s="150">
        <f t="shared" si="290"/>
        <v>14.4</v>
      </c>
      <c r="AI232" s="82"/>
    </row>
    <row r="233" spans="1:35" ht="14.45" customHeight="1" x14ac:dyDescent="0.2">
      <c r="A233" s="83">
        <v>69</v>
      </c>
      <c r="B233" s="84" t="s">
        <v>449</v>
      </c>
      <c r="C233" s="93" t="str">
        <f t="shared" ref="C233:C253" si="291">VLOOKUP(B233,ckt_lookup,2,FALSE)</f>
        <v>Elec Tran-Line OH-TX- 69KV-Happy Int-Shamrock Pumping Sta</v>
      </c>
      <c r="D233" s="85">
        <f t="shared" si="280"/>
        <v>175426.18</v>
      </c>
      <c r="E233" s="85">
        <f t="shared" si="281"/>
        <v>121353.78</v>
      </c>
      <c r="F233" s="86" t="s">
        <v>29</v>
      </c>
      <c r="G233" s="83">
        <v>51301</v>
      </c>
      <c r="H233" s="88" t="s">
        <v>1344</v>
      </c>
      <c r="I233" s="83">
        <v>51299</v>
      </c>
      <c r="J233" s="244" t="s">
        <v>1092</v>
      </c>
      <c r="K233" s="96">
        <f>D233*V233/W233</f>
        <v>15889.370559728182</v>
      </c>
      <c r="L233" s="96">
        <f t="shared" si="283"/>
        <v>10991.718449570815</v>
      </c>
      <c r="M233" s="97">
        <f>SUM(K233:K235)</f>
        <v>173857.63404148785</v>
      </c>
      <c r="N233" s="98" t="s">
        <v>277</v>
      </c>
      <c r="O233" s="112" t="s">
        <v>270</v>
      </c>
      <c r="P233" s="98" t="e">
        <f>VLOOKUP(I233,I234:J646,2,FALSE)</f>
        <v>#N/A</v>
      </c>
      <c r="Q233" s="99" t="e">
        <f>VLOOKUP(I233,#REF!,5,FALSE)</f>
        <v>#REF!</v>
      </c>
      <c r="R233" s="99" t="e">
        <f>VLOOKUP(I233,#REF!,6,FALSE)</f>
        <v>#REF!</v>
      </c>
      <c r="S233" s="100" t="e">
        <f t="shared" ref="S233:S241" si="292">SQRT(Q233^2+R233^2)</f>
        <v>#REF!</v>
      </c>
      <c r="T233" s="83">
        <v>69</v>
      </c>
      <c r="U233" s="83">
        <v>1</v>
      </c>
      <c r="V233" s="101">
        <v>1.0129999999999999</v>
      </c>
      <c r="W233" s="261">
        <v>11.183999999999999</v>
      </c>
      <c r="X233" s="98">
        <f t="shared" si="256"/>
        <v>1</v>
      </c>
      <c r="Y233" s="98">
        <f t="shared" si="258"/>
        <v>0</v>
      </c>
      <c r="Z233" s="105">
        <f t="shared" si="285"/>
        <v>0</v>
      </c>
      <c r="AA233" s="105">
        <f t="shared" si="286"/>
        <v>0</v>
      </c>
      <c r="AB233" s="98">
        <f t="shared" si="287"/>
        <v>1</v>
      </c>
      <c r="AC233" s="105">
        <f t="shared" si="288"/>
        <v>15889.370559728182</v>
      </c>
      <c r="AD233" s="105">
        <f t="shared" si="289"/>
        <v>10991.718449570815</v>
      </c>
      <c r="AE233" s="103" t="s">
        <v>270</v>
      </c>
      <c r="AF233" s="38">
        <v>526</v>
      </c>
      <c r="AG233" s="38">
        <v>100</v>
      </c>
      <c r="AH233" s="150">
        <f t="shared" si="290"/>
        <v>1.0129999999999999</v>
      </c>
      <c r="AI233" s="82"/>
    </row>
    <row r="234" spans="1:35" ht="14.45" customHeight="1" x14ac:dyDescent="0.2">
      <c r="A234" s="83">
        <v>69</v>
      </c>
      <c r="B234" s="84" t="s">
        <v>449</v>
      </c>
      <c r="C234" s="93" t="str">
        <f t="shared" si="291"/>
        <v>Elec Tran-Line OH-TX- 69KV-Happy Int-Shamrock Pumping Sta</v>
      </c>
      <c r="D234" s="85">
        <f t="shared" si="280"/>
        <v>175426.18</v>
      </c>
      <c r="E234" s="85">
        <f t="shared" si="281"/>
        <v>121353.78</v>
      </c>
      <c r="F234" s="86" t="s">
        <v>29</v>
      </c>
      <c r="G234" s="83">
        <v>51299</v>
      </c>
      <c r="H234" s="244" t="s">
        <v>1092</v>
      </c>
      <c r="I234" s="83">
        <v>51297</v>
      </c>
      <c r="J234" s="244" t="s">
        <v>1093</v>
      </c>
      <c r="K234" s="96">
        <f t="shared" si="282"/>
        <v>108433.58211194565</v>
      </c>
      <c r="L234" s="96">
        <f t="shared" si="283"/>
        <v>75010.611689914163</v>
      </c>
      <c r="M234" s="97"/>
      <c r="N234" s="98" t="s">
        <v>277</v>
      </c>
      <c r="O234" s="112" t="s">
        <v>270</v>
      </c>
      <c r="P234" s="98" t="e">
        <f>VLOOKUP(I234,I235:J647,2,FALSE)</f>
        <v>#N/A</v>
      </c>
      <c r="Q234" s="99" t="e">
        <f>VLOOKUP(I234,#REF!,5,FALSE)</f>
        <v>#REF!</v>
      </c>
      <c r="R234" s="99" t="e">
        <f>VLOOKUP(I234,#REF!,6,FALSE)</f>
        <v>#REF!</v>
      </c>
      <c r="S234" s="100" t="e">
        <f t="shared" si="292"/>
        <v>#REF!</v>
      </c>
      <c r="T234" s="83">
        <v>69</v>
      </c>
      <c r="U234" s="83">
        <v>1</v>
      </c>
      <c r="V234" s="261">
        <v>6.9130000000000003</v>
      </c>
      <c r="W234" s="261">
        <v>11.183999999999999</v>
      </c>
      <c r="X234" s="98">
        <f t="shared" si="256"/>
        <v>1</v>
      </c>
      <c r="Y234" s="98">
        <f t="shared" si="258"/>
        <v>0</v>
      </c>
      <c r="Z234" s="105">
        <f t="shared" si="285"/>
        <v>0</v>
      </c>
      <c r="AA234" s="105">
        <f t="shared" si="286"/>
        <v>0</v>
      </c>
      <c r="AB234" s="98">
        <f t="shared" si="287"/>
        <v>1</v>
      </c>
      <c r="AC234" s="105">
        <f t="shared" si="288"/>
        <v>108433.58211194565</v>
      </c>
      <c r="AD234" s="105">
        <f t="shared" si="289"/>
        <v>75010.611689914163</v>
      </c>
      <c r="AE234" s="103" t="s">
        <v>270</v>
      </c>
      <c r="AF234" s="38">
        <v>526</v>
      </c>
      <c r="AG234" s="38">
        <v>100</v>
      </c>
      <c r="AH234" s="38">
        <f t="shared" si="290"/>
        <v>6.9130000000000003</v>
      </c>
      <c r="AI234" s="82"/>
    </row>
    <row r="235" spans="1:35" ht="14.45" customHeight="1" x14ac:dyDescent="0.2">
      <c r="A235" s="83">
        <v>69</v>
      </c>
      <c r="B235" s="84" t="s">
        <v>449</v>
      </c>
      <c r="C235" s="93" t="str">
        <f t="shared" si="291"/>
        <v>Elec Tran-Line OH-TX- 69KV-Happy Int-Shamrock Pumping Sta</v>
      </c>
      <c r="D235" s="85">
        <f t="shared" si="280"/>
        <v>175426.18</v>
      </c>
      <c r="E235" s="85">
        <f t="shared" si="281"/>
        <v>121353.78</v>
      </c>
      <c r="F235" s="86" t="s">
        <v>29</v>
      </c>
      <c r="G235" s="83">
        <v>51299</v>
      </c>
      <c r="H235" s="244" t="s">
        <v>1092</v>
      </c>
      <c r="I235" s="83">
        <v>51305</v>
      </c>
      <c r="J235" s="244" t="s">
        <v>1094</v>
      </c>
      <c r="K235" s="96">
        <f t="shared" si="282"/>
        <v>49534.681369814025</v>
      </c>
      <c r="L235" s="96">
        <f t="shared" si="283"/>
        <v>34266.383873390558</v>
      </c>
      <c r="M235" s="97"/>
      <c r="N235" s="98" t="s">
        <v>277</v>
      </c>
      <c r="O235" s="112" t="s">
        <v>270</v>
      </c>
      <c r="P235" s="98" t="e">
        <f>VLOOKUP(I235,I236:J648,2,FALSE)</f>
        <v>#N/A</v>
      </c>
      <c r="Q235" s="99" t="e">
        <f>VLOOKUP(I235,#REF!,5,FALSE)</f>
        <v>#REF!</v>
      </c>
      <c r="R235" s="99" t="e">
        <f>VLOOKUP(I235,#REF!,6,FALSE)</f>
        <v>#REF!</v>
      </c>
      <c r="S235" s="100" t="e">
        <f t="shared" si="292"/>
        <v>#REF!</v>
      </c>
      <c r="T235" s="83">
        <v>69</v>
      </c>
      <c r="U235" s="83">
        <v>1</v>
      </c>
      <c r="V235" s="261">
        <v>3.1579999999999999</v>
      </c>
      <c r="W235" s="261">
        <v>11.183999999999999</v>
      </c>
      <c r="X235" s="98">
        <f t="shared" si="256"/>
        <v>1</v>
      </c>
      <c r="Y235" s="98">
        <f t="shared" si="258"/>
        <v>0</v>
      </c>
      <c r="Z235" s="105">
        <f t="shared" si="285"/>
        <v>0</v>
      </c>
      <c r="AA235" s="105">
        <f t="shared" si="286"/>
        <v>0</v>
      </c>
      <c r="AB235" s="98">
        <f t="shared" si="287"/>
        <v>1</v>
      </c>
      <c r="AC235" s="105">
        <f t="shared" si="288"/>
        <v>49534.681369814025</v>
      </c>
      <c r="AD235" s="105">
        <f t="shared" si="289"/>
        <v>34266.383873390558</v>
      </c>
      <c r="AE235" s="103" t="s">
        <v>270</v>
      </c>
      <c r="AF235" s="38">
        <v>526</v>
      </c>
      <c r="AG235" s="38">
        <v>100</v>
      </c>
      <c r="AH235" s="38">
        <f t="shared" si="290"/>
        <v>3.1579999999999999</v>
      </c>
      <c r="AI235" s="82"/>
    </row>
    <row r="236" spans="1:35" ht="14.45" customHeight="1" x14ac:dyDescent="0.2">
      <c r="A236" s="83">
        <v>69</v>
      </c>
      <c r="B236" s="84" t="s">
        <v>450</v>
      </c>
      <c r="C236" s="244" t="s">
        <v>390</v>
      </c>
      <c r="D236" s="85">
        <f t="shared" si="280"/>
        <v>81075.260000000009</v>
      </c>
      <c r="E236" s="85">
        <f t="shared" si="281"/>
        <v>79049.23</v>
      </c>
      <c r="F236" s="86" t="s">
        <v>29</v>
      </c>
      <c r="G236" s="83">
        <v>51095</v>
      </c>
      <c r="H236" s="244" t="s">
        <v>1095</v>
      </c>
      <c r="I236" s="83">
        <v>51091</v>
      </c>
      <c r="J236" s="244" t="s">
        <v>1096</v>
      </c>
      <c r="K236" s="96">
        <f t="shared" si="282"/>
        <v>28068.281524134505</v>
      </c>
      <c r="L236" s="96">
        <f t="shared" si="283"/>
        <v>27366.869275609584</v>
      </c>
      <c r="M236" s="97">
        <f>SUM(K236:K240)</f>
        <v>66835.653340442179</v>
      </c>
      <c r="N236" s="98" t="s">
        <v>277</v>
      </c>
      <c r="O236" s="112" t="s">
        <v>270</v>
      </c>
      <c r="P236" s="98" t="e">
        <f>VLOOKUP(I236,I237:J651,2,FALSE)</f>
        <v>#N/A</v>
      </c>
      <c r="Q236" s="99" t="e">
        <f>VLOOKUP(I236,#REF!,5,FALSE)</f>
        <v>#REF!</v>
      </c>
      <c r="R236" s="99" t="e">
        <f>VLOOKUP(I236,#REF!,6,FALSE)</f>
        <v>#REF!</v>
      </c>
      <c r="S236" s="100" t="e">
        <f t="shared" si="292"/>
        <v>#REF!</v>
      </c>
      <c r="T236" s="83">
        <v>69</v>
      </c>
      <c r="U236" s="83">
        <v>1</v>
      </c>
      <c r="V236" s="261">
        <v>4.87</v>
      </c>
      <c r="W236" s="261">
        <v>14.067</v>
      </c>
      <c r="X236" s="98">
        <f t="shared" si="256"/>
        <v>1</v>
      </c>
      <c r="Y236" s="98">
        <f t="shared" si="258"/>
        <v>0</v>
      </c>
      <c r="Z236" s="105">
        <f t="shared" si="285"/>
        <v>0</v>
      </c>
      <c r="AA236" s="105">
        <f t="shared" si="286"/>
        <v>0</v>
      </c>
      <c r="AB236" s="98">
        <f t="shared" si="287"/>
        <v>1</v>
      </c>
      <c r="AC236" s="105">
        <f t="shared" si="288"/>
        <v>28068.281524134505</v>
      </c>
      <c r="AD236" s="105">
        <f t="shared" si="289"/>
        <v>27366.869275609584</v>
      </c>
      <c r="AE236" s="103" t="s">
        <v>270</v>
      </c>
      <c r="AF236" s="38">
        <v>526</v>
      </c>
      <c r="AG236" s="38">
        <v>100</v>
      </c>
      <c r="AH236" s="38">
        <f t="shared" si="290"/>
        <v>4.87</v>
      </c>
      <c r="AI236" s="82"/>
    </row>
    <row r="237" spans="1:35" ht="14.45" customHeight="1" x14ac:dyDescent="0.2">
      <c r="A237" s="122">
        <v>69</v>
      </c>
      <c r="B237" s="201" t="s">
        <v>450</v>
      </c>
      <c r="C237" s="243" t="s">
        <v>390</v>
      </c>
      <c r="D237" s="91">
        <f t="shared" si="280"/>
        <v>81075.260000000009</v>
      </c>
      <c r="E237" s="91">
        <f t="shared" si="281"/>
        <v>79049.23</v>
      </c>
      <c r="F237" s="92" t="s">
        <v>29</v>
      </c>
      <c r="G237" s="95">
        <v>51097</v>
      </c>
      <c r="H237" s="243" t="s">
        <v>1097</v>
      </c>
      <c r="I237" s="200">
        <v>51083</v>
      </c>
      <c r="J237" s="243" t="s">
        <v>1098</v>
      </c>
      <c r="K237" s="232">
        <f t="shared" si="282"/>
        <v>23659.198286770461</v>
      </c>
      <c r="L237" s="232">
        <f t="shared" si="283"/>
        <v>23067.966812397812</v>
      </c>
      <c r="M237" s="154"/>
      <c r="N237" s="233" t="s">
        <v>269</v>
      </c>
      <c r="O237" s="234" t="s">
        <v>644</v>
      </c>
      <c r="P237" s="233" t="e">
        <f>VLOOKUP(I237,I238:J652,2,FALSE)</f>
        <v>#N/A</v>
      </c>
      <c r="Q237" s="235" t="e">
        <f>VLOOKUP(I237,#REF!,5,FALSE)</f>
        <v>#REF!</v>
      </c>
      <c r="R237" s="235" t="e">
        <f>VLOOKUP(I237,#REF!,6,FALSE)</f>
        <v>#REF!</v>
      </c>
      <c r="S237" s="236" t="e">
        <f t="shared" si="292"/>
        <v>#REF!</v>
      </c>
      <c r="T237" s="200">
        <v>69</v>
      </c>
      <c r="U237" s="200">
        <v>1</v>
      </c>
      <c r="V237" s="276">
        <v>4.1050000000000004</v>
      </c>
      <c r="W237" s="276">
        <v>14.067</v>
      </c>
      <c r="X237" s="233">
        <f t="shared" si="256"/>
        <v>1</v>
      </c>
      <c r="Y237" s="233">
        <f t="shared" si="258"/>
        <v>1</v>
      </c>
      <c r="Z237" s="125">
        <f t="shared" si="285"/>
        <v>23659.198286770461</v>
      </c>
      <c r="AA237" s="125">
        <f t="shared" si="286"/>
        <v>23067.966812397812</v>
      </c>
      <c r="AB237" s="118">
        <f t="shared" si="287"/>
        <v>0</v>
      </c>
      <c r="AC237" s="125">
        <f t="shared" si="288"/>
        <v>0</v>
      </c>
      <c r="AD237" s="125">
        <f t="shared" si="289"/>
        <v>0</v>
      </c>
      <c r="AE237" s="126" t="s">
        <v>270</v>
      </c>
      <c r="AF237" s="127">
        <v>526</v>
      </c>
      <c r="AG237" s="127">
        <v>100</v>
      </c>
      <c r="AH237" s="127">
        <f t="shared" si="290"/>
        <v>4.1050000000000004</v>
      </c>
      <c r="AI237" s="82"/>
    </row>
    <row r="238" spans="1:35" ht="14.45" customHeight="1" x14ac:dyDescent="0.2">
      <c r="A238" s="200">
        <v>69</v>
      </c>
      <c r="B238" s="201" t="s">
        <v>450</v>
      </c>
      <c r="C238" s="243" t="s">
        <v>390</v>
      </c>
      <c r="D238" s="165">
        <f t="shared" si="280"/>
        <v>81075.260000000009</v>
      </c>
      <c r="E238" s="165">
        <f t="shared" si="281"/>
        <v>79049.23</v>
      </c>
      <c r="F238" s="199" t="s">
        <v>29</v>
      </c>
      <c r="G238" s="200">
        <v>51105</v>
      </c>
      <c r="H238" s="243" t="s">
        <v>1098</v>
      </c>
      <c r="I238" s="200">
        <v>51097</v>
      </c>
      <c r="J238" s="243" t="s">
        <v>1099</v>
      </c>
      <c r="K238" s="232">
        <f t="shared" si="282"/>
        <v>14898.666887040594</v>
      </c>
      <c r="L238" s="232">
        <f t="shared" si="283"/>
        <v>14526.356689414943</v>
      </c>
      <c r="M238" s="154"/>
      <c r="N238" s="233" t="s">
        <v>269</v>
      </c>
      <c r="O238" s="234" t="s">
        <v>644</v>
      </c>
      <c r="P238" s="233" t="e">
        <f>VLOOKUP(I238,I241:J653,2,FALSE)</f>
        <v>#N/A</v>
      </c>
      <c r="Q238" s="235" t="e">
        <f>VLOOKUP(I238,#REF!,5,FALSE)</f>
        <v>#REF!</v>
      </c>
      <c r="R238" s="235" t="e">
        <f>VLOOKUP(I238,#REF!,6,FALSE)</f>
        <v>#REF!</v>
      </c>
      <c r="S238" s="236" t="e">
        <f t="shared" si="292"/>
        <v>#REF!</v>
      </c>
      <c r="T238" s="200">
        <v>69</v>
      </c>
      <c r="U238" s="200">
        <v>1</v>
      </c>
      <c r="V238" s="276">
        <v>2.585</v>
      </c>
      <c r="W238" s="276">
        <v>14.067</v>
      </c>
      <c r="X238" s="233">
        <f t="shared" si="256"/>
        <v>1</v>
      </c>
      <c r="Y238" s="233">
        <f t="shared" si="258"/>
        <v>1</v>
      </c>
      <c r="Z238" s="125">
        <f t="shared" si="285"/>
        <v>14898.666887040594</v>
      </c>
      <c r="AA238" s="125">
        <f t="shared" si="286"/>
        <v>14526.356689414943</v>
      </c>
      <c r="AB238" s="118">
        <f t="shared" si="287"/>
        <v>0</v>
      </c>
      <c r="AC238" s="125">
        <f t="shared" si="288"/>
        <v>0</v>
      </c>
      <c r="AD238" s="125">
        <f t="shared" si="289"/>
        <v>0</v>
      </c>
      <c r="AE238" s="126" t="s">
        <v>270</v>
      </c>
      <c r="AF238" s="127">
        <v>526</v>
      </c>
      <c r="AG238" s="127">
        <v>100</v>
      </c>
      <c r="AH238" s="127">
        <f t="shared" si="290"/>
        <v>2.585</v>
      </c>
      <c r="AI238" s="82"/>
    </row>
    <row r="239" spans="1:35" ht="14.45" customHeight="1" x14ac:dyDescent="0.2">
      <c r="A239" s="200">
        <v>69</v>
      </c>
      <c r="B239" s="201" t="s">
        <v>450</v>
      </c>
      <c r="C239" s="243" t="s">
        <v>390</v>
      </c>
      <c r="D239" s="165">
        <f t="shared" si="280"/>
        <v>81075.260000000009</v>
      </c>
      <c r="E239" s="165">
        <f t="shared" si="281"/>
        <v>79049.23</v>
      </c>
      <c r="F239" s="199" t="s">
        <v>29</v>
      </c>
      <c r="G239" s="200"/>
      <c r="H239" s="243" t="s">
        <v>1099</v>
      </c>
      <c r="I239" s="200"/>
      <c r="J239" s="243" t="s">
        <v>1100</v>
      </c>
      <c r="K239" s="232">
        <f>D239*V239/W239</f>
        <v>109.50664249662331</v>
      </c>
      <c r="L239" s="232">
        <f t="shared" ref="L239:L251" si="293">E239*V239/W239</f>
        <v>106.77012653728583</v>
      </c>
      <c r="M239" s="154"/>
      <c r="N239" s="233" t="s">
        <v>269</v>
      </c>
      <c r="O239" s="234" t="s">
        <v>644</v>
      </c>
      <c r="P239" s="233"/>
      <c r="Q239" s="235"/>
      <c r="R239" s="235"/>
      <c r="S239" s="236"/>
      <c r="T239" s="200">
        <v>69</v>
      </c>
      <c r="U239" s="200">
        <v>1</v>
      </c>
      <c r="V239" s="276">
        <v>1.9E-2</v>
      </c>
      <c r="W239" s="276">
        <v>14.067</v>
      </c>
      <c r="X239" s="233">
        <f t="shared" si="256"/>
        <v>1</v>
      </c>
      <c r="Y239" s="233">
        <f t="shared" si="258"/>
        <v>1</v>
      </c>
      <c r="Z239" s="219">
        <f>K239*X239*Y239</f>
        <v>109.50664249662331</v>
      </c>
      <c r="AA239" s="219">
        <f>L239*X239*Y239</f>
        <v>106.77012653728583</v>
      </c>
      <c r="AB239" s="233">
        <f t="shared" si="287"/>
        <v>0</v>
      </c>
      <c r="AC239" s="219">
        <f>K239*X239*AB239</f>
        <v>0</v>
      </c>
      <c r="AD239" s="219">
        <f>L239*X239*AB239</f>
        <v>0</v>
      </c>
      <c r="AE239" s="126" t="s">
        <v>270</v>
      </c>
      <c r="AF239" s="127">
        <v>526</v>
      </c>
      <c r="AG239" s="127">
        <v>100</v>
      </c>
      <c r="AH239" s="127">
        <f t="shared" si="290"/>
        <v>1.9E-2</v>
      </c>
      <c r="AI239" s="82"/>
    </row>
    <row r="240" spans="1:35" ht="14.45" customHeight="1" x14ac:dyDescent="0.2">
      <c r="A240" s="200">
        <v>69</v>
      </c>
      <c r="B240" s="201" t="s">
        <v>450</v>
      </c>
      <c r="C240" s="243" t="s">
        <v>390</v>
      </c>
      <c r="D240" s="165">
        <f t="shared" si="280"/>
        <v>81075.260000000009</v>
      </c>
      <c r="E240" s="165">
        <f t="shared" si="281"/>
        <v>79049.23</v>
      </c>
      <c r="F240" s="199" t="s">
        <v>29</v>
      </c>
      <c r="G240" s="200"/>
      <c r="H240" s="243" t="s">
        <v>1099</v>
      </c>
      <c r="I240" s="200"/>
      <c r="J240" s="243" t="s">
        <v>1101</v>
      </c>
      <c r="K240" s="232">
        <v>100</v>
      </c>
      <c r="L240" s="232">
        <f t="shared" si="293"/>
        <v>151.72596928982725</v>
      </c>
      <c r="M240" s="154"/>
      <c r="N240" s="233" t="s">
        <v>269</v>
      </c>
      <c r="O240" s="234" t="s">
        <v>644</v>
      </c>
      <c r="P240" s="233"/>
      <c r="Q240" s="235"/>
      <c r="R240" s="235"/>
      <c r="S240" s="236"/>
      <c r="T240" s="200">
        <v>69</v>
      </c>
      <c r="U240" s="200">
        <v>1</v>
      </c>
      <c r="V240" s="276">
        <v>2.7E-2</v>
      </c>
      <c r="W240" s="276">
        <v>14.067</v>
      </c>
      <c r="X240" s="233">
        <f t="shared" si="256"/>
        <v>1</v>
      </c>
      <c r="Y240" s="233">
        <f t="shared" si="258"/>
        <v>1</v>
      </c>
      <c r="Z240" s="219">
        <f>K240*X240*Y240</f>
        <v>100</v>
      </c>
      <c r="AA240" s="219">
        <f>L240*X240*Y240</f>
        <v>151.72596928982725</v>
      </c>
      <c r="AB240" s="233">
        <v>0</v>
      </c>
      <c r="AC240" s="219">
        <f>K240*X240*AB240</f>
        <v>0</v>
      </c>
      <c r="AD240" s="219">
        <f>L240*X240*AB240</f>
        <v>0</v>
      </c>
      <c r="AE240" s="126" t="s">
        <v>270</v>
      </c>
      <c r="AF240" s="127">
        <v>526</v>
      </c>
      <c r="AG240" s="127">
        <v>100</v>
      </c>
      <c r="AH240" s="127">
        <f t="shared" si="290"/>
        <v>2.7E-2</v>
      </c>
      <c r="AI240" s="82"/>
    </row>
    <row r="241" spans="1:35" ht="14.45" customHeight="1" x14ac:dyDescent="0.2">
      <c r="A241" s="122">
        <v>69</v>
      </c>
      <c r="B241" s="201" t="s">
        <v>28</v>
      </c>
      <c r="C241" s="243" t="s">
        <v>1102</v>
      </c>
      <c r="D241" s="165">
        <v>0</v>
      </c>
      <c r="E241" s="165">
        <v>0</v>
      </c>
      <c r="F241" s="199" t="s">
        <v>29</v>
      </c>
      <c r="G241" s="200">
        <v>51095</v>
      </c>
      <c r="H241" s="243" t="s">
        <v>1095</v>
      </c>
      <c r="I241" s="200">
        <v>51095</v>
      </c>
      <c r="J241" s="243" t="s">
        <v>1103</v>
      </c>
      <c r="K241" s="232">
        <f t="shared" ref="K241:K251" si="294">D241*V241/W241</f>
        <v>0</v>
      </c>
      <c r="L241" s="232">
        <f t="shared" si="293"/>
        <v>0</v>
      </c>
      <c r="M241" s="154">
        <f>SUM(K241)</f>
        <v>0</v>
      </c>
      <c r="N241" s="233" t="s">
        <v>269</v>
      </c>
      <c r="O241" s="234" t="s">
        <v>644</v>
      </c>
      <c r="P241" s="233" t="e">
        <f>VLOOKUP(I241,I247:J654,2,FALSE)</f>
        <v>#N/A</v>
      </c>
      <c r="Q241" s="235" t="e">
        <f>VLOOKUP(I241,#REF!,5,FALSE)</f>
        <v>#REF!</v>
      </c>
      <c r="R241" s="235" t="e">
        <f>VLOOKUP(I241,#REF!,6,FALSE)</f>
        <v>#REF!</v>
      </c>
      <c r="S241" s="236" t="e">
        <f t="shared" si="292"/>
        <v>#REF!</v>
      </c>
      <c r="T241" s="200">
        <v>69</v>
      </c>
      <c r="U241" s="200">
        <v>1</v>
      </c>
      <c r="V241" s="276">
        <v>0.752</v>
      </c>
      <c r="W241" s="276">
        <v>0.752</v>
      </c>
      <c r="X241" s="233">
        <f t="shared" si="256"/>
        <v>1</v>
      </c>
      <c r="Y241" s="233">
        <f t="shared" si="258"/>
        <v>1</v>
      </c>
      <c r="Z241" s="219">
        <f t="shared" si="285"/>
        <v>0</v>
      </c>
      <c r="AA241" s="219">
        <f t="shared" si="286"/>
        <v>0</v>
      </c>
      <c r="AB241" s="118">
        <f t="shared" si="287"/>
        <v>0</v>
      </c>
      <c r="AC241" s="125">
        <f t="shared" si="288"/>
        <v>0</v>
      </c>
      <c r="AD241" s="125">
        <f t="shared" si="289"/>
        <v>0</v>
      </c>
      <c r="AE241" s="126" t="s">
        <v>270</v>
      </c>
      <c r="AF241" s="127">
        <v>526</v>
      </c>
      <c r="AG241" s="127">
        <v>100</v>
      </c>
      <c r="AH241" s="127">
        <f t="shared" si="290"/>
        <v>0.752</v>
      </c>
      <c r="AI241" s="82"/>
    </row>
    <row r="242" spans="1:35" ht="14.45" customHeight="1" x14ac:dyDescent="0.2">
      <c r="A242" s="83">
        <v>69</v>
      </c>
      <c r="B242" s="84" t="s">
        <v>462</v>
      </c>
      <c r="C242" s="244" t="s">
        <v>805</v>
      </c>
      <c r="D242" s="85">
        <f>VLOOKUP(C242,TLine_Cost,2,FALSE)</f>
        <v>374039.64</v>
      </c>
      <c r="E242" s="85">
        <f>VLOOKUP(C242,TLine_Cost,4,FALSE)</f>
        <v>150714.74999999997</v>
      </c>
      <c r="F242" s="86" t="s">
        <v>29</v>
      </c>
      <c r="G242" s="83">
        <v>50781</v>
      </c>
      <c r="H242" s="244" t="s">
        <v>1110</v>
      </c>
      <c r="I242" s="83"/>
      <c r="J242" s="94" t="s">
        <v>889</v>
      </c>
      <c r="K242" s="96">
        <f t="shared" si="294"/>
        <v>52105.099377742001</v>
      </c>
      <c r="L242" s="96">
        <f t="shared" si="293"/>
        <v>20995.119732340507</v>
      </c>
      <c r="M242" s="97">
        <f>SUM(K242:K250)</f>
        <v>10679421.141290642</v>
      </c>
      <c r="N242" s="98" t="s">
        <v>277</v>
      </c>
      <c r="O242" s="112" t="s">
        <v>270</v>
      </c>
      <c r="P242" s="98" t="e">
        <f>VLOOKUP(I242,I256:J666,2,FALSE)</f>
        <v>#N/A</v>
      </c>
      <c r="Q242" s="99" t="e">
        <f>VLOOKUP(I242,#REF!,5,FALSE)</f>
        <v>#REF!</v>
      </c>
      <c r="R242" s="99" t="e">
        <f>VLOOKUP(I242,#REF!,6,FALSE)</f>
        <v>#REF!</v>
      </c>
      <c r="S242" s="100" t="e">
        <f>SQRT(Q242^2+R242^2)</f>
        <v>#REF!</v>
      </c>
      <c r="T242" s="83">
        <v>69</v>
      </c>
      <c r="U242" s="83">
        <v>1</v>
      </c>
      <c r="V242" s="261">
        <v>3.4609999999999999</v>
      </c>
      <c r="W242" s="261">
        <v>24.844999999999999</v>
      </c>
      <c r="X242" s="98">
        <f t="shared" si="256"/>
        <v>1</v>
      </c>
      <c r="Y242" s="98">
        <f t="shared" si="258"/>
        <v>0</v>
      </c>
      <c r="Z242" s="105">
        <f>K242*X242*Y242</f>
        <v>0</v>
      </c>
      <c r="AA242" s="105">
        <f>L242*X242*Y242</f>
        <v>0</v>
      </c>
      <c r="AB242" s="98">
        <f t="shared" ref="AB242:AB248" si="295">IF(N242="R",1,0)</f>
        <v>1</v>
      </c>
      <c r="AC242" s="105">
        <f>K242*X242*AB242</f>
        <v>52105.099377742001</v>
      </c>
      <c r="AD242" s="105">
        <f>L242*X242*AB242</f>
        <v>20995.119732340507</v>
      </c>
      <c r="AE242" s="103" t="s">
        <v>270</v>
      </c>
      <c r="AF242" s="38">
        <v>526</v>
      </c>
      <c r="AG242" s="38">
        <v>100</v>
      </c>
      <c r="AH242" s="38">
        <f t="shared" ref="AH242:AH251" si="296">V242</f>
        <v>3.4609999999999999</v>
      </c>
      <c r="AI242" s="82"/>
    </row>
    <row r="243" spans="1:35" s="46" customFormat="1" ht="14.45" customHeight="1" x14ac:dyDescent="0.2">
      <c r="A243" s="83">
        <v>69</v>
      </c>
      <c r="B243" s="84" t="s">
        <v>681</v>
      </c>
      <c r="C243" s="87" t="s">
        <v>317</v>
      </c>
      <c r="D243" s="85">
        <f>'Transmission Cost 12-30-2014'!B201</f>
        <v>7443339.6099999994</v>
      </c>
      <c r="E243" s="85">
        <f>'Transmission Cost 12-30-2014'!D201</f>
        <v>6174594.3899999997</v>
      </c>
      <c r="F243" s="86" t="s">
        <v>29</v>
      </c>
      <c r="G243" s="83"/>
      <c r="H243" s="88" t="s">
        <v>146</v>
      </c>
      <c r="I243" s="83"/>
      <c r="J243" s="244" t="s">
        <v>1232</v>
      </c>
      <c r="K243" s="96">
        <f t="shared" si="294"/>
        <v>3891760.8141354881</v>
      </c>
      <c r="L243" s="96">
        <f t="shared" si="293"/>
        <v>3228395.5521657062</v>
      </c>
      <c r="M243" s="97"/>
      <c r="N243" s="98" t="s">
        <v>277</v>
      </c>
      <c r="O243" s="112" t="s">
        <v>270</v>
      </c>
      <c r="P243" s="98"/>
      <c r="Q243" s="99"/>
      <c r="R243" s="99"/>
      <c r="S243" s="100"/>
      <c r="T243" s="83">
        <v>69</v>
      </c>
      <c r="U243" s="83">
        <v>1</v>
      </c>
      <c r="V243" s="101">
        <v>13.877000000000001</v>
      </c>
      <c r="W243" s="101">
        <v>26.541</v>
      </c>
      <c r="X243" s="98">
        <f t="shared" si="256"/>
        <v>1</v>
      </c>
      <c r="Y243" s="98">
        <f t="shared" si="258"/>
        <v>0</v>
      </c>
      <c r="Z243" s="105">
        <f>K243*X243*Y243</f>
        <v>0</v>
      </c>
      <c r="AA243" s="105">
        <f>L243*X243*Y243</f>
        <v>0</v>
      </c>
      <c r="AB243" s="98">
        <f t="shared" si="295"/>
        <v>1</v>
      </c>
      <c r="AC243" s="105">
        <f>K243*X243*AB243</f>
        <v>3891760.8141354881</v>
      </c>
      <c r="AD243" s="105">
        <f>L243*X243*AB243</f>
        <v>3228395.5521657062</v>
      </c>
      <c r="AE243" s="104" t="s">
        <v>270</v>
      </c>
      <c r="AF243" s="72">
        <v>526</v>
      </c>
      <c r="AG243" s="72">
        <v>100</v>
      </c>
      <c r="AH243" s="153">
        <f t="shared" si="296"/>
        <v>13.877000000000001</v>
      </c>
      <c r="AI243" s="82"/>
    </row>
    <row r="244" spans="1:35" s="46" customFormat="1" ht="14.45" customHeight="1" x14ac:dyDescent="0.2">
      <c r="A244" s="83">
        <v>69</v>
      </c>
      <c r="B244" s="84" t="s">
        <v>681</v>
      </c>
      <c r="C244" s="87" t="s">
        <v>317</v>
      </c>
      <c r="D244" s="85">
        <f>'Transmission Cost 12-30-2014'!B201</f>
        <v>7443339.6099999994</v>
      </c>
      <c r="E244" s="85">
        <f>'Transmission Cost 12-30-2014'!D201</f>
        <v>6174594.3899999997</v>
      </c>
      <c r="F244" s="86" t="s">
        <v>29</v>
      </c>
      <c r="G244" s="83"/>
      <c r="H244" s="244" t="s">
        <v>1232</v>
      </c>
      <c r="I244" s="83"/>
      <c r="J244" s="94" t="s">
        <v>147</v>
      </c>
      <c r="K244" s="96">
        <f t="shared" si="294"/>
        <v>3525497.2396409325</v>
      </c>
      <c r="L244" s="96">
        <f t="shared" si="293"/>
        <v>2924562.9809234766</v>
      </c>
      <c r="M244" s="97"/>
      <c r="N244" s="98" t="s">
        <v>277</v>
      </c>
      <c r="O244" s="112" t="s">
        <v>270</v>
      </c>
      <c r="P244" s="98"/>
      <c r="Q244" s="99"/>
      <c r="R244" s="99"/>
      <c r="S244" s="100"/>
      <c r="T244" s="83">
        <v>69</v>
      </c>
      <c r="U244" s="83">
        <v>1</v>
      </c>
      <c r="V244" s="261">
        <v>12.571</v>
      </c>
      <c r="W244" s="101">
        <v>26.541</v>
      </c>
      <c r="X244" s="98">
        <f t="shared" si="256"/>
        <v>1</v>
      </c>
      <c r="Y244" s="98">
        <f t="shared" si="258"/>
        <v>0</v>
      </c>
      <c r="Z244" s="105">
        <f>K244*X244*Y244</f>
        <v>0</v>
      </c>
      <c r="AA244" s="105">
        <f>L244*X244*Y244</f>
        <v>0</v>
      </c>
      <c r="AB244" s="98">
        <f t="shared" si="295"/>
        <v>1</v>
      </c>
      <c r="AC244" s="105">
        <f>K244*X244*AB244</f>
        <v>3525497.2396409325</v>
      </c>
      <c r="AD244" s="105">
        <f>L244*X244*AB244</f>
        <v>2924562.9809234766</v>
      </c>
      <c r="AE244" s="104" t="s">
        <v>270</v>
      </c>
      <c r="AF244" s="72">
        <v>526</v>
      </c>
      <c r="AG244" s="72">
        <v>100</v>
      </c>
      <c r="AH244" s="42">
        <f t="shared" si="296"/>
        <v>12.571</v>
      </c>
      <c r="AI244" s="82"/>
    </row>
    <row r="245" spans="1:35" s="46" customFormat="1" ht="14.45" customHeight="1" x14ac:dyDescent="0.2">
      <c r="A245" s="83">
        <v>69</v>
      </c>
      <c r="B245" s="84" t="s">
        <v>681</v>
      </c>
      <c r="C245" s="87" t="s">
        <v>317</v>
      </c>
      <c r="D245" s="85">
        <f>'Transmission Cost 12-30-2014'!B201</f>
        <v>7443339.6099999994</v>
      </c>
      <c r="E245" s="85">
        <f>'Transmission Cost 12-30-2014'!D201</f>
        <v>6174594.3899999997</v>
      </c>
      <c r="F245" s="86" t="s">
        <v>29</v>
      </c>
      <c r="G245" s="83"/>
      <c r="H245" s="244" t="s">
        <v>1232</v>
      </c>
      <c r="I245" s="83"/>
      <c r="J245" s="94" t="s">
        <v>148</v>
      </c>
      <c r="K245" s="96">
        <f t="shared" si="294"/>
        <v>26081.556223578613</v>
      </c>
      <c r="L245" s="96">
        <f t="shared" si="293"/>
        <v>21635.856910817227</v>
      </c>
      <c r="M245" s="97"/>
      <c r="N245" s="98" t="s">
        <v>277</v>
      </c>
      <c r="O245" s="112" t="s">
        <v>270</v>
      </c>
      <c r="P245" s="98"/>
      <c r="Q245" s="99"/>
      <c r="R245" s="99"/>
      <c r="S245" s="100"/>
      <c r="T245" s="83">
        <v>69</v>
      </c>
      <c r="U245" s="83">
        <v>1</v>
      </c>
      <c r="V245" s="261">
        <v>9.2999999999999999E-2</v>
      </c>
      <c r="W245" s="101">
        <v>26.541</v>
      </c>
      <c r="X245" s="98">
        <f t="shared" si="256"/>
        <v>1</v>
      </c>
      <c r="Y245" s="98">
        <f t="shared" si="258"/>
        <v>0</v>
      </c>
      <c r="Z245" s="105">
        <f>K245*X245*Y245</f>
        <v>0</v>
      </c>
      <c r="AA245" s="105">
        <f>L245*X245*Y245</f>
        <v>0</v>
      </c>
      <c r="AB245" s="98">
        <f t="shared" si="295"/>
        <v>1</v>
      </c>
      <c r="AC245" s="105">
        <f>K245*X245*AB245</f>
        <v>26081.556223578613</v>
      </c>
      <c r="AD245" s="105">
        <f>L245*X245*AB245</f>
        <v>21635.856910817227</v>
      </c>
      <c r="AE245" s="104" t="s">
        <v>270</v>
      </c>
      <c r="AF245" s="72">
        <v>526</v>
      </c>
      <c r="AG245" s="72">
        <v>100</v>
      </c>
      <c r="AH245" s="42">
        <f t="shared" si="296"/>
        <v>9.2999999999999999E-2</v>
      </c>
      <c r="AI245" s="82"/>
    </row>
    <row r="246" spans="1:35" ht="14.45" customHeight="1" x14ac:dyDescent="0.2">
      <c r="A246" s="83">
        <v>69</v>
      </c>
      <c r="B246" s="84" t="s">
        <v>452</v>
      </c>
      <c r="C246" s="93" t="str">
        <f>VLOOKUP(B246,ckt_lookup,2,FALSE)</f>
        <v>Elec Tran-Line OH-TX- 69KV-Hutchinson Co Int-OK St Line</v>
      </c>
      <c r="D246" s="85">
        <f>VLOOKUP(C246,TLine_Cost,2,FALSE)</f>
        <v>4210524.1500000004</v>
      </c>
      <c r="E246" s="85">
        <f>VLOOKUP(C246,TLine_Cost,4,FALSE)</f>
        <v>2956158.5100000002</v>
      </c>
      <c r="F246" s="86" t="s">
        <v>29</v>
      </c>
      <c r="G246" s="83"/>
      <c r="H246" s="244" t="s">
        <v>1110</v>
      </c>
      <c r="I246" s="83"/>
      <c r="J246" s="244" t="s">
        <v>1104</v>
      </c>
      <c r="K246" s="96">
        <f t="shared" si="294"/>
        <v>833433.26996567508</v>
      </c>
      <c r="L246" s="96">
        <f t="shared" si="293"/>
        <v>585143.50369565224</v>
      </c>
      <c r="M246" s="97"/>
      <c r="N246" s="98" t="s">
        <v>277</v>
      </c>
      <c r="O246" s="112" t="s">
        <v>270</v>
      </c>
      <c r="P246" s="98"/>
      <c r="Q246" s="99"/>
      <c r="R246" s="99"/>
      <c r="S246" s="100"/>
      <c r="T246" s="83">
        <v>69</v>
      </c>
      <c r="U246" s="83">
        <v>1</v>
      </c>
      <c r="V246" s="261">
        <v>5.5359999999999996</v>
      </c>
      <c r="W246" s="261">
        <v>27.968</v>
      </c>
      <c r="X246" s="98">
        <f t="shared" si="256"/>
        <v>1</v>
      </c>
      <c r="Y246" s="98">
        <f t="shared" si="258"/>
        <v>0</v>
      </c>
      <c r="Z246" s="105">
        <f t="shared" ref="Z246" si="297">K246*X246*Y246</f>
        <v>0</v>
      </c>
      <c r="AA246" s="105">
        <f t="shared" ref="AA246" si="298">L246*X246*Y246</f>
        <v>0</v>
      </c>
      <c r="AB246" s="98">
        <f t="shared" si="295"/>
        <v>1</v>
      </c>
      <c r="AC246" s="105">
        <f t="shared" ref="AC246" si="299">K246*X246*AB246</f>
        <v>833433.26996567508</v>
      </c>
      <c r="AD246" s="105">
        <f t="shared" ref="AD246" si="300">L246*X246*AB246</f>
        <v>585143.50369565224</v>
      </c>
      <c r="AE246" s="103" t="s">
        <v>270</v>
      </c>
      <c r="AF246" s="38">
        <v>526</v>
      </c>
      <c r="AG246" s="38">
        <v>100</v>
      </c>
      <c r="AH246" s="38">
        <f t="shared" si="296"/>
        <v>5.5359999999999996</v>
      </c>
      <c r="AI246" s="82"/>
    </row>
    <row r="247" spans="1:35" ht="14.45" customHeight="1" x14ac:dyDescent="0.2">
      <c r="A247" s="83">
        <v>69</v>
      </c>
      <c r="B247" s="84" t="s">
        <v>452</v>
      </c>
      <c r="C247" s="93" t="str">
        <f>VLOOKUP(B247,ckt_lookup,2,FALSE)</f>
        <v>Elec Tran-Line OH-TX- 69KV-Hutchinson Co Int-OK St Line</v>
      </c>
      <c r="D247" s="85">
        <f>VLOOKUP(C247,TLine_Cost,2,FALSE)</f>
        <v>4210524.1500000004</v>
      </c>
      <c r="E247" s="85">
        <f>VLOOKUP(C247,TLine_Cost,4,FALSE)</f>
        <v>2956158.5100000002</v>
      </c>
      <c r="F247" s="86" t="s">
        <v>29</v>
      </c>
      <c r="G247" s="83">
        <v>50781</v>
      </c>
      <c r="H247" s="244" t="s">
        <v>1104</v>
      </c>
      <c r="I247" s="83">
        <v>50775</v>
      </c>
      <c r="J247" s="244" t="s">
        <v>1106</v>
      </c>
      <c r="K247" s="96">
        <f t="shared" si="294"/>
        <v>187432.15699191939</v>
      </c>
      <c r="L247" s="96">
        <f t="shared" si="293"/>
        <v>131593.86959918481</v>
      </c>
      <c r="M247" s="97"/>
      <c r="N247" s="98" t="s">
        <v>277</v>
      </c>
      <c r="O247" s="112" t="s">
        <v>270</v>
      </c>
      <c r="P247" s="98" t="e">
        <f>VLOOKUP(I247,I248:J655,2,FALSE)</f>
        <v>#N/A</v>
      </c>
      <c r="Q247" s="99" t="e">
        <f>VLOOKUP(I247,#REF!,5,FALSE)</f>
        <v>#REF!</v>
      </c>
      <c r="R247" s="99" t="e">
        <f>VLOOKUP(I247,#REF!,6,FALSE)</f>
        <v>#REF!</v>
      </c>
      <c r="S247" s="100" t="e">
        <f>SQRT(Q247^2+R247^2)</f>
        <v>#REF!</v>
      </c>
      <c r="T247" s="83">
        <v>69</v>
      </c>
      <c r="U247" s="83">
        <v>1</v>
      </c>
      <c r="V247" s="261">
        <v>1.2450000000000001</v>
      </c>
      <c r="W247" s="261">
        <v>27.968</v>
      </c>
      <c r="X247" s="98">
        <f t="shared" si="256"/>
        <v>1</v>
      </c>
      <c r="Y247" s="98">
        <f t="shared" si="258"/>
        <v>0</v>
      </c>
      <c r="Z247" s="105">
        <f>K247*X247*Y247</f>
        <v>0</v>
      </c>
      <c r="AA247" s="105">
        <f>L247*X247*Y247</f>
        <v>0</v>
      </c>
      <c r="AB247" s="98">
        <f t="shared" si="295"/>
        <v>1</v>
      </c>
      <c r="AC247" s="105">
        <f>K247*X247*AB247</f>
        <v>187432.15699191939</v>
      </c>
      <c r="AD247" s="105">
        <f>L247*X247*AB247</f>
        <v>131593.86959918481</v>
      </c>
      <c r="AE247" s="103" t="s">
        <v>270</v>
      </c>
      <c r="AF247" s="38">
        <v>526</v>
      </c>
      <c r="AG247" s="38">
        <v>100</v>
      </c>
      <c r="AH247" s="38">
        <f t="shared" si="296"/>
        <v>1.2450000000000001</v>
      </c>
      <c r="AI247" s="82"/>
    </row>
    <row r="248" spans="1:35" ht="14.45" customHeight="1" x14ac:dyDescent="0.2">
      <c r="A248" s="83">
        <v>69</v>
      </c>
      <c r="B248" s="84" t="s">
        <v>452</v>
      </c>
      <c r="C248" s="93" t="str">
        <f>VLOOKUP(B248,ckt_lookup,2,FALSE)</f>
        <v>Elec Tran-Line OH-TX- 69KV-Hutchinson Co Int-OK St Line</v>
      </c>
      <c r="D248" s="85">
        <f>VLOOKUP(C248,TLine_Cost,2,FALSE)</f>
        <v>4210524.1500000004</v>
      </c>
      <c r="E248" s="85">
        <f>VLOOKUP(C248,TLine_Cost,4,FALSE)</f>
        <v>2956158.5100000002</v>
      </c>
      <c r="F248" s="86" t="s">
        <v>29</v>
      </c>
      <c r="G248" s="83">
        <v>50775</v>
      </c>
      <c r="H248" s="244" t="s">
        <v>1104</v>
      </c>
      <c r="I248" s="83">
        <v>50773</v>
      </c>
      <c r="J248" s="244" t="s">
        <v>1107</v>
      </c>
      <c r="K248" s="96">
        <f t="shared" si="294"/>
        <v>515024.42495530611</v>
      </c>
      <c r="L248" s="96">
        <f t="shared" si="293"/>
        <v>361592.4722078804</v>
      </c>
      <c r="M248" s="97"/>
      <c r="N248" s="98" t="s">
        <v>277</v>
      </c>
      <c r="O248" s="112" t="s">
        <v>270</v>
      </c>
      <c r="P248" s="98" t="e">
        <f>VLOOKUP(I248,I252:J656,2,FALSE)</f>
        <v>#N/A</v>
      </c>
      <c r="Q248" s="99" t="e">
        <f>VLOOKUP(I248,#REF!,5,FALSE)</f>
        <v>#REF!</v>
      </c>
      <c r="R248" s="99" t="e">
        <f>VLOOKUP(I248,#REF!,6,FALSE)</f>
        <v>#REF!</v>
      </c>
      <c r="S248" s="100" t="e">
        <f>SQRT(Q248^2+R248^2)</f>
        <v>#REF!</v>
      </c>
      <c r="T248" s="83">
        <v>69</v>
      </c>
      <c r="U248" s="83">
        <v>1</v>
      </c>
      <c r="V248" s="261">
        <v>3.4209999999999998</v>
      </c>
      <c r="W248" s="261">
        <v>27.968</v>
      </c>
      <c r="X248" s="98">
        <f t="shared" si="256"/>
        <v>1</v>
      </c>
      <c r="Y248" s="98">
        <f t="shared" si="258"/>
        <v>0</v>
      </c>
      <c r="Z248" s="105">
        <f>K248*X248*Y248</f>
        <v>0</v>
      </c>
      <c r="AA248" s="105">
        <f>L248*X248*Y248</f>
        <v>0</v>
      </c>
      <c r="AB248" s="98">
        <f t="shared" si="295"/>
        <v>1</v>
      </c>
      <c r="AC248" s="105">
        <f>K248*X248*AB248</f>
        <v>515024.42495530611</v>
      </c>
      <c r="AD248" s="105">
        <f>L248*X248*AB248</f>
        <v>361592.4722078804</v>
      </c>
      <c r="AE248" s="103" t="s">
        <v>270</v>
      </c>
      <c r="AF248" s="38">
        <v>526</v>
      </c>
      <c r="AG248" s="38">
        <v>100</v>
      </c>
      <c r="AH248" s="38">
        <f t="shared" si="296"/>
        <v>3.4209999999999998</v>
      </c>
      <c r="AI248" s="82"/>
    </row>
    <row r="249" spans="1:35" s="35" customFormat="1" ht="14.45" customHeight="1" x14ac:dyDescent="0.2">
      <c r="A249" s="244">
        <v>115</v>
      </c>
      <c r="B249" s="254" t="s">
        <v>1234</v>
      </c>
      <c r="C249" s="244" t="s">
        <v>918</v>
      </c>
      <c r="D249" s="255">
        <f>VLOOKUP(C249,TLine_Cost,2,FALSE)</f>
        <v>745429.67</v>
      </c>
      <c r="E249" s="255">
        <f>VLOOKUP(C249,TLine_Cost,4,FALSE)</f>
        <v>413439.37</v>
      </c>
      <c r="F249" s="183" t="s">
        <v>29</v>
      </c>
      <c r="G249" s="93"/>
      <c r="H249" s="244" t="s">
        <v>1236</v>
      </c>
      <c r="I249" s="288"/>
      <c r="J249" s="82" t="s">
        <v>1110</v>
      </c>
      <c r="K249" s="269">
        <f t="shared" si="294"/>
        <v>745429.67</v>
      </c>
      <c r="L249" s="205">
        <f t="shared" si="293"/>
        <v>413439.37</v>
      </c>
      <c r="M249" s="97"/>
      <c r="N249" s="256" t="s">
        <v>277</v>
      </c>
      <c r="O249" s="107" t="s">
        <v>270</v>
      </c>
      <c r="P249" s="289"/>
      <c r="Q249" s="290"/>
      <c r="R249" s="106"/>
      <c r="S249" s="106"/>
      <c r="T249" s="248">
        <v>115</v>
      </c>
      <c r="U249" s="107">
        <v>1</v>
      </c>
      <c r="V249" s="261">
        <v>25.3</v>
      </c>
      <c r="W249" s="261">
        <v>25.3</v>
      </c>
      <c r="X249" s="98">
        <f t="shared" si="256"/>
        <v>1</v>
      </c>
      <c r="Y249" s="98">
        <f t="shared" si="258"/>
        <v>0</v>
      </c>
      <c r="Z249" s="105">
        <f>K249*X249*Y249</f>
        <v>0</v>
      </c>
      <c r="AA249" s="105">
        <f>L249*X249*Y249</f>
        <v>0</v>
      </c>
      <c r="AB249" s="155">
        <v>1</v>
      </c>
      <c r="AC249" s="105">
        <f>K249*X249*AB249</f>
        <v>745429.67</v>
      </c>
      <c r="AD249" s="105">
        <f>L249*X249*AB249</f>
        <v>413439.37</v>
      </c>
      <c r="AE249" s="262" t="s">
        <v>270</v>
      </c>
      <c r="AF249" s="72">
        <v>526</v>
      </c>
      <c r="AG249" s="263">
        <v>100</v>
      </c>
      <c r="AH249" s="310">
        <f t="shared" si="296"/>
        <v>25.3</v>
      </c>
      <c r="AI249" s="82"/>
    </row>
    <row r="250" spans="1:35" ht="14.45" customHeight="1" x14ac:dyDescent="0.2">
      <c r="A250" s="167"/>
      <c r="B250" s="26"/>
      <c r="C250" s="31" t="s">
        <v>1480</v>
      </c>
      <c r="D250" s="29">
        <v>902656.91</v>
      </c>
      <c r="E250" s="29">
        <v>415836.28</v>
      </c>
      <c r="F250" s="30" t="s">
        <v>29</v>
      </c>
      <c r="G250" s="167"/>
      <c r="H250" s="514" t="s">
        <v>1481</v>
      </c>
      <c r="I250" s="514"/>
      <c r="J250" s="514"/>
      <c r="K250" s="269">
        <f t="shared" si="294"/>
        <v>902656.91</v>
      </c>
      <c r="L250" s="205">
        <f t="shared" si="293"/>
        <v>415836.28</v>
      </c>
      <c r="M250" s="167"/>
      <c r="N250" s="26" t="s">
        <v>277</v>
      </c>
      <c r="O250" s="275" t="s">
        <v>270</v>
      </c>
      <c r="P250" s="26"/>
      <c r="Q250" s="26"/>
      <c r="R250" s="26"/>
      <c r="S250" s="26"/>
      <c r="T250" s="181">
        <v>115</v>
      </c>
      <c r="U250" s="167">
        <v>1</v>
      </c>
      <c r="V250" s="247">
        <v>1</v>
      </c>
      <c r="W250" s="247">
        <v>1</v>
      </c>
      <c r="X250" s="98">
        <f t="shared" si="256"/>
        <v>1</v>
      </c>
      <c r="Y250" s="98">
        <f t="shared" si="258"/>
        <v>0</v>
      </c>
      <c r="Z250" s="105">
        <f>K250*X250*Y250</f>
        <v>0</v>
      </c>
      <c r="AA250" s="105">
        <f>L250*X250*Y250</f>
        <v>0</v>
      </c>
      <c r="AB250" s="26">
        <v>1</v>
      </c>
      <c r="AC250" s="105">
        <f>K250*X250*AB250</f>
        <v>902656.91</v>
      </c>
      <c r="AD250" s="105">
        <f>L250*X250*AB250</f>
        <v>415836.28</v>
      </c>
      <c r="AE250" s="26" t="s">
        <v>270</v>
      </c>
      <c r="AF250" s="167">
        <v>526</v>
      </c>
      <c r="AG250" s="167">
        <v>100</v>
      </c>
      <c r="AH250" s="310">
        <f t="shared" si="296"/>
        <v>1</v>
      </c>
    </row>
    <row r="251" spans="1:35" ht="14.45" customHeight="1" x14ac:dyDescent="0.2">
      <c r="A251" s="83">
        <v>69</v>
      </c>
      <c r="B251" s="84" t="s">
        <v>452</v>
      </c>
      <c r="C251" s="93" t="str">
        <f t="shared" si="291"/>
        <v>Elec Tran-Line OH-TX- 69KV-Hutchinson Co Int-OK St Line</v>
      </c>
      <c r="D251" s="85">
        <f>VLOOKUP(C251,TLine_Cost,2,FALSE)</f>
        <v>4210524.1500000004</v>
      </c>
      <c r="E251" s="85">
        <f>VLOOKUP(C251,TLine_Cost,4,FALSE)</f>
        <v>2956158.5100000002</v>
      </c>
      <c r="F251" s="86" t="s">
        <v>29</v>
      </c>
      <c r="G251" s="83"/>
      <c r="H251" s="244" t="s">
        <v>1236</v>
      </c>
      <c r="I251" s="83"/>
      <c r="J251" s="244" t="s">
        <v>1105</v>
      </c>
      <c r="K251" s="96">
        <f t="shared" si="294"/>
        <v>176141.06319722539</v>
      </c>
      <c r="L251" s="96">
        <f t="shared" si="293"/>
        <v>123666.52805706521</v>
      </c>
      <c r="M251" s="97"/>
      <c r="N251" s="98" t="s">
        <v>277</v>
      </c>
      <c r="O251" s="112" t="s">
        <v>270</v>
      </c>
      <c r="P251" s="98"/>
      <c r="Q251" s="99"/>
      <c r="R251" s="99"/>
      <c r="S251" s="100"/>
      <c r="T251" s="83">
        <v>69</v>
      </c>
      <c r="U251" s="83">
        <v>1</v>
      </c>
      <c r="V251" s="261">
        <v>1.17</v>
      </c>
      <c r="W251" s="261">
        <v>27.968</v>
      </c>
      <c r="X251" s="98">
        <f t="shared" si="256"/>
        <v>1</v>
      </c>
      <c r="Y251" s="98">
        <f t="shared" si="258"/>
        <v>0</v>
      </c>
      <c r="Z251" s="105">
        <f>K251*X251*Y251</f>
        <v>0</v>
      </c>
      <c r="AA251" s="105">
        <f>L251*X251*Y251</f>
        <v>0</v>
      </c>
      <c r="AB251" s="98">
        <f t="shared" ref="AB251" si="301">IF(N251="R",1,0)</f>
        <v>1</v>
      </c>
      <c r="AC251" s="105">
        <f>K251*X251*AB251</f>
        <v>176141.06319722539</v>
      </c>
      <c r="AD251" s="105">
        <f>L251*X251*AB251</f>
        <v>123666.52805706521</v>
      </c>
      <c r="AE251" s="103" t="s">
        <v>270</v>
      </c>
      <c r="AF251" s="38">
        <v>526</v>
      </c>
      <c r="AG251" s="38">
        <v>100</v>
      </c>
      <c r="AH251" s="38">
        <f t="shared" si="296"/>
        <v>1.17</v>
      </c>
      <c r="AI251" s="82"/>
    </row>
    <row r="252" spans="1:35" ht="14.45" customHeight="1" x14ac:dyDescent="0.2">
      <c r="A252" s="83">
        <v>69</v>
      </c>
      <c r="B252" s="84" t="s">
        <v>452</v>
      </c>
      <c r="C252" s="93" t="str">
        <f t="shared" si="291"/>
        <v>Elec Tran-Line OH-TX- 69KV-Hutchinson Co Int-OK St Line</v>
      </c>
      <c r="D252" s="85">
        <f t="shared" ref="D252:D267" si="302">VLOOKUP(C252,TLine_Cost,2,FALSE)</f>
        <v>4210524.1500000004</v>
      </c>
      <c r="E252" s="85">
        <f t="shared" ref="E252:E258" si="303">VLOOKUP(C252,TLine_Cost,4,FALSE)</f>
        <v>2956158.5100000002</v>
      </c>
      <c r="F252" s="86" t="s">
        <v>29</v>
      </c>
      <c r="G252" s="83">
        <v>50747</v>
      </c>
      <c r="H252" s="244" t="s">
        <v>1105</v>
      </c>
      <c r="I252" s="83">
        <v>50777</v>
      </c>
      <c r="J252" s="244" t="s">
        <v>1108</v>
      </c>
      <c r="K252" s="96">
        <f t="shared" ref="K252:K261" si="304">D252*V252/W252</f>
        <v>62929.029415760873</v>
      </c>
      <c r="L252" s="96">
        <f t="shared" ref="L252:L261" si="305">E252*V252/W252</f>
        <v>44181.716861413042</v>
      </c>
      <c r="M252" s="97"/>
      <c r="N252" s="98" t="s">
        <v>277</v>
      </c>
      <c r="O252" s="112" t="s">
        <v>270</v>
      </c>
      <c r="P252" s="98" t="e">
        <f>VLOOKUP(I252,I253:J657,2,FALSE)</f>
        <v>#N/A</v>
      </c>
      <c r="Q252" s="99" t="e">
        <f>VLOOKUP(I252,#REF!,5,FALSE)</f>
        <v>#REF!</v>
      </c>
      <c r="R252" s="99" t="e">
        <f>VLOOKUP(I252,#REF!,6,FALSE)</f>
        <v>#REF!</v>
      </c>
      <c r="S252" s="100" t="e">
        <f t="shared" ref="S252:S261" si="306">SQRT(Q252^2+R252^2)</f>
        <v>#REF!</v>
      </c>
      <c r="T252" s="83">
        <v>69</v>
      </c>
      <c r="U252" s="83">
        <v>1</v>
      </c>
      <c r="V252" s="261">
        <v>0.41799999999999998</v>
      </c>
      <c r="W252" s="261">
        <v>27.968</v>
      </c>
      <c r="X252" s="98">
        <f t="shared" si="256"/>
        <v>1</v>
      </c>
      <c r="Y252" s="98">
        <f t="shared" si="258"/>
        <v>0</v>
      </c>
      <c r="Z252" s="105">
        <f t="shared" ref="Z252:Z261" si="307">K252*X252*Y252</f>
        <v>0</v>
      </c>
      <c r="AA252" s="105">
        <f t="shared" ref="AA252:AA261" si="308">L252*X252*Y252</f>
        <v>0</v>
      </c>
      <c r="AB252" s="98">
        <f t="shared" ref="AB252:AB261" si="309">IF(N252="R",1,0)</f>
        <v>1</v>
      </c>
      <c r="AC252" s="105">
        <f t="shared" ref="AC252:AC261" si="310">K252*X252*AB252</f>
        <v>62929.029415760873</v>
      </c>
      <c r="AD252" s="105">
        <f t="shared" ref="AD252:AD261" si="311">L252*X252*AB252</f>
        <v>44181.716861413042</v>
      </c>
      <c r="AE252" s="103" t="s">
        <v>270</v>
      </c>
      <c r="AF252" s="38">
        <v>526</v>
      </c>
      <c r="AG252" s="38">
        <v>100</v>
      </c>
      <c r="AH252" s="38">
        <f t="shared" si="290"/>
        <v>0.41799999999999998</v>
      </c>
      <c r="AI252" s="82"/>
    </row>
    <row r="253" spans="1:35" ht="14.45" customHeight="1" x14ac:dyDescent="0.2">
      <c r="A253" s="83">
        <v>69</v>
      </c>
      <c r="B253" s="84" t="s">
        <v>452</v>
      </c>
      <c r="C253" s="93" t="str">
        <f t="shared" si="291"/>
        <v>Elec Tran-Line OH-TX- 69KV-Hutchinson Co Int-OK St Line</v>
      </c>
      <c r="D253" s="85">
        <f t="shared" si="302"/>
        <v>4210524.1500000004</v>
      </c>
      <c r="E253" s="85">
        <f t="shared" si="303"/>
        <v>2956158.5100000002</v>
      </c>
      <c r="F253" s="86" t="s">
        <v>29</v>
      </c>
      <c r="G253" s="83">
        <v>50777</v>
      </c>
      <c r="H253" s="244" t="s">
        <v>1105</v>
      </c>
      <c r="I253" s="83">
        <v>50771</v>
      </c>
      <c r="J253" s="244" t="s">
        <v>1109</v>
      </c>
      <c r="K253" s="96">
        <f t="shared" si="304"/>
        <v>565608.52515553497</v>
      </c>
      <c r="L253" s="96">
        <f t="shared" si="305"/>
        <v>397106.96231657616</v>
      </c>
      <c r="M253" s="97"/>
      <c r="N253" s="98" t="s">
        <v>277</v>
      </c>
      <c r="O253" s="112" t="s">
        <v>270</v>
      </c>
      <c r="P253" s="98" t="e">
        <f>VLOOKUP(I253,I254:J658,2,FALSE)</f>
        <v>#N/A</v>
      </c>
      <c r="Q253" s="99" t="e">
        <f>VLOOKUP(I253,#REF!,5,FALSE)</f>
        <v>#REF!</v>
      </c>
      <c r="R253" s="99" t="e">
        <f>VLOOKUP(I253,#REF!,6,FALSE)</f>
        <v>#REF!</v>
      </c>
      <c r="S253" s="100" t="e">
        <f t="shared" si="306"/>
        <v>#REF!</v>
      </c>
      <c r="T253" s="83">
        <v>69</v>
      </c>
      <c r="U253" s="83">
        <v>1</v>
      </c>
      <c r="V253" s="261">
        <v>3.7570000000000001</v>
      </c>
      <c r="W253" s="261">
        <v>27.968</v>
      </c>
      <c r="X253" s="98">
        <f t="shared" si="256"/>
        <v>1</v>
      </c>
      <c r="Y253" s="98">
        <f t="shared" si="258"/>
        <v>0</v>
      </c>
      <c r="Z253" s="105">
        <f t="shared" si="307"/>
        <v>0</v>
      </c>
      <c r="AA253" s="105">
        <f t="shared" si="308"/>
        <v>0</v>
      </c>
      <c r="AB253" s="98">
        <f t="shared" si="309"/>
        <v>1</v>
      </c>
      <c r="AC253" s="105">
        <f t="shared" si="310"/>
        <v>565608.52515553497</v>
      </c>
      <c r="AD253" s="105">
        <f t="shared" si="311"/>
        <v>397106.96231657616</v>
      </c>
      <c r="AE253" s="103" t="s">
        <v>270</v>
      </c>
      <c r="AF253" s="38">
        <v>526</v>
      </c>
      <c r="AG253" s="38">
        <v>100</v>
      </c>
      <c r="AH253" s="38">
        <f t="shared" si="290"/>
        <v>3.7570000000000001</v>
      </c>
      <c r="AI253" s="82"/>
    </row>
    <row r="254" spans="1:35" ht="14.45" customHeight="1" x14ac:dyDescent="0.2">
      <c r="A254" s="83">
        <v>69</v>
      </c>
      <c r="B254" s="84" t="s">
        <v>459</v>
      </c>
      <c r="C254" s="244" t="s">
        <v>393</v>
      </c>
      <c r="D254" s="85">
        <f t="shared" si="302"/>
        <v>526531.9</v>
      </c>
      <c r="E254" s="85">
        <f t="shared" si="303"/>
        <v>498493.59</v>
      </c>
      <c r="F254" s="86" t="s">
        <v>30</v>
      </c>
      <c r="G254" s="83">
        <v>50761</v>
      </c>
      <c r="H254" s="88" t="s">
        <v>460</v>
      </c>
      <c r="I254" s="83">
        <v>50763</v>
      </c>
      <c r="J254" s="94" t="s">
        <v>461</v>
      </c>
      <c r="K254" s="96">
        <f t="shared" si="304"/>
        <v>181613.22837273989</v>
      </c>
      <c r="L254" s="96">
        <f t="shared" si="305"/>
        <v>171942.156216968</v>
      </c>
      <c r="M254" s="97">
        <f>SUM(K254)</f>
        <v>181613.22837273989</v>
      </c>
      <c r="N254" s="98" t="s">
        <v>277</v>
      </c>
      <c r="O254" s="112" t="s">
        <v>270</v>
      </c>
      <c r="P254" s="98" t="e">
        <f>VLOOKUP(I254,I256:J666,2,FALSE)</f>
        <v>#N/A</v>
      </c>
      <c r="Q254" s="99" t="e">
        <f>VLOOKUP(I254,#REF!,5,FALSE)</f>
        <v>#REF!</v>
      </c>
      <c r="R254" s="99" t="e">
        <f>VLOOKUP(I254,#REF!,6,FALSE)</f>
        <v>#REF!</v>
      </c>
      <c r="S254" s="100" t="e">
        <f t="shared" si="306"/>
        <v>#REF!</v>
      </c>
      <c r="T254" s="83">
        <v>69</v>
      </c>
      <c r="U254" s="83">
        <v>1</v>
      </c>
      <c r="V254" s="101">
        <v>23.56</v>
      </c>
      <c r="W254" s="101">
        <v>68.305000000000007</v>
      </c>
      <c r="X254" s="98">
        <f t="shared" si="256"/>
        <v>0</v>
      </c>
      <c r="Y254" s="98">
        <f t="shared" si="258"/>
        <v>0</v>
      </c>
      <c r="Z254" s="105">
        <f t="shared" si="307"/>
        <v>0</v>
      </c>
      <c r="AA254" s="105">
        <f t="shared" si="308"/>
        <v>0</v>
      </c>
      <c r="AB254" s="98">
        <f t="shared" si="309"/>
        <v>1</v>
      </c>
      <c r="AC254" s="105">
        <f t="shared" si="310"/>
        <v>0</v>
      </c>
      <c r="AD254" s="105">
        <f t="shared" si="311"/>
        <v>0</v>
      </c>
      <c r="AE254" s="103" t="s">
        <v>270</v>
      </c>
      <c r="AF254" s="38">
        <v>526</v>
      </c>
      <c r="AG254" s="38">
        <v>100</v>
      </c>
      <c r="AH254" s="150">
        <f t="shared" si="290"/>
        <v>23.56</v>
      </c>
      <c r="AI254" s="82"/>
    </row>
    <row r="255" spans="1:35" ht="14.45" customHeight="1" x14ac:dyDescent="0.2">
      <c r="A255" s="83">
        <v>69</v>
      </c>
      <c r="B255" s="84" t="s">
        <v>459</v>
      </c>
      <c r="C255" s="244" t="s">
        <v>393</v>
      </c>
      <c r="D255" s="85">
        <f>VLOOKUP(C255,TLine_Cost,2,FALSE)</f>
        <v>526531.9</v>
      </c>
      <c r="E255" s="85">
        <f>VLOOKUP(C255,TLine_Cost,4,FALSE)</f>
        <v>498493.59</v>
      </c>
      <c r="F255" s="86" t="s">
        <v>29</v>
      </c>
      <c r="G255" s="83">
        <v>50761</v>
      </c>
      <c r="H255" s="244" t="s">
        <v>1117</v>
      </c>
      <c r="I255" s="83">
        <v>50763</v>
      </c>
      <c r="J255" s="244" t="s">
        <v>1118</v>
      </c>
      <c r="K255" s="96">
        <f>D255*V255/W255</f>
        <v>401498.74226102588</v>
      </c>
      <c r="L255" s="96">
        <f>E255*V255/W255</f>
        <v>380118.56339603267</v>
      </c>
      <c r="M255" s="97">
        <f>SUM(K255)</f>
        <v>401498.74226102588</v>
      </c>
      <c r="N255" s="98" t="s">
        <v>277</v>
      </c>
      <c r="O255" s="112" t="s">
        <v>270</v>
      </c>
      <c r="P255" s="98" t="e">
        <f>VLOOKUP(I255,I272:J673,2,FALSE)</f>
        <v>#N/A</v>
      </c>
      <c r="Q255" s="99" t="e">
        <f>VLOOKUP(I255,#REF!,5,FALSE)</f>
        <v>#REF!</v>
      </c>
      <c r="R255" s="99" t="e">
        <f>VLOOKUP(I255,#REF!,6,FALSE)</f>
        <v>#REF!</v>
      </c>
      <c r="S255" s="100" t="e">
        <f>SQRT(Q255^2+R255^2)</f>
        <v>#REF!</v>
      </c>
      <c r="T255" s="83">
        <v>69</v>
      </c>
      <c r="U255" s="83">
        <v>1</v>
      </c>
      <c r="V255" s="261">
        <v>23.756</v>
      </c>
      <c r="W255" s="261">
        <v>31.154</v>
      </c>
      <c r="X255" s="98">
        <f t="shared" si="256"/>
        <v>1</v>
      </c>
      <c r="Y255" s="98">
        <f t="shared" si="258"/>
        <v>0</v>
      </c>
      <c r="Z255" s="105">
        <f>K255*X255*Y255</f>
        <v>0</v>
      </c>
      <c r="AA255" s="105">
        <f>L255*X255*Y255</f>
        <v>0</v>
      </c>
      <c r="AB255" s="98">
        <f>IF(N255="R",1,0)</f>
        <v>1</v>
      </c>
      <c r="AC255" s="105">
        <f>K255*X255*AB255</f>
        <v>401498.74226102588</v>
      </c>
      <c r="AD255" s="105">
        <f>L255*X255*AB255</f>
        <v>380118.56339603267</v>
      </c>
      <c r="AE255" s="103" t="s">
        <v>270</v>
      </c>
      <c r="AF255" s="38">
        <v>526</v>
      </c>
      <c r="AG255" s="38">
        <v>100</v>
      </c>
      <c r="AH255" s="38">
        <f>V255</f>
        <v>23.756</v>
      </c>
      <c r="AI255" s="82"/>
    </row>
    <row r="256" spans="1:35" ht="14.45" customHeight="1" x14ac:dyDescent="0.2">
      <c r="A256" s="83">
        <v>69</v>
      </c>
      <c r="B256" s="84" t="s">
        <v>462</v>
      </c>
      <c r="C256" s="244" t="s">
        <v>805</v>
      </c>
      <c r="D256" s="85">
        <f t="shared" si="302"/>
        <v>374039.64</v>
      </c>
      <c r="E256" s="85">
        <f t="shared" si="303"/>
        <v>150714.74999999997</v>
      </c>
      <c r="F256" s="86" t="s">
        <v>30</v>
      </c>
      <c r="G256" s="83">
        <v>50791</v>
      </c>
      <c r="H256" s="88" t="s">
        <v>463</v>
      </c>
      <c r="I256" s="83">
        <v>50797</v>
      </c>
      <c r="J256" s="94" t="s">
        <v>465</v>
      </c>
      <c r="K256" s="96">
        <f t="shared" si="304"/>
        <v>59316.408999798754</v>
      </c>
      <c r="L256" s="96">
        <f t="shared" si="305"/>
        <v>23900.829744415372</v>
      </c>
      <c r="M256" s="97"/>
      <c r="N256" s="98" t="s">
        <v>277</v>
      </c>
      <c r="O256" s="112" t="s">
        <v>270</v>
      </c>
      <c r="P256" s="98" t="e">
        <f>VLOOKUP(I256,I257:J667,2,FALSE)</f>
        <v>#N/A</v>
      </c>
      <c r="Q256" s="99" t="e">
        <f>VLOOKUP(I256,#REF!,5,FALSE)</f>
        <v>#REF!</v>
      </c>
      <c r="R256" s="99" t="e">
        <f>VLOOKUP(I256,#REF!,6,FALSE)</f>
        <v>#REF!</v>
      </c>
      <c r="S256" s="100" t="e">
        <f t="shared" si="306"/>
        <v>#REF!</v>
      </c>
      <c r="T256" s="83">
        <v>69</v>
      </c>
      <c r="U256" s="83">
        <v>1</v>
      </c>
      <c r="V256" s="135">
        <v>3.94</v>
      </c>
      <c r="W256" s="261">
        <v>24.844999999999999</v>
      </c>
      <c r="X256" s="98">
        <f t="shared" si="256"/>
        <v>0</v>
      </c>
      <c r="Y256" s="98">
        <f t="shared" si="258"/>
        <v>0</v>
      </c>
      <c r="Z256" s="105">
        <f t="shared" si="307"/>
        <v>0</v>
      </c>
      <c r="AA256" s="105">
        <f t="shared" si="308"/>
        <v>0</v>
      </c>
      <c r="AB256" s="98">
        <f t="shared" si="309"/>
        <v>1</v>
      </c>
      <c r="AC256" s="105">
        <f t="shared" si="310"/>
        <v>0</v>
      </c>
      <c r="AD256" s="105">
        <f t="shared" si="311"/>
        <v>0</v>
      </c>
      <c r="AE256" s="103" t="s">
        <v>270</v>
      </c>
      <c r="AF256" s="38">
        <v>526</v>
      </c>
      <c r="AG256" s="38">
        <v>100</v>
      </c>
      <c r="AH256" s="150">
        <f t="shared" si="290"/>
        <v>3.94</v>
      </c>
      <c r="AI256" s="82"/>
    </row>
    <row r="257" spans="1:35" ht="14.45" customHeight="1" x14ac:dyDescent="0.2">
      <c r="A257" s="83">
        <v>69</v>
      </c>
      <c r="B257" s="84" t="s">
        <v>462</v>
      </c>
      <c r="C257" s="244" t="s">
        <v>805</v>
      </c>
      <c r="D257" s="85">
        <f t="shared" si="302"/>
        <v>374039.64</v>
      </c>
      <c r="E257" s="85">
        <f t="shared" si="303"/>
        <v>150714.74999999997</v>
      </c>
      <c r="F257" s="86" t="s">
        <v>29</v>
      </c>
      <c r="G257" s="83">
        <v>50799</v>
      </c>
      <c r="H257" s="244" t="s">
        <v>1111</v>
      </c>
      <c r="I257" s="83">
        <v>50791</v>
      </c>
      <c r="J257" s="244" t="s">
        <v>1112</v>
      </c>
      <c r="K257" s="96">
        <f t="shared" si="304"/>
        <v>268941.20060213323</v>
      </c>
      <c r="L257" s="96">
        <f t="shared" si="305"/>
        <v>108366.60470919701</v>
      </c>
      <c r="M257" s="97"/>
      <c r="N257" s="98" t="s">
        <v>277</v>
      </c>
      <c r="O257" s="112" t="s">
        <v>270</v>
      </c>
      <c r="P257" s="98" t="e">
        <f>VLOOKUP(I257,I258:J668,2,FALSE)</f>
        <v>#N/A</v>
      </c>
      <c r="Q257" s="99" t="e">
        <f>VLOOKUP(I257,#REF!,5,FALSE)</f>
        <v>#REF!</v>
      </c>
      <c r="R257" s="99" t="e">
        <f>VLOOKUP(I257,#REF!,6,FALSE)</f>
        <v>#REF!</v>
      </c>
      <c r="S257" s="100" t="e">
        <f t="shared" si="306"/>
        <v>#REF!</v>
      </c>
      <c r="T257" s="83">
        <v>69</v>
      </c>
      <c r="U257" s="83">
        <v>1</v>
      </c>
      <c r="V257" s="261">
        <v>17.864000000000001</v>
      </c>
      <c r="W257" s="261">
        <v>24.844999999999999</v>
      </c>
      <c r="X257" s="98">
        <f t="shared" si="256"/>
        <v>1</v>
      </c>
      <c r="Y257" s="98">
        <f t="shared" si="258"/>
        <v>0</v>
      </c>
      <c r="Z257" s="105">
        <f t="shared" si="307"/>
        <v>0</v>
      </c>
      <c r="AA257" s="105">
        <f t="shared" si="308"/>
        <v>0</v>
      </c>
      <c r="AB257" s="98">
        <f t="shared" si="309"/>
        <v>1</v>
      </c>
      <c r="AC257" s="105">
        <f t="shared" si="310"/>
        <v>268941.20060213323</v>
      </c>
      <c r="AD257" s="105">
        <f t="shared" si="311"/>
        <v>108366.60470919701</v>
      </c>
      <c r="AE257" s="103" t="s">
        <v>270</v>
      </c>
      <c r="AF257" s="38">
        <v>526</v>
      </c>
      <c r="AG257" s="38">
        <v>100</v>
      </c>
      <c r="AH257" s="38">
        <f t="shared" si="290"/>
        <v>17.864000000000001</v>
      </c>
      <c r="AI257" s="82"/>
    </row>
    <row r="258" spans="1:35" ht="14.45" customHeight="1" x14ac:dyDescent="0.2">
      <c r="A258" s="83">
        <v>69</v>
      </c>
      <c r="B258" s="84" t="s">
        <v>462</v>
      </c>
      <c r="C258" s="244" t="s">
        <v>805</v>
      </c>
      <c r="D258" s="85">
        <f t="shared" si="302"/>
        <v>374039.64</v>
      </c>
      <c r="E258" s="85">
        <f t="shared" si="303"/>
        <v>150714.74999999997</v>
      </c>
      <c r="F258" s="86" t="s">
        <v>30</v>
      </c>
      <c r="G258" s="83">
        <v>50819</v>
      </c>
      <c r="H258" s="88" t="s">
        <v>457</v>
      </c>
      <c r="I258" s="83">
        <v>50799</v>
      </c>
      <c r="J258" s="94" t="s">
        <v>464</v>
      </c>
      <c r="K258" s="96">
        <f t="shared" si="304"/>
        <v>150549.26142080902</v>
      </c>
      <c r="L258" s="96">
        <f t="shared" si="305"/>
        <v>60662.004427450185</v>
      </c>
      <c r="M258" s="97"/>
      <c r="N258" s="98" t="s">
        <v>277</v>
      </c>
      <c r="O258" s="112" t="s">
        <v>270</v>
      </c>
      <c r="P258" s="98" t="e">
        <f>VLOOKUP(I258,I259:J669,2,FALSE)</f>
        <v>#N/A</v>
      </c>
      <c r="Q258" s="99" t="e">
        <f>VLOOKUP(I258,#REF!,5,FALSE)</f>
        <v>#REF!</v>
      </c>
      <c r="R258" s="99" t="e">
        <f>VLOOKUP(I258,#REF!,6,FALSE)</f>
        <v>#REF!</v>
      </c>
      <c r="S258" s="100" t="e">
        <f t="shared" si="306"/>
        <v>#REF!</v>
      </c>
      <c r="T258" s="83">
        <v>69</v>
      </c>
      <c r="U258" s="83">
        <v>1</v>
      </c>
      <c r="V258" s="101">
        <v>10</v>
      </c>
      <c r="W258" s="261">
        <v>24.844999999999999</v>
      </c>
      <c r="X258" s="98">
        <f t="shared" ref="X258:X321" si="312">IF(F258="yes",1,0)</f>
        <v>0</v>
      </c>
      <c r="Y258" s="98">
        <f t="shared" si="258"/>
        <v>0</v>
      </c>
      <c r="Z258" s="105">
        <f t="shared" si="307"/>
        <v>0</v>
      </c>
      <c r="AA258" s="105">
        <f t="shared" si="308"/>
        <v>0</v>
      </c>
      <c r="AB258" s="98">
        <f t="shared" si="309"/>
        <v>1</v>
      </c>
      <c r="AC258" s="105">
        <f t="shared" si="310"/>
        <v>0</v>
      </c>
      <c r="AD258" s="105">
        <f t="shared" si="311"/>
        <v>0</v>
      </c>
      <c r="AE258" s="103" t="s">
        <v>270</v>
      </c>
      <c r="AF258" s="38">
        <v>526</v>
      </c>
      <c r="AG258" s="38">
        <v>100</v>
      </c>
      <c r="AH258" s="150">
        <f t="shared" si="290"/>
        <v>10</v>
      </c>
    </row>
    <row r="259" spans="1:35" ht="14.45" customHeight="1" x14ac:dyDescent="0.2">
      <c r="A259" s="83">
        <v>69</v>
      </c>
      <c r="B259" s="84" t="s">
        <v>466</v>
      </c>
      <c r="C259" s="244" t="s">
        <v>863</v>
      </c>
      <c r="D259" s="85">
        <f>'Transmission Cost 12-30-2014'!B266</f>
        <v>976279.23</v>
      </c>
      <c r="E259" s="85">
        <f>'Transmission Cost 12-30-2014'!D266</f>
        <v>722445.15</v>
      </c>
      <c r="F259" s="86" t="s">
        <v>30</v>
      </c>
      <c r="G259" s="83">
        <v>50759</v>
      </c>
      <c r="H259" s="88" t="s">
        <v>467</v>
      </c>
      <c r="I259" s="83">
        <v>50761</v>
      </c>
      <c r="J259" s="94" t="s">
        <v>460</v>
      </c>
      <c r="K259" s="96">
        <f t="shared" si="304"/>
        <v>248091.605002978</v>
      </c>
      <c r="L259" s="96">
        <f t="shared" si="305"/>
        <v>183587.41155449674</v>
      </c>
      <c r="M259" s="97">
        <f>SUM(K259:K261)</f>
        <v>977248.33783204295</v>
      </c>
      <c r="N259" s="98" t="s">
        <v>269</v>
      </c>
      <c r="O259" s="112" t="s">
        <v>652</v>
      </c>
      <c r="P259" s="98" t="e">
        <f>VLOOKUP(I259,I260:J670,2,FALSE)</f>
        <v>#N/A</v>
      </c>
      <c r="Q259" s="99" t="e">
        <f>VLOOKUP(I259,#REF!,5,FALSE)</f>
        <v>#REF!</v>
      </c>
      <c r="R259" s="99" t="e">
        <f>VLOOKUP(I259,#REF!,6,FALSE)</f>
        <v>#REF!</v>
      </c>
      <c r="S259" s="100" t="e">
        <f t="shared" si="306"/>
        <v>#REF!</v>
      </c>
      <c r="T259" s="83">
        <v>69</v>
      </c>
      <c r="U259" s="83">
        <v>1</v>
      </c>
      <c r="V259" s="101">
        <v>6.4</v>
      </c>
      <c r="W259" s="261">
        <v>25.184999999999999</v>
      </c>
      <c r="X259" s="98">
        <f t="shared" si="312"/>
        <v>0</v>
      </c>
      <c r="Y259" s="98">
        <f t="shared" ref="Y259:Y322" si="313">IF(N259="W",1,0)</f>
        <v>1</v>
      </c>
      <c r="Z259" s="105">
        <f t="shared" si="307"/>
        <v>0</v>
      </c>
      <c r="AA259" s="105">
        <f t="shared" si="308"/>
        <v>0</v>
      </c>
      <c r="AB259" s="98">
        <f t="shared" si="309"/>
        <v>0</v>
      </c>
      <c r="AC259" s="105">
        <f t="shared" si="310"/>
        <v>0</v>
      </c>
      <c r="AD259" s="105">
        <f t="shared" si="311"/>
        <v>0</v>
      </c>
      <c r="AE259" s="103" t="s">
        <v>270</v>
      </c>
      <c r="AF259" s="38">
        <v>526</v>
      </c>
      <c r="AG259" s="38">
        <v>100</v>
      </c>
      <c r="AH259" s="150">
        <f t="shared" si="290"/>
        <v>6.4</v>
      </c>
      <c r="AI259" s="82"/>
    </row>
    <row r="260" spans="1:35" ht="14.45" customHeight="1" x14ac:dyDescent="0.2">
      <c r="A260" s="83">
        <v>69</v>
      </c>
      <c r="B260" s="84" t="s">
        <v>466</v>
      </c>
      <c r="C260" s="244" t="s">
        <v>863</v>
      </c>
      <c r="D260" s="85">
        <f>'Transmission Cost 12-30-2014'!B266</f>
        <v>976279.23</v>
      </c>
      <c r="E260" s="85">
        <f>'Transmission Cost 12-30-2014'!D266</f>
        <v>722445.15</v>
      </c>
      <c r="F260" s="86" t="s">
        <v>30</v>
      </c>
      <c r="G260" s="83">
        <v>50793</v>
      </c>
      <c r="H260" s="88" t="s">
        <v>468</v>
      </c>
      <c r="I260" s="83">
        <v>50759</v>
      </c>
      <c r="J260" s="94" t="s">
        <v>467</v>
      </c>
      <c r="K260" s="96">
        <f t="shared" si="304"/>
        <v>341513.60001191188</v>
      </c>
      <c r="L260" s="96">
        <f t="shared" si="305"/>
        <v>252719.54621798694</v>
      </c>
      <c r="M260" s="97"/>
      <c r="N260" s="98" t="s">
        <v>277</v>
      </c>
      <c r="O260" s="112" t="s">
        <v>270</v>
      </c>
      <c r="P260" s="98" t="str">
        <f>VLOOKUP(I260,I261:J671,2,FALSE)</f>
        <v>Roberts County Substation</v>
      </c>
      <c r="Q260" s="99" t="e">
        <f>VLOOKUP(I260,#REF!,5,FALSE)</f>
        <v>#REF!</v>
      </c>
      <c r="R260" s="99" t="e">
        <f>VLOOKUP(I260,#REF!,6,FALSE)</f>
        <v>#REF!</v>
      </c>
      <c r="S260" s="100" t="e">
        <f t="shared" si="306"/>
        <v>#REF!</v>
      </c>
      <c r="T260" s="83">
        <v>69</v>
      </c>
      <c r="U260" s="83">
        <v>1</v>
      </c>
      <c r="V260" s="101">
        <v>8.81</v>
      </c>
      <c r="W260" s="261">
        <v>25.184999999999999</v>
      </c>
      <c r="X260" s="98">
        <f t="shared" si="312"/>
        <v>0</v>
      </c>
      <c r="Y260" s="98">
        <f t="shared" si="313"/>
        <v>0</v>
      </c>
      <c r="Z260" s="105">
        <f t="shared" si="307"/>
        <v>0</v>
      </c>
      <c r="AA260" s="105">
        <f t="shared" si="308"/>
        <v>0</v>
      </c>
      <c r="AB260" s="98">
        <f t="shared" si="309"/>
        <v>1</v>
      </c>
      <c r="AC260" s="105">
        <f t="shared" si="310"/>
        <v>0</v>
      </c>
      <c r="AD260" s="105">
        <f t="shared" si="311"/>
        <v>0</v>
      </c>
      <c r="AE260" s="103" t="s">
        <v>270</v>
      </c>
      <c r="AF260" s="38">
        <v>526</v>
      </c>
      <c r="AG260" s="38">
        <v>100</v>
      </c>
      <c r="AH260" s="150">
        <f t="shared" si="290"/>
        <v>8.81</v>
      </c>
      <c r="AI260" s="82"/>
    </row>
    <row r="261" spans="1:35" ht="14.45" customHeight="1" x14ac:dyDescent="0.2">
      <c r="A261" s="83">
        <v>69</v>
      </c>
      <c r="B261" s="84" t="s">
        <v>466</v>
      </c>
      <c r="C261" s="244" t="s">
        <v>863</v>
      </c>
      <c r="D261" s="85">
        <f>'Transmission Cost 12-30-2014'!B266</f>
        <v>976279.23</v>
      </c>
      <c r="E261" s="85">
        <f>'Transmission Cost 12-30-2014'!D266</f>
        <v>722445.15</v>
      </c>
      <c r="F261" s="86" t="s">
        <v>30</v>
      </c>
      <c r="G261" s="83">
        <v>50819</v>
      </c>
      <c r="H261" s="88" t="s">
        <v>457</v>
      </c>
      <c r="I261" s="83">
        <v>50793</v>
      </c>
      <c r="J261" s="94" t="s">
        <v>468</v>
      </c>
      <c r="K261" s="96">
        <f t="shared" si="304"/>
        <v>387643.13281715312</v>
      </c>
      <c r="L261" s="96">
        <f t="shared" si="305"/>
        <v>286855.33055390115</v>
      </c>
      <c r="M261" s="97"/>
      <c r="N261" s="98" t="s">
        <v>277</v>
      </c>
      <c r="O261" s="112" t="s">
        <v>270</v>
      </c>
      <c r="P261" s="98" t="e">
        <f>VLOOKUP(I261,I272:J672,2,FALSE)</f>
        <v>#N/A</v>
      </c>
      <c r="Q261" s="99" t="e">
        <f>VLOOKUP(I261,#REF!,5,FALSE)</f>
        <v>#REF!</v>
      </c>
      <c r="R261" s="99" t="e">
        <f>VLOOKUP(I261,#REF!,6,FALSE)</f>
        <v>#REF!</v>
      </c>
      <c r="S261" s="100" t="e">
        <f t="shared" si="306"/>
        <v>#REF!</v>
      </c>
      <c r="T261" s="83">
        <v>69</v>
      </c>
      <c r="U261" s="83">
        <v>1</v>
      </c>
      <c r="V261" s="101">
        <v>10</v>
      </c>
      <c r="W261" s="261">
        <v>25.184999999999999</v>
      </c>
      <c r="X261" s="98">
        <f t="shared" si="312"/>
        <v>0</v>
      </c>
      <c r="Y261" s="98">
        <f t="shared" si="313"/>
        <v>0</v>
      </c>
      <c r="Z261" s="105">
        <f t="shared" si="307"/>
        <v>0</v>
      </c>
      <c r="AA261" s="105">
        <f t="shared" si="308"/>
        <v>0</v>
      </c>
      <c r="AB261" s="98">
        <f t="shared" si="309"/>
        <v>1</v>
      </c>
      <c r="AC261" s="105">
        <f t="shared" si="310"/>
        <v>0</v>
      </c>
      <c r="AD261" s="105">
        <f t="shared" si="311"/>
        <v>0</v>
      </c>
      <c r="AE261" s="103" t="s">
        <v>270</v>
      </c>
      <c r="AF261" s="38">
        <v>526</v>
      </c>
      <c r="AG261" s="38">
        <v>100</v>
      </c>
      <c r="AH261" s="150">
        <f t="shared" si="290"/>
        <v>10</v>
      </c>
      <c r="AI261" s="82"/>
    </row>
    <row r="262" spans="1:35" ht="14.45" customHeight="1" x14ac:dyDescent="0.2">
      <c r="A262" s="200">
        <v>69</v>
      </c>
      <c r="B262" s="201" t="s">
        <v>453</v>
      </c>
      <c r="C262" s="243" t="s">
        <v>164</v>
      </c>
      <c r="D262" s="91">
        <f t="shared" si="302"/>
        <v>1110691.04</v>
      </c>
      <c r="E262" s="91">
        <f t="shared" ref="E262:E271" si="314">VLOOKUP(C262,TLine_Cost,4,FALSE)</f>
        <v>1073806.05</v>
      </c>
      <c r="F262" s="199" t="s">
        <v>29</v>
      </c>
      <c r="G262" s="200">
        <v>50819</v>
      </c>
      <c r="H262" s="243" t="s">
        <v>1113</v>
      </c>
      <c r="I262" s="200">
        <v>50823</v>
      </c>
      <c r="J262" s="243" t="s">
        <v>1114</v>
      </c>
      <c r="K262" s="232">
        <f t="shared" ref="K262:K269" si="315">D262*V262/W262</f>
        <v>373948.63987819338</v>
      </c>
      <c r="L262" s="232">
        <f t="shared" ref="L262:L269" si="316">E262*V262/W262</f>
        <v>361530.16224068514</v>
      </c>
      <c r="M262" s="154">
        <f>SUM(K262:K267)</f>
        <v>1629067.7278582826</v>
      </c>
      <c r="N262" s="233" t="s">
        <v>269</v>
      </c>
      <c r="O262" s="234" t="s">
        <v>651</v>
      </c>
      <c r="P262" s="233" t="e">
        <f>VLOOKUP(I262,I263:J675,2,FALSE)</f>
        <v>#N/A</v>
      </c>
      <c r="Q262" s="235" t="e">
        <f>VLOOKUP(I262,#REF!,5,FALSE)</f>
        <v>#REF!</v>
      </c>
      <c r="R262" s="235" t="e">
        <f>VLOOKUP(I262,#REF!,6,FALSE)</f>
        <v>#REF!</v>
      </c>
      <c r="S262" s="236" t="e">
        <f t="shared" ref="S262:S270" si="317">SQRT(Q262^2+R262^2)</f>
        <v>#REF!</v>
      </c>
      <c r="T262" s="200">
        <v>69</v>
      </c>
      <c r="U262" s="200">
        <v>1</v>
      </c>
      <c r="V262" s="276">
        <v>22.997</v>
      </c>
      <c r="W262" s="276">
        <v>68.305000000000007</v>
      </c>
      <c r="X262" s="233">
        <f t="shared" si="312"/>
        <v>1</v>
      </c>
      <c r="Y262" s="233">
        <f t="shared" si="313"/>
        <v>1</v>
      </c>
      <c r="Z262" s="219">
        <f t="shared" ref="Z262:Z270" si="318">K262*X262*Y262</f>
        <v>373948.63987819338</v>
      </c>
      <c r="AA262" s="219">
        <f t="shared" ref="AA262:AA270" si="319">L262*X262*Y262</f>
        <v>361530.16224068514</v>
      </c>
      <c r="AB262" s="233">
        <f t="shared" ref="AB262:AB271" si="320">IF(N262="R",1,0)</f>
        <v>0</v>
      </c>
      <c r="AC262" s="219">
        <f t="shared" ref="AC262:AC270" si="321">K262*X262*AB262</f>
        <v>0</v>
      </c>
      <c r="AD262" s="219">
        <f t="shared" ref="AD262:AD270" si="322">L262*X262*AB262</f>
        <v>0</v>
      </c>
      <c r="AE262" s="237" t="s">
        <v>270</v>
      </c>
      <c r="AF262" s="238">
        <v>526</v>
      </c>
      <c r="AG262" s="238">
        <v>100</v>
      </c>
      <c r="AH262" s="238">
        <f t="shared" si="290"/>
        <v>22.997</v>
      </c>
      <c r="AI262" s="82"/>
    </row>
    <row r="263" spans="1:35" ht="14.45" customHeight="1" x14ac:dyDescent="0.2">
      <c r="A263" s="83">
        <v>69</v>
      </c>
      <c r="B263" s="84" t="s">
        <v>453</v>
      </c>
      <c r="C263" s="244" t="s">
        <v>164</v>
      </c>
      <c r="D263" s="85">
        <f t="shared" si="302"/>
        <v>1110691.04</v>
      </c>
      <c r="E263" s="85">
        <f t="shared" si="314"/>
        <v>1073806.05</v>
      </c>
      <c r="F263" s="86" t="s">
        <v>30</v>
      </c>
      <c r="G263" s="83">
        <v>50823</v>
      </c>
      <c r="H263" s="88" t="s">
        <v>456</v>
      </c>
      <c r="I263" s="83">
        <v>50831</v>
      </c>
      <c r="J263" s="94" t="s">
        <v>455</v>
      </c>
      <c r="K263" s="96">
        <f t="shared" si="315"/>
        <v>98377.582783105187</v>
      </c>
      <c r="L263" s="96">
        <f t="shared" si="316"/>
        <v>95110.557096845019</v>
      </c>
      <c r="M263" s="97"/>
      <c r="N263" s="98" t="s">
        <v>277</v>
      </c>
      <c r="O263" s="112" t="s">
        <v>270</v>
      </c>
      <c r="P263" s="98" t="e">
        <f>VLOOKUP(I263,I264:J676,2,FALSE)</f>
        <v>#N/A</v>
      </c>
      <c r="Q263" s="99" t="e">
        <f>VLOOKUP(I263,#REF!,5,FALSE)</f>
        <v>#REF!</v>
      </c>
      <c r="R263" s="99" t="e">
        <f>VLOOKUP(I263,#REF!,6,FALSE)</f>
        <v>#REF!</v>
      </c>
      <c r="S263" s="100" t="e">
        <f t="shared" si="317"/>
        <v>#REF!</v>
      </c>
      <c r="T263" s="83">
        <v>69</v>
      </c>
      <c r="U263" s="83">
        <v>1</v>
      </c>
      <c r="V263" s="135">
        <v>6.05</v>
      </c>
      <c r="W263" s="261">
        <v>68.305000000000007</v>
      </c>
      <c r="X263" s="98">
        <f t="shared" si="312"/>
        <v>0</v>
      </c>
      <c r="Y263" s="98">
        <f t="shared" si="313"/>
        <v>0</v>
      </c>
      <c r="Z263" s="105">
        <f t="shared" si="318"/>
        <v>0</v>
      </c>
      <c r="AA263" s="105">
        <f t="shared" si="319"/>
        <v>0</v>
      </c>
      <c r="AB263" s="98">
        <f t="shared" si="320"/>
        <v>1</v>
      </c>
      <c r="AC263" s="105">
        <f t="shared" si="321"/>
        <v>0</v>
      </c>
      <c r="AD263" s="105">
        <f t="shared" si="322"/>
        <v>0</v>
      </c>
      <c r="AE263" s="103" t="s">
        <v>270</v>
      </c>
      <c r="AF263" s="38">
        <v>526</v>
      </c>
      <c r="AG263" s="38">
        <v>100</v>
      </c>
      <c r="AH263" s="150">
        <f t="shared" si="290"/>
        <v>6.05</v>
      </c>
      <c r="AI263" s="82"/>
    </row>
    <row r="264" spans="1:35" ht="14.45" customHeight="1" x14ac:dyDescent="0.2">
      <c r="A264" s="83">
        <v>69</v>
      </c>
      <c r="B264" s="84" t="s">
        <v>453</v>
      </c>
      <c r="C264" s="244" t="s">
        <v>164</v>
      </c>
      <c r="D264" s="85">
        <f t="shared" si="302"/>
        <v>1110691.04</v>
      </c>
      <c r="E264" s="85">
        <f t="shared" si="314"/>
        <v>1073806.05</v>
      </c>
      <c r="F264" s="86" t="s">
        <v>30</v>
      </c>
      <c r="G264" s="83">
        <v>50831</v>
      </c>
      <c r="H264" s="88" t="s">
        <v>455</v>
      </c>
      <c r="I264" s="83">
        <v>50833</v>
      </c>
      <c r="J264" s="94" t="s">
        <v>454</v>
      </c>
      <c r="K264" s="96">
        <f t="shared" si="315"/>
        <v>75775.129879218206</v>
      </c>
      <c r="L264" s="96">
        <f t="shared" si="316"/>
        <v>73258.710094429392</v>
      </c>
      <c r="M264" s="97"/>
      <c r="N264" s="98" t="s">
        <v>269</v>
      </c>
      <c r="O264" s="112" t="s">
        <v>651</v>
      </c>
      <c r="P264" s="98" t="e">
        <f>VLOOKUP(I264,I265:J677,2,FALSE)</f>
        <v>#N/A</v>
      </c>
      <c r="Q264" s="99" t="e">
        <f>VLOOKUP(I264,#REF!,5,FALSE)</f>
        <v>#REF!</v>
      </c>
      <c r="R264" s="99" t="e">
        <f>VLOOKUP(I264,#REF!,6,FALSE)</f>
        <v>#REF!</v>
      </c>
      <c r="S264" s="100" t="e">
        <f t="shared" si="317"/>
        <v>#REF!</v>
      </c>
      <c r="T264" s="83">
        <v>69</v>
      </c>
      <c r="U264" s="83">
        <v>1</v>
      </c>
      <c r="V264" s="135">
        <v>4.66</v>
      </c>
      <c r="W264" s="261">
        <v>68.305000000000007</v>
      </c>
      <c r="X264" s="98">
        <f t="shared" si="312"/>
        <v>0</v>
      </c>
      <c r="Y264" s="98">
        <f t="shared" si="313"/>
        <v>1</v>
      </c>
      <c r="Z264" s="105">
        <f t="shared" si="318"/>
        <v>0</v>
      </c>
      <c r="AA264" s="105">
        <f t="shared" si="319"/>
        <v>0</v>
      </c>
      <c r="AB264" s="98">
        <f t="shared" si="320"/>
        <v>0</v>
      </c>
      <c r="AC264" s="105">
        <f t="shared" si="321"/>
        <v>0</v>
      </c>
      <c r="AD264" s="105">
        <f t="shared" si="322"/>
        <v>0</v>
      </c>
      <c r="AE264" s="103" t="s">
        <v>270</v>
      </c>
      <c r="AF264" s="38">
        <v>526</v>
      </c>
      <c r="AG264" s="38">
        <v>100</v>
      </c>
      <c r="AH264" s="150">
        <f t="shared" si="290"/>
        <v>4.66</v>
      </c>
      <c r="AI264" s="82"/>
    </row>
    <row r="265" spans="1:35" ht="14.45" customHeight="1" x14ac:dyDescent="0.2">
      <c r="A265" s="83">
        <v>69</v>
      </c>
      <c r="B265" s="84" t="s">
        <v>453</v>
      </c>
      <c r="C265" s="244" t="s">
        <v>164</v>
      </c>
      <c r="D265" s="85">
        <f t="shared" si="302"/>
        <v>1110691.04</v>
      </c>
      <c r="E265" s="85">
        <f t="shared" si="314"/>
        <v>1073806.05</v>
      </c>
      <c r="F265" s="86" t="s">
        <v>30</v>
      </c>
      <c r="G265" s="83">
        <v>50831</v>
      </c>
      <c r="H265" s="88" t="s">
        <v>455</v>
      </c>
      <c r="I265" s="83">
        <v>50765</v>
      </c>
      <c r="J265" s="94" t="s">
        <v>458</v>
      </c>
      <c r="K265" s="96">
        <f t="shared" si="315"/>
        <v>279441.11737647315</v>
      </c>
      <c r="L265" s="96">
        <f t="shared" si="316"/>
        <v>270161.14441475732</v>
      </c>
      <c r="M265" s="97"/>
      <c r="N265" s="98" t="s">
        <v>269</v>
      </c>
      <c r="O265" s="112" t="s">
        <v>652</v>
      </c>
      <c r="P265" s="98" t="e">
        <f>VLOOKUP(I265,I266:J678,2,FALSE)</f>
        <v>#N/A</v>
      </c>
      <c r="Q265" s="99" t="e">
        <f>VLOOKUP(I265,#REF!,5,FALSE)</f>
        <v>#REF!</v>
      </c>
      <c r="R265" s="99" t="e">
        <f>VLOOKUP(I265,#REF!,6,FALSE)</f>
        <v>#REF!</v>
      </c>
      <c r="S265" s="100" t="e">
        <f t="shared" si="317"/>
        <v>#REF!</v>
      </c>
      <c r="T265" s="83">
        <v>69</v>
      </c>
      <c r="U265" s="83">
        <v>1</v>
      </c>
      <c r="V265" s="135">
        <v>17.184999999999999</v>
      </c>
      <c r="W265" s="261">
        <v>68.305000000000007</v>
      </c>
      <c r="X265" s="98">
        <f t="shared" si="312"/>
        <v>0</v>
      </c>
      <c r="Y265" s="98">
        <f t="shared" si="313"/>
        <v>1</v>
      </c>
      <c r="Z265" s="105">
        <f t="shared" si="318"/>
        <v>0</v>
      </c>
      <c r="AA265" s="105">
        <f t="shared" si="319"/>
        <v>0</v>
      </c>
      <c r="AB265" s="98">
        <f t="shared" si="320"/>
        <v>0</v>
      </c>
      <c r="AC265" s="105">
        <f t="shared" si="321"/>
        <v>0</v>
      </c>
      <c r="AD265" s="105">
        <f t="shared" si="322"/>
        <v>0</v>
      </c>
      <c r="AE265" s="103" t="s">
        <v>270</v>
      </c>
      <c r="AF265" s="38">
        <v>526</v>
      </c>
      <c r="AG265" s="38">
        <v>100</v>
      </c>
      <c r="AH265" s="150">
        <f t="shared" si="290"/>
        <v>17.184999999999999</v>
      </c>
      <c r="AI265" s="82"/>
    </row>
    <row r="266" spans="1:35" ht="14.45" customHeight="1" x14ac:dyDescent="0.2">
      <c r="A266" s="83">
        <v>69</v>
      </c>
      <c r="B266" s="84" t="s">
        <v>453</v>
      </c>
      <c r="C266" s="244" t="s">
        <v>164</v>
      </c>
      <c r="D266" s="85">
        <f t="shared" si="302"/>
        <v>1110691.04</v>
      </c>
      <c r="E266" s="85">
        <f t="shared" si="314"/>
        <v>1073806.05</v>
      </c>
      <c r="F266" s="86" t="s">
        <v>29</v>
      </c>
      <c r="G266" s="83">
        <v>50765</v>
      </c>
      <c r="H266" s="244" t="s">
        <v>1115</v>
      </c>
      <c r="I266" s="83">
        <v>50767</v>
      </c>
      <c r="J266" s="244" t="s">
        <v>1116</v>
      </c>
      <c r="K266" s="96">
        <f t="shared" si="315"/>
        <v>442162.51752697461</v>
      </c>
      <c r="L266" s="96">
        <f t="shared" si="316"/>
        <v>427478.72207891074</v>
      </c>
      <c r="M266" s="97"/>
      <c r="N266" s="98" t="s">
        <v>277</v>
      </c>
      <c r="O266" s="112" t="s">
        <v>270</v>
      </c>
      <c r="P266" s="98" t="str">
        <f>VLOOKUP(I266,I254:J679,2,FALSE)</f>
        <v>Buffalo Substation</v>
      </c>
      <c r="Q266" s="99" t="e">
        <f>VLOOKUP(I266,#REF!,5,FALSE)</f>
        <v>#REF!</v>
      </c>
      <c r="R266" s="99" t="e">
        <f>VLOOKUP(I266,#REF!,6,FALSE)</f>
        <v>#REF!</v>
      </c>
      <c r="S266" s="100" t="e">
        <f t="shared" si="317"/>
        <v>#REF!</v>
      </c>
      <c r="T266" s="83">
        <v>69</v>
      </c>
      <c r="U266" s="83">
        <v>1</v>
      </c>
      <c r="V266" s="261">
        <v>27.192</v>
      </c>
      <c r="W266" s="261">
        <v>68.305000000000007</v>
      </c>
      <c r="X266" s="98">
        <f t="shared" si="312"/>
        <v>1</v>
      </c>
      <c r="Y266" s="98">
        <f t="shared" si="313"/>
        <v>0</v>
      </c>
      <c r="Z266" s="105">
        <f t="shared" si="318"/>
        <v>0</v>
      </c>
      <c r="AA266" s="105">
        <f t="shared" si="319"/>
        <v>0</v>
      </c>
      <c r="AB266" s="98">
        <f t="shared" si="320"/>
        <v>1</v>
      </c>
      <c r="AC266" s="105">
        <f t="shared" si="321"/>
        <v>442162.51752697461</v>
      </c>
      <c r="AD266" s="105">
        <f t="shared" si="322"/>
        <v>427478.72207891074</v>
      </c>
      <c r="AE266" s="103" t="s">
        <v>270</v>
      </c>
      <c r="AF266" s="38">
        <v>526</v>
      </c>
      <c r="AG266" s="38">
        <v>100</v>
      </c>
      <c r="AH266" s="38">
        <f t="shared" si="290"/>
        <v>27.192</v>
      </c>
      <c r="AI266" s="82"/>
    </row>
    <row r="267" spans="1:35" ht="14.45" customHeight="1" x14ac:dyDescent="0.2">
      <c r="A267" s="83">
        <v>69</v>
      </c>
      <c r="B267" s="84" t="s">
        <v>453</v>
      </c>
      <c r="C267" s="244" t="s">
        <v>164</v>
      </c>
      <c r="D267" s="85">
        <f t="shared" si="302"/>
        <v>1110691.04</v>
      </c>
      <c r="E267" s="85">
        <f>VLOOKUP(C267,TLine_Cost,4,FALSE)</f>
        <v>1073806.05</v>
      </c>
      <c r="F267" s="86" t="s">
        <v>30</v>
      </c>
      <c r="G267" s="83"/>
      <c r="H267" s="88" t="s">
        <v>455</v>
      </c>
      <c r="I267" s="83"/>
      <c r="J267" s="94" t="s">
        <v>138</v>
      </c>
      <c r="K267" s="96">
        <f>D267*V267/W267</f>
        <v>359362.7404143181</v>
      </c>
      <c r="L267" s="96">
        <f>E267*V267/W267</f>
        <v>347428.64658516948</v>
      </c>
      <c r="M267" s="97"/>
      <c r="N267" s="98" t="s">
        <v>277</v>
      </c>
      <c r="O267" s="112" t="s">
        <v>270</v>
      </c>
      <c r="P267" s="98" t="e">
        <f>VLOOKUP(I267,I255:J680,2,FALSE)</f>
        <v>#N/A</v>
      </c>
      <c r="Q267" s="99" t="e">
        <f>VLOOKUP(I267,#REF!,5,FALSE)</f>
        <v>#REF!</v>
      </c>
      <c r="R267" s="99" t="e">
        <f>VLOOKUP(I267,#REF!,6,FALSE)</f>
        <v>#REF!</v>
      </c>
      <c r="S267" s="100" t="e">
        <f>SQRT(Q267^2+R267^2)</f>
        <v>#REF!</v>
      </c>
      <c r="T267" s="83">
        <v>69</v>
      </c>
      <c r="U267" s="83">
        <v>1</v>
      </c>
      <c r="V267" s="101">
        <v>22.1</v>
      </c>
      <c r="W267" s="261">
        <v>68.305000000000007</v>
      </c>
      <c r="X267" s="98">
        <f t="shared" si="312"/>
        <v>0</v>
      </c>
      <c r="Y267" s="98">
        <f t="shared" si="313"/>
        <v>0</v>
      </c>
      <c r="Z267" s="105">
        <f>K267*X267*Y267</f>
        <v>0</v>
      </c>
      <c r="AA267" s="105">
        <f>L267*X267*Y267</f>
        <v>0</v>
      </c>
      <c r="AB267" s="98">
        <f>IF(N267="R",1,0)</f>
        <v>1</v>
      </c>
      <c r="AC267" s="105">
        <f>K267*X267*AB267</f>
        <v>0</v>
      </c>
      <c r="AD267" s="105">
        <f>L267*X267*AB267</f>
        <v>0</v>
      </c>
      <c r="AE267" s="103" t="s">
        <v>270</v>
      </c>
      <c r="AF267" s="38">
        <v>526</v>
      </c>
      <c r="AG267" s="38">
        <v>100</v>
      </c>
      <c r="AH267" s="150">
        <f t="shared" si="290"/>
        <v>22.1</v>
      </c>
      <c r="AI267" s="82"/>
    </row>
    <row r="268" spans="1:35" ht="14.45" customHeight="1" x14ac:dyDescent="0.2">
      <c r="A268" s="83">
        <v>69</v>
      </c>
      <c r="B268" s="84" t="s">
        <v>110</v>
      </c>
      <c r="C268" s="246" t="s">
        <v>170</v>
      </c>
      <c r="D268" s="85">
        <f>VLOOKUP(C268,TLine_Cost,2,FALSE)</f>
        <v>347087.25</v>
      </c>
      <c r="E268" s="85">
        <f>VLOOKUP(C268,TLine_Cost,4,FALSE)</f>
        <v>339457.43</v>
      </c>
      <c r="F268" s="86" t="s">
        <v>29</v>
      </c>
      <c r="G268" s="83"/>
      <c r="H268" s="244" t="s">
        <v>1345</v>
      </c>
      <c r="I268" s="83"/>
      <c r="J268" s="244" t="s">
        <v>1119</v>
      </c>
      <c r="K268" s="96">
        <f t="shared" si="315"/>
        <v>198357.35218537226</v>
      </c>
      <c r="L268" s="96">
        <f t="shared" si="316"/>
        <v>193996.97624862727</v>
      </c>
      <c r="M268" s="97">
        <f t="shared" ref="M268:M273" si="323">SUM(K268)</f>
        <v>198357.35218537226</v>
      </c>
      <c r="N268" s="98" t="s">
        <v>277</v>
      </c>
      <c r="O268" s="112" t="s">
        <v>270</v>
      </c>
      <c r="P268" s="98" t="e">
        <f>VLOOKUP(I268,I273:J675,2,FALSE)</f>
        <v>#N/A</v>
      </c>
      <c r="Q268" s="99" t="e">
        <f>VLOOKUP(I268,#REF!,5,FALSE)</f>
        <v>#REF!</v>
      </c>
      <c r="R268" s="99" t="e">
        <f>VLOOKUP(I268,#REF!,6,FALSE)</f>
        <v>#REF!</v>
      </c>
      <c r="S268" s="100" t="e">
        <f t="shared" si="317"/>
        <v>#REF!</v>
      </c>
      <c r="T268" s="83">
        <v>69</v>
      </c>
      <c r="U268" s="83">
        <v>1</v>
      </c>
      <c r="V268" s="261">
        <v>7.806</v>
      </c>
      <c r="W268" s="261">
        <v>13.659000000000001</v>
      </c>
      <c r="X268" s="98">
        <f t="shared" si="312"/>
        <v>1</v>
      </c>
      <c r="Y268" s="98">
        <f t="shared" si="313"/>
        <v>0</v>
      </c>
      <c r="Z268" s="105">
        <f t="shared" si="318"/>
        <v>0</v>
      </c>
      <c r="AA268" s="105">
        <f t="shared" si="319"/>
        <v>0</v>
      </c>
      <c r="AB268" s="98">
        <f t="shared" si="320"/>
        <v>1</v>
      </c>
      <c r="AC268" s="105">
        <f t="shared" si="321"/>
        <v>198357.35218537226</v>
      </c>
      <c r="AD268" s="105">
        <f t="shared" si="322"/>
        <v>193996.97624862727</v>
      </c>
      <c r="AE268" s="103" t="s">
        <v>270</v>
      </c>
      <c r="AF268" s="38">
        <v>526</v>
      </c>
      <c r="AG268" s="38">
        <v>100</v>
      </c>
      <c r="AH268" s="38">
        <f t="shared" si="290"/>
        <v>7.806</v>
      </c>
    </row>
    <row r="269" spans="1:35" ht="14.45" customHeight="1" x14ac:dyDescent="0.2">
      <c r="A269" s="83">
        <v>69</v>
      </c>
      <c r="B269" s="84" t="s">
        <v>466</v>
      </c>
      <c r="C269" s="87" t="s">
        <v>863</v>
      </c>
      <c r="D269" s="85">
        <f>'Transmission Cost 12-30-2014'!B281</f>
        <v>3286667.1100000003</v>
      </c>
      <c r="E269" s="85">
        <f>'Transmission Cost 12-30-2014'!D281</f>
        <v>1821592.72</v>
      </c>
      <c r="F269" s="86" t="s">
        <v>29</v>
      </c>
      <c r="G269" s="83">
        <v>50793</v>
      </c>
      <c r="H269" s="244" t="s">
        <v>1111</v>
      </c>
      <c r="I269" s="83">
        <v>50759</v>
      </c>
      <c r="J269" s="244" t="s">
        <v>1120</v>
      </c>
      <c r="K269" s="96">
        <f t="shared" si="315"/>
        <v>2450547.349278539</v>
      </c>
      <c r="L269" s="96">
        <f t="shared" si="316"/>
        <v>1358184.1610545958</v>
      </c>
      <c r="M269" s="97">
        <f t="shared" si="323"/>
        <v>2450547.349278539</v>
      </c>
      <c r="N269" s="98" t="s">
        <v>277</v>
      </c>
      <c r="O269" s="112" t="s">
        <v>270</v>
      </c>
      <c r="P269" s="98" t="e">
        <f>VLOOKUP(I269,I272:J676,2,FALSE)</f>
        <v>#N/A</v>
      </c>
      <c r="Q269" s="99" t="e">
        <f>VLOOKUP(I269,#REF!,5,FALSE)</f>
        <v>#REF!</v>
      </c>
      <c r="R269" s="99" t="e">
        <f>VLOOKUP(I269,#REF!,6,FALSE)</f>
        <v>#REF!</v>
      </c>
      <c r="S269" s="100" t="e">
        <f t="shared" si="317"/>
        <v>#REF!</v>
      </c>
      <c r="T269" s="83">
        <v>69</v>
      </c>
      <c r="U269" s="83">
        <v>1</v>
      </c>
      <c r="V269" s="261">
        <v>18.777999999999999</v>
      </c>
      <c r="W269" s="261">
        <v>25.184999999999999</v>
      </c>
      <c r="X269" s="98">
        <f t="shared" si="312"/>
        <v>1</v>
      </c>
      <c r="Y269" s="98">
        <f t="shared" si="313"/>
        <v>0</v>
      </c>
      <c r="Z269" s="105">
        <f t="shared" si="318"/>
        <v>0</v>
      </c>
      <c r="AA269" s="105">
        <f t="shared" si="319"/>
        <v>0</v>
      </c>
      <c r="AB269" s="98">
        <f t="shared" si="320"/>
        <v>1</v>
      </c>
      <c r="AC269" s="105">
        <f t="shared" si="321"/>
        <v>2450547.349278539</v>
      </c>
      <c r="AD269" s="105">
        <f t="shared" si="322"/>
        <v>1358184.1610545958</v>
      </c>
      <c r="AE269" s="103" t="s">
        <v>270</v>
      </c>
      <c r="AF269" s="38">
        <v>526</v>
      </c>
      <c r="AG269" s="38">
        <v>100</v>
      </c>
      <c r="AH269" s="38">
        <f t="shared" si="290"/>
        <v>18.777999999999999</v>
      </c>
      <c r="AI269" s="82"/>
    </row>
    <row r="270" spans="1:35" ht="14.45" customHeight="1" x14ac:dyDescent="0.2">
      <c r="A270" s="83">
        <v>69</v>
      </c>
      <c r="B270" s="84" t="s">
        <v>113</v>
      </c>
      <c r="C270" s="244" t="s">
        <v>1121</v>
      </c>
      <c r="D270" s="85">
        <v>0</v>
      </c>
      <c r="E270" s="85">
        <v>0</v>
      </c>
      <c r="F270" s="86" t="s">
        <v>29</v>
      </c>
      <c r="G270" s="83"/>
      <c r="H270" s="244" t="s">
        <v>1236</v>
      </c>
      <c r="I270" s="83"/>
      <c r="J270" s="244" t="s">
        <v>1122</v>
      </c>
      <c r="K270" s="96">
        <f>D270*V270/W270</f>
        <v>0</v>
      </c>
      <c r="L270" s="96">
        <f>E270*V270/W270</f>
        <v>0</v>
      </c>
      <c r="M270" s="97">
        <f t="shared" si="323"/>
        <v>0</v>
      </c>
      <c r="N270" s="98" t="s">
        <v>277</v>
      </c>
      <c r="O270" s="112" t="s">
        <v>270</v>
      </c>
      <c r="P270" s="98" t="e">
        <f>VLOOKUP(I270,I273:J677,2,FALSE)</f>
        <v>#N/A</v>
      </c>
      <c r="Q270" s="99" t="e">
        <f>VLOOKUP(I270,#REF!,5,FALSE)</f>
        <v>#REF!</v>
      </c>
      <c r="R270" s="99" t="e">
        <f>VLOOKUP(I270,#REF!,6,FALSE)</f>
        <v>#REF!</v>
      </c>
      <c r="S270" s="100" t="e">
        <f t="shared" si="317"/>
        <v>#REF!</v>
      </c>
      <c r="T270" s="83">
        <v>69</v>
      </c>
      <c r="U270" s="83">
        <v>1</v>
      </c>
      <c r="V270" s="261">
        <v>1.6060000000000001</v>
      </c>
      <c r="W270" s="261">
        <v>3.2829999999999999</v>
      </c>
      <c r="X270" s="98">
        <f t="shared" si="312"/>
        <v>1</v>
      </c>
      <c r="Y270" s="98">
        <f t="shared" si="313"/>
        <v>0</v>
      </c>
      <c r="Z270" s="105">
        <f t="shared" si="318"/>
        <v>0</v>
      </c>
      <c r="AA270" s="105">
        <f t="shared" si="319"/>
        <v>0</v>
      </c>
      <c r="AB270" s="98">
        <f t="shared" si="320"/>
        <v>1</v>
      </c>
      <c r="AC270" s="105">
        <f t="shared" si="321"/>
        <v>0</v>
      </c>
      <c r="AD270" s="105">
        <f t="shared" si="322"/>
        <v>0</v>
      </c>
      <c r="AE270" s="103" t="s">
        <v>270</v>
      </c>
      <c r="AF270" s="38">
        <v>526</v>
      </c>
      <c r="AG270" s="38">
        <v>100</v>
      </c>
      <c r="AH270" s="38">
        <f t="shared" si="290"/>
        <v>1.6060000000000001</v>
      </c>
      <c r="AI270" s="82"/>
    </row>
    <row r="271" spans="1:35" ht="14.45" customHeight="1" x14ac:dyDescent="0.2">
      <c r="A271" s="244">
        <v>69</v>
      </c>
      <c r="B271" s="254" t="s">
        <v>1123</v>
      </c>
      <c r="C271" s="244" t="s">
        <v>674</v>
      </c>
      <c r="D271" s="85">
        <f t="shared" ref="D271" si="324">VLOOKUP(C271,TLine_Cost,2,FALSE)</f>
        <v>701746.13</v>
      </c>
      <c r="E271" s="85">
        <f t="shared" si="314"/>
        <v>402535.53</v>
      </c>
      <c r="F271" s="183" t="s">
        <v>29</v>
      </c>
      <c r="G271" s="83"/>
      <c r="H271" s="244" t="s">
        <v>1346</v>
      </c>
      <c r="I271" s="83"/>
      <c r="J271" s="244" t="s">
        <v>1124</v>
      </c>
      <c r="K271" s="96">
        <f>D271*V271/W271</f>
        <v>480781.08560553624</v>
      </c>
      <c r="L271" s="96">
        <f>E271*V271/W271</f>
        <v>275785.58802768163</v>
      </c>
      <c r="M271" s="97">
        <f t="shared" si="323"/>
        <v>480781.08560553624</v>
      </c>
      <c r="N271" s="98" t="s">
        <v>277</v>
      </c>
      <c r="O271" s="112" t="s">
        <v>270</v>
      </c>
      <c r="P271" s="98"/>
      <c r="Q271" s="99"/>
      <c r="R271" s="99"/>
      <c r="S271" s="100"/>
      <c r="T271" s="83">
        <v>69</v>
      </c>
      <c r="U271" s="83">
        <v>1</v>
      </c>
      <c r="V271" s="261">
        <v>5.5439999999999996</v>
      </c>
      <c r="W271" s="261">
        <v>8.0920000000000005</v>
      </c>
      <c r="X271" s="98">
        <f t="shared" si="312"/>
        <v>1</v>
      </c>
      <c r="Y271" s="98">
        <f t="shared" si="313"/>
        <v>0</v>
      </c>
      <c r="Z271" s="105">
        <f>K271*X271*Y271</f>
        <v>0</v>
      </c>
      <c r="AA271" s="105">
        <f>L271*X271*Y271</f>
        <v>0</v>
      </c>
      <c r="AB271" s="98">
        <f t="shared" si="320"/>
        <v>1</v>
      </c>
      <c r="AC271" s="105">
        <f>K271*X271*AB271</f>
        <v>480781.08560553624</v>
      </c>
      <c r="AD271" s="105">
        <f>L271*X271*AB271</f>
        <v>275785.58802768163</v>
      </c>
      <c r="AE271" s="103" t="s">
        <v>270</v>
      </c>
      <c r="AF271" s="38">
        <v>526</v>
      </c>
      <c r="AG271" s="38">
        <v>100</v>
      </c>
      <c r="AH271" s="38">
        <f t="shared" si="290"/>
        <v>5.5439999999999996</v>
      </c>
      <c r="AI271" s="82"/>
    </row>
    <row r="272" spans="1:35" ht="14.45" customHeight="1" x14ac:dyDescent="0.2">
      <c r="A272" s="83">
        <v>69</v>
      </c>
      <c r="B272" s="84" t="s">
        <v>469</v>
      </c>
      <c r="C272" s="93" t="str">
        <f>VLOOKUP(B272,ckt_lookup,2,FALSE)</f>
        <v>Elec Tran-Line OH-TX- 69KV-Industrial Sub-Huber Co-Gen Plt</v>
      </c>
      <c r="D272" s="85">
        <f>VLOOKUP(C272,TLine_Cost,2,FALSE)</f>
        <v>1839.07</v>
      </c>
      <c r="E272" s="85">
        <f>VLOOKUP(C272,TLine_Cost,4,FALSE)</f>
        <v>1068.02</v>
      </c>
      <c r="F272" s="86" t="s">
        <v>29</v>
      </c>
      <c r="G272" s="83">
        <v>50711</v>
      </c>
      <c r="H272" s="88" t="s">
        <v>471</v>
      </c>
      <c r="I272" s="83">
        <v>50707</v>
      </c>
      <c r="J272" s="94" t="s">
        <v>470</v>
      </c>
      <c r="K272" s="96">
        <f>D272*V272/W272</f>
        <v>952.95850380388833</v>
      </c>
      <c r="L272" s="96">
        <f>E272*V272/W272</f>
        <v>553.42033812341492</v>
      </c>
      <c r="M272" s="97">
        <f t="shared" si="323"/>
        <v>952.95850380388833</v>
      </c>
      <c r="N272" s="98" t="s">
        <v>277</v>
      </c>
      <c r="O272" s="112" t="s">
        <v>270</v>
      </c>
      <c r="P272" s="98" t="e">
        <f>VLOOKUP(I272,I273:J673,2,FALSE)</f>
        <v>#N/A</v>
      </c>
      <c r="Q272" s="99" t="e">
        <f>VLOOKUP(I272,#REF!,5,FALSE)</f>
        <v>#REF!</v>
      </c>
      <c r="R272" s="99" t="e">
        <f>VLOOKUP(I272,#REF!,6,FALSE)</f>
        <v>#REF!</v>
      </c>
      <c r="S272" s="100" t="e">
        <f>SQRT(Q272^2+R272^2)</f>
        <v>#REF!</v>
      </c>
      <c r="T272" s="83">
        <v>69</v>
      </c>
      <c r="U272" s="83">
        <v>1</v>
      </c>
      <c r="V272" s="101">
        <v>1.226</v>
      </c>
      <c r="W272" s="101">
        <v>2.3660000000000001</v>
      </c>
      <c r="X272" s="98">
        <f t="shared" si="312"/>
        <v>1</v>
      </c>
      <c r="Y272" s="98">
        <f t="shared" si="313"/>
        <v>0</v>
      </c>
      <c r="Z272" s="105">
        <f>K272*X272*Y272</f>
        <v>0</v>
      </c>
      <c r="AA272" s="105">
        <f>L272*X272*Y272</f>
        <v>0</v>
      </c>
      <c r="AB272" s="98">
        <f>IF(N272="R",1,0)</f>
        <v>1</v>
      </c>
      <c r="AC272" s="105">
        <f>K272*X272*AB272</f>
        <v>952.95850380388833</v>
      </c>
      <c r="AD272" s="105">
        <f>L272*X272*AB272</f>
        <v>553.42033812341492</v>
      </c>
      <c r="AE272" s="103" t="s">
        <v>270</v>
      </c>
      <c r="AF272" s="38">
        <v>526</v>
      </c>
      <c r="AG272" s="38">
        <v>100</v>
      </c>
      <c r="AH272" s="150">
        <f t="shared" si="290"/>
        <v>1.226</v>
      </c>
      <c r="AI272" s="82"/>
    </row>
    <row r="273" spans="1:35" ht="14.45" customHeight="1" x14ac:dyDescent="0.2">
      <c r="A273" s="83">
        <v>69</v>
      </c>
      <c r="B273" s="84" t="s">
        <v>569</v>
      </c>
      <c r="C273" s="93" t="s">
        <v>472</v>
      </c>
      <c r="D273" s="85">
        <f>VLOOKUP(C273,TLine_Cost,2,FALSE)</f>
        <v>1839.07</v>
      </c>
      <c r="E273" s="85">
        <f>VLOOKUP(C273,TLine_Cost,4,FALSE)</f>
        <v>1068.02</v>
      </c>
      <c r="F273" s="86" t="s">
        <v>29</v>
      </c>
      <c r="G273" s="83">
        <v>50707</v>
      </c>
      <c r="H273" s="88" t="s">
        <v>470</v>
      </c>
      <c r="I273" s="83">
        <v>50713</v>
      </c>
      <c r="J273" s="94" t="s">
        <v>473</v>
      </c>
      <c r="K273" s="96">
        <f>D273*V273/W273</f>
        <v>886.11149619611137</v>
      </c>
      <c r="L273" s="96">
        <f>E273*V273/W273</f>
        <v>514.59966187658495</v>
      </c>
      <c r="M273" s="97">
        <f t="shared" si="323"/>
        <v>886.11149619611137</v>
      </c>
      <c r="N273" s="98" t="s">
        <v>277</v>
      </c>
      <c r="O273" s="112" t="s">
        <v>270</v>
      </c>
      <c r="P273" s="98" t="e">
        <f>VLOOKUP(I273,I274:J674,2,FALSE)</f>
        <v>#N/A</v>
      </c>
      <c r="Q273" s="99" t="e">
        <f>VLOOKUP(I273,#REF!,5,FALSE)</f>
        <v>#REF!</v>
      </c>
      <c r="R273" s="99" t="e">
        <f>VLOOKUP(I273,#REF!,6,FALSE)</f>
        <v>#REF!</v>
      </c>
      <c r="S273" s="100" t="e">
        <f>SQRT(Q273^2+R273^2)</f>
        <v>#REF!</v>
      </c>
      <c r="T273" s="83">
        <v>69</v>
      </c>
      <c r="U273" s="83">
        <v>1</v>
      </c>
      <c r="V273" s="101">
        <v>1.1399999999999999</v>
      </c>
      <c r="W273" s="101">
        <v>2.3660000000000001</v>
      </c>
      <c r="X273" s="98">
        <f t="shared" si="312"/>
        <v>1</v>
      </c>
      <c r="Y273" s="98">
        <f t="shared" si="313"/>
        <v>0</v>
      </c>
      <c r="Z273" s="105">
        <f>K273*X273*Y273</f>
        <v>0</v>
      </c>
      <c r="AA273" s="105">
        <f>L273*X273*Y273</f>
        <v>0</v>
      </c>
      <c r="AB273" s="98">
        <f>IF(N273="R",1,0)</f>
        <v>1</v>
      </c>
      <c r="AC273" s="105">
        <f>K273*X273*AB273</f>
        <v>886.11149619611137</v>
      </c>
      <c r="AD273" s="105">
        <f>L273*X273*AB273</f>
        <v>514.59966187658495</v>
      </c>
      <c r="AE273" s="103" t="s">
        <v>270</v>
      </c>
      <c r="AF273" s="38">
        <v>526</v>
      </c>
      <c r="AG273" s="38">
        <v>100</v>
      </c>
      <c r="AH273" s="150">
        <f t="shared" si="290"/>
        <v>1.1399999999999999</v>
      </c>
      <c r="AI273" s="82"/>
    </row>
    <row r="274" spans="1:35" ht="14.45" customHeight="1" x14ac:dyDescent="0.2">
      <c r="A274" s="83">
        <v>69</v>
      </c>
      <c r="B274" s="84" t="s">
        <v>475</v>
      </c>
      <c r="C274" s="93" t="str">
        <f t="shared" ref="C274:C280" si="325">VLOOKUP(B274,ckt_lookup,2,FALSE)</f>
        <v>Elec Tran-Line OH-TX- 69KV-Lubbock East Int-Garza Post</v>
      </c>
      <c r="D274" s="85">
        <f t="shared" ref="D274:D280" si="326">VLOOKUP(C274,TLine_Cost,2,FALSE)</f>
        <v>1364105.4700000002</v>
      </c>
      <c r="E274" s="85">
        <f t="shared" ref="E274:E280" si="327">VLOOKUP(C274,TLine_Cost,4,FALSE)</f>
        <v>971658.34000000008</v>
      </c>
      <c r="F274" s="86" t="s">
        <v>29</v>
      </c>
      <c r="G274" s="83">
        <v>51767</v>
      </c>
      <c r="H274" s="244" t="s">
        <v>1125</v>
      </c>
      <c r="I274" s="83">
        <v>51773</v>
      </c>
      <c r="J274" s="244" t="s">
        <v>1126</v>
      </c>
      <c r="K274" s="96">
        <f t="shared" ref="K274:K280" si="328">D274*V274/W274</f>
        <v>542203.93194428331</v>
      </c>
      <c r="L274" s="96">
        <f t="shared" ref="L274:L280" si="329">E274*V274/W274</f>
        <v>386214.25105380983</v>
      </c>
      <c r="M274" s="97"/>
      <c r="N274" s="98" t="s">
        <v>277</v>
      </c>
      <c r="O274" s="112" t="s">
        <v>270</v>
      </c>
      <c r="P274" s="98" t="e">
        <f>VLOOKUP(I274,I276:J678,2,FALSE)</f>
        <v>#N/A</v>
      </c>
      <c r="Q274" s="99" t="e">
        <f>VLOOKUP(I274,#REF!,5,FALSE)</f>
        <v>#REF!</v>
      </c>
      <c r="R274" s="99" t="e">
        <f>VLOOKUP(I274,#REF!,6,FALSE)</f>
        <v>#REF!</v>
      </c>
      <c r="S274" s="100" t="e">
        <f t="shared" ref="S274:S280" si="330">SQRT(Q274^2+R274^2)</f>
        <v>#REF!</v>
      </c>
      <c r="T274" s="83">
        <v>69</v>
      </c>
      <c r="U274" s="83">
        <v>1</v>
      </c>
      <c r="V274" s="261">
        <v>14.382</v>
      </c>
      <c r="W274" s="261">
        <v>36.183</v>
      </c>
      <c r="X274" s="98">
        <f t="shared" si="312"/>
        <v>1</v>
      </c>
      <c r="Y274" s="98">
        <f t="shared" si="313"/>
        <v>0</v>
      </c>
      <c r="Z274" s="105">
        <f t="shared" ref="Z274:Z280" si="331">K274*X274*Y274</f>
        <v>0</v>
      </c>
      <c r="AA274" s="105">
        <f t="shared" ref="AA274:AA280" si="332">L274*X274*Y274</f>
        <v>0</v>
      </c>
      <c r="AB274" s="98">
        <f t="shared" ref="AB274:AB280" si="333">IF(N274="R",1,0)</f>
        <v>1</v>
      </c>
      <c r="AC274" s="105">
        <f t="shared" ref="AC274:AC280" si="334">K274*X274*AB274</f>
        <v>542203.93194428331</v>
      </c>
      <c r="AD274" s="105">
        <f t="shared" ref="AD274:AD280" si="335">L274*X274*AB274</f>
        <v>386214.25105380983</v>
      </c>
      <c r="AE274" s="103" t="s">
        <v>270</v>
      </c>
      <c r="AF274" s="38">
        <v>526</v>
      </c>
      <c r="AG274" s="38">
        <v>100</v>
      </c>
      <c r="AH274" s="38">
        <f t="shared" si="290"/>
        <v>14.382</v>
      </c>
      <c r="AI274" s="82"/>
    </row>
    <row r="275" spans="1:35" ht="14.45" customHeight="1" x14ac:dyDescent="0.2">
      <c r="A275" s="83">
        <v>69</v>
      </c>
      <c r="B275" s="84" t="s">
        <v>475</v>
      </c>
      <c r="C275" s="93" t="str">
        <f t="shared" si="325"/>
        <v>Elec Tran-Line OH-TX- 69KV-Lubbock East Int-Garza Post</v>
      </c>
      <c r="D275" s="85">
        <f t="shared" si="326"/>
        <v>1364105.4700000002</v>
      </c>
      <c r="E275" s="85">
        <f>VLOOKUP(C275,TLine_Cost,4,FALSE)</f>
        <v>971658.34000000008</v>
      </c>
      <c r="F275" s="86" t="s">
        <v>30</v>
      </c>
      <c r="G275" s="83"/>
      <c r="H275" s="88" t="s">
        <v>678</v>
      </c>
      <c r="I275" s="83">
        <v>51775</v>
      </c>
      <c r="J275" s="94" t="s">
        <v>480</v>
      </c>
      <c r="K275" s="96">
        <f>D275*V275/W275</f>
        <v>116870.54575353068</v>
      </c>
      <c r="L275" s="96">
        <f>E275*V275/W275</f>
        <v>83247.404969184427</v>
      </c>
      <c r="M275" s="97"/>
      <c r="N275" s="98" t="s">
        <v>269</v>
      </c>
      <c r="O275" s="112" t="s">
        <v>270</v>
      </c>
      <c r="P275" s="98" t="str">
        <f>VLOOKUP(I275,I276:J678,2,FALSE)</f>
        <v>SP-SLAT2</v>
      </c>
      <c r="Q275" s="99" t="e">
        <f>VLOOKUP(I275,#REF!,5,FALSE)</f>
        <v>#REF!</v>
      </c>
      <c r="R275" s="99" t="e">
        <f>VLOOKUP(I275,#REF!,6,FALSE)</f>
        <v>#REF!</v>
      </c>
      <c r="S275" s="100" t="e">
        <f>SQRT(Q275^2+R275^2)</f>
        <v>#REF!</v>
      </c>
      <c r="T275" s="83">
        <v>69</v>
      </c>
      <c r="U275" s="83">
        <v>1</v>
      </c>
      <c r="V275" s="101">
        <v>3.1</v>
      </c>
      <c r="W275" s="261">
        <v>36.183</v>
      </c>
      <c r="X275" s="98">
        <f t="shared" si="312"/>
        <v>0</v>
      </c>
      <c r="Y275" s="98">
        <f t="shared" si="313"/>
        <v>1</v>
      </c>
      <c r="Z275" s="105">
        <f>K275*X275*Y275</f>
        <v>0</v>
      </c>
      <c r="AA275" s="105">
        <f>L275*X275*Y275</f>
        <v>0</v>
      </c>
      <c r="AB275" s="98">
        <f>IF(N275="R",1,0)</f>
        <v>0</v>
      </c>
      <c r="AC275" s="105">
        <f>K275*X275*AB275</f>
        <v>0</v>
      </c>
      <c r="AD275" s="105">
        <f>L275*X275*AB275</f>
        <v>0</v>
      </c>
      <c r="AE275" s="103" t="s">
        <v>270</v>
      </c>
      <c r="AF275" s="38">
        <v>526</v>
      </c>
      <c r="AG275" s="38">
        <v>100</v>
      </c>
      <c r="AH275" s="150">
        <f t="shared" si="290"/>
        <v>3.1</v>
      </c>
      <c r="AI275" s="82"/>
    </row>
    <row r="276" spans="1:35" ht="14.45" customHeight="1" x14ac:dyDescent="0.2">
      <c r="A276" s="83">
        <v>69</v>
      </c>
      <c r="B276" s="84" t="s">
        <v>475</v>
      </c>
      <c r="C276" s="93" t="str">
        <f t="shared" si="325"/>
        <v>Elec Tran-Line OH-TX- 69KV-Lubbock East Int-Garza Post</v>
      </c>
      <c r="D276" s="85">
        <f t="shared" si="326"/>
        <v>1364105.4700000002</v>
      </c>
      <c r="E276" s="85">
        <f t="shared" si="327"/>
        <v>971658.34000000008</v>
      </c>
      <c r="F276" s="86" t="s">
        <v>30</v>
      </c>
      <c r="G276" s="83">
        <v>51777</v>
      </c>
      <c r="H276" s="88" t="s">
        <v>481</v>
      </c>
      <c r="I276" s="83">
        <v>51775</v>
      </c>
      <c r="J276" s="94" t="s">
        <v>480</v>
      </c>
      <c r="K276" s="96">
        <f t="shared" si="328"/>
        <v>169650.79222286714</v>
      </c>
      <c r="L276" s="96">
        <f t="shared" si="329"/>
        <v>120843.00721333224</v>
      </c>
      <c r="M276" s="97"/>
      <c r="N276" s="98" t="s">
        <v>269</v>
      </c>
      <c r="O276" s="112" t="s">
        <v>648</v>
      </c>
      <c r="P276" s="98" t="e">
        <f>VLOOKUP(I276,I277:J679,2,FALSE)</f>
        <v>#N/A</v>
      </c>
      <c r="Q276" s="99" t="e">
        <f>VLOOKUP(I276,#REF!,5,FALSE)</f>
        <v>#REF!</v>
      </c>
      <c r="R276" s="99" t="e">
        <f>VLOOKUP(I276,#REF!,6,FALSE)</f>
        <v>#REF!</v>
      </c>
      <c r="S276" s="100" t="e">
        <f t="shared" si="330"/>
        <v>#REF!</v>
      </c>
      <c r="T276" s="83">
        <v>69</v>
      </c>
      <c r="U276" s="83">
        <v>1</v>
      </c>
      <c r="V276" s="101">
        <v>4.5</v>
      </c>
      <c r="W276" s="261">
        <v>36.183</v>
      </c>
      <c r="X276" s="98">
        <f t="shared" si="312"/>
        <v>0</v>
      </c>
      <c r="Y276" s="98">
        <f t="shared" si="313"/>
        <v>1</v>
      </c>
      <c r="Z276" s="105">
        <f t="shared" si="331"/>
        <v>0</v>
      </c>
      <c r="AA276" s="105">
        <f t="shared" si="332"/>
        <v>0</v>
      </c>
      <c r="AB276" s="98">
        <f t="shared" si="333"/>
        <v>0</v>
      </c>
      <c r="AC276" s="105">
        <f t="shared" si="334"/>
        <v>0</v>
      </c>
      <c r="AD276" s="105">
        <f t="shared" si="335"/>
        <v>0</v>
      </c>
      <c r="AE276" s="103" t="s">
        <v>270</v>
      </c>
      <c r="AF276" s="38">
        <v>526</v>
      </c>
      <c r="AG276" s="38">
        <v>100</v>
      </c>
      <c r="AH276" s="150">
        <f t="shared" si="290"/>
        <v>4.5</v>
      </c>
      <c r="AI276" s="82"/>
    </row>
    <row r="277" spans="1:35" ht="14.45" customHeight="1" x14ac:dyDescent="0.2">
      <c r="A277" s="83">
        <v>69</v>
      </c>
      <c r="B277" s="84" t="s">
        <v>475</v>
      </c>
      <c r="C277" s="93" t="str">
        <f t="shared" si="325"/>
        <v>Elec Tran-Line OH-TX- 69KV-Lubbock East Int-Garza Post</v>
      </c>
      <c r="D277" s="85">
        <f t="shared" si="326"/>
        <v>1364105.4700000002</v>
      </c>
      <c r="E277" s="85">
        <f t="shared" si="327"/>
        <v>971658.34000000008</v>
      </c>
      <c r="F277" s="86" t="s">
        <v>30</v>
      </c>
      <c r="G277" s="83">
        <v>51779</v>
      </c>
      <c r="H277" s="88" t="s">
        <v>478</v>
      </c>
      <c r="I277" s="83">
        <v>51777</v>
      </c>
      <c r="J277" s="94" t="s">
        <v>481</v>
      </c>
      <c r="K277" s="96">
        <f t="shared" si="328"/>
        <v>180960.84503772494</v>
      </c>
      <c r="L277" s="96">
        <f t="shared" si="329"/>
        <v>128899.20769422106</v>
      </c>
      <c r="M277" s="97"/>
      <c r="N277" s="98" t="s">
        <v>277</v>
      </c>
      <c r="O277" s="112" t="s">
        <v>270</v>
      </c>
      <c r="P277" s="98" t="e">
        <f>VLOOKUP(I277,I278:J680,2,FALSE)</f>
        <v>#N/A</v>
      </c>
      <c r="Q277" s="99" t="e">
        <f>VLOOKUP(I277,#REF!,5,FALSE)</f>
        <v>#REF!</v>
      </c>
      <c r="R277" s="99" t="e">
        <f>VLOOKUP(I277,#REF!,6,FALSE)</f>
        <v>#REF!</v>
      </c>
      <c r="S277" s="100" t="e">
        <f t="shared" si="330"/>
        <v>#REF!</v>
      </c>
      <c r="T277" s="83">
        <v>69</v>
      </c>
      <c r="U277" s="83">
        <v>1</v>
      </c>
      <c r="V277" s="101">
        <v>4.8</v>
      </c>
      <c r="W277" s="261">
        <v>36.183</v>
      </c>
      <c r="X277" s="98">
        <f t="shared" si="312"/>
        <v>0</v>
      </c>
      <c r="Y277" s="98">
        <f t="shared" si="313"/>
        <v>0</v>
      </c>
      <c r="Z277" s="105">
        <f t="shared" si="331"/>
        <v>0</v>
      </c>
      <c r="AA277" s="105">
        <f t="shared" si="332"/>
        <v>0</v>
      </c>
      <c r="AB277" s="98">
        <f t="shared" si="333"/>
        <v>1</v>
      </c>
      <c r="AC277" s="105">
        <f t="shared" si="334"/>
        <v>0</v>
      </c>
      <c r="AD277" s="105">
        <f t="shared" si="335"/>
        <v>0</v>
      </c>
      <c r="AE277" s="103" t="s">
        <v>270</v>
      </c>
      <c r="AF277" s="38">
        <v>526</v>
      </c>
      <c r="AG277" s="38">
        <v>100</v>
      </c>
      <c r="AH277" s="150">
        <f t="shared" si="290"/>
        <v>4.8</v>
      </c>
      <c r="AI277" s="82"/>
    </row>
    <row r="278" spans="1:35" ht="14.45" customHeight="1" x14ac:dyDescent="0.2">
      <c r="A278" s="83">
        <v>69</v>
      </c>
      <c r="B278" s="84" t="s">
        <v>475</v>
      </c>
      <c r="C278" s="93" t="str">
        <f t="shared" si="325"/>
        <v>Elec Tran-Line OH-TX- 69KV-Lubbock East Int-Garza Post</v>
      </c>
      <c r="D278" s="85">
        <f t="shared" si="326"/>
        <v>1364105.4700000002</v>
      </c>
      <c r="E278" s="85">
        <f t="shared" si="327"/>
        <v>971658.34000000008</v>
      </c>
      <c r="F278" s="86" t="s">
        <v>30</v>
      </c>
      <c r="G278" s="83">
        <v>51783</v>
      </c>
      <c r="H278" s="88" t="s">
        <v>477</v>
      </c>
      <c r="I278" s="83">
        <v>51779</v>
      </c>
      <c r="J278" s="94" t="s">
        <v>478</v>
      </c>
      <c r="K278" s="96">
        <f t="shared" si="328"/>
        <v>407161.90133488108</v>
      </c>
      <c r="L278" s="96">
        <f t="shared" si="329"/>
        <v>290023.21731199743</v>
      </c>
      <c r="M278" s="97"/>
      <c r="N278" s="98" t="s">
        <v>269</v>
      </c>
      <c r="O278" s="112" t="s">
        <v>646</v>
      </c>
      <c r="P278" s="98" t="e">
        <f>VLOOKUP(I278,I279:J681,2,FALSE)</f>
        <v>#N/A</v>
      </c>
      <c r="Q278" s="99" t="e">
        <f>VLOOKUP(I278,#REF!,5,FALSE)</f>
        <v>#REF!</v>
      </c>
      <c r="R278" s="99" t="e">
        <f>VLOOKUP(I278,#REF!,6,FALSE)</f>
        <v>#REF!</v>
      </c>
      <c r="S278" s="100" t="e">
        <f t="shared" si="330"/>
        <v>#REF!</v>
      </c>
      <c r="T278" s="83">
        <v>69</v>
      </c>
      <c r="U278" s="83">
        <v>1</v>
      </c>
      <c r="V278" s="101">
        <v>10.8</v>
      </c>
      <c r="W278" s="261">
        <v>36.183</v>
      </c>
      <c r="X278" s="98">
        <f t="shared" si="312"/>
        <v>0</v>
      </c>
      <c r="Y278" s="98">
        <f t="shared" si="313"/>
        <v>1</v>
      </c>
      <c r="Z278" s="105">
        <f t="shared" si="331"/>
        <v>0</v>
      </c>
      <c r="AA278" s="105">
        <f t="shared" si="332"/>
        <v>0</v>
      </c>
      <c r="AB278" s="98">
        <f t="shared" si="333"/>
        <v>0</v>
      </c>
      <c r="AC278" s="105">
        <f t="shared" si="334"/>
        <v>0</v>
      </c>
      <c r="AD278" s="105">
        <f t="shared" si="335"/>
        <v>0</v>
      </c>
      <c r="AE278" s="103" t="s">
        <v>270</v>
      </c>
      <c r="AF278" s="38">
        <v>526</v>
      </c>
      <c r="AG278" s="38">
        <v>100</v>
      </c>
      <c r="AH278" s="150">
        <f t="shared" ref="AH278:AH328" si="336">V278</f>
        <v>10.8</v>
      </c>
      <c r="AI278" s="82"/>
    </row>
    <row r="279" spans="1:35" ht="14.45" customHeight="1" x14ac:dyDescent="0.2">
      <c r="A279" s="83">
        <v>69</v>
      </c>
      <c r="B279" s="84" t="s">
        <v>475</v>
      </c>
      <c r="C279" s="93" t="str">
        <f t="shared" si="325"/>
        <v>Elec Tran-Line OH-TX- 69KV-Lubbock East Int-Garza Post</v>
      </c>
      <c r="D279" s="85">
        <f t="shared" si="326"/>
        <v>1364105.4700000002</v>
      </c>
      <c r="E279" s="85">
        <f t="shared" si="327"/>
        <v>971658.34000000008</v>
      </c>
      <c r="F279" s="86" t="s">
        <v>30</v>
      </c>
      <c r="G279" s="83">
        <v>51759</v>
      </c>
      <c r="H279" s="88" t="s">
        <v>476</v>
      </c>
      <c r="I279" s="83">
        <v>51783</v>
      </c>
      <c r="J279" s="94" t="s">
        <v>477</v>
      </c>
      <c r="K279" s="96">
        <f t="shared" si="328"/>
        <v>37700.176049526024</v>
      </c>
      <c r="L279" s="96">
        <f t="shared" si="329"/>
        <v>26854.001602962719</v>
      </c>
      <c r="M279" s="97"/>
      <c r="N279" s="98" t="s">
        <v>277</v>
      </c>
      <c r="O279" s="112" t="s">
        <v>270</v>
      </c>
      <c r="P279" s="98" t="e">
        <f>VLOOKUP(I279,I280:J682,2,FALSE)</f>
        <v>#N/A</v>
      </c>
      <c r="Q279" s="99" t="e">
        <f>VLOOKUP(I279,#REF!,5,FALSE)</f>
        <v>#REF!</v>
      </c>
      <c r="R279" s="99" t="e">
        <f>VLOOKUP(I279,#REF!,6,FALSE)</f>
        <v>#REF!</v>
      </c>
      <c r="S279" s="100" t="e">
        <f t="shared" si="330"/>
        <v>#REF!</v>
      </c>
      <c r="T279" s="83">
        <v>69</v>
      </c>
      <c r="U279" s="83">
        <v>1</v>
      </c>
      <c r="V279" s="101">
        <v>1</v>
      </c>
      <c r="W279" s="261">
        <v>36.183</v>
      </c>
      <c r="X279" s="98">
        <f t="shared" si="312"/>
        <v>0</v>
      </c>
      <c r="Y279" s="98">
        <f t="shared" si="313"/>
        <v>0</v>
      </c>
      <c r="Z279" s="105">
        <f t="shared" si="331"/>
        <v>0</v>
      </c>
      <c r="AA279" s="105">
        <f t="shared" si="332"/>
        <v>0</v>
      </c>
      <c r="AB279" s="98">
        <f t="shared" si="333"/>
        <v>1</v>
      </c>
      <c r="AC279" s="105">
        <f t="shared" si="334"/>
        <v>0</v>
      </c>
      <c r="AD279" s="105">
        <f t="shared" si="335"/>
        <v>0</v>
      </c>
      <c r="AE279" s="103" t="s">
        <v>270</v>
      </c>
      <c r="AF279" s="38">
        <v>526</v>
      </c>
      <c r="AG279" s="38">
        <v>100</v>
      </c>
      <c r="AH279" s="150">
        <f t="shared" si="336"/>
        <v>1</v>
      </c>
      <c r="AI279" s="82"/>
    </row>
    <row r="280" spans="1:35" s="35" customFormat="1" ht="14.45" customHeight="1" x14ac:dyDescent="0.2">
      <c r="A280" s="83">
        <v>69</v>
      </c>
      <c r="B280" s="84" t="s">
        <v>475</v>
      </c>
      <c r="C280" s="93" t="str">
        <f t="shared" si="325"/>
        <v>Elec Tran-Line OH-TX- 69KV-Lubbock East Int-Garza Post</v>
      </c>
      <c r="D280" s="85">
        <f t="shared" si="326"/>
        <v>1364105.4700000002</v>
      </c>
      <c r="E280" s="85">
        <f t="shared" si="327"/>
        <v>971658.34000000008</v>
      </c>
      <c r="F280" s="86" t="s">
        <v>30</v>
      </c>
      <c r="G280" s="83">
        <v>51815</v>
      </c>
      <c r="H280" s="88" t="s">
        <v>368</v>
      </c>
      <c r="I280" s="83">
        <v>51759</v>
      </c>
      <c r="J280" s="94" t="s">
        <v>476</v>
      </c>
      <c r="K280" s="96">
        <f t="shared" si="328"/>
        <v>93307.93572257692</v>
      </c>
      <c r="L280" s="96">
        <f t="shared" si="329"/>
        <v>66463.653967332735</v>
      </c>
      <c r="M280" s="97"/>
      <c r="N280" s="98" t="s">
        <v>269</v>
      </c>
      <c r="O280" s="112" t="s">
        <v>646</v>
      </c>
      <c r="P280" s="98" t="e">
        <f>VLOOKUP(I280,I283:J683,2,FALSE)</f>
        <v>#N/A</v>
      </c>
      <c r="Q280" s="99" t="e">
        <f>VLOOKUP(I280,#REF!,5,FALSE)</f>
        <v>#REF!</v>
      </c>
      <c r="R280" s="99" t="e">
        <f>VLOOKUP(I280,#REF!,6,FALSE)</f>
        <v>#REF!</v>
      </c>
      <c r="S280" s="100" t="e">
        <f t="shared" si="330"/>
        <v>#REF!</v>
      </c>
      <c r="T280" s="83">
        <v>69</v>
      </c>
      <c r="U280" s="83">
        <v>1</v>
      </c>
      <c r="V280" s="101">
        <v>2.4750000000000001</v>
      </c>
      <c r="W280" s="261">
        <v>36.183</v>
      </c>
      <c r="X280" s="98">
        <f t="shared" si="312"/>
        <v>0</v>
      </c>
      <c r="Y280" s="98">
        <f t="shared" si="313"/>
        <v>1</v>
      </c>
      <c r="Z280" s="105">
        <f t="shared" si="331"/>
        <v>0</v>
      </c>
      <c r="AA280" s="105">
        <f t="shared" si="332"/>
        <v>0</v>
      </c>
      <c r="AB280" s="98">
        <f t="shared" si="333"/>
        <v>0</v>
      </c>
      <c r="AC280" s="105">
        <f t="shared" si="334"/>
        <v>0</v>
      </c>
      <c r="AD280" s="105">
        <f t="shared" si="335"/>
        <v>0</v>
      </c>
      <c r="AE280" s="103" t="s">
        <v>270</v>
      </c>
      <c r="AF280" s="38">
        <v>526</v>
      </c>
      <c r="AG280" s="38">
        <v>100</v>
      </c>
      <c r="AH280" s="150">
        <f t="shared" si="336"/>
        <v>2.4750000000000001</v>
      </c>
      <c r="AI280" s="82"/>
    </row>
    <row r="281" spans="1:35" s="35" customFormat="1" ht="14.45" customHeight="1" x14ac:dyDescent="0.2">
      <c r="A281" s="83">
        <v>69</v>
      </c>
      <c r="B281" s="84" t="s">
        <v>358</v>
      </c>
      <c r="C281" s="244" t="s">
        <v>394</v>
      </c>
      <c r="D281" s="85">
        <f>VLOOKUP(C281,TLine_Cost,2,FALSE)</f>
        <v>156133.22999999998</v>
      </c>
      <c r="E281" s="85">
        <f>VLOOKUP(C281,TLine_Cost,4,FALSE)</f>
        <v>154256.5</v>
      </c>
      <c r="F281" s="86" t="s">
        <v>29</v>
      </c>
      <c r="G281" s="83">
        <v>51815</v>
      </c>
      <c r="H281" s="88" t="s">
        <v>368</v>
      </c>
      <c r="I281" s="83">
        <v>51793</v>
      </c>
      <c r="J281" s="94" t="s">
        <v>367</v>
      </c>
      <c r="K281" s="96">
        <f>D281*V281/W281</f>
        <v>5917.3395235517055</v>
      </c>
      <c r="L281" s="96">
        <f>E281*V281/W281</f>
        <v>5846.2127774769906</v>
      </c>
      <c r="M281" s="97">
        <f>SUM(K281)</f>
        <v>5917.3395235517055</v>
      </c>
      <c r="N281" s="98" t="s">
        <v>277</v>
      </c>
      <c r="O281" s="112" t="s">
        <v>270</v>
      </c>
      <c r="P281" s="98" t="str">
        <f>VLOOKUP(I281,I155:J576,2,FALSE)</f>
        <v>GARZA2</v>
      </c>
      <c r="Q281" s="99" t="e">
        <f>VLOOKUP(I281,#REF!,5,FALSE)</f>
        <v>#REF!</v>
      </c>
      <c r="R281" s="99" t="e">
        <f>VLOOKUP(I281,#REF!,6,FALSE)</f>
        <v>#REF!</v>
      </c>
      <c r="S281" s="100" t="e">
        <f>SQRT(Q281^2+R281^2)</f>
        <v>#REF!</v>
      </c>
      <c r="T281" s="83">
        <v>69</v>
      </c>
      <c r="U281" s="83">
        <v>1</v>
      </c>
      <c r="V281" s="101">
        <v>1.05</v>
      </c>
      <c r="W281" s="101">
        <v>27.704999999999998</v>
      </c>
      <c r="X281" s="98">
        <f t="shared" si="312"/>
        <v>1</v>
      </c>
      <c r="Y281" s="98">
        <f t="shared" si="313"/>
        <v>0</v>
      </c>
      <c r="Z281" s="105">
        <f>K281*X281*Y281</f>
        <v>0</v>
      </c>
      <c r="AA281" s="105">
        <f>L281*X281*Y281</f>
        <v>0</v>
      </c>
      <c r="AB281" s="98">
        <f>IF(N281="R",1,0)</f>
        <v>1</v>
      </c>
      <c r="AC281" s="105">
        <f>K281*X281*AB281</f>
        <v>5917.3395235517055</v>
      </c>
      <c r="AD281" s="105">
        <f>L281*X281*AB281</f>
        <v>5846.2127774769906</v>
      </c>
      <c r="AE281" s="103" t="s">
        <v>270</v>
      </c>
      <c r="AF281" s="38">
        <v>526</v>
      </c>
      <c r="AG281" s="38">
        <v>100</v>
      </c>
      <c r="AH281" s="150">
        <f t="shared" si="336"/>
        <v>1.05</v>
      </c>
      <c r="AI281" s="82"/>
    </row>
    <row r="282" spans="1:35" s="35" customFormat="1" ht="14.45" customHeight="1" x14ac:dyDescent="0.2">
      <c r="A282" s="200">
        <v>69</v>
      </c>
      <c r="B282" s="201" t="s">
        <v>482</v>
      </c>
      <c r="C282" s="341" t="s">
        <v>163</v>
      </c>
      <c r="D282" s="165">
        <f>VLOOKUP(C282,TLine_Cost,2,FALSE)</f>
        <v>174832.24</v>
      </c>
      <c r="E282" s="165">
        <f t="shared" ref="E282" si="337">VLOOKUP(C282,TLine_Cost,4,FALSE)</f>
        <v>163999.85999999999</v>
      </c>
      <c r="F282" s="199" t="s">
        <v>29</v>
      </c>
      <c r="G282" s="200"/>
      <c r="H282" s="239" t="s">
        <v>1132</v>
      </c>
      <c r="I282" s="200"/>
      <c r="J282" s="341" t="s">
        <v>1127</v>
      </c>
      <c r="K282" s="232">
        <f>D282*V282/W282</f>
        <v>14225.903056473526</v>
      </c>
      <c r="L282" s="232">
        <f>E282*V282/W282</f>
        <v>13344.484459131965</v>
      </c>
      <c r="M282" s="154">
        <f>SUM(K282:K285)</f>
        <v>174947.79336417711</v>
      </c>
      <c r="N282" s="233" t="s">
        <v>269</v>
      </c>
      <c r="O282" s="234" t="s">
        <v>1347</v>
      </c>
      <c r="P282" s="233"/>
      <c r="Q282" s="235"/>
      <c r="R282" s="235"/>
      <c r="S282" s="236"/>
      <c r="T282" s="200">
        <v>69</v>
      </c>
      <c r="U282" s="200">
        <v>1</v>
      </c>
      <c r="V282" s="241">
        <v>1.1080000000000001</v>
      </c>
      <c r="W282" s="241">
        <v>13.617000000000001</v>
      </c>
      <c r="X282" s="233">
        <f t="shared" si="312"/>
        <v>1</v>
      </c>
      <c r="Y282" s="233">
        <f t="shared" si="313"/>
        <v>1</v>
      </c>
      <c r="Z282" s="219">
        <f>K282*X282*Y282</f>
        <v>14225.903056473526</v>
      </c>
      <c r="AA282" s="219">
        <f>L282*X282*Y282</f>
        <v>13344.484459131965</v>
      </c>
      <c r="AB282" s="233">
        <v>0</v>
      </c>
      <c r="AC282" s="219">
        <f>K282*X282*AB282</f>
        <v>0</v>
      </c>
      <c r="AD282" s="219">
        <f>L282*X282*AB282</f>
        <v>0</v>
      </c>
      <c r="AE282" s="237" t="s">
        <v>270</v>
      </c>
      <c r="AF282" s="238">
        <v>526</v>
      </c>
      <c r="AG282" s="238">
        <v>100</v>
      </c>
      <c r="AH282" s="242">
        <f>V282</f>
        <v>1.1080000000000001</v>
      </c>
      <c r="AI282" s="82"/>
    </row>
    <row r="283" spans="1:35" ht="14.45" customHeight="1" x14ac:dyDescent="0.2">
      <c r="A283" s="200">
        <v>69</v>
      </c>
      <c r="B283" s="201" t="s">
        <v>482</v>
      </c>
      <c r="C283" s="341" t="s">
        <v>163</v>
      </c>
      <c r="D283" s="165">
        <f>VLOOKUP(C283,TLine_Cost,2,FALSE)</f>
        <v>174832.24</v>
      </c>
      <c r="E283" s="165">
        <f t="shared" ref="E283:E285" si="338">VLOOKUP(C283,TLine_Cost,4,FALSE)</f>
        <v>163999.85999999999</v>
      </c>
      <c r="F283" s="199" t="s">
        <v>29</v>
      </c>
      <c r="G283" s="200">
        <v>51679</v>
      </c>
      <c r="H283" s="341" t="s">
        <v>1127</v>
      </c>
      <c r="I283" s="200">
        <v>51661</v>
      </c>
      <c r="J283" s="341" t="s">
        <v>1128</v>
      </c>
      <c r="K283" s="232">
        <f t="shared" ref="K283:K285" si="339">D283*V283/W283</f>
        <v>115.55336417713151</v>
      </c>
      <c r="L283" s="232">
        <f t="shared" ref="L283:L285" si="340">E283*V283/W283</f>
        <v>108.3938268341044</v>
      </c>
      <c r="M283" s="154"/>
      <c r="N283" s="233" t="s">
        <v>269</v>
      </c>
      <c r="O283" s="234" t="s">
        <v>1347</v>
      </c>
      <c r="P283" s="233" t="str">
        <f>VLOOKUP(I283,I284:J684,2,FALSE)</f>
        <v>Acco</v>
      </c>
      <c r="Q283" s="235" t="e">
        <f>VLOOKUP(I283,#REF!,5,FALSE)</f>
        <v>#REF!</v>
      </c>
      <c r="R283" s="235" t="e">
        <f>VLOOKUP(I283,#REF!,6,FALSE)</f>
        <v>#REF!</v>
      </c>
      <c r="S283" s="236" t="e">
        <f t="shared" ref="S283:S285" si="341">SQRT(Q283^2+R283^2)</f>
        <v>#REF!</v>
      </c>
      <c r="T283" s="200">
        <v>69</v>
      </c>
      <c r="U283" s="200">
        <v>1</v>
      </c>
      <c r="V283" s="276">
        <v>8.9999999999999993E-3</v>
      </c>
      <c r="W283" s="276">
        <v>13.617000000000001</v>
      </c>
      <c r="X283" s="233">
        <f t="shared" si="312"/>
        <v>1</v>
      </c>
      <c r="Y283" s="233">
        <f t="shared" si="313"/>
        <v>1</v>
      </c>
      <c r="Z283" s="219">
        <f t="shared" ref="Z283:Z285" si="342">K283*X283*Y283</f>
        <v>115.55336417713151</v>
      </c>
      <c r="AA283" s="219">
        <f t="shared" ref="AA283:AA285" si="343">L283*X283*Y283</f>
        <v>108.3938268341044</v>
      </c>
      <c r="AB283" s="233">
        <v>0</v>
      </c>
      <c r="AC283" s="219">
        <f t="shared" ref="AC283:AC285" si="344">K283*X283*AB283</f>
        <v>0</v>
      </c>
      <c r="AD283" s="219">
        <f t="shared" ref="AD283:AD285" si="345">L283*X283*AB283</f>
        <v>0</v>
      </c>
      <c r="AE283" s="237" t="s">
        <v>270</v>
      </c>
      <c r="AF283" s="238">
        <v>526</v>
      </c>
      <c r="AG283" s="238">
        <v>100</v>
      </c>
      <c r="AH283" s="238">
        <f t="shared" si="336"/>
        <v>8.9999999999999993E-3</v>
      </c>
      <c r="AI283" s="82"/>
    </row>
    <row r="284" spans="1:35" ht="14.45" customHeight="1" x14ac:dyDescent="0.2">
      <c r="A284" s="200">
        <v>69</v>
      </c>
      <c r="B284" s="201" t="s">
        <v>482</v>
      </c>
      <c r="C284" s="341" t="s">
        <v>163</v>
      </c>
      <c r="D284" s="165">
        <f t="shared" ref="D284:D285" si="346">VLOOKUP(C284,TLine_Cost,2,FALSE)</f>
        <v>174832.24</v>
      </c>
      <c r="E284" s="165">
        <f t="shared" si="338"/>
        <v>163999.85999999999</v>
      </c>
      <c r="F284" s="199" t="s">
        <v>29</v>
      </c>
      <c r="G284" s="200">
        <v>51661</v>
      </c>
      <c r="H284" s="341" t="s">
        <v>1127</v>
      </c>
      <c r="I284" s="200">
        <v>51669</v>
      </c>
      <c r="J284" s="341" t="s">
        <v>1129</v>
      </c>
      <c r="K284" s="232">
        <f t="shared" si="339"/>
        <v>64568.652049643817</v>
      </c>
      <c r="L284" s="232">
        <f t="shared" si="340"/>
        <v>60568.061683190113</v>
      </c>
      <c r="M284" s="154"/>
      <c r="N284" s="233" t="s">
        <v>269</v>
      </c>
      <c r="O284" s="234" t="s">
        <v>1347</v>
      </c>
      <c r="P284" s="233" t="e">
        <f>VLOOKUP(I284,I285:J685,2,FALSE)</f>
        <v>#N/A</v>
      </c>
      <c r="Q284" s="235" t="e">
        <f>VLOOKUP(I284,#REF!,5,FALSE)</f>
        <v>#REF!</v>
      </c>
      <c r="R284" s="235" t="e">
        <f>VLOOKUP(I284,#REF!,6,FALSE)</f>
        <v>#REF!</v>
      </c>
      <c r="S284" s="236" t="e">
        <f t="shared" si="341"/>
        <v>#REF!</v>
      </c>
      <c r="T284" s="200">
        <v>69</v>
      </c>
      <c r="U284" s="200">
        <v>1</v>
      </c>
      <c r="V284" s="241">
        <v>5.0289999999999999</v>
      </c>
      <c r="W284" s="276">
        <v>13.617000000000001</v>
      </c>
      <c r="X284" s="233">
        <f t="shared" si="312"/>
        <v>1</v>
      </c>
      <c r="Y284" s="233">
        <f t="shared" si="313"/>
        <v>1</v>
      </c>
      <c r="Z284" s="219">
        <f t="shared" si="342"/>
        <v>64568.652049643817</v>
      </c>
      <c r="AA284" s="219">
        <f t="shared" si="343"/>
        <v>60568.061683190113</v>
      </c>
      <c r="AB284" s="233">
        <v>0</v>
      </c>
      <c r="AC284" s="219">
        <f t="shared" si="344"/>
        <v>0</v>
      </c>
      <c r="AD284" s="219">
        <f t="shared" si="345"/>
        <v>0</v>
      </c>
      <c r="AE284" s="237" t="s">
        <v>270</v>
      </c>
      <c r="AF284" s="238">
        <v>526</v>
      </c>
      <c r="AG284" s="238">
        <v>100</v>
      </c>
      <c r="AH284" s="242">
        <f t="shared" si="336"/>
        <v>5.0289999999999999</v>
      </c>
      <c r="AI284" s="82"/>
    </row>
    <row r="285" spans="1:35" ht="14.45" customHeight="1" x14ac:dyDescent="0.2">
      <c r="A285" s="200">
        <v>69</v>
      </c>
      <c r="B285" s="201" t="s">
        <v>482</v>
      </c>
      <c r="C285" s="341" t="s">
        <v>163</v>
      </c>
      <c r="D285" s="165">
        <f t="shared" si="346"/>
        <v>174832.24</v>
      </c>
      <c r="E285" s="165">
        <f t="shared" si="338"/>
        <v>163999.85999999999</v>
      </c>
      <c r="F285" s="199" t="s">
        <v>29</v>
      </c>
      <c r="G285" s="200">
        <v>51655</v>
      </c>
      <c r="H285" s="341" t="s">
        <v>1130</v>
      </c>
      <c r="I285" s="200">
        <v>51667</v>
      </c>
      <c r="J285" s="341" t="s">
        <v>1131</v>
      </c>
      <c r="K285" s="232">
        <f t="shared" si="339"/>
        <v>96037.68489388263</v>
      </c>
      <c r="L285" s="232">
        <f t="shared" si="340"/>
        <v>90087.313857677887</v>
      </c>
      <c r="M285" s="154"/>
      <c r="N285" s="233" t="s">
        <v>269</v>
      </c>
      <c r="O285" s="234" t="s">
        <v>1347</v>
      </c>
      <c r="P285" s="233" t="e">
        <f>VLOOKUP(I285,I286:J687,2,FALSE)</f>
        <v>#N/A</v>
      </c>
      <c r="Q285" s="235" t="e">
        <f>VLOOKUP(I285,#REF!,5,FALSE)</f>
        <v>#REF!</v>
      </c>
      <c r="R285" s="235" t="e">
        <f>VLOOKUP(I285,#REF!,6,FALSE)</f>
        <v>#REF!</v>
      </c>
      <c r="S285" s="236" t="e">
        <f t="shared" si="341"/>
        <v>#REF!</v>
      </c>
      <c r="T285" s="200">
        <v>69</v>
      </c>
      <c r="U285" s="200">
        <v>1</v>
      </c>
      <c r="V285" s="276">
        <v>7.48</v>
      </c>
      <c r="W285" s="276">
        <v>13.617000000000001</v>
      </c>
      <c r="X285" s="233">
        <f t="shared" si="312"/>
        <v>1</v>
      </c>
      <c r="Y285" s="233">
        <f t="shared" si="313"/>
        <v>1</v>
      </c>
      <c r="Z285" s="219">
        <f t="shared" si="342"/>
        <v>96037.68489388263</v>
      </c>
      <c r="AA285" s="219">
        <f t="shared" si="343"/>
        <v>90087.313857677887</v>
      </c>
      <c r="AB285" s="233">
        <v>0</v>
      </c>
      <c r="AC285" s="219">
        <f t="shared" si="344"/>
        <v>0</v>
      </c>
      <c r="AD285" s="219">
        <f t="shared" si="345"/>
        <v>0</v>
      </c>
      <c r="AE285" s="237" t="s">
        <v>270</v>
      </c>
      <c r="AF285" s="238">
        <v>526</v>
      </c>
      <c r="AG285" s="238">
        <v>100</v>
      </c>
      <c r="AH285" s="238">
        <f t="shared" si="336"/>
        <v>7.48</v>
      </c>
      <c r="AI285" s="82"/>
    </row>
    <row r="286" spans="1:35" ht="14.45" customHeight="1" x14ac:dyDescent="0.2">
      <c r="A286" s="200">
        <v>69</v>
      </c>
      <c r="B286" s="201" t="s">
        <v>483</v>
      </c>
      <c r="C286" s="341" t="s">
        <v>169</v>
      </c>
      <c r="D286" s="165">
        <f>VLOOKUP(C286,TLine_Cost,2,FALSE)</f>
        <v>6756.14</v>
      </c>
      <c r="E286" s="165">
        <f>VLOOKUP(C286,TLine_Cost,4,FALSE)</f>
        <v>6538.8</v>
      </c>
      <c r="F286" s="199" t="s">
        <v>29</v>
      </c>
      <c r="G286" s="200">
        <v>51687</v>
      </c>
      <c r="H286" s="341" t="s">
        <v>1125</v>
      </c>
      <c r="I286" s="200">
        <v>51691</v>
      </c>
      <c r="J286" s="341" t="s">
        <v>1134</v>
      </c>
      <c r="K286" s="232">
        <f>D286*V286/W286</f>
        <v>2100.1536361550816</v>
      </c>
      <c r="L286" s="232">
        <f>E286*V286/W286</f>
        <v>2032.5932553337923</v>
      </c>
      <c r="M286" s="154">
        <f>SUM(K286)</f>
        <v>2100.1536361550816</v>
      </c>
      <c r="N286" s="233" t="s">
        <v>269</v>
      </c>
      <c r="O286" s="234" t="s">
        <v>1347</v>
      </c>
      <c r="P286" s="233" t="e">
        <f>VLOOKUP(I286,I290:J698,2,FALSE)</f>
        <v>#N/A</v>
      </c>
      <c r="Q286" s="235" t="e">
        <f>VLOOKUP(I286,#REF!,5,FALSE)</f>
        <v>#REF!</v>
      </c>
      <c r="R286" s="235" t="e">
        <f>VLOOKUP(I286,#REF!,6,FALSE)</f>
        <v>#REF!</v>
      </c>
      <c r="S286" s="236" t="e">
        <f>SQRT(Q286^2+R286^2)</f>
        <v>#REF!</v>
      </c>
      <c r="T286" s="200">
        <v>69</v>
      </c>
      <c r="U286" s="200">
        <v>1</v>
      </c>
      <c r="V286" s="276">
        <v>2.71</v>
      </c>
      <c r="W286" s="276">
        <v>8.718</v>
      </c>
      <c r="X286" s="233">
        <f t="shared" si="312"/>
        <v>1</v>
      </c>
      <c r="Y286" s="233">
        <f t="shared" si="313"/>
        <v>1</v>
      </c>
      <c r="Z286" s="219">
        <f>K286*X286*Y286</f>
        <v>2100.1536361550816</v>
      </c>
      <c r="AA286" s="219">
        <f>L286*X286*Y286</f>
        <v>2032.5932553337923</v>
      </c>
      <c r="AB286" s="233">
        <v>0</v>
      </c>
      <c r="AC286" s="219">
        <f>K286*X286*AB286</f>
        <v>0</v>
      </c>
      <c r="AD286" s="219">
        <f>L286*X286*AB286</f>
        <v>0</v>
      </c>
      <c r="AE286" s="237" t="s">
        <v>270</v>
      </c>
      <c r="AF286" s="238">
        <v>526</v>
      </c>
      <c r="AG286" s="238">
        <v>100</v>
      </c>
      <c r="AH286" s="238">
        <f>V286</f>
        <v>2.71</v>
      </c>
      <c r="AI286" s="82"/>
    </row>
    <row r="287" spans="1:35" ht="14.45" customHeight="1" x14ac:dyDescent="0.2">
      <c r="A287" s="200">
        <v>69</v>
      </c>
      <c r="B287" s="201" t="s">
        <v>483</v>
      </c>
      <c r="C287" s="341" t="s">
        <v>169</v>
      </c>
      <c r="D287" s="165">
        <f>VLOOKUP(C287,TLine_Cost,2,FALSE)</f>
        <v>6756.14</v>
      </c>
      <c r="E287" s="165">
        <f>VLOOKUP(C287,TLine_Cost,4,FALSE)</f>
        <v>6538.8</v>
      </c>
      <c r="F287" s="199" t="s">
        <v>29</v>
      </c>
      <c r="G287" s="200">
        <v>51679</v>
      </c>
      <c r="H287" s="341" t="s">
        <v>1132</v>
      </c>
      <c r="I287" s="200">
        <v>51661</v>
      </c>
      <c r="J287" s="341" t="s">
        <v>1133</v>
      </c>
      <c r="K287" s="232">
        <f>D287*V287/W287</f>
        <v>2873.5681486579497</v>
      </c>
      <c r="L287" s="232">
        <f>E287*V287/W287</f>
        <v>2781.1275980729529</v>
      </c>
      <c r="M287" s="154">
        <f>SUM(K287)</f>
        <v>2873.5681486579497</v>
      </c>
      <c r="N287" s="233" t="s">
        <v>269</v>
      </c>
      <c r="O287" s="234" t="s">
        <v>1347</v>
      </c>
      <c r="P287" s="233" t="e">
        <f>VLOOKUP(I287,I290:J696,2,FALSE)</f>
        <v>#N/A</v>
      </c>
      <c r="Q287" s="235" t="e">
        <f>VLOOKUP(I287,#REF!,5,FALSE)</f>
        <v>#REF!</v>
      </c>
      <c r="R287" s="235" t="e">
        <f>VLOOKUP(I287,#REF!,6,FALSE)</f>
        <v>#REF!</v>
      </c>
      <c r="S287" s="236" t="e">
        <f t="shared" ref="S287:S292" si="347">SQRT(Q287^2+R287^2)</f>
        <v>#REF!</v>
      </c>
      <c r="T287" s="200">
        <v>69</v>
      </c>
      <c r="U287" s="200">
        <v>1</v>
      </c>
      <c r="V287" s="276">
        <v>3.7080000000000002</v>
      </c>
      <c r="W287" s="276">
        <v>8.718</v>
      </c>
      <c r="X287" s="233">
        <f t="shared" si="312"/>
        <v>1</v>
      </c>
      <c r="Y287" s="233">
        <f t="shared" si="313"/>
        <v>1</v>
      </c>
      <c r="Z287" s="219">
        <f>K287*X287*Y287</f>
        <v>2873.5681486579497</v>
      </c>
      <c r="AA287" s="219">
        <f>L287*X287*Y287</f>
        <v>2781.1275980729529</v>
      </c>
      <c r="AB287" s="233">
        <v>0</v>
      </c>
      <c r="AC287" s="219">
        <f>K287*X287*AB287</f>
        <v>0</v>
      </c>
      <c r="AD287" s="219">
        <f>L287*X287*AB287</f>
        <v>0</v>
      </c>
      <c r="AE287" s="237" t="s">
        <v>270</v>
      </c>
      <c r="AF287" s="238">
        <v>526</v>
      </c>
      <c r="AG287" s="238">
        <v>100</v>
      </c>
      <c r="AH287" s="238">
        <f t="shared" si="336"/>
        <v>3.7080000000000002</v>
      </c>
      <c r="AI287" s="82"/>
    </row>
    <row r="288" spans="1:35" ht="14.45" customHeight="1" x14ac:dyDescent="0.2">
      <c r="A288" s="83">
        <v>69</v>
      </c>
      <c r="B288" s="84" t="s">
        <v>484</v>
      </c>
      <c r="C288" s="244" t="s">
        <v>174</v>
      </c>
      <c r="D288" s="85">
        <v>0</v>
      </c>
      <c r="E288" s="85">
        <v>0</v>
      </c>
      <c r="F288" s="86" t="s">
        <v>30</v>
      </c>
      <c r="G288" s="83">
        <v>51687</v>
      </c>
      <c r="H288" s="88" t="s">
        <v>479</v>
      </c>
      <c r="I288" s="83">
        <v>51685</v>
      </c>
      <c r="J288" s="94" t="s">
        <v>486</v>
      </c>
      <c r="K288" s="96">
        <f>D288*V288/W288</f>
        <v>0</v>
      </c>
      <c r="L288" s="96">
        <f>E288*V288/W288</f>
        <v>0</v>
      </c>
      <c r="M288" s="97">
        <f>SUM(K288)</f>
        <v>0</v>
      </c>
      <c r="N288" s="98" t="s">
        <v>277</v>
      </c>
      <c r="O288" s="112" t="s">
        <v>270</v>
      </c>
      <c r="P288" s="98" t="e">
        <f>VLOOKUP(I288,I290:J697,2,FALSE)</f>
        <v>#N/A</v>
      </c>
      <c r="Q288" s="99" t="e">
        <f>VLOOKUP(I288,#REF!,5,FALSE)</f>
        <v>#REF!</v>
      </c>
      <c r="R288" s="99" t="e">
        <f>VLOOKUP(I288,#REF!,6,FALSE)</f>
        <v>#REF!</v>
      </c>
      <c r="S288" s="100" t="e">
        <f t="shared" si="347"/>
        <v>#REF!</v>
      </c>
      <c r="T288" s="83">
        <v>69</v>
      </c>
      <c r="U288" s="83">
        <v>1</v>
      </c>
      <c r="V288" s="101">
        <v>1.5</v>
      </c>
      <c r="W288" s="311">
        <v>7.7</v>
      </c>
      <c r="X288" s="98">
        <f t="shared" si="312"/>
        <v>0</v>
      </c>
      <c r="Y288" s="98">
        <f t="shared" si="313"/>
        <v>0</v>
      </c>
      <c r="Z288" s="105">
        <f>K288*X288*Y288</f>
        <v>0</v>
      </c>
      <c r="AA288" s="105">
        <f>L288*X288*Y288</f>
        <v>0</v>
      </c>
      <c r="AB288" s="98">
        <f>IF(N288="R",1,0)</f>
        <v>1</v>
      </c>
      <c r="AC288" s="105">
        <f>K288*X288*AB288</f>
        <v>0</v>
      </c>
      <c r="AD288" s="105">
        <f>L288*X288*AB288</f>
        <v>0</v>
      </c>
      <c r="AE288" s="103" t="s">
        <v>270</v>
      </c>
      <c r="AF288" s="38">
        <v>526</v>
      </c>
      <c r="AG288" s="38">
        <v>100</v>
      </c>
      <c r="AH288" s="150">
        <f t="shared" si="336"/>
        <v>1.5</v>
      </c>
      <c r="AI288" s="82"/>
    </row>
    <row r="289" spans="1:35" ht="14.45" customHeight="1" x14ac:dyDescent="0.2">
      <c r="A289" s="83">
        <v>69</v>
      </c>
      <c r="B289" s="84" t="s">
        <v>487</v>
      </c>
      <c r="C289" s="87" t="s">
        <v>819</v>
      </c>
      <c r="D289" s="85">
        <f>VLOOKUP(C289,TLine_Cost,2,FALSE)</f>
        <v>310715.88</v>
      </c>
      <c r="E289" s="85">
        <f>VLOOKUP(C289,TLine_Cost,4,FALSE)</f>
        <v>204727.16999999998</v>
      </c>
      <c r="F289" s="86" t="s">
        <v>29</v>
      </c>
      <c r="G289" s="167"/>
      <c r="H289" s="167" t="s">
        <v>1348</v>
      </c>
      <c r="I289" s="167"/>
      <c r="J289" s="244" t="s">
        <v>1135</v>
      </c>
      <c r="K289" s="96">
        <f>D289*V289/W289</f>
        <v>168974.15484019771</v>
      </c>
      <c r="L289" s="96">
        <f>E289*V289/W289</f>
        <v>111335.15455848434</v>
      </c>
      <c r="M289" s="97">
        <f>SUM(K289:K291)</f>
        <v>310715.88</v>
      </c>
      <c r="N289" s="26" t="s">
        <v>277</v>
      </c>
      <c r="O289" s="275" t="s">
        <v>270</v>
      </c>
      <c r="P289" s="26"/>
      <c r="Q289" s="26"/>
      <c r="R289" s="26"/>
      <c r="S289" s="26"/>
      <c r="T289" s="181">
        <v>69</v>
      </c>
      <c r="U289" s="167">
        <v>1</v>
      </c>
      <c r="V289" s="247">
        <v>9.9030000000000005</v>
      </c>
      <c r="W289" s="247">
        <v>18.21</v>
      </c>
      <c r="X289" s="98">
        <f t="shared" si="312"/>
        <v>1</v>
      </c>
      <c r="Y289" s="98">
        <f t="shared" si="313"/>
        <v>0</v>
      </c>
      <c r="Z289" s="105">
        <f>K289*X289*Y289</f>
        <v>0</v>
      </c>
      <c r="AA289" s="105">
        <f>L289*X289*Y289</f>
        <v>0</v>
      </c>
      <c r="AB289" s="98">
        <f>IF(N289="R",1,0)</f>
        <v>1</v>
      </c>
      <c r="AC289" s="105">
        <f>K289*X289*AB289</f>
        <v>168974.15484019771</v>
      </c>
      <c r="AD289" s="105">
        <f>L289*X289*AB289</f>
        <v>111335.15455848434</v>
      </c>
      <c r="AE289" s="103" t="s">
        <v>270</v>
      </c>
      <c r="AF289" s="38">
        <v>526</v>
      </c>
      <c r="AG289" s="38">
        <v>100</v>
      </c>
      <c r="AH289" s="150">
        <f t="shared" ref="AH289" si="348">V289</f>
        <v>9.9030000000000005</v>
      </c>
      <c r="AI289" s="82"/>
    </row>
    <row r="290" spans="1:35" ht="14.45" customHeight="1" x14ac:dyDescent="0.2">
      <c r="A290" s="83">
        <v>69</v>
      </c>
      <c r="B290" s="84" t="s">
        <v>487</v>
      </c>
      <c r="C290" s="87" t="s">
        <v>819</v>
      </c>
      <c r="D290" s="85">
        <f t="shared" ref="D290:D301" si="349">VLOOKUP(C290,TLine_Cost,2,FALSE)</f>
        <v>310715.88</v>
      </c>
      <c r="E290" s="85">
        <f t="shared" ref="E290:E301" si="350">VLOOKUP(C290,TLine_Cost,4,FALSE)</f>
        <v>204727.16999999998</v>
      </c>
      <c r="F290" s="86" t="s">
        <v>29</v>
      </c>
      <c r="G290" s="83">
        <v>50615</v>
      </c>
      <c r="H290" s="244" t="s">
        <v>1135</v>
      </c>
      <c r="I290" s="83">
        <v>50613</v>
      </c>
      <c r="J290" s="244" t="s">
        <v>1136</v>
      </c>
      <c r="K290" s="96">
        <f t="shared" ref="K290:K301" si="351">D290*V290/W290</f>
        <v>141451.65542009883</v>
      </c>
      <c r="L290" s="96">
        <f t="shared" ref="L290:L301" si="352">E290*V290/W290</f>
        <v>93200.891779242156</v>
      </c>
      <c r="M290" s="97"/>
      <c r="N290" s="98" t="s">
        <v>277</v>
      </c>
      <c r="O290" s="112" t="s">
        <v>270</v>
      </c>
      <c r="P290" s="98" t="e">
        <f>VLOOKUP(I290,I291:J695,2,FALSE)</f>
        <v>#N/A</v>
      </c>
      <c r="Q290" s="99" t="e">
        <f>VLOOKUP(I290,#REF!,5,FALSE)</f>
        <v>#REF!</v>
      </c>
      <c r="R290" s="99" t="e">
        <f>VLOOKUP(I290,#REF!,6,FALSE)</f>
        <v>#REF!</v>
      </c>
      <c r="S290" s="100" t="e">
        <f t="shared" si="347"/>
        <v>#REF!</v>
      </c>
      <c r="T290" s="83">
        <v>69</v>
      </c>
      <c r="U290" s="83">
        <v>1</v>
      </c>
      <c r="V290" s="261">
        <v>8.2899999999999991</v>
      </c>
      <c r="W290" s="261">
        <v>18.21</v>
      </c>
      <c r="X290" s="98">
        <f t="shared" si="312"/>
        <v>1</v>
      </c>
      <c r="Y290" s="98">
        <f t="shared" si="313"/>
        <v>0</v>
      </c>
      <c r="Z290" s="105">
        <f t="shared" ref="Z290:Z301" si="353">K290*X290*Y290</f>
        <v>0</v>
      </c>
      <c r="AA290" s="105">
        <f t="shared" ref="AA290:AA301" si="354">L290*X290*Y290</f>
        <v>0</v>
      </c>
      <c r="AB290" s="98">
        <f t="shared" ref="AB290:AB301" si="355">IF(N290="R",1,0)</f>
        <v>1</v>
      </c>
      <c r="AC290" s="105">
        <f t="shared" ref="AC290:AC301" si="356">K290*X290*AB290</f>
        <v>141451.65542009883</v>
      </c>
      <c r="AD290" s="105">
        <f t="shared" ref="AD290:AD301" si="357">L290*X290*AB290</f>
        <v>93200.891779242156</v>
      </c>
      <c r="AE290" s="103" t="s">
        <v>270</v>
      </c>
      <c r="AF290" s="38">
        <v>526</v>
      </c>
      <c r="AG290" s="38">
        <v>100</v>
      </c>
      <c r="AH290" s="38">
        <f t="shared" si="336"/>
        <v>8.2899999999999991</v>
      </c>
      <c r="AI290" s="82"/>
    </row>
    <row r="291" spans="1:35" ht="14.45" customHeight="1" x14ac:dyDescent="0.2">
      <c r="A291" s="83">
        <v>69</v>
      </c>
      <c r="B291" s="84" t="s">
        <v>487</v>
      </c>
      <c r="C291" s="87" t="s">
        <v>819</v>
      </c>
      <c r="D291" s="85">
        <f t="shared" si="349"/>
        <v>310715.88</v>
      </c>
      <c r="E291" s="85">
        <f t="shared" si="350"/>
        <v>204727.16999999998</v>
      </c>
      <c r="F291" s="86" t="s">
        <v>29</v>
      </c>
      <c r="G291" s="83">
        <v>50619</v>
      </c>
      <c r="H291" s="244" t="s">
        <v>1135</v>
      </c>
      <c r="I291" s="83">
        <v>50615</v>
      </c>
      <c r="J291" s="244" t="s">
        <v>1137</v>
      </c>
      <c r="K291" s="96">
        <f t="shared" si="351"/>
        <v>290.06973970345962</v>
      </c>
      <c r="L291" s="96">
        <f t="shared" si="352"/>
        <v>191.1236622734761</v>
      </c>
      <c r="M291" s="97"/>
      <c r="N291" s="98" t="s">
        <v>277</v>
      </c>
      <c r="O291" s="112" t="s">
        <v>270</v>
      </c>
      <c r="P291" s="98" t="e">
        <f>VLOOKUP(I291,I292:J696,2,FALSE)</f>
        <v>#N/A</v>
      </c>
      <c r="Q291" s="99" t="e">
        <f>VLOOKUP(I291,#REF!,5,FALSE)</f>
        <v>#REF!</v>
      </c>
      <c r="R291" s="99" t="e">
        <f>VLOOKUP(I291,#REF!,6,FALSE)</f>
        <v>#REF!</v>
      </c>
      <c r="S291" s="100" t="e">
        <f t="shared" si="347"/>
        <v>#REF!</v>
      </c>
      <c r="T291" s="83">
        <v>69</v>
      </c>
      <c r="U291" s="83">
        <v>1</v>
      </c>
      <c r="V291" s="261">
        <v>1.7000000000000001E-2</v>
      </c>
      <c r="W291" s="261">
        <v>18.21</v>
      </c>
      <c r="X291" s="98">
        <f t="shared" si="312"/>
        <v>1</v>
      </c>
      <c r="Y291" s="98">
        <f t="shared" si="313"/>
        <v>0</v>
      </c>
      <c r="Z291" s="105">
        <f t="shared" si="353"/>
        <v>0</v>
      </c>
      <c r="AA291" s="105">
        <f t="shared" si="354"/>
        <v>0</v>
      </c>
      <c r="AB291" s="98">
        <f t="shared" si="355"/>
        <v>1</v>
      </c>
      <c r="AC291" s="105">
        <f t="shared" si="356"/>
        <v>290.06973970345962</v>
      </c>
      <c r="AD291" s="105">
        <f t="shared" si="357"/>
        <v>191.1236622734761</v>
      </c>
      <c r="AE291" s="103" t="s">
        <v>270</v>
      </c>
      <c r="AF291" s="38">
        <v>526</v>
      </c>
      <c r="AG291" s="38">
        <v>100</v>
      </c>
      <c r="AH291" s="38">
        <f t="shared" si="336"/>
        <v>1.7000000000000001E-2</v>
      </c>
      <c r="AI291" s="82"/>
    </row>
    <row r="292" spans="1:35" ht="14.45" customHeight="1" x14ac:dyDescent="0.2">
      <c r="A292" s="83">
        <v>69</v>
      </c>
      <c r="B292" s="84" t="s">
        <v>725</v>
      </c>
      <c r="C292" s="93" t="s">
        <v>488</v>
      </c>
      <c r="D292" s="85">
        <f t="shared" si="349"/>
        <v>308393.3</v>
      </c>
      <c r="E292" s="85">
        <f t="shared" si="350"/>
        <v>273913.14</v>
      </c>
      <c r="F292" s="86" t="s">
        <v>30</v>
      </c>
      <c r="G292" s="83">
        <v>51241</v>
      </c>
      <c r="H292" s="88" t="s">
        <v>297</v>
      </c>
      <c r="I292" s="83">
        <v>51239</v>
      </c>
      <c r="J292" s="94" t="s">
        <v>489</v>
      </c>
      <c r="K292" s="96">
        <f t="shared" si="351"/>
        <v>14097.935478963511</v>
      </c>
      <c r="L292" s="96">
        <f t="shared" si="352"/>
        <v>12521.704507070355</v>
      </c>
      <c r="M292" s="97">
        <f>SUM(K292)</f>
        <v>14097.935478963511</v>
      </c>
      <c r="N292" s="98" t="s">
        <v>277</v>
      </c>
      <c r="O292" s="112" t="s">
        <v>270</v>
      </c>
      <c r="P292" s="98" t="e">
        <f>VLOOKUP(I292,I293:J697,2,FALSE)</f>
        <v>#N/A</v>
      </c>
      <c r="Q292" s="99" t="e">
        <f>VLOOKUP(I292,#REF!,5,FALSE)</f>
        <v>#REF!</v>
      </c>
      <c r="R292" s="99" t="e">
        <f>VLOOKUP(I292,#REF!,6,FALSE)</f>
        <v>#REF!</v>
      </c>
      <c r="S292" s="100" t="e">
        <f t="shared" si="347"/>
        <v>#REF!</v>
      </c>
      <c r="T292" s="83">
        <v>69</v>
      </c>
      <c r="U292" s="83">
        <v>1</v>
      </c>
      <c r="V292" s="101">
        <v>1.833</v>
      </c>
      <c r="W292" s="261">
        <v>40.097000000000001</v>
      </c>
      <c r="X292" s="98">
        <f t="shared" si="312"/>
        <v>0</v>
      </c>
      <c r="Y292" s="98">
        <f t="shared" si="313"/>
        <v>0</v>
      </c>
      <c r="Z292" s="105">
        <f t="shared" si="353"/>
        <v>0</v>
      </c>
      <c r="AA292" s="105">
        <f t="shared" si="354"/>
        <v>0</v>
      </c>
      <c r="AB292" s="98">
        <f t="shared" si="355"/>
        <v>1</v>
      </c>
      <c r="AC292" s="105">
        <f t="shared" si="356"/>
        <v>0</v>
      </c>
      <c r="AD292" s="105">
        <f t="shared" si="357"/>
        <v>0</v>
      </c>
      <c r="AE292" s="103" t="s">
        <v>270</v>
      </c>
      <c r="AF292" s="38">
        <v>526</v>
      </c>
      <c r="AG292" s="38">
        <v>100</v>
      </c>
      <c r="AH292" s="150">
        <f t="shared" si="336"/>
        <v>1.833</v>
      </c>
    </row>
    <row r="293" spans="1:35" ht="14.45" customHeight="1" x14ac:dyDescent="0.2">
      <c r="A293" s="83">
        <v>69</v>
      </c>
      <c r="B293" s="84" t="s">
        <v>497</v>
      </c>
      <c r="C293" s="244" t="s">
        <v>171</v>
      </c>
      <c r="D293" s="85">
        <f t="shared" si="349"/>
        <v>73733.069999999992</v>
      </c>
      <c r="E293" s="85">
        <f t="shared" si="350"/>
        <v>70830.210000000006</v>
      </c>
      <c r="F293" s="86" t="s">
        <v>30</v>
      </c>
      <c r="G293" s="83">
        <v>51385</v>
      </c>
      <c r="H293" s="88" t="s">
        <v>499</v>
      </c>
      <c r="I293" s="83">
        <v>51383</v>
      </c>
      <c r="J293" s="94" t="s">
        <v>501</v>
      </c>
      <c r="K293" s="96">
        <f t="shared" si="351"/>
        <v>3812.1565978723397</v>
      </c>
      <c r="L293" s="96">
        <f t="shared" si="352"/>
        <v>3662.0725595744689</v>
      </c>
      <c r="M293" s="97">
        <f>SUM(K293:K294)</f>
        <v>11656.100214893615</v>
      </c>
      <c r="N293" s="98" t="s">
        <v>277</v>
      </c>
      <c r="O293" s="112" t="s">
        <v>270</v>
      </c>
      <c r="P293" s="98" t="e">
        <f>VLOOKUP(I293,I294:J701,2,FALSE)</f>
        <v>#N/A</v>
      </c>
      <c r="Q293" s="99" t="e">
        <f>VLOOKUP(I293,#REF!,5,FALSE)</f>
        <v>#REF!</v>
      </c>
      <c r="R293" s="99" t="e">
        <f>VLOOKUP(I293,#REF!,6,FALSE)</f>
        <v>#REF!</v>
      </c>
      <c r="S293" s="100" t="e">
        <f t="shared" ref="S293:S301" si="358">SQRT(Q293^2+R293^2)</f>
        <v>#REF!</v>
      </c>
      <c r="T293" s="83">
        <v>69</v>
      </c>
      <c r="U293" s="83">
        <v>1</v>
      </c>
      <c r="V293" s="101">
        <v>0.72899999999999998</v>
      </c>
      <c r="W293" s="101">
        <v>14.1</v>
      </c>
      <c r="X293" s="98">
        <f t="shared" si="312"/>
        <v>0</v>
      </c>
      <c r="Y293" s="98">
        <f t="shared" si="313"/>
        <v>0</v>
      </c>
      <c r="Z293" s="105">
        <f t="shared" si="353"/>
        <v>0</v>
      </c>
      <c r="AA293" s="105">
        <f t="shared" si="354"/>
        <v>0</v>
      </c>
      <c r="AB293" s="98">
        <f t="shared" si="355"/>
        <v>1</v>
      </c>
      <c r="AC293" s="105">
        <f t="shared" si="356"/>
        <v>0</v>
      </c>
      <c r="AD293" s="105">
        <f t="shared" si="357"/>
        <v>0</v>
      </c>
      <c r="AE293" s="103" t="s">
        <v>270</v>
      </c>
      <c r="AF293" s="38">
        <v>526</v>
      </c>
      <c r="AG293" s="38">
        <v>100</v>
      </c>
      <c r="AH293" s="150">
        <f t="shared" si="336"/>
        <v>0.72899999999999998</v>
      </c>
      <c r="AI293" s="82"/>
    </row>
    <row r="294" spans="1:35" ht="14.45" customHeight="1" x14ac:dyDescent="0.2">
      <c r="A294" s="83">
        <v>69</v>
      </c>
      <c r="B294" s="84" t="s">
        <v>497</v>
      </c>
      <c r="C294" s="244" t="s">
        <v>171</v>
      </c>
      <c r="D294" s="85">
        <f t="shared" si="349"/>
        <v>73733.069999999992</v>
      </c>
      <c r="E294" s="85">
        <f t="shared" si="350"/>
        <v>70830.210000000006</v>
      </c>
      <c r="F294" s="86" t="s">
        <v>30</v>
      </c>
      <c r="G294" s="83">
        <v>51387</v>
      </c>
      <c r="H294" s="88" t="s">
        <v>500</v>
      </c>
      <c r="I294" s="83">
        <v>51385</v>
      </c>
      <c r="J294" s="94" t="s">
        <v>499</v>
      </c>
      <c r="K294" s="96">
        <f t="shared" si="351"/>
        <v>7843.9436170212757</v>
      </c>
      <c r="L294" s="96">
        <f t="shared" si="352"/>
        <v>7535.1287234042557</v>
      </c>
      <c r="M294" s="97"/>
      <c r="N294" s="98" t="s">
        <v>269</v>
      </c>
      <c r="O294" s="112" t="s">
        <v>649</v>
      </c>
      <c r="P294" s="98" t="e">
        <f>VLOOKUP(I294,I295:J702,2,FALSE)</f>
        <v>#N/A</v>
      </c>
      <c r="Q294" s="99" t="e">
        <f>VLOOKUP(I294,#REF!,5,FALSE)</f>
        <v>#REF!</v>
      </c>
      <c r="R294" s="99" t="e">
        <f>VLOOKUP(I294,#REF!,6,FALSE)</f>
        <v>#REF!</v>
      </c>
      <c r="S294" s="100" t="e">
        <f t="shared" si="358"/>
        <v>#REF!</v>
      </c>
      <c r="T294" s="83">
        <v>69</v>
      </c>
      <c r="U294" s="83">
        <v>1</v>
      </c>
      <c r="V294" s="101">
        <v>1.5</v>
      </c>
      <c r="W294" s="101">
        <v>14.1</v>
      </c>
      <c r="X294" s="98">
        <f t="shared" si="312"/>
        <v>0</v>
      </c>
      <c r="Y294" s="98">
        <f t="shared" si="313"/>
        <v>1</v>
      </c>
      <c r="Z294" s="105">
        <f t="shared" si="353"/>
        <v>0</v>
      </c>
      <c r="AA294" s="105">
        <f t="shared" si="354"/>
        <v>0</v>
      </c>
      <c r="AB294" s="98">
        <f t="shared" si="355"/>
        <v>0</v>
      </c>
      <c r="AC294" s="105">
        <f t="shared" si="356"/>
        <v>0</v>
      </c>
      <c r="AD294" s="105">
        <f t="shared" si="357"/>
        <v>0</v>
      </c>
      <c r="AE294" s="103" t="s">
        <v>270</v>
      </c>
      <c r="AF294" s="38">
        <v>526</v>
      </c>
      <c r="AG294" s="38">
        <v>100</v>
      </c>
      <c r="AH294" s="150">
        <f t="shared" si="336"/>
        <v>1.5</v>
      </c>
      <c r="AI294" s="82"/>
    </row>
    <row r="295" spans="1:35" ht="14.45" customHeight="1" x14ac:dyDescent="0.2">
      <c r="A295" s="83">
        <v>69</v>
      </c>
      <c r="B295" s="84" t="s">
        <v>502</v>
      </c>
      <c r="C295" s="93" t="str">
        <f t="shared" ref="C295:C300" si="359">VLOOKUP(B295,ckt_lookup,2,FALSE)</f>
        <v>Elec Tran-Line OH-TX- 69KV-Plainview Sub-Kress Int</v>
      </c>
      <c r="D295" s="85">
        <f t="shared" si="349"/>
        <v>509580.66000000003</v>
      </c>
      <c r="E295" s="85">
        <f t="shared" si="350"/>
        <v>386660.77</v>
      </c>
      <c r="F295" s="86" t="s">
        <v>30</v>
      </c>
      <c r="G295" s="83">
        <v>51315</v>
      </c>
      <c r="H295" s="88" t="s">
        <v>503</v>
      </c>
      <c r="I295" s="83">
        <v>51319</v>
      </c>
      <c r="J295" s="94" t="s">
        <v>504</v>
      </c>
      <c r="K295" s="96">
        <f t="shared" si="351"/>
        <v>218.70414592274682</v>
      </c>
      <c r="L295" s="96">
        <f t="shared" si="352"/>
        <v>165.94882832618026</v>
      </c>
      <c r="M295" s="97">
        <f>SUM(K295:K298)</f>
        <v>431393.92783261806</v>
      </c>
      <c r="N295" s="98" t="s">
        <v>269</v>
      </c>
      <c r="O295" s="112" t="s">
        <v>650</v>
      </c>
      <c r="P295" s="98" t="e">
        <f>VLOOKUP(I295,I296:J703,2,FALSE)</f>
        <v>#N/A</v>
      </c>
      <c r="Q295" s="99" t="e">
        <f>VLOOKUP(I295,#REF!,5,FALSE)</f>
        <v>#REF!</v>
      </c>
      <c r="R295" s="99" t="e">
        <f>VLOOKUP(I295,#REF!,6,FALSE)</f>
        <v>#REF!</v>
      </c>
      <c r="S295" s="100" t="e">
        <f t="shared" si="358"/>
        <v>#REF!</v>
      </c>
      <c r="T295" s="83">
        <v>69</v>
      </c>
      <c r="U295" s="83">
        <v>1</v>
      </c>
      <c r="V295" s="101">
        <v>0.01</v>
      </c>
      <c r="W295" s="101">
        <v>23.3</v>
      </c>
      <c r="X295" s="98">
        <f t="shared" si="312"/>
        <v>0</v>
      </c>
      <c r="Y295" s="98">
        <f t="shared" si="313"/>
        <v>1</v>
      </c>
      <c r="Z295" s="105">
        <f t="shared" si="353"/>
        <v>0</v>
      </c>
      <c r="AA295" s="105">
        <f t="shared" si="354"/>
        <v>0</v>
      </c>
      <c r="AB295" s="98">
        <f t="shared" si="355"/>
        <v>0</v>
      </c>
      <c r="AC295" s="105">
        <f t="shared" si="356"/>
        <v>0</v>
      </c>
      <c r="AD295" s="105">
        <f t="shared" si="357"/>
        <v>0</v>
      </c>
      <c r="AE295" s="103" t="s">
        <v>270</v>
      </c>
      <c r="AF295" s="38">
        <v>526</v>
      </c>
      <c r="AG295" s="38">
        <v>100</v>
      </c>
      <c r="AH295" s="150">
        <f t="shared" si="336"/>
        <v>0.01</v>
      </c>
      <c r="AI295" s="82"/>
    </row>
    <row r="296" spans="1:35" ht="14.45" customHeight="1" x14ac:dyDescent="0.2">
      <c r="A296" s="83">
        <v>69</v>
      </c>
      <c r="B296" s="84" t="s">
        <v>502</v>
      </c>
      <c r="C296" s="93" t="str">
        <f t="shared" si="359"/>
        <v>Elec Tran-Line OH-TX- 69KV-Plainview Sub-Kress Int</v>
      </c>
      <c r="D296" s="85">
        <f t="shared" si="349"/>
        <v>509580.66000000003</v>
      </c>
      <c r="E296" s="85">
        <f t="shared" si="350"/>
        <v>386660.77</v>
      </c>
      <c r="F296" s="86" t="s">
        <v>30</v>
      </c>
      <c r="G296" s="83">
        <v>51315</v>
      </c>
      <c r="H296" s="88" t="s">
        <v>503</v>
      </c>
      <c r="I296" s="83">
        <v>51325</v>
      </c>
      <c r="J296" s="94" t="s">
        <v>507</v>
      </c>
      <c r="K296" s="96">
        <f t="shared" si="351"/>
        <v>163131.42244377683</v>
      </c>
      <c r="L296" s="96">
        <f t="shared" si="352"/>
        <v>123781.23104849787</v>
      </c>
      <c r="M296" s="97"/>
      <c r="N296" s="98" t="s">
        <v>277</v>
      </c>
      <c r="O296" s="112" t="s">
        <v>270</v>
      </c>
      <c r="P296" s="98" t="e">
        <f>VLOOKUP(I296,I297:J704,2,FALSE)</f>
        <v>#N/A</v>
      </c>
      <c r="Q296" s="99" t="e">
        <f>VLOOKUP(I296,#REF!,5,FALSE)</f>
        <v>#REF!</v>
      </c>
      <c r="R296" s="99" t="e">
        <f>VLOOKUP(I296,#REF!,6,FALSE)</f>
        <v>#REF!</v>
      </c>
      <c r="S296" s="100" t="e">
        <f t="shared" si="358"/>
        <v>#REF!</v>
      </c>
      <c r="T296" s="83">
        <v>69</v>
      </c>
      <c r="U296" s="83">
        <v>1</v>
      </c>
      <c r="V296" s="101">
        <v>7.4589999999999996</v>
      </c>
      <c r="W296" s="101">
        <v>23.3</v>
      </c>
      <c r="X296" s="98">
        <f t="shared" si="312"/>
        <v>0</v>
      </c>
      <c r="Y296" s="98">
        <f t="shared" si="313"/>
        <v>0</v>
      </c>
      <c r="Z296" s="105">
        <f t="shared" si="353"/>
        <v>0</v>
      </c>
      <c r="AA296" s="105">
        <f t="shared" si="354"/>
        <v>0</v>
      </c>
      <c r="AB296" s="98">
        <f t="shared" si="355"/>
        <v>1</v>
      </c>
      <c r="AC296" s="105">
        <f t="shared" si="356"/>
        <v>0</v>
      </c>
      <c r="AD296" s="105">
        <f t="shared" si="357"/>
        <v>0</v>
      </c>
      <c r="AE296" s="103" t="s">
        <v>270</v>
      </c>
      <c r="AF296" s="38">
        <v>526</v>
      </c>
      <c r="AG296" s="38">
        <v>100</v>
      </c>
      <c r="AH296" s="150">
        <f t="shared" si="336"/>
        <v>7.4589999999999996</v>
      </c>
      <c r="AI296" s="82"/>
    </row>
    <row r="297" spans="1:35" ht="14.45" customHeight="1" x14ac:dyDescent="0.2">
      <c r="A297" s="83">
        <v>69</v>
      </c>
      <c r="B297" s="84" t="s">
        <v>502</v>
      </c>
      <c r="C297" s="93" t="str">
        <f t="shared" si="359"/>
        <v>Elec Tran-Line OH-TX- 69KV-Plainview Sub-Kress Int</v>
      </c>
      <c r="D297" s="85">
        <f t="shared" si="349"/>
        <v>509580.66000000003</v>
      </c>
      <c r="E297" s="85">
        <f t="shared" si="350"/>
        <v>386660.77</v>
      </c>
      <c r="F297" s="86" t="s">
        <v>30</v>
      </c>
      <c r="G297" s="83">
        <v>51325</v>
      </c>
      <c r="H297" s="88" t="s">
        <v>507</v>
      </c>
      <c r="I297" s="83">
        <v>51335</v>
      </c>
      <c r="J297" s="94" t="s">
        <v>505</v>
      </c>
      <c r="K297" s="96">
        <f t="shared" si="351"/>
        <v>220366.29743175968</v>
      </c>
      <c r="L297" s="96">
        <f t="shared" si="352"/>
        <v>167210.03942145922</v>
      </c>
      <c r="M297" s="97"/>
      <c r="N297" s="98" t="s">
        <v>269</v>
      </c>
      <c r="O297" s="112" t="s">
        <v>653</v>
      </c>
      <c r="P297" s="98" t="e">
        <f>VLOOKUP(I297,I298:J705,2,FALSE)</f>
        <v>#N/A</v>
      </c>
      <c r="Q297" s="99" t="e">
        <f>VLOOKUP(I297,#REF!,5,FALSE)</f>
        <v>#REF!</v>
      </c>
      <c r="R297" s="99" t="e">
        <f>VLOOKUP(I297,#REF!,6,FALSE)</f>
        <v>#REF!</v>
      </c>
      <c r="S297" s="100" t="e">
        <f t="shared" si="358"/>
        <v>#REF!</v>
      </c>
      <c r="T297" s="83">
        <v>69</v>
      </c>
      <c r="U297" s="83">
        <v>1</v>
      </c>
      <c r="V297" s="101">
        <v>10.076000000000001</v>
      </c>
      <c r="W297" s="101">
        <v>23.3</v>
      </c>
      <c r="X297" s="98">
        <f t="shared" si="312"/>
        <v>0</v>
      </c>
      <c r="Y297" s="98">
        <f t="shared" si="313"/>
        <v>1</v>
      </c>
      <c r="Z297" s="105">
        <f t="shared" si="353"/>
        <v>0</v>
      </c>
      <c r="AA297" s="105">
        <f t="shared" si="354"/>
        <v>0</v>
      </c>
      <c r="AB297" s="98">
        <f t="shared" si="355"/>
        <v>0</v>
      </c>
      <c r="AC297" s="105">
        <f t="shared" si="356"/>
        <v>0</v>
      </c>
      <c r="AD297" s="105">
        <f t="shared" si="357"/>
        <v>0</v>
      </c>
      <c r="AE297" s="103" t="s">
        <v>270</v>
      </c>
      <c r="AF297" s="38">
        <v>526</v>
      </c>
      <c r="AG297" s="38">
        <v>100</v>
      </c>
      <c r="AH297" s="150">
        <f t="shared" si="336"/>
        <v>10.076000000000001</v>
      </c>
      <c r="AI297" s="82"/>
    </row>
    <row r="298" spans="1:35" ht="14.45" customHeight="1" x14ac:dyDescent="0.2">
      <c r="A298" s="83">
        <v>69</v>
      </c>
      <c r="B298" s="84" t="s">
        <v>502</v>
      </c>
      <c r="C298" s="93" t="str">
        <f t="shared" si="359"/>
        <v>Elec Tran-Line OH-TX- 69KV-Plainview Sub-Kress Int</v>
      </c>
      <c r="D298" s="85">
        <f t="shared" si="349"/>
        <v>509580.66000000003</v>
      </c>
      <c r="E298" s="85">
        <f t="shared" si="350"/>
        <v>386660.77</v>
      </c>
      <c r="F298" s="86" t="s">
        <v>30</v>
      </c>
      <c r="G298" s="83">
        <v>51335</v>
      </c>
      <c r="H298" s="88" t="s">
        <v>505</v>
      </c>
      <c r="I298" s="83">
        <v>51337</v>
      </c>
      <c r="J298" s="94" t="s">
        <v>506</v>
      </c>
      <c r="K298" s="96">
        <f t="shared" si="351"/>
        <v>47677.503811158807</v>
      </c>
      <c r="L298" s="96">
        <f t="shared" si="352"/>
        <v>36176.844575107301</v>
      </c>
      <c r="M298" s="97"/>
      <c r="N298" s="98" t="s">
        <v>277</v>
      </c>
      <c r="O298" s="112" t="s">
        <v>270</v>
      </c>
      <c r="P298" s="98" t="e">
        <f>VLOOKUP(I298,I299:J706,2,FALSE)</f>
        <v>#N/A</v>
      </c>
      <c r="Q298" s="99" t="e">
        <f>VLOOKUP(I298,#REF!,5,FALSE)</f>
        <v>#REF!</v>
      </c>
      <c r="R298" s="99" t="e">
        <f>VLOOKUP(I298,#REF!,6,FALSE)</f>
        <v>#REF!</v>
      </c>
      <c r="S298" s="100" t="e">
        <f t="shared" si="358"/>
        <v>#REF!</v>
      </c>
      <c r="T298" s="83">
        <v>69</v>
      </c>
      <c r="U298" s="83">
        <v>1</v>
      </c>
      <c r="V298" s="101">
        <v>2.1800000000000002</v>
      </c>
      <c r="W298" s="101">
        <v>23.3</v>
      </c>
      <c r="X298" s="98">
        <f t="shared" si="312"/>
        <v>0</v>
      </c>
      <c r="Y298" s="98">
        <f t="shared" si="313"/>
        <v>0</v>
      </c>
      <c r="Z298" s="105">
        <f t="shared" si="353"/>
        <v>0</v>
      </c>
      <c r="AA298" s="105">
        <f t="shared" si="354"/>
        <v>0</v>
      </c>
      <c r="AB298" s="98">
        <f t="shared" si="355"/>
        <v>1</v>
      </c>
      <c r="AC298" s="105">
        <f t="shared" si="356"/>
        <v>0</v>
      </c>
      <c r="AD298" s="105">
        <f t="shared" si="357"/>
        <v>0</v>
      </c>
      <c r="AE298" s="103" t="s">
        <v>270</v>
      </c>
      <c r="AF298" s="38">
        <v>526</v>
      </c>
      <c r="AG298" s="38">
        <v>100</v>
      </c>
      <c r="AH298" s="150">
        <f t="shared" si="336"/>
        <v>2.1800000000000002</v>
      </c>
      <c r="AI298" s="82"/>
    </row>
    <row r="299" spans="1:35" ht="14.45" customHeight="1" x14ac:dyDescent="0.2">
      <c r="A299" s="83">
        <v>69</v>
      </c>
      <c r="B299" s="84" t="s">
        <v>508</v>
      </c>
      <c r="C299" s="93" t="str">
        <f t="shared" si="359"/>
        <v xml:space="preserve">Elec Tran-Line OH-TX- 69KV-Riverview Sta-Kingsmill Sub </v>
      </c>
      <c r="D299" s="85">
        <f>'Transmission Cost 12-30-2014'!B265</f>
        <v>1570421.97</v>
      </c>
      <c r="E299" s="85">
        <f>'Transmission Cost 12-30-2014'!D265</f>
        <v>1127646.31</v>
      </c>
      <c r="F299" s="86" t="s">
        <v>29</v>
      </c>
      <c r="G299" s="83">
        <v>50693</v>
      </c>
      <c r="H299" s="244" t="s">
        <v>1138</v>
      </c>
      <c r="I299" s="83">
        <v>50701</v>
      </c>
      <c r="J299" s="244" t="s">
        <v>1139</v>
      </c>
      <c r="K299" s="96">
        <f t="shared" si="351"/>
        <v>181770.40619230768</v>
      </c>
      <c r="L299" s="96">
        <f t="shared" si="352"/>
        <v>130520.79741978961</v>
      </c>
      <c r="M299" s="97">
        <f>SUM(K299:K300)</f>
        <v>1324430.4944230767</v>
      </c>
      <c r="N299" s="98" t="s">
        <v>277</v>
      </c>
      <c r="O299" s="112" t="s">
        <v>270</v>
      </c>
      <c r="P299" s="98" t="e">
        <f>VLOOKUP(I299,I300:J707,2,FALSE)</f>
        <v>#N/A</v>
      </c>
      <c r="Q299" s="99" t="e">
        <f>VLOOKUP(I299,#REF!,5,FALSE)</f>
        <v>#REF!</v>
      </c>
      <c r="R299" s="99" t="e">
        <f>VLOOKUP(I299,#REF!,6,FALSE)</f>
        <v>#REF!</v>
      </c>
      <c r="S299" s="100" t="e">
        <f t="shared" si="358"/>
        <v>#REF!</v>
      </c>
      <c r="T299" s="83">
        <v>69</v>
      </c>
      <c r="U299" s="83">
        <v>1</v>
      </c>
      <c r="V299" s="261">
        <v>3.5209999999999999</v>
      </c>
      <c r="W299" s="261">
        <v>30.42</v>
      </c>
      <c r="X299" s="98">
        <f t="shared" si="312"/>
        <v>1</v>
      </c>
      <c r="Y299" s="98">
        <f t="shared" si="313"/>
        <v>0</v>
      </c>
      <c r="Z299" s="105">
        <f t="shared" si="353"/>
        <v>0</v>
      </c>
      <c r="AA299" s="105">
        <f t="shared" si="354"/>
        <v>0</v>
      </c>
      <c r="AB299" s="98">
        <f t="shared" si="355"/>
        <v>1</v>
      </c>
      <c r="AC299" s="105">
        <f t="shared" si="356"/>
        <v>181770.40619230768</v>
      </c>
      <c r="AD299" s="105">
        <f t="shared" si="357"/>
        <v>130520.79741978961</v>
      </c>
      <c r="AE299" s="103" t="s">
        <v>270</v>
      </c>
      <c r="AF299" s="38">
        <v>526</v>
      </c>
      <c r="AG299" s="38">
        <v>100</v>
      </c>
      <c r="AH299" s="38">
        <f t="shared" si="336"/>
        <v>3.5209999999999999</v>
      </c>
      <c r="AI299" s="82"/>
    </row>
    <row r="300" spans="1:35" ht="14.45" customHeight="1" x14ac:dyDescent="0.2">
      <c r="A300" s="83">
        <v>69</v>
      </c>
      <c r="B300" s="84" t="s">
        <v>508</v>
      </c>
      <c r="C300" s="93" t="str">
        <f t="shared" si="359"/>
        <v xml:space="preserve">Elec Tran-Line OH-TX- 69KV-Riverview Sta-Kingsmill Sub </v>
      </c>
      <c r="D300" s="85">
        <f>'Transmission Cost 12-30-2014'!B265</f>
        <v>1570421.97</v>
      </c>
      <c r="E300" s="85">
        <f>'Transmission Cost 12-30-2014'!D265</f>
        <v>1127646.31</v>
      </c>
      <c r="F300" s="86" t="s">
        <v>29</v>
      </c>
      <c r="G300" s="83">
        <v>50807</v>
      </c>
      <c r="H300" s="244" t="s">
        <v>1141</v>
      </c>
      <c r="I300" s="83">
        <v>50741</v>
      </c>
      <c r="J300" s="244" t="s">
        <v>1140</v>
      </c>
      <c r="K300" s="96">
        <f t="shared" si="351"/>
        <v>1142660.0882307691</v>
      </c>
      <c r="L300" s="96">
        <f t="shared" si="352"/>
        <v>820490.57940631162</v>
      </c>
      <c r="M300" s="97"/>
      <c r="N300" s="98" t="s">
        <v>277</v>
      </c>
      <c r="O300" s="112" t="s">
        <v>270</v>
      </c>
      <c r="P300" s="98" t="e">
        <f>VLOOKUP(I300,I301:J708,2,FALSE)</f>
        <v>#N/A</v>
      </c>
      <c r="Q300" s="99" t="e">
        <f>VLOOKUP(I300,#REF!,5,FALSE)</f>
        <v>#REF!</v>
      </c>
      <c r="R300" s="99" t="e">
        <f>VLOOKUP(I300,#REF!,6,FALSE)</f>
        <v>#REF!</v>
      </c>
      <c r="S300" s="100" t="e">
        <f t="shared" si="358"/>
        <v>#REF!</v>
      </c>
      <c r="T300" s="83">
        <v>69</v>
      </c>
      <c r="U300" s="83">
        <v>1</v>
      </c>
      <c r="V300" s="261">
        <v>22.134</v>
      </c>
      <c r="W300" s="261">
        <v>30.42</v>
      </c>
      <c r="X300" s="98">
        <f t="shared" si="312"/>
        <v>1</v>
      </c>
      <c r="Y300" s="98">
        <f t="shared" si="313"/>
        <v>0</v>
      </c>
      <c r="Z300" s="105">
        <f t="shared" si="353"/>
        <v>0</v>
      </c>
      <c r="AA300" s="105">
        <f t="shared" si="354"/>
        <v>0</v>
      </c>
      <c r="AB300" s="98">
        <f t="shared" si="355"/>
        <v>1</v>
      </c>
      <c r="AC300" s="105">
        <f t="shared" si="356"/>
        <v>1142660.0882307691</v>
      </c>
      <c r="AD300" s="105">
        <f t="shared" si="357"/>
        <v>820490.57940631162</v>
      </c>
      <c r="AE300" s="103" t="s">
        <v>270</v>
      </c>
      <c r="AF300" s="38">
        <v>526</v>
      </c>
      <c r="AG300" s="38">
        <v>100</v>
      </c>
      <c r="AH300" s="38">
        <f t="shared" si="336"/>
        <v>22.134</v>
      </c>
      <c r="AI300" s="82"/>
    </row>
    <row r="301" spans="1:35" ht="14.45" customHeight="1" x14ac:dyDescent="0.2">
      <c r="A301" s="83">
        <v>69</v>
      </c>
      <c r="B301" s="84" t="s">
        <v>497</v>
      </c>
      <c r="C301" s="244" t="s">
        <v>171</v>
      </c>
      <c r="D301" s="85">
        <f t="shared" si="349"/>
        <v>73733.069999999992</v>
      </c>
      <c r="E301" s="85">
        <f t="shared" si="350"/>
        <v>70830.210000000006</v>
      </c>
      <c r="F301" s="86" t="s">
        <v>30</v>
      </c>
      <c r="G301" s="83">
        <v>51383</v>
      </c>
      <c r="H301" s="88" t="s">
        <v>501</v>
      </c>
      <c r="I301" s="83">
        <v>51381</v>
      </c>
      <c r="J301" s="94" t="s">
        <v>686</v>
      </c>
      <c r="K301" s="96">
        <f t="shared" si="351"/>
        <v>54755.955742553189</v>
      </c>
      <c r="L301" s="96">
        <f t="shared" si="352"/>
        <v>52600.221908510648</v>
      </c>
      <c r="M301" s="97">
        <f>SUM(K301)</f>
        <v>54755.955742553189</v>
      </c>
      <c r="N301" s="98" t="s">
        <v>277</v>
      </c>
      <c r="O301" s="112" t="s">
        <v>270</v>
      </c>
      <c r="P301" s="98" t="e">
        <f>VLOOKUP(I301,I302:J709,2,FALSE)</f>
        <v>#N/A</v>
      </c>
      <c r="Q301" s="99" t="e">
        <f>VLOOKUP(I301,#REF!,5,FALSE)</f>
        <v>#REF!</v>
      </c>
      <c r="R301" s="99" t="e">
        <f>VLOOKUP(I301,#REF!,6,FALSE)</f>
        <v>#REF!</v>
      </c>
      <c r="S301" s="100" t="e">
        <f t="shared" si="358"/>
        <v>#REF!</v>
      </c>
      <c r="T301" s="83">
        <v>69</v>
      </c>
      <c r="U301" s="83">
        <v>1</v>
      </c>
      <c r="V301" s="101">
        <v>10.471</v>
      </c>
      <c r="W301" s="101">
        <v>14.1</v>
      </c>
      <c r="X301" s="98">
        <f t="shared" si="312"/>
        <v>0</v>
      </c>
      <c r="Y301" s="98">
        <f t="shared" si="313"/>
        <v>0</v>
      </c>
      <c r="Z301" s="105">
        <f t="shared" si="353"/>
        <v>0</v>
      </c>
      <c r="AA301" s="105">
        <f t="shared" si="354"/>
        <v>0</v>
      </c>
      <c r="AB301" s="98">
        <f t="shared" si="355"/>
        <v>1</v>
      </c>
      <c r="AC301" s="105">
        <f t="shared" si="356"/>
        <v>0</v>
      </c>
      <c r="AD301" s="105">
        <f t="shared" si="357"/>
        <v>0</v>
      </c>
      <c r="AE301" s="103" t="s">
        <v>270</v>
      </c>
      <c r="AF301" s="38">
        <v>526</v>
      </c>
      <c r="AG301" s="38">
        <v>100</v>
      </c>
      <c r="AH301" s="150">
        <f t="shared" si="336"/>
        <v>10.471</v>
      </c>
      <c r="AI301" s="82"/>
    </row>
    <row r="302" spans="1:35" ht="14.45" customHeight="1" x14ac:dyDescent="0.2">
      <c r="A302" s="83">
        <v>69</v>
      </c>
      <c r="B302" s="84" t="s">
        <v>687</v>
      </c>
      <c r="C302" s="244" t="s">
        <v>244</v>
      </c>
      <c r="D302" s="85">
        <f t="shared" ref="D302:D309" si="360">VLOOKUP(C302,TLine_Cost,2,FALSE)</f>
        <v>134804.09</v>
      </c>
      <c r="E302" s="85">
        <f t="shared" ref="E302:E303" si="361">VLOOKUP(C302,TLine_Cost,4,FALSE)</f>
        <v>130467.49</v>
      </c>
      <c r="F302" s="86" t="s">
        <v>30</v>
      </c>
      <c r="G302" s="83">
        <v>51563</v>
      </c>
      <c r="H302" s="88" t="s">
        <v>688</v>
      </c>
      <c r="I302" s="83">
        <v>51567</v>
      </c>
      <c r="J302" s="94" t="s">
        <v>689</v>
      </c>
      <c r="K302" s="96">
        <f t="shared" ref="K302:K303" si="362">D302*V302/W302</f>
        <v>131705.14540229886</v>
      </c>
      <c r="L302" s="96">
        <f t="shared" ref="L302:L303" si="363">E302*V302/W302</f>
        <v>127468.23735632186</v>
      </c>
      <c r="M302" s="97">
        <f>SUM(K302:K303)</f>
        <v>134804.09000000003</v>
      </c>
      <c r="N302" s="98" t="s">
        <v>269</v>
      </c>
      <c r="O302" s="112" t="s">
        <v>653</v>
      </c>
      <c r="P302" s="98" t="e">
        <f>VLOOKUP(I302,I303:J710,2,FALSE)</f>
        <v>#N/A</v>
      </c>
      <c r="Q302" s="99" t="e">
        <f>VLOOKUP(I302,#REF!,5,FALSE)</f>
        <v>#REF!</v>
      </c>
      <c r="R302" s="99" t="e">
        <f>VLOOKUP(I302,#REF!,6,FALSE)</f>
        <v>#REF!</v>
      </c>
      <c r="S302" s="100" t="e">
        <f t="shared" ref="S302:S303" si="364">SQRT(Q302^2+R302^2)</f>
        <v>#REF!</v>
      </c>
      <c r="T302" s="83">
        <v>69</v>
      </c>
      <c r="U302" s="83">
        <v>1</v>
      </c>
      <c r="V302" s="101">
        <v>4.25</v>
      </c>
      <c r="W302" s="101">
        <v>4.3499999999999996</v>
      </c>
      <c r="X302" s="98">
        <f t="shared" si="312"/>
        <v>0</v>
      </c>
      <c r="Y302" s="98">
        <f t="shared" si="313"/>
        <v>1</v>
      </c>
      <c r="Z302" s="105">
        <f t="shared" ref="Z302:Z303" si="365">K302*X302*Y302</f>
        <v>0</v>
      </c>
      <c r="AA302" s="105">
        <f t="shared" ref="AA302:AA303" si="366">L302*X302*Y302</f>
        <v>0</v>
      </c>
      <c r="AB302" s="98">
        <f t="shared" ref="AB302:AB303" si="367">IF(N302="R",1,0)</f>
        <v>0</v>
      </c>
      <c r="AC302" s="105">
        <f t="shared" ref="AC302:AC303" si="368">K302*X302*AB302</f>
        <v>0</v>
      </c>
      <c r="AD302" s="105">
        <f t="shared" ref="AD302:AD303" si="369">L302*X302*AB302</f>
        <v>0</v>
      </c>
      <c r="AE302" s="103" t="s">
        <v>270</v>
      </c>
      <c r="AF302" s="38">
        <v>526</v>
      </c>
      <c r="AG302" s="38">
        <v>100</v>
      </c>
      <c r="AH302" s="150">
        <f t="shared" si="336"/>
        <v>4.25</v>
      </c>
      <c r="AI302" s="82"/>
    </row>
    <row r="303" spans="1:35" ht="14.45" customHeight="1" x14ac:dyDescent="0.2">
      <c r="A303" s="83">
        <v>69</v>
      </c>
      <c r="B303" s="84" t="s">
        <v>687</v>
      </c>
      <c r="C303" s="244" t="s">
        <v>244</v>
      </c>
      <c r="D303" s="85">
        <f t="shared" si="360"/>
        <v>134804.09</v>
      </c>
      <c r="E303" s="85">
        <f t="shared" si="361"/>
        <v>130467.49</v>
      </c>
      <c r="F303" s="86" t="s">
        <v>30</v>
      </c>
      <c r="G303" s="83">
        <v>51567</v>
      </c>
      <c r="H303" s="88" t="s">
        <v>689</v>
      </c>
      <c r="I303" s="83">
        <v>51569</v>
      </c>
      <c r="J303" s="94" t="s">
        <v>690</v>
      </c>
      <c r="K303" s="96">
        <f t="shared" si="362"/>
        <v>3098.9445977011496</v>
      </c>
      <c r="L303" s="96">
        <f t="shared" si="363"/>
        <v>2999.2526436781613</v>
      </c>
      <c r="M303" s="97"/>
      <c r="N303" s="98" t="s">
        <v>277</v>
      </c>
      <c r="O303" s="112" t="s">
        <v>270</v>
      </c>
      <c r="P303" s="98" t="e">
        <f>VLOOKUP(I303,I314:J711,2,FALSE)</f>
        <v>#N/A</v>
      </c>
      <c r="Q303" s="99" t="e">
        <f>VLOOKUP(I303,#REF!,5,FALSE)</f>
        <v>#REF!</v>
      </c>
      <c r="R303" s="99" t="e">
        <f>VLOOKUP(I303,#REF!,6,FALSE)</f>
        <v>#REF!</v>
      </c>
      <c r="S303" s="100" t="e">
        <f t="shared" si="364"/>
        <v>#REF!</v>
      </c>
      <c r="T303" s="83">
        <v>69</v>
      </c>
      <c r="U303" s="83">
        <v>1</v>
      </c>
      <c r="V303" s="101">
        <v>0.1</v>
      </c>
      <c r="W303" s="101">
        <v>4.3499999999999996</v>
      </c>
      <c r="X303" s="98">
        <f t="shared" si="312"/>
        <v>0</v>
      </c>
      <c r="Y303" s="98">
        <f t="shared" si="313"/>
        <v>0</v>
      </c>
      <c r="Z303" s="105">
        <f t="shared" si="365"/>
        <v>0</v>
      </c>
      <c r="AA303" s="105">
        <f t="shared" si="366"/>
        <v>0</v>
      </c>
      <c r="AB303" s="98">
        <f t="shared" si="367"/>
        <v>1</v>
      </c>
      <c r="AC303" s="105">
        <f t="shared" si="368"/>
        <v>0</v>
      </c>
      <c r="AD303" s="105">
        <f t="shared" si="369"/>
        <v>0</v>
      </c>
      <c r="AE303" s="103" t="s">
        <v>270</v>
      </c>
      <c r="AF303" s="38">
        <v>526</v>
      </c>
      <c r="AG303" s="38">
        <v>100</v>
      </c>
      <c r="AH303" s="150">
        <f t="shared" si="336"/>
        <v>0.1</v>
      </c>
      <c r="AI303" s="82"/>
    </row>
    <row r="304" spans="1:35" ht="14.45" customHeight="1" x14ac:dyDescent="0.2">
      <c r="A304" s="83">
        <v>69</v>
      </c>
      <c r="B304" s="84" t="s">
        <v>530</v>
      </c>
      <c r="C304" s="244" t="s">
        <v>176</v>
      </c>
      <c r="D304" s="85">
        <f t="shared" si="360"/>
        <v>377760.23</v>
      </c>
      <c r="E304" s="85">
        <f t="shared" ref="E304:E309" si="370">VLOOKUP(C304,TLine_Cost,4,FALSE)</f>
        <v>365706.25</v>
      </c>
      <c r="F304" s="86" t="s">
        <v>30</v>
      </c>
      <c r="G304" s="83">
        <v>51563</v>
      </c>
      <c r="H304" s="88" t="s">
        <v>688</v>
      </c>
      <c r="I304" s="83">
        <v>51557</v>
      </c>
      <c r="J304" s="94" t="s">
        <v>536</v>
      </c>
      <c r="K304" s="96">
        <f t="shared" ref="K304:K309" si="371">D304*V304/W304</f>
        <v>74374.919864452982</v>
      </c>
      <c r="L304" s="96">
        <f t="shared" ref="L304:L309" si="372">E304*V304/W304</f>
        <v>72001.684872120095</v>
      </c>
      <c r="M304" s="97"/>
      <c r="N304" s="98" t="s">
        <v>269</v>
      </c>
      <c r="O304" s="112" t="s">
        <v>648</v>
      </c>
      <c r="P304" s="98" t="e">
        <f>VLOOKUP(I304,I306:J689,2,FALSE)</f>
        <v>#N/A</v>
      </c>
      <c r="Q304" s="99" t="e">
        <f>VLOOKUP(I304,#REF!,5,FALSE)</f>
        <v>#REF!</v>
      </c>
      <c r="R304" s="99" t="e">
        <f>VLOOKUP(I304,#REF!,6,FALSE)</f>
        <v>#REF!</v>
      </c>
      <c r="S304" s="100" t="e">
        <f t="shared" ref="S304:S309" si="373">SQRT(Q304^2+R304^2)</f>
        <v>#REF!</v>
      </c>
      <c r="T304" s="83">
        <v>69</v>
      </c>
      <c r="U304" s="83">
        <v>1</v>
      </c>
      <c r="V304" s="101">
        <v>10.4</v>
      </c>
      <c r="W304" s="101">
        <v>52.823</v>
      </c>
      <c r="X304" s="98">
        <f t="shared" si="312"/>
        <v>0</v>
      </c>
      <c r="Y304" s="98">
        <f t="shared" si="313"/>
        <v>1</v>
      </c>
      <c r="Z304" s="105">
        <f t="shared" ref="Z304:Z309" si="374">K304*X304*Y304</f>
        <v>0</v>
      </c>
      <c r="AA304" s="105">
        <f t="shared" ref="AA304:AA309" si="375">L304*X304*Y304</f>
        <v>0</v>
      </c>
      <c r="AB304" s="98">
        <f t="shared" ref="AB304:AB309" si="376">IF(N304="R",1,0)</f>
        <v>0</v>
      </c>
      <c r="AC304" s="105">
        <f t="shared" ref="AC304:AC309" si="377">K304*X304*AB304</f>
        <v>0</v>
      </c>
      <c r="AD304" s="105">
        <f t="shared" ref="AD304:AD309" si="378">L304*X304*AB304</f>
        <v>0</v>
      </c>
      <c r="AE304" s="103" t="s">
        <v>270</v>
      </c>
      <c r="AF304" s="38">
        <v>526</v>
      </c>
      <c r="AG304" s="38">
        <v>100</v>
      </c>
      <c r="AH304" s="150">
        <f t="shared" si="336"/>
        <v>10.4</v>
      </c>
      <c r="AI304" s="82"/>
    </row>
    <row r="305" spans="1:35" ht="14.45" customHeight="1" x14ac:dyDescent="0.2">
      <c r="A305" s="83">
        <v>69</v>
      </c>
      <c r="B305" s="84" t="s">
        <v>530</v>
      </c>
      <c r="C305" s="244" t="s">
        <v>176</v>
      </c>
      <c r="D305" s="85">
        <f t="shared" si="360"/>
        <v>377760.23</v>
      </c>
      <c r="E305" s="85">
        <f t="shared" si="370"/>
        <v>365706.25</v>
      </c>
      <c r="F305" s="86" t="s">
        <v>30</v>
      </c>
      <c r="G305" s="83"/>
      <c r="H305" s="88" t="s">
        <v>748</v>
      </c>
      <c r="I305" s="83">
        <v>51621</v>
      </c>
      <c r="J305" s="88" t="s">
        <v>485</v>
      </c>
      <c r="K305" s="96">
        <f t="shared" si="371"/>
        <v>32395.998748651156</v>
      </c>
      <c r="L305" s="96">
        <f t="shared" si="372"/>
        <v>31362.272352952314</v>
      </c>
      <c r="M305" s="97"/>
      <c r="N305" s="98" t="s">
        <v>277</v>
      </c>
      <c r="O305" s="112" t="s">
        <v>270</v>
      </c>
      <c r="P305" s="98" t="e">
        <f>VLOOKUP(I305,I306:J689,2,FALSE)</f>
        <v>#N/A</v>
      </c>
      <c r="Q305" s="99" t="e">
        <f>VLOOKUP(I305,#REF!,5,FALSE)</f>
        <v>#REF!</v>
      </c>
      <c r="R305" s="99" t="e">
        <f>VLOOKUP(I305,#REF!,6,FALSE)</f>
        <v>#REF!</v>
      </c>
      <c r="S305" s="100" t="e">
        <f t="shared" si="373"/>
        <v>#REF!</v>
      </c>
      <c r="T305" s="83">
        <v>69</v>
      </c>
      <c r="U305" s="83">
        <v>1</v>
      </c>
      <c r="V305" s="101">
        <v>4.53</v>
      </c>
      <c r="W305" s="101">
        <v>52.823</v>
      </c>
      <c r="X305" s="98">
        <f t="shared" si="312"/>
        <v>0</v>
      </c>
      <c r="Y305" s="98">
        <f t="shared" si="313"/>
        <v>0</v>
      </c>
      <c r="Z305" s="105">
        <f t="shared" si="374"/>
        <v>0</v>
      </c>
      <c r="AA305" s="105">
        <f t="shared" si="375"/>
        <v>0</v>
      </c>
      <c r="AB305" s="98">
        <f t="shared" si="376"/>
        <v>1</v>
      </c>
      <c r="AC305" s="105">
        <f t="shared" si="377"/>
        <v>0</v>
      </c>
      <c r="AD305" s="105">
        <f t="shared" si="378"/>
        <v>0</v>
      </c>
      <c r="AE305" s="103" t="s">
        <v>270</v>
      </c>
      <c r="AF305" s="38">
        <v>526</v>
      </c>
      <c r="AG305" s="38">
        <v>100</v>
      </c>
      <c r="AH305" s="150">
        <f t="shared" si="336"/>
        <v>4.53</v>
      </c>
      <c r="AI305" s="82"/>
    </row>
    <row r="306" spans="1:35" ht="14.45" customHeight="1" x14ac:dyDescent="0.2">
      <c r="A306" s="83">
        <v>69</v>
      </c>
      <c r="B306" s="84" t="s">
        <v>530</v>
      </c>
      <c r="C306" s="244" t="s">
        <v>176</v>
      </c>
      <c r="D306" s="85">
        <f t="shared" si="360"/>
        <v>377760.23</v>
      </c>
      <c r="E306" s="85">
        <f t="shared" si="370"/>
        <v>365706.25</v>
      </c>
      <c r="F306" s="86" t="s">
        <v>30</v>
      </c>
      <c r="G306" s="83">
        <v>51621</v>
      </c>
      <c r="H306" s="88" t="s">
        <v>485</v>
      </c>
      <c r="I306" s="83">
        <v>51623</v>
      </c>
      <c r="J306" s="94" t="s">
        <v>537</v>
      </c>
      <c r="K306" s="96">
        <f t="shared" si="371"/>
        <v>24100.334609923706</v>
      </c>
      <c r="L306" s="96">
        <f t="shared" si="372"/>
        <v>23331.315194138915</v>
      </c>
      <c r="M306" s="97"/>
      <c r="N306" s="98" t="s">
        <v>269</v>
      </c>
      <c r="O306" s="112" t="s">
        <v>648</v>
      </c>
      <c r="P306" s="98" t="e">
        <f>VLOOKUP(I306,I307:J690,2,FALSE)</f>
        <v>#N/A</v>
      </c>
      <c r="Q306" s="99" t="e">
        <f>VLOOKUP(I306,#REF!,5,FALSE)</f>
        <v>#REF!</v>
      </c>
      <c r="R306" s="99" t="e">
        <f>VLOOKUP(I306,#REF!,6,FALSE)</f>
        <v>#REF!</v>
      </c>
      <c r="S306" s="100" t="e">
        <f t="shared" si="373"/>
        <v>#REF!</v>
      </c>
      <c r="T306" s="83">
        <v>69</v>
      </c>
      <c r="U306" s="83">
        <v>1</v>
      </c>
      <c r="V306" s="101">
        <v>3.37</v>
      </c>
      <c r="W306" s="101">
        <v>52.823</v>
      </c>
      <c r="X306" s="98">
        <f t="shared" si="312"/>
        <v>0</v>
      </c>
      <c r="Y306" s="98">
        <f t="shared" si="313"/>
        <v>1</v>
      </c>
      <c r="Z306" s="105">
        <f t="shared" si="374"/>
        <v>0</v>
      </c>
      <c r="AA306" s="105">
        <f t="shared" si="375"/>
        <v>0</v>
      </c>
      <c r="AB306" s="98">
        <f t="shared" si="376"/>
        <v>0</v>
      </c>
      <c r="AC306" s="105">
        <f t="shared" si="377"/>
        <v>0</v>
      </c>
      <c r="AD306" s="105">
        <f t="shared" si="378"/>
        <v>0</v>
      </c>
      <c r="AE306" s="103" t="s">
        <v>270</v>
      </c>
      <c r="AF306" s="38">
        <v>526</v>
      </c>
      <c r="AG306" s="38">
        <v>100</v>
      </c>
      <c r="AH306" s="150">
        <f t="shared" si="336"/>
        <v>3.37</v>
      </c>
      <c r="AI306" s="82"/>
    </row>
    <row r="307" spans="1:35" ht="14.45" customHeight="1" x14ac:dyDescent="0.2">
      <c r="A307" s="83">
        <v>69</v>
      </c>
      <c r="B307" s="84" t="s">
        <v>530</v>
      </c>
      <c r="C307" s="244" t="s">
        <v>176</v>
      </c>
      <c r="D307" s="85">
        <f t="shared" si="360"/>
        <v>377760.23</v>
      </c>
      <c r="E307" s="85">
        <f t="shared" si="370"/>
        <v>365706.25</v>
      </c>
      <c r="F307" s="86" t="s">
        <v>30</v>
      </c>
      <c r="G307" s="83">
        <v>51623</v>
      </c>
      <c r="H307" s="88" t="s">
        <v>537</v>
      </c>
      <c r="I307" s="83">
        <v>51627</v>
      </c>
      <c r="J307" s="94" t="s">
        <v>531</v>
      </c>
      <c r="K307" s="96">
        <f t="shared" si="371"/>
        <v>40262.57681123753</v>
      </c>
      <c r="L307" s="96">
        <f t="shared" si="372"/>
        <v>38977.835175965018</v>
      </c>
      <c r="M307" s="97"/>
      <c r="N307" s="98" t="s">
        <v>269</v>
      </c>
      <c r="O307" s="112" t="s">
        <v>648</v>
      </c>
      <c r="P307" s="98" t="e">
        <f>VLOOKUP(I307,I308:J691,2,FALSE)</f>
        <v>#N/A</v>
      </c>
      <c r="Q307" s="99" t="e">
        <f>VLOOKUP(I307,#REF!,5,FALSE)</f>
        <v>#REF!</v>
      </c>
      <c r="R307" s="99" t="e">
        <f>VLOOKUP(I307,#REF!,6,FALSE)</f>
        <v>#REF!</v>
      </c>
      <c r="S307" s="100" t="e">
        <f t="shared" si="373"/>
        <v>#REF!</v>
      </c>
      <c r="T307" s="83">
        <v>69</v>
      </c>
      <c r="U307" s="83">
        <v>1</v>
      </c>
      <c r="V307" s="101">
        <v>5.63</v>
      </c>
      <c r="W307" s="101">
        <v>52.823</v>
      </c>
      <c r="X307" s="98">
        <f t="shared" si="312"/>
        <v>0</v>
      </c>
      <c r="Y307" s="98">
        <f t="shared" si="313"/>
        <v>1</v>
      </c>
      <c r="Z307" s="105">
        <f t="shared" si="374"/>
        <v>0</v>
      </c>
      <c r="AA307" s="105">
        <f t="shared" si="375"/>
        <v>0</v>
      </c>
      <c r="AB307" s="98">
        <f t="shared" si="376"/>
        <v>0</v>
      </c>
      <c r="AC307" s="105">
        <f t="shared" si="377"/>
        <v>0</v>
      </c>
      <c r="AD307" s="105">
        <f t="shared" si="378"/>
        <v>0</v>
      </c>
      <c r="AE307" s="103" t="s">
        <v>270</v>
      </c>
      <c r="AF307" s="38">
        <v>526</v>
      </c>
      <c r="AG307" s="38">
        <v>100</v>
      </c>
      <c r="AH307" s="150">
        <f t="shared" si="336"/>
        <v>5.63</v>
      </c>
      <c r="AI307" s="82"/>
    </row>
    <row r="308" spans="1:35" ht="14.45" customHeight="1" x14ac:dyDescent="0.2">
      <c r="A308" s="83">
        <v>69</v>
      </c>
      <c r="B308" s="84" t="s">
        <v>530</v>
      </c>
      <c r="C308" s="244" t="s">
        <v>176</v>
      </c>
      <c r="D308" s="85">
        <f t="shared" si="360"/>
        <v>377760.23</v>
      </c>
      <c r="E308" s="85">
        <f t="shared" si="370"/>
        <v>365706.25</v>
      </c>
      <c r="F308" s="86" t="s">
        <v>30</v>
      </c>
      <c r="G308" s="83">
        <v>51627</v>
      </c>
      <c r="H308" s="88" t="s">
        <v>531</v>
      </c>
      <c r="I308" s="83">
        <v>51629</v>
      </c>
      <c r="J308" s="94" t="s">
        <v>532</v>
      </c>
      <c r="K308" s="96">
        <f t="shared" si="371"/>
        <v>9582.9223671506734</v>
      </c>
      <c r="L308" s="96">
        <f t="shared" si="372"/>
        <v>9277.1401662154749</v>
      </c>
      <c r="M308" s="97"/>
      <c r="N308" s="98" t="s">
        <v>277</v>
      </c>
      <c r="O308" s="112" t="s">
        <v>270</v>
      </c>
      <c r="P308" s="98" t="e">
        <f>VLOOKUP(I308,I321:J692,2,FALSE)</f>
        <v>#N/A</v>
      </c>
      <c r="Q308" s="99" t="e">
        <f>VLOOKUP(I308,#REF!,5,FALSE)</f>
        <v>#REF!</v>
      </c>
      <c r="R308" s="99" t="e">
        <f>VLOOKUP(I308,#REF!,6,FALSE)</f>
        <v>#REF!</v>
      </c>
      <c r="S308" s="100" t="e">
        <f t="shared" si="373"/>
        <v>#REF!</v>
      </c>
      <c r="T308" s="83">
        <v>69</v>
      </c>
      <c r="U308" s="83">
        <v>1</v>
      </c>
      <c r="V308" s="101">
        <v>1.34</v>
      </c>
      <c r="W308" s="101">
        <v>52.823</v>
      </c>
      <c r="X308" s="98">
        <f t="shared" si="312"/>
        <v>0</v>
      </c>
      <c r="Y308" s="98">
        <f t="shared" si="313"/>
        <v>0</v>
      </c>
      <c r="Z308" s="105">
        <f t="shared" si="374"/>
        <v>0</v>
      </c>
      <c r="AA308" s="105">
        <f t="shared" si="375"/>
        <v>0</v>
      </c>
      <c r="AB308" s="98">
        <f t="shared" si="376"/>
        <v>1</v>
      </c>
      <c r="AC308" s="105">
        <f t="shared" si="377"/>
        <v>0</v>
      </c>
      <c r="AD308" s="105">
        <f t="shared" si="378"/>
        <v>0</v>
      </c>
      <c r="AE308" s="103" t="s">
        <v>270</v>
      </c>
      <c r="AF308" s="38">
        <v>526</v>
      </c>
      <c r="AG308" s="38">
        <v>100</v>
      </c>
      <c r="AH308" s="150">
        <f t="shared" si="336"/>
        <v>1.34</v>
      </c>
      <c r="AI308" s="82"/>
    </row>
    <row r="309" spans="1:35" ht="14.45" customHeight="1" x14ac:dyDescent="0.2">
      <c r="A309" s="83">
        <v>69</v>
      </c>
      <c r="B309" s="84" t="s">
        <v>530</v>
      </c>
      <c r="C309" s="244" t="s">
        <v>176</v>
      </c>
      <c r="D309" s="85">
        <f t="shared" si="360"/>
        <v>377760.23</v>
      </c>
      <c r="E309" s="85">
        <f t="shared" si="370"/>
        <v>365706.25</v>
      </c>
      <c r="F309" s="86" t="s">
        <v>30</v>
      </c>
      <c r="G309" s="83">
        <v>51557</v>
      </c>
      <c r="H309" s="94" t="s">
        <v>536</v>
      </c>
      <c r="I309" s="83"/>
      <c r="J309" s="93" t="s">
        <v>510</v>
      </c>
      <c r="K309" s="96">
        <f t="shared" si="371"/>
        <v>7866.5780625863736</v>
      </c>
      <c r="L309" s="96">
        <f t="shared" si="372"/>
        <v>7615.562823012704</v>
      </c>
      <c r="M309" s="97"/>
      <c r="N309" s="98" t="s">
        <v>269</v>
      </c>
      <c r="O309" s="112" t="s">
        <v>648</v>
      </c>
      <c r="P309" s="98" t="e">
        <f>VLOOKUP(I309,I307:J690,2,FALSE)</f>
        <v>#N/A</v>
      </c>
      <c r="Q309" s="99" t="e">
        <f>VLOOKUP(I309,#REF!,5,FALSE)</f>
        <v>#REF!</v>
      </c>
      <c r="R309" s="99" t="e">
        <f>VLOOKUP(I309,#REF!,6,FALSE)</f>
        <v>#REF!</v>
      </c>
      <c r="S309" s="100" t="e">
        <f t="shared" si="373"/>
        <v>#REF!</v>
      </c>
      <c r="T309" s="83">
        <v>69</v>
      </c>
      <c r="U309" s="83">
        <v>1</v>
      </c>
      <c r="V309" s="101">
        <v>1.1000000000000001</v>
      </c>
      <c r="W309" s="101">
        <v>52.823</v>
      </c>
      <c r="X309" s="98">
        <f t="shared" si="312"/>
        <v>0</v>
      </c>
      <c r="Y309" s="98">
        <f t="shared" si="313"/>
        <v>1</v>
      </c>
      <c r="Z309" s="105">
        <f t="shared" si="374"/>
        <v>0</v>
      </c>
      <c r="AA309" s="105">
        <f t="shared" si="375"/>
        <v>0</v>
      </c>
      <c r="AB309" s="98">
        <f t="shared" si="376"/>
        <v>0</v>
      </c>
      <c r="AC309" s="105">
        <f t="shared" si="377"/>
        <v>0</v>
      </c>
      <c r="AD309" s="105">
        <f t="shared" si="378"/>
        <v>0</v>
      </c>
      <c r="AE309" s="103" t="s">
        <v>270</v>
      </c>
      <c r="AF309" s="38">
        <v>526</v>
      </c>
      <c r="AG309" s="38">
        <v>100</v>
      </c>
      <c r="AH309" s="150">
        <f t="shared" si="336"/>
        <v>1.1000000000000001</v>
      </c>
      <c r="AI309" s="82"/>
    </row>
    <row r="310" spans="1:35" ht="14.45" customHeight="1" x14ac:dyDescent="0.2">
      <c r="A310" s="83">
        <v>69</v>
      </c>
      <c r="B310" s="84" t="s">
        <v>530</v>
      </c>
      <c r="C310" s="244" t="s">
        <v>176</v>
      </c>
      <c r="D310" s="85">
        <f t="shared" ref="D310:D317" si="379">VLOOKUP(C310,TLine_Cost,2,FALSE)</f>
        <v>377760.23</v>
      </c>
      <c r="E310" s="85">
        <f>VLOOKUP(C310,TLine_Cost,4,FALSE)</f>
        <v>365706.25</v>
      </c>
      <c r="F310" s="86" t="s">
        <v>30</v>
      </c>
      <c r="G310" s="83">
        <v>51531</v>
      </c>
      <c r="H310" s="88" t="s">
        <v>702</v>
      </c>
      <c r="I310" s="83">
        <v>51551</v>
      </c>
      <c r="J310" s="94" t="s">
        <v>526</v>
      </c>
      <c r="K310" s="96">
        <f>D310*V310/W310</f>
        <v>51847.900867046548</v>
      </c>
      <c r="L310" s="96">
        <f>E310*V310/W310</f>
        <v>50193.482242583719</v>
      </c>
      <c r="M310" s="97"/>
      <c r="N310" s="98" t="s">
        <v>269</v>
      </c>
      <c r="O310" s="112" t="s">
        <v>648</v>
      </c>
      <c r="P310" s="98" t="str">
        <f>VLOOKUP(I310,I311:J671,2,FALSE)</f>
        <v>SP-NDE2</v>
      </c>
      <c r="Q310" s="99" t="e">
        <f>VLOOKUP(I310,#REF!,5,FALSE)</f>
        <v>#REF!</v>
      </c>
      <c r="R310" s="99" t="e">
        <f>VLOOKUP(I310,#REF!,6,FALSE)</f>
        <v>#REF!</v>
      </c>
      <c r="S310" s="100" t="e">
        <f>SQRT(Q310^2+R310^2)</f>
        <v>#REF!</v>
      </c>
      <c r="T310" s="83">
        <v>69</v>
      </c>
      <c r="U310" s="83">
        <v>1</v>
      </c>
      <c r="V310" s="101">
        <v>7.25</v>
      </c>
      <c r="W310" s="101">
        <v>52.823</v>
      </c>
      <c r="X310" s="98">
        <f t="shared" si="312"/>
        <v>0</v>
      </c>
      <c r="Y310" s="98">
        <f t="shared" si="313"/>
        <v>1</v>
      </c>
      <c r="Z310" s="105">
        <f>K310*X310*Y310</f>
        <v>0</v>
      </c>
      <c r="AA310" s="105">
        <f>L310*X310*Y310</f>
        <v>0</v>
      </c>
      <c r="AB310" s="98">
        <f t="shared" ref="AB310:AB315" si="380">IF(N310="R",1,0)</f>
        <v>0</v>
      </c>
      <c r="AC310" s="105">
        <f>K310*X310*AB310</f>
        <v>0</v>
      </c>
      <c r="AD310" s="105">
        <f>L310*X310*AB310</f>
        <v>0</v>
      </c>
      <c r="AE310" s="103" t="s">
        <v>270</v>
      </c>
      <c r="AF310" s="38">
        <v>526</v>
      </c>
      <c r="AG310" s="38">
        <v>100</v>
      </c>
      <c r="AH310" s="150">
        <f t="shared" si="336"/>
        <v>7.25</v>
      </c>
      <c r="AI310" s="82"/>
    </row>
    <row r="311" spans="1:35" ht="14.45" customHeight="1" x14ac:dyDescent="0.2">
      <c r="A311" s="83">
        <v>69</v>
      </c>
      <c r="B311" s="84" t="s">
        <v>530</v>
      </c>
      <c r="C311" s="244" t="s">
        <v>176</v>
      </c>
      <c r="D311" s="85">
        <f t="shared" si="379"/>
        <v>377760.23</v>
      </c>
      <c r="E311" s="85">
        <f>VLOOKUP(C311,TLine_Cost,4,FALSE)</f>
        <v>365706.25</v>
      </c>
      <c r="F311" s="86" t="s">
        <v>30</v>
      </c>
      <c r="G311" s="83">
        <v>51551</v>
      </c>
      <c r="H311" s="88" t="s">
        <v>526</v>
      </c>
      <c r="I311" s="83">
        <v>51553</v>
      </c>
      <c r="J311" s="94" t="s">
        <v>533</v>
      </c>
      <c r="K311" s="96">
        <f>D311*V311/W311</f>
        <v>28605.738409404992</v>
      </c>
      <c r="L311" s="96">
        <f>E311*V311/W311</f>
        <v>27692.955720046193</v>
      </c>
      <c r="M311" s="97"/>
      <c r="N311" s="98" t="s">
        <v>277</v>
      </c>
      <c r="O311" s="112" t="s">
        <v>270</v>
      </c>
      <c r="P311" s="98" t="str">
        <f>VLOOKUP(I311,I312:J673,2,FALSE)</f>
        <v>WHTE&amp;MN2</v>
      </c>
      <c r="Q311" s="99" t="e">
        <f>VLOOKUP(I311,#REF!,5,FALSE)</f>
        <v>#REF!</v>
      </c>
      <c r="R311" s="99" t="e">
        <f>VLOOKUP(I311,#REF!,6,FALSE)</f>
        <v>#REF!</v>
      </c>
      <c r="S311" s="100" t="e">
        <f>SQRT(Q311^2+R311^2)</f>
        <v>#REF!</v>
      </c>
      <c r="T311" s="83">
        <v>69</v>
      </c>
      <c r="U311" s="83">
        <v>1</v>
      </c>
      <c r="V311" s="101">
        <v>4</v>
      </c>
      <c r="W311" s="101">
        <v>52.823</v>
      </c>
      <c r="X311" s="98">
        <f t="shared" si="312"/>
        <v>0</v>
      </c>
      <c r="Y311" s="98">
        <f t="shared" si="313"/>
        <v>0</v>
      </c>
      <c r="Z311" s="105">
        <f>K311*X311*Y311</f>
        <v>0</v>
      </c>
      <c r="AA311" s="105">
        <f>L311*X311*Y311</f>
        <v>0</v>
      </c>
      <c r="AB311" s="98">
        <f t="shared" si="380"/>
        <v>1</v>
      </c>
      <c r="AC311" s="105">
        <f>K311*X311*AB311</f>
        <v>0</v>
      </c>
      <c r="AD311" s="105">
        <f>L311*X311*AB311</f>
        <v>0</v>
      </c>
      <c r="AE311" s="103" t="s">
        <v>270</v>
      </c>
      <c r="AF311" s="38">
        <v>526</v>
      </c>
      <c r="AG311" s="38">
        <v>100</v>
      </c>
      <c r="AH311" s="150">
        <f t="shared" si="336"/>
        <v>4</v>
      </c>
      <c r="AI311" s="82"/>
    </row>
    <row r="312" spans="1:35" ht="14.45" customHeight="1" x14ac:dyDescent="0.2">
      <c r="A312" s="83">
        <v>69</v>
      </c>
      <c r="B312" s="84" t="s">
        <v>530</v>
      </c>
      <c r="C312" s="244" t="s">
        <v>176</v>
      </c>
      <c r="D312" s="85">
        <f t="shared" si="379"/>
        <v>377760.23</v>
      </c>
      <c r="E312" s="85">
        <f>VLOOKUP(C312,TLine_Cost,4,FALSE)</f>
        <v>365706.25</v>
      </c>
      <c r="F312" s="86" t="s">
        <v>30</v>
      </c>
      <c r="G312" s="83">
        <v>51553</v>
      </c>
      <c r="H312" s="88" t="s">
        <v>533</v>
      </c>
      <c r="I312" s="83">
        <v>51555</v>
      </c>
      <c r="J312" s="94" t="s">
        <v>534</v>
      </c>
      <c r="K312" s="96">
        <f>D312*V312/W312</f>
        <v>21454.303807053744</v>
      </c>
      <c r="L312" s="96">
        <f>E312*V312/W312</f>
        <v>20769.716790034643</v>
      </c>
      <c r="M312" s="97"/>
      <c r="N312" s="98" t="s">
        <v>269</v>
      </c>
      <c r="O312" s="112" t="s">
        <v>648</v>
      </c>
      <c r="P312" s="98" t="str">
        <f>VLOOKUP(I312,I313:J674,2,FALSE)</f>
        <v>SP-SHLW2</v>
      </c>
      <c r="Q312" s="99" t="e">
        <f>VLOOKUP(I312,#REF!,5,FALSE)</f>
        <v>#REF!</v>
      </c>
      <c r="R312" s="99" t="e">
        <f>VLOOKUP(I312,#REF!,6,FALSE)</f>
        <v>#REF!</v>
      </c>
      <c r="S312" s="100" t="e">
        <f>SQRT(Q312^2+R312^2)</f>
        <v>#REF!</v>
      </c>
      <c r="T312" s="83">
        <v>69</v>
      </c>
      <c r="U312" s="83">
        <v>1</v>
      </c>
      <c r="V312" s="101">
        <v>3</v>
      </c>
      <c r="W312" s="101">
        <v>52.823</v>
      </c>
      <c r="X312" s="98">
        <f t="shared" si="312"/>
        <v>0</v>
      </c>
      <c r="Y312" s="98">
        <f t="shared" si="313"/>
        <v>1</v>
      </c>
      <c r="Z312" s="105">
        <f>K312*X312*Y312</f>
        <v>0</v>
      </c>
      <c r="AA312" s="105">
        <f>L312*X312*Y312</f>
        <v>0</v>
      </c>
      <c r="AB312" s="98">
        <f t="shared" si="380"/>
        <v>0</v>
      </c>
      <c r="AC312" s="105">
        <f>K312*X312*AB312</f>
        <v>0</v>
      </c>
      <c r="AD312" s="105">
        <f>L312*X312*AB312</f>
        <v>0</v>
      </c>
      <c r="AE312" s="103" t="s">
        <v>270</v>
      </c>
      <c r="AF312" s="38">
        <v>526</v>
      </c>
      <c r="AG312" s="38">
        <v>100</v>
      </c>
      <c r="AH312" s="150">
        <f t="shared" si="336"/>
        <v>3</v>
      </c>
      <c r="AI312" s="82"/>
    </row>
    <row r="313" spans="1:35" ht="14.45" customHeight="1" x14ac:dyDescent="0.2">
      <c r="A313" s="83">
        <v>69</v>
      </c>
      <c r="B313" s="84" t="s">
        <v>530</v>
      </c>
      <c r="C313" s="244" t="s">
        <v>176</v>
      </c>
      <c r="D313" s="85">
        <f t="shared" si="379"/>
        <v>377760.23</v>
      </c>
      <c r="E313" s="85">
        <f>VLOOKUP(C313,TLine_Cost,4,FALSE)</f>
        <v>365706.25</v>
      </c>
      <c r="F313" s="86" t="s">
        <v>30</v>
      </c>
      <c r="G313" s="83">
        <v>51555</v>
      </c>
      <c r="H313" s="88" t="s">
        <v>534</v>
      </c>
      <c r="I313" s="83">
        <v>51611</v>
      </c>
      <c r="J313" s="94" t="s">
        <v>535</v>
      </c>
      <c r="K313" s="96">
        <f>D313*V313/W313</f>
        <v>32181.455710580616</v>
      </c>
      <c r="L313" s="96">
        <f>E313*V313/W313</f>
        <v>31154.575185051966</v>
      </c>
      <c r="M313" s="97"/>
      <c r="N313" s="98" t="s">
        <v>277</v>
      </c>
      <c r="O313" s="112" t="s">
        <v>270</v>
      </c>
      <c r="P313" s="98" t="str">
        <f>VLOOKUP(I313,I314:J675,2,FALSE)</f>
        <v>SW67872</v>
      </c>
      <c r="Q313" s="99" t="e">
        <f>VLOOKUP(I313,#REF!,5,FALSE)</f>
        <v>#REF!</v>
      </c>
      <c r="R313" s="99" t="e">
        <f>VLOOKUP(I313,#REF!,6,FALSE)</f>
        <v>#REF!</v>
      </c>
      <c r="S313" s="100" t="e">
        <f>SQRT(Q313^2+R313^2)</f>
        <v>#REF!</v>
      </c>
      <c r="T313" s="83">
        <v>69</v>
      </c>
      <c r="U313" s="83">
        <v>1</v>
      </c>
      <c r="V313" s="101">
        <v>4.5</v>
      </c>
      <c r="W313" s="101">
        <v>52.823</v>
      </c>
      <c r="X313" s="98">
        <f t="shared" si="312"/>
        <v>0</v>
      </c>
      <c r="Y313" s="98">
        <f t="shared" si="313"/>
        <v>0</v>
      </c>
      <c r="Z313" s="105">
        <f>K313*X313*Y313</f>
        <v>0</v>
      </c>
      <c r="AA313" s="105">
        <f>L313*X313*Y313</f>
        <v>0</v>
      </c>
      <c r="AB313" s="98">
        <f t="shared" si="380"/>
        <v>1</v>
      </c>
      <c r="AC313" s="105">
        <f>K313*X313*AB313</f>
        <v>0</v>
      </c>
      <c r="AD313" s="105">
        <f>L313*X313*AB313</f>
        <v>0</v>
      </c>
      <c r="AE313" s="103" t="s">
        <v>270</v>
      </c>
      <c r="AF313" s="38">
        <v>526</v>
      </c>
      <c r="AG313" s="38">
        <v>100</v>
      </c>
      <c r="AH313" s="150">
        <f t="shared" si="336"/>
        <v>4.5</v>
      </c>
      <c r="AI313" s="82"/>
    </row>
    <row r="314" spans="1:35" ht="14.45" customHeight="1" x14ac:dyDescent="0.2">
      <c r="A314" s="83">
        <v>69</v>
      </c>
      <c r="B314" s="84" t="s">
        <v>693</v>
      </c>
      <c r="C314" s="244" t="s">
        <v>388</v>
      </c>
      <c r="D314" s="85">
        <f t="shared" si="379"/>
        <v>499621.54</v>
      </c>
      <c r="E314" s="85">
        <f t="shared" ref="E314:E319" si="381">VLOOKUP(C314,TLine_Cost,4,FALSE)</f>
        <v>479533.64000000007</v>
      </c>
      <c r="F314" s="86" t="s">
        <v>30</v>
      </c>
      <c r="G314" s="83">
        <v>52001</v>
      </c>
      <c r="H314" s="88" t="s">
        <v>432</v>
      </c>
      <c r="I314" s="83">
        <v>51999</v>
      </c>
      <c r="J314" s="94" t="s">
        <v>695</v>
      </c>
      <c r="K314" s="96">
        <f t="shared" ref="K314:K319" si="382">D314*V314/W314</f>
        <v>63850.654730102076</v>
      </c>
      <c r="L314" s="96">
        <f t="shared" ref="L314:L319" si="383">E314*V314/W314</f>
        <v>61283.460435090674</v>
      </c>
      <c r="M314" s="97">
        <f>SUM(K314:K322)</f>
        <v>686479.7599616868</v>
      </c>
      <c r="N314" s="98" t="s">
        <v>277</v>
      </c>
      <c r="O314" s="112" t="s">
        <v>270</v>
      </c>
      <c r="P314" s="98" t="str">
        <f>VLOOKUP(I314,I315:J712,2,FALSE)</f>
        <v>ADAIR2</v>
      </c>
      <c r="Q314" s="99" t="e">
        <f>VLOOKUP(I314,#REF!,5,FALSE)</f>
        <v>#REF!</v>
      </c>
      <c r="R314" s="99" t="e">
        <f>VLOOKUP(I314,#REF!,6,FALSE)</f>
        <v>#REF!</v>
      </c>
      <c r="S314" s="100" t="e">
        <f t="shared" ref="S314:S319" si="384">SQRT(Q314^2+R314^2)</f>
        <v>#REF!</v>
      </c>
      <c r="T314" s="83">
        <v>69</v>
      </c>
      <c r="U314" s="83">
        <v>1</v>
      </c>
      <c r="V314" s="101">
        <v>4.87</v>
      </c>
      <c r="W314" s="101">
        <v>38.106999999999999</v>
      </c>
      <c r="X314" s="98">
        <f t="shared" si="312"/>
        <v>0</v>
      </c>
      <c r="Y314" s="98">
        <f t="shared" si="313"/>
        <v>0</v>
      </c>
      <c r="Z314" s="105">
        <f t="shared" ref="Z314:Z319" si="385">K314*X314*Y314</f>
        <v>0</v>
      </c>
      <c r="AA314" s="105">
        <f t="shared" ref="AA314:AA319" si="386">L314*X314*Y314</f>
        <v>0</v>
      </c>
      <c r="AB314" s="98">
        <f t="shared" si="380"/>
        <v>1</v>
      </c>
      <c r="AC314" s="105">
        <f t="shared" ref="AC314:AC319" si="387">K314*X314*AB314</f>
        <v>0</v>
      </c>
      <c r="AD314" s="105">
        <f t="shared" ref="AD314:AD319" si="388">L314*X314*AB314</f>
        <v>0</v>
      </c>
      <c r="AE314" s="103" t="s">
        <v>270</v>
      </c>
      <c r="AF314" s="38">
        <v>526</v>
      </c>
      <c r="AG314" s="38">
        <v>100</v>
      </c>
      <c r="AH314" s="150">
        <f t="shared" si="336"/>
        <v>4.87</v>
      </c>
      <c r="AI314" s="82"/>
    </row>
    <row r="315" spans="1:35" ht="14.45" customHeight="1" x14ac:dyDescent="0.2">
      <c r="A315" s="83">
        <v>69</v>
      </c>
      <c r="B315" s="84" t="s">
        <v>693</v>
      </c>
      <c r="C315" s="244" t="s">
        <v>388</v>
      </c>
      <c r="D315" s="85">
        <f t="shared" si="379"/>
        <v>499621.54</v>
      </c>
      <c r="E315" s="85">
        <f t="shared" si="381"/>
        <v>479533.64000000007</v>
      </c>
      <c r="F315" s="86" t="s">
        <v>30</v>
      </c>
      <c r="G315" s="83">
        <v>51999</v>
      </c>
      <c r="H315" s="88" t="s">
        <v>695</v>
      </c>
      <c r="I315" s="83">
        <v>51993</v>
      </c>
      <c r="J315" s="94" t="s">
        <v>694</v>
      </c>
      <c r="K315" s="96">
        <f t="shared" si="382"/>
        <v>43935.01930196552</v>
      </c>
      <c r="L315" s="96">
        <f t="shared" si="383"/>
        <v>42168.557683365267</v>
      </c>
      <c r="M315" s="97"/>
      <c r="N315" s="98" t="s">
        <v>269</v>
      </c>
      <c r="O315" s="112" t="s">
        <v>646</v>
      </c>
      <c r="P315" s="98" t="e">
        <f>VLOOKUP(I315,I316:J713,2,FALSE)</f>
        <v>#N/A</v>
      </c>
      <c r="Q315" s="99" t="e">
        <f>VLOOKUP(I315,#REF!,5,FALSE)</f>
        <v>#REF!</v>
      </c>
      <c r="R315" s="99" t="e">
        <f>VLOOKUP(I315,#REF!,6,FALSE)</f>
        <v>#REF!</v>
      </c>
      <c r="S315" s="100" t="e">
        <f t="shared" si="384"/>
        <v>#REF!</v>
      </c>
      <c r="T315" s="83">
        <v>69</v>
      </c>
      <c r="U315" s="83">
        <v>1</v>
      </c>
      <c r="V315" s="101">
        <v>3.351</v>
      </c>
      <c r="W315" s="101">
        <v>38.106999999999999</v>
      </c>
      <c r="X315" s="98">
        <f t="shared" si="312"/>
        <v>0</v>
      </c>
      <c r="Y315" s="98">
        <f t="shared" si="313"/>
        <v>1</v>
      </c>
      <c r="Z315" s="105">
        <f t="shared" si="385"/>
        <v>0</v>
      </c>
      <c r="AA315" s="105">
        <f t="shared" si="386"/>
        <v>0</v>
      </c>
      <c r="AB315" s="98">
        <f t="shared" si="380"/>
        <v>0</v>
      </c>
      <c r="AC315" s="105">
        <f t="shared" si="387"/>
        <v>0</v>
      </c>
      <c r="AD315" s="105">
        <f t="shared" si="388"/>
        <v>0</v>
      </c>
      <c r="AE315" s="103" t="s">
        <v>270</v>
      </c>
      <c r="AF315" s="38">
        <v>526</v>
      </c>
      <c r="AG315" s="38">
        <v>100</v>
      </c>
      <c r="AH315" s="150">
        <f t="shared" si="336"/>
        <v>3.351</v>
      </c>
      <c r="AI315" s="82"/>
    </row>
    <row r="316" spans="1:35" ht="14.45" customHeight="1" x14ac:dyDescent="0.2">
      <c r="A316" s="83">
        <v>69</v>
      </c>
      <c r="B316" s="84" t="s">
        <v>693</v>
      </c>
      <c r="C316" s="244" t="s">
        <v>388</v>
      </c>
      <c r="D316" s="85">
        <f t="shared" si="379"/>
        <v>499621.54</v>
      </c>
      <c r="E316" s="85">
        <f t="shared" si="381"/>
        <v>479533.64000000007</v>
      </c>
      <c r="F316" s="86" t="s">
        <v>30</v>
      </c>
      <c r="G316" s="83">
        <v>51993</v>
      </c>
      <c r="H316" s="88" t="s">
        <v>694</v>
      </c>
      <c r="I316" s="83">
        <v>51997</v>
      </c>
      <c r="J316" s="94" t="s">
        <v>696</v>
      </c>
      <c r="K316" s="96">
        <f t="shared" si="382"/>
        <v>91777.121788647753</v>
      </c>
      <c r="L316" s="96">
        <f t="shared" si="383"/>
        <v>88087.109454955789</v>
      </c>
      <c r="M316" s="97"/>
      <c r="N316" s="98" t="s">
        <v>277</v>
      </c>
      <c r="O316" s="112" t="s">
        <v>270</v>
      </c>
      <c r="P316" s="98" t="str">
        <f>VLOOKUP(I316,I317:J715,2,FALSE)</f>
        <v>CEDARLK2</v>
      </c>
      <c r="Q316" s="99" t="e">
        <f>VLOOKUP(I316,#REF!,5,FALSE)</f>
        <v>#REF!</v>
      </c>
      <c r="R316" s="99" t="e">
        <f>VLOOKUP(I316,#REF!,6,FALSE)</f>
        <v>#REF!</v>
      </c>
      <c r="S316" s="100" t="e">
        <f t="shared" si="384"/>
        <v>#REF!</v>
      </c>
      <c r="T316" s="83">
        <v>69</v>
      </c>
      <c r="U316" s="83">
        <v>1</v>
      </c>
      <c r="V316" s="101">
        <v>7</v>
      </c>
      <c r="W316" s="101">
        <v>38.106999999999999</v>
      </c>
      <c r="X316" s="98">
        <f t="shared" si="312"/>
        <v>0</v>
      </c>
      <c r="Y316" s="98">
        <f t="shared" si="313"/>
        <v>0</v>
      </c>
      <c r="Z316" s="105">
        <f t="shared" si="385"/>
        <v>0</v>
      </c>
      <c r="AA316" s="105">
        <f t="shared" si="386"/>
        <v>0</v>
      </c>
      <c r="AB316" s="98">
        <v>0</v>
      </c>
      <c r="AC316" s="105">
        <f t="shared" si="387"/>
        <v>0</v>
      </c>
      <c r="AD316" s="105">
        <f t="shared" si="388"/>
        <v>0</v>
      </c>
      <c r="AE316" s="103" t="s">
        <v>270</v>
      </c>
      <c r="AF316" s="38">
        <v>526</v>
      </c>
      <c r="AG316" s="38">
        <v>100</v>
      </c>
      <c r="AH316" s="150">
        <f t="shared" si="336"/>
        <v>7</v>
      </c>
      <c r="AI316" s="82"/>
    </row>
    <row r="317" spans="1:35" ht="14.45" customHeight="1" x14ac:dyDescent="0.2">
      <c r="A317" s="83">
        <v>69</v>
      </c>
      <c r="B317" s="84" t="s">
        <v>693</v>
      </c>
      <c r="C317" s="244" t="s">
        <v>388</v>
      </c>
      <c r="D317" s="85">
        <f t="shared" si="379"/>
        <v>499621.54</v>
      </c>
      <c r="E317" s="85">
        <f t="shared" si="381"/>
        <v>479533.64000000007</v>
      </c>
      <c r="F317" s="86" t="s">
        <v>30</v>
      </c>
      <c r="G317" s="83">
        <v>52023</v>
      </c>
      <c r="H317" s="88" t="s">
        <v>698</v>
      </c>
      <c r="I317" s="83">
        <v>51991</v>
      </c>
      <c r="J317" s="94" t="s">
        <v>697</v>
      </c>
      <c r="K317" s="96">
        <f t="shared" si="382"/>
        <v>58199.806231401053</v>
      </c>
      <c r="L317" s="96">
        <f t="shared" si="383"/>
        <v>55859.811267221259</v>
      </c>
      <c r="M317" s="97"/>
      <c r="N317" s="98" t="s">
        <v>277</v>
      </c>
      <c r="O317" s="112" t="s">
        <v>270</v>
      </c>
      <c r="P317" s="98" t="str">
        <f>VLOOKUP(I317,I318:J717,2,FALSE)</f>
        <v>OZMAH22</v>
      </c>
      <c r="Q317" s="99" t="e">
        <f>VLOOKUP(I317,#REF!,5,FALSE)</f>
        <v>#REF!</v>
      </c>
      <c r="R317" s="99" t="e">
        <f>VLOOKUP(I317,#REF!,6,FALSE)</f>
        <v>#REF!</v>
      </c>
      <c r="S317" s="100" t="e">
        <f t="shared" si="384"/>
        <v>#REF!</v>
      </c>
      <c r="T317" s="83">
        <v>69</v>
      </c>
      <c r="U317" s="83">
        <v>1</v>
      </c>
      <c r="V317" s="101">
        <v>4.4390000000000001</v>
      </c>
      <c r="W317" s="101">
        <v>38.106999999999999</v>
      </c>
      <c r="X317" s="98">
        <f t="shared" si="312"/>
        <v>0</v>
      </c>
      <c r="Y317" s="98">
        <f t="shared" si="313"/>
        <v>0</v>
      </c>
      <c r="Z317" s="105">
        <f t="shared" si="385"/>
        <v>0</v>
      </c>
      <c r="AA317" s="105">
        <f t="shared" si="386"/>
        <v>0</v>
      </c>
      <c r="AB317" s="98">
        <f t="shared" ref="AB317:AB343" si="389">IF(N317="R",1,0)</f>
        <v>1</v>
      </c>
      <c r="AC317" s="105">
        <f t="shared" si="387"/>
        <v>0</v>
      </c>
      <c r="AD317" s="105">
        <f t="shared" si="388"/>
        <v>0</v>
      </c>
      <c r="AE317" s="103" t="s">
        <v>270</v>
      </c>
      <c r="AF317" s="38">
        <v>526</v>
      </c>
      <c r="AG317" s="38">
        <v>100</v>
      </c>
      <c r="AH317" s="150">
        <f t="shared" si="336"/>
        <v>4.4390000000000001</v>
      </c>
      <c r="AI317" s="82"/>
    </row>
    <row r="318" spans="1:35" ht="14.45" customHeight="1" x14ac:dyDescent="0.2">
      <c r="A318" s="83">
        <v>69</v>
      </c>
      <c r="B318" s="84" t="s">
        <v>693</v>
      </c>
      <c r="C318" s="244" t="s">
        <v>388</v>
      </c>
      <c r="D318" s="85">
        <f t="shared" ref="D318:D336" si="390">VLOOKUP(C318,TLine_Cost,2,FALSE)</f>
        <v>499621.54</v>
      </c>
      <c r="E318" s="85">
        <f t="shared" si="381"/>
        <v>479533.64000000007</v>
      </c>
      <c r="F318" s="86" t="s">
        <v>30</v>
      </c>
      <c r="G318" s="83">
        <v>51989</v>
      </c>
      <c r="H318" s="88" t="s">
        <v>692</v>
      </c>
      <c r="I318" s="83">
        <v>52023</v>
      </c>
      <c r="J318" s="94" t="s">
        <v>698</v>
      </c>
      <c r="K318" s="96">
        <f t="shared" si="382"/>
        <v>91646.011614663978</v>
      </c>
      <c r="L318" s="96">
        <f t="shared" si="383"/>
        <v>87961.270727163006</v>
      </c>
      <c r="M318" s="97"/>
      <c r="N318" s="98" t="s">
        <v>269</v>
      </c>
      <c r="O318" s="112" t="s">
        <v>646</v>
      </c>
      <c r="P318" s="98" t="e">
        <f>VLOOKUP(I318,I319:J718,2,FALSE)</f>
        <v>#N/A</v>
      </c>
      <c r="Q318" s="99" t="e">
        <f>VLOOKUP(I318,#REF!,5,FALSE)</f>
        <v>#REF!</v>
      </c>
      <c r="R318" s="99" t="e">
        <f>VLOOKUP(I318,#REF!,6,FALSE)</f>
        <v>#REF!</v>
      </c>
      <c r="S318" s="100" t="e">
        <f t="shared" si="384"/>
        <v>#REF!</v>
      </c>
      <c r="T318" s="83">
        <v>69</v>
      </c>
      <c r="U318" s="83">
        <v>1</v>
      </c>
      <c r="V318" s="101">
        <v>6.99</v>
      </c>
      <c r="W318" s="101">
        <v>38.106999999999999</v>
      </c>
      <c r="X318" s="98">
        <f t="shared" si="312"/>
        <v>0</v>
      </c>
      <c r="Y318" s="98">
        <f t="shared" si="313"/>
        <v>1</v>
      </c>
      <c r="Z318" s="105">
        <f t="shared" si="385"/>
        <v>0</v>
      </c>
      <c r="AA318" s="105">
        <f t="shared" si="386"/>
        <v>0</v>
      </c>
      <c r="AB318" s="98">
        <f t="shared" si="389"/>
        <v>0</v>
      </c>
      <c r="AC318" s="105">
        <f t="shared" si="387"/>
        <v>0</v>
      </c>
      <c r="AD318" s="105">
        <f t="shared" si="388"/>
        <v>0</v>
      </c>
      <c r="AE318" s="103" t="s">
        <v>270</v>
      </c>
      <c r="AF318" s="38">
        <v>526</v>
      </c>
      <c r="AG318" s="38">
        <v>100</v>
      </c>
      <c r="AH318" s="150">
        <f t="shared" si="336"/>
        <v>6.99</v>
      </c>
      <c r="AI318" s="82"/>
    </row>
    <row r="319" spans="1:35" ht="14.45" customHeight="1" x14ac:dyDescent="0.2">
      <c r="A319" s="83">
        <v>69</v>
      </c>
      <c r="B319" s="84" t="s">
        <v>693</v>
      </c>
      <c r="C319" s="244" t="s">
        <v>388</v>
      </c>
      <c r="D319" s="85">
        <f t="shared" si="390"/>
        <v>499621.54</v>
      </c>
      <c r="E319" s="85">
        <f t="shared" si="381"/>
        <v>479533.64000000007</v>
      </c>
      <c r="F319" s="86" t="s">
        <v>30</v>
      </c>
      <c r="G319" s="83">
        <v>51981</v>
      </c>
      <c r="H319" s="88" t="s">
        <v>409</v>
      </c>
      <c r="I319" s="83">
        <v>51989</v>
      </c>
      <c r="J319" s="94" t="s">
        <v>692</v>
      </c>
      <c r="K319" s="96">
        <f t="shared" si="382"/>
        <v>136354.5809431338</v>
      </c>
      <c r="L319" s="96">
        <f t="shared" si="383"/>
        <v>130872.27690450575</v>
      </c>
      <c r="M319" s="97"/>
      <c r="N319" s="98" t="s">
        <v>269</v>
      </c>
      <c r="O319" s="112" t="s">
        <v>646</v>
      </c>
      <c r="P319" s="98" t="e">
        <f>VLOOKUP(I319,I323:J719,2,FALSE)</f>
        <v>#N/A</v>
      </c>
      <c r="Q319" s="99" t="e">
        <f>VLOOKUP(I319,#REF!,5,FALSE)</f>
        <v>#REF!</v>
      </c>
      <c r="R319" s="99" t="e">
        <f>VLOOKUP(I319,#REF!,6,FALSE)</f>
        <v>#REF!</v>
      </c>
      <c r="S319" s="100" t="e">
        <f t="shared" si="384"/>
        <v>#REF!</v>
      </c>
      <c r="T319" s="83">
        <v>69</v>
      </c>
      <c r="U319" s="83">
        <v>1</v>
      </c>
      <c r="V319" s="101">
        <v>10.4</v>
      </c>
      <c r="W319" s="101">
        <v>38.106999999999999</v>
      </c>
      <c r="X319" s="98">
        <f t="shared" si="312"/>
        <v>0</v>
      </c>
      <c r="Y319" s="98">
        <f t="shared" si="313"/>
        <v>1</v>
      </c>
      <c r="Z319" s="105">
        <f t="shared" si="385"/>
        <v>0</v>
      </c>
      <c r="AA319" s="105">
        <f t="shared" si="386"/>
        <v>0</v>
      </c>
      <c r="AB319" s="98">
        <f t="shared" si="389"/>
        <v>0</v>
      </c>
      <c r="AC319" s="105">
        <f t="shared" si="387"/>
        <v>0</v>
      </c>
      <c r="AD319" s="105">
        <f t="shared" si="388"/>
        <v>0</v>
      </c>
      <c r="AE319" s="103" t="s">
        <v>270</v>
      </c>
      <c r="AF319" s="38">
        <v>526</v>
      </c>
      <c r="AG319" s="38">
        <v>100</v>
      </c>
      <c r="AH319" s="150">
        <f t="shared" si="336"/>
        <v>10.4</v>
      </c>
      <c r="AI319" s="82"/>
    </row>
    <row r="320" spans="1:35" ht="14.45" customHeight="1" x14ac:dyDescent="0.2">
      <c r="A320" s="83">
        <v>69</v>
      </c>
      <c r="B320" s="84" t="s">
        <v>693</v>
      </c>
      <c r="C320" s="244" t="s">
        <v>388</v>
      </c>
      <c r="D320" s="85">
        <f>VLOOKUP(C320,TLine_Cost,2,FALSE)</f>
        <v>499621.54</v>
      </c>
      <c r="E320" s="85">
        <f>VLOOKUP(C320,TLine_Cost,4,FALSE)</f>
        <v>479533.64000000007</v>
      </c>
      <c r="F320" s="86" t="s">
        <v>30</v>
      </c>
      <c r="G320" s="83">
        <v>52001</v>
      </c>
      <c r="H320" s="88" t="s">
        <v>432</v>
      </c>
      <c r="I320" s="83">
        <v>51999</v>
      </c>
      <c r="J320" s="94" t="s">
        <v>695</v>
      </c>
      <c r="K320" s="96">
        <f>D320*V320/W320</f>
        <v>63850.654730102076</v>
      </c>
      <c r="L320" s="96">
        <f>E320*V320/W320</f>
        <v>61283.460435090674</v>
      </c>
      <c r="M320" s="167"/>
      <c r="N320" s="98" t="s">
        <v>277</v>
      </c>
      <c r="O320" s="112" t="s">
        <v>270</v>
      </c>
      <c r="P320" s="98" t="e">
        <f>VLOOKUP(I320,I322:J719,2,FALSE)</f>
        <v>#N/A</v>
      </c>
      <c r="Q320" s="99" t="e">
        <f>VLOOKUP(I320,#REF!,5,FALSE)</f>
        <v>#REF!</v>
      </c>
      <c r="R320" s="99" t="e">
        <f>VLOOKUP(I320,#REF!,6,FALSE)</f>
        <v>#REF!</v>
      </c>
      <c r="S320" s="100" t="e">
        <f>SQRT(Q320^2+R320^2)</f>
        <v>#REF!</v>
      </c>
      <c r="T320" s="83">
        <v>69</v>
      </c>
      <c r="U320" s="83">
        <v>1</v>
      </c>
      <c r="V320" s="101">
        <v>4.87</v>
      </c>
      <c r="W320" s="101">
        <v>38.106999999999999</v>
      </c>
      <c r="X320" s="98">
        <f t="shared" si="312"/>
        <v>0</v>
      </c>
      <c r="Y320" s="98">
        <f t="shared" si="313"/>
        <v>0</v>
      </c>
      <c r="Z320" s="105">
        <f>K320*X320*Y320</f>
        <v>0</v>
      </c>
      <c r="AA320" s="105">
        <f>L320*X320*Y320</f>
        <v>0</v>
      </c>
      <c r="AB320" s="98">
        <f>IF(N320="R",1,0)</f>
        <v>1</v>
      </c>
      <c r="AC320" s="105">
        <f>K320*X320*AB320</f>
        <v>0</v>
      </c>
      <c r="AD320" s="105">
        <f>L320*X320*AB320</f>
        <v>0</v>
      </c>
      <c r="AE320" s="103" t="s">
        <v>270</v>
      </c>
      <c r="AF320" s="38">
        <v>526</v>
      </c>
      <c r="AG320" s="38">
        <v>100</v>
      </c>
      <c r="AH320" s="150">
        <f t="shared" si="336"/>
        <v>4.87</v>
      </c>
      <c r="AI320" s="82"/>
    </row>
    <row r="321" spans="1:35" ht="14.45" customHeight="1" x14ac:dyDescent="0.2">
      <c r="A321" s="83">
        <v>69</v>
      </c>
      <c r="B321" s="84" t="s">
        <v>693</v>
      </c>
      <c r="C321" s="244" t="s">
        <v>388</v>
      </c>
      <c r="D321" s="85">
        <f>VLOOKUP(C321,TLine_Cost,2,FALSE)</f>
        <v>499621.54</v>
      </c>
      <c r="E321" s="85">
        <f>VLOOKUP(C321,TLine_Cost,4,FALSE)</f>
        <v>479533.64000000007</v>
      </c>
      <c r="F321" s="86" t="s">
        <v>30</v>
      </c>
      <c r="G321" s="83">
        <v>51993</v>
      </c>
      <c r="H321" s="88" t="s">
        <v>694</v>
      </c>
      <c r="I321" s="83">
        <v>51997</v>
      </c>
      <c r="J321" s="94" t="s">
        <v>696</v>
      </c>
      <c r="K321" s="96">
        <f>D321*V321/W321</f>
        <v>91777.121788647753</v>
      </c>
      <c r="L321" s="96">
        <f>E321*V321/W321</f>
        <v>88087.109454955789</v>
      </c>
      <c r="M321" s="97"/>
      <c r="N321" s="98" t="s">
        <v>277</v>
      </c>
      <c r="O321" s="112" t="s">
        <v>270</v>
      </c>
      <c r="P321" s="98" t="e">
        <f>VLOOKUP(I321,I322:J721,2,FALSE)</f>
        <v>#N/A</v>
      </c>
      <c r="Q321" s="99" t="e">
        <f>VLOOKUP(I321,#REF!,5,FALSE)</f>
        <v>#REF!</v>
      </c>
      <c r="R321" s="99" t="e">
        <f>VLOOKUP(I321,#REF!,6,FALSE)</f>
        <v>#REF!</v>
      </c>
      <c r="S321" s="100" t="e">
        <f>SQRT(Q321^2+R321^2)</f>
        <v>#REF!</v>
      </c>
      <c r="T321" s="83">
        <v>69</v>
      </c>
      <c r="U321" s="83">
        <v>1</v>
      </c>
      <c r="V321" s="101">
        <v>7</v>
      </c>
      <c r="W321" s="101">
        <v>38.106999999999999</v>
      </c>
      <c r="X321" s="98">
        <f t="shared" si="312"/>
        <v>0</v>
      </c>
      <c r="Y321" s="98">
        <f t="shared" si="313"/>
        <v>0</v>
      </c>
      <c r="Z321" s="105">
        <f>K321*X321*Y321</f>
        <v>0</v>
      </c>
      <c r="AA321" s="105">
        <f>L321*X321*Y321</f>
        <v>0</v>
      </c>
      <c r="AB321" s="98">
        <v>0</v>
      </c>
      <c r="AC321" s="105">
        <f>K321*X321*AB321</f>
        <v>0</v>
      </c>
      <c r="AD321" s="105">
        <f>L321*X321*AB321</f>
        <v>0</v>
      </c>
      <c r="AE321" s="103" t="s">
        <v>270</v>
      </c>
      <c r="AF321" s="38">
        <v>526</v>
      </c>
      <c r="AG321" s="38">
        <v>100</v>
      </c>
      <c r="AH321" s="150">
        <f t="shared" si="336"/>
        <v>7</v>
      </c>
      <c r="AI321" s="82"/>
    </row>
    <row r="322" spans="1:35" ht="14.45" customHeight="1" x14ac:dyDescent="0.2">
      <c r="A322" s="83">
        <v>69</v>
      </c>
      <c r="B322" s="84" t="s">
        <v>693</v>
      </c>
      <c r="C322" s="244" t="s">
        <v>388</v>
      </c>
      <c r="D322" s="85">
        <f t="shared" si="390"/>
        <v>499621.54</v>
      </c>
      <c r="E322" s="85">
        <f>VLOOKUP(C322,TLine_Cost,4,FALSE)</f>
        <v>479533.64000000007</v>
      </c>
      <c r="F322" s="86" t="s">
        <v>30</v>
      </c>
      <c r="G322" s="83">
        <v>52023</v>
      </c>
      <c r="H322" s="88" t="s">
        <v>698</v>
      </c>
      <c r="I322" s="83">
        <v>51991</v>
      </c>
      <c r="J322" s="94" t="s">
        <v>697</v>
      </c>
      <c r="K322" s="96">
        <f>D322*V322/W322</f>
        <v>45088.788833022809</v>
      </c>
      <c r="L322" s="96">
        <f>E322*V322/W322</f>
        <v>43275.938487941858</v>
      </c>
      <c r="M322" s="97"/>
      <c r="N322" s="98" t="s">
        <v>277</v>
      </c>
      <c r="O322" s="112" t="s">
        <v>270</v>
      </c>
      <c r="P322" s="98" t="e">
        <f>VLOOKUP(I322,I323:J720,2,FALSE)</f>
        <v>#N/A</v>
      </c>
      <c r="Q322" s="99" t="e">
        <f>VLOOKUP(I322,#REF!,5,FALSE)</f>
        <v>#REF!</v>
      </c>
      <c r="R322" s="99" t="e">
        <f>VLOOKUP(I322,#REF!,6,FALSE)</f>
        <v>#REF!</v>
      </c>
      <c r="S322" s="100" t="e">
        <f>SQRT(Q322^2+R322^2)</f>
        <v>#REF!</v>
      </c>
      <c r="T322" s="83">
        <v>69</v>
      </c>
      <c r="U322" s="83">
        <v>1</v>
      </c>
      <c r="V322" s="101">
        <v>3.4390000000000001</v>
      </c>
      <c r="W322" s="101">
        <v>38.106999999999999</v>
      </c>
      <c r="X322" s="98">
        <f t="shared" ref="X322:X379" si="391">IF(F322="yes",1,0)</f>
        <v>0</v>
      </c>
      <c r="Y322" s="98">
        <f t="shared" si="313"/>
        <v>0</v>
      </c>
      <c r="Z322" s="105">
        <f>K322*X322*Y322</f>
        <v>0</v>
      </c>
      <c r="AA322" s="105">
        <f>L322*X322*Y322</f>
        <v>0</v>
      </c>
      <c r="AB322" s="98">
        <f>IF(N322="R",1,0)</f>
        <v>1</v>
      </c>
      <c r="AC322" s="105">
        <f>K322*X322*AB322</f>
        <v>0</v>
      </c>
      <c r="AD322" s="105">
        <f>L322*X322*AB322</f>
        <v>0</v>
      </c>
      <c r="AE322" s="103" t="s">
        <v>270</v>
      </c>
      <c r="AF322" s="38">
        <v>526</v>
      </c>
      <c r="AG322" s="38">
        <v>100</v>
      </c>
      <c r="AH322" s="150">
        <f t="shared" si="336"/>
        <v>3.4390000000000001</v>
      </c>
      <c r="AI322" s="82"/>
    </row>
    <row r="323" spans="1:35" ht="14.45" customHeight="1" x14ac:dyDescent="0.2">
      <c r="A323" s="83">
        <v>69</v>
      </c>
      <c r="B323" s="84" t="s">
        <v>700</v>
      </c>
      <c r="C323" s="244" t="s">
        <v>871</v>
      </c>
      <c r="D323" s="85">
        <f t="shared" si="390"/>
        <v>4282635</v>
      </c>
      <c r="E323" s="85">
        <f t="shared" ref="E323:E346" si="392">VLOOKUP(C323,TLine_Cost,4,FALSE)</f>
        <v>3695923.9200000004</v>
      </c>
      <c r="F323" s="86" t="s">
        <v>30</v>
      </c>
      <c r="G323" s="83">
        <v>51339</v>
      </c>
      <c r="H323" s="88" t="s">
        <v>707</v>
      </c>
      <c r="I323" s="93"/>
      <c r="J323" s="102" t="s">
        <v>679</v>
      </c>
      <c r="K323" s="96">
        <f t="shared" ref="K323:K346" si="393">D323*V323/W323</f>
        <v>361040.15283367783</v>
      </c>
      <c r="L323" s="96">
        <f t="shared" ref="L323:L346" si="394">E323*V323/W323</f>
        <v>311578.48776242795</v>
      </c>
      <c r="M323" s="97">
        <f>SUM(K323:K330)</f>
        <v>4445335.9979060153</v>
      </c>
      <c r="N323" s="98" t="s">
        <v>277</v>
      </c>
      <c r="O323" s="112" t="s">
        <v>270</v>
      </c>
      <c r="P323" s="98" t="str">
        <f>VLOOKUP(G323,I324:J720,2,FALSE)</f>
        <v>West Plainview</v>
      </c>
      <c r="Q323" s="99" t="e">
        <f>VLOOKUP(G323,#REF!,5,FALSE)</f>
        <v>#REF!</v>
      </c>
      <c r="R323" s="99" t="e">
        <f>VLOOKUP(G323,#REF!,6,FALSE)</f>
        <v>#REF!</v>
      </c>
      <c r="S323" s="100" t="e">
        <f t="shared" ref="S323:S346" si="395">SQRT(Q323^2+R323^2)</f>
        <v>#REF!</v>
      </c>
      <c r="T323" s="83">
        <v>69</v>
      </c>
      <c r="U323" s="83">
        <v>1</v>
      </c>
      <c r="V323" s="101">
        <v>3.1</v>
      </c>
      <c r="W323" s="261">
        <v>36.771999999999998</v>
      </c>
      <c r="X323" s="98">
        <f t="shared" si="391"/>
        <v>0</v>
      </c>
      <c r="Y323" s="98">
        <f t="shared" ref="Y323:Y380" si="396">IF(N323="W",1,0)</f>
        <v>0</v>
      </c>
      <c r="Z323" s="105">
        <f t="shared" ref="Z323:Z346" si="397">K323*X323*Y323</f>
        <v>0</v>
      </c>
      <c r="AA323" s="105">
        <f t="shared" ref="AA323:AA346" si="398">L323*X323*Y323</f>
        <v>0</v>
      </c>
      <c r="AB323" s="98">
        <f>IF(N323="R",1,0)</f>
        <v>1</v>
      </c>
      <c r="AC323" s="105">
        <f t="shared" ref="AC323:AC346" si="399">K323*X323*AB323</f>
        <v>0</v>
      </c>
      <c r="AD323" s="105">
        <f t="shared" ref="AD323:AD346" si="400">L323*X323*AB323</f>
        <v>0</v>
      </c>
      <c r="AE323" s="103" t="s">
        <v>270</v>
      </c>
      <c r="AF323" s="38">
        <v>526</v>
      </c>
      <c r="AG323" s="38">
        <v>100</v>
      </c>
      <c r="AH323" s="150">
        <f t="shared" si="336"/>
        <v>3.1</v>
      </c>
      <c r="AI323" s="82"/>
    </row>
    <row r="324" spans="1:35" s="35" customFormat="1" ht="14.45" customHeight="1" x14ac:dyDescent="0.2">
      <c r="A324" s="83">
        <v>69</v>
      </c>
      <c r="B324" s="84" t="s">
        <v>700</v>
      </c>
      <c r="C324" s="244" t="s">
        <v>871</v>
      </c>
      <c r="D324" s="85">
        <f t="shared" si="390"/>
        <v>4282635</v>
      </c>
      <c r="E324" s="85">
        <f t="shared" si="392"/>
        <v>3695923.9200000004</v>
      </c>
      <c r="F324" s="86" t="s">
        <v>29</v>
      </c>
      <c r="G324" s="83">
        <v>51343</v>
      </c>
      <c r="H324" s="244" t="s">
        <v>1142</v>
      </c>
      <c r="I324" s="83">
        <v>51339</v>
      </c>
      <c r="J324" s="244" t="s">
        <v>1143</v>
      </c>
      <c r="K324" s="96">
        <f t="shared" si="393"/>
        <v>287900.40574350051</v>
      </c>
      <c r="L324" s="96">
        <f t="shared" si="394"/>
        <v>248458.71669313614</v>
      </c>
      <c r="M324" s="97"/>
      <c r="N324" s="98" t="s">
        <v>277</v>
      </c>
      <c r="O324" s="112" t="s">
        <v>270</v>
      </c>
      <c r="P324" s="98" t="e">
        <f>VLOOKUP(I324,I325:J721,2,FALSE)</f>
        <v>#N/A</v>
      </c>
      <c r="Q324" s="99" t="e">
        <f>VLOOKUP(I324,#REF!,5,FALSE)</f>
        <v>#REF!</v>
      </c>
      <c r="R324" s="99" t="e">
        <f>VLOOKUP(I324,#REF!,6,FALSE)</f>
        <v>#REF!</v>
      </c>
      <c r="S324" s="100" t="e">
        <f t="shared" si="395"/>
        <v>#REF!</v>
      </c>
      <c r="T324" s="83">
        <v>69</v>
      </c>
      <c r="U324" s="83">
        <v>1</v>
      </c>
      <c r="V324" s="261">
        <v>2.472</v>
      </c>
      <c r="W324" s="261">
        <v>36.771999999999998</v>
      </c>
      <c r="X324" s="98">
        <f t="shared" si="391"/>
        <v>1</v>
      </c>
      <c r="Y324" s="98">
        <f t="shared" si="396"/>
        <v>0</v>
      </c>
      <c r="Z324" s="105">
        <f t="shared" si="397"/>
        <v>0</v>
      </c>
      <c r="AA324" s="105">
        <f t="shared" si="398"/>
        <v>0</v>
      </c>
      <c r="AB324" s="98">
        <f t="shared" si="389"/>
        <v>1</v>
      </c>
      <c r="AC324" s="105">
        <f t="shared" si="399"/>
        <v>287900.40574350051</v>
      </c>
      <c r="AD324" s="105">
        <f t="shared" si="400"/>
        <v>248458.71669313614</v>
      </c>
      <c r="AE324" s="103" t="s">
        <v>270</v>
      </c>
      <c r="AF324" s="38">
        <v>526</v>
      </c>
      <c r="AG324" s="38">
        <v>100</v>
      </c>
      <c r="AH324" s="38">
        <f t="shared" si="336"/>
        <v>2.472</v>
      </c>
      <c r="AI324" s="82"/>
    </row>
    <row r="325" spans="1:35" ht="14.45" customHeight="1" x14ac:dyDescent="0.2">
      <c r="A325" s="83">
        <v>69</v>
      </c>
      <c r="B325" s="84" t="s">
        <v>700</v>
      </c>
      <c r="C325" s="244" t="s">
        <v>871</v>
      </c>
      <c r="D325" s="85">
        <f t="shared" si="390"/>
        <v>4282635</v>
      </c>
      <c r="E325" s="85">
        <f t="shared" si="392"/>
        <v>3695923.9200000004</v>
      </c>
      <c r="F325" s="183" t="s">
        <v>29</v>
      </c>
      <c r="G325" s="83">
        <v>51345</v>
      </c>
      <c r="H325" s="88" t="s">
        <v>704</v>
      </c>
      <c r="I325" s="83">
        <v>51343</v>
      </c>
      <c r="J325" s="94" t="s">
        <v>703</v>
      </c>
      <c r="K325" s="96">
        <f t="shared" si="393"/>
        <v>232929.13086043729</v>
      </c>
      <c r="L325" s="96">
        <f t="shared" si="394"/>
        <v>201018.37920156645</v>
      </c>
      <c r="M325" s="97"/>
      <c r="N325" s="98" t="s">
        <v>277</v>
      </c>
      <c r="O325" s="112" t="s">
        <v>270</v>
      </c>
      <c r="P325" s="98" t="e">
        <f>VLOOKUP(I325,I326:J722,2,FALSE)</f>
        <v>#N/A</v>
      </c>
      <c r="Q325" s="99" t="e">
        <f>VLOOKUP(I325,#REF!,5,FALSE)</f>
        <v>#REF!</v>
      </c>
      <c r="R325" s="99" t="e">
        <f>VLOOKUP(I325,#REF!,6,FALSE)</f>
        <v>#REF!</v>
      </c>
      <c r="S325" s="100" t="e">
        <f t="shared" si="395"/>
        <v>#REF!</v>
      </c>
      <c r="T325" s="83">
        <v>69</v>
      </c>
      <c r="U325" s="83">
        <v>1</v>
      </c>
      <c r="V325" s="135">
        <v>2</v>
      </c>
      <c r="W325" s="261">
        <v>36.771999999999998</v>
      </c>
      <c r="X325" s="98">
        <f t="shared" si="391"/>
        <v>1</v>
      </c>
      <c r="Y325" s="98">
        <f t="shared" si="396"/>
        <v>0</v>
      </c>
      <c r="Z325" s="105">
        <f t="shared" si="397"/>
        <v>0</v>
      </c>
      <c r="AA325" s="105">
        <f t="shared" si="398"/>
        <v>0</v>
      </c>
      <c r="AB325" s="98">
        <f t="shared" si="389"/>
        <v>1</v>
      </c>
      <c r="AC325" s="105">
        <f t="shared" si="399"/>
        <v>232929.13086043729</v>
      </c>
      <c r="AD325" s="105">
        <f t="shared" si="400"/>
        <v>201018.37920156645</v>
      </c>
      <c r="AE325" s="103" t="s">
        <v>270</v>
      </c>
      <c r="AF325" s="38">
        <v>526</v>
      </c>
      <c r="AG325" s="38">
        <v>100</v>
      </c>
      <c r="AH325" s="150">
        <f t="shared" si="336"/>
        <v>2</v>
      </c>
      <c r="AI325" s="82"/>
    </row>
    <row r="326" spans="1:35" ht="14.45" customHeight="1" x14ac:dyDescent="0.2">
      <c r="A326" s="83">
        <v>69</v>
      </c>
      <c r="B326" s="84" t="s">
        <v>700</v>
      </c>
      <c r="C326" s="244" t="s">
        <v>871</v>
      </c>
      <c r="D326" s="85">
        <f t="shared" si="390"/>
        <v>4282635</v>
      </c>
      <c r="E326" s="85">
        <f t="shared" si="392"/>
        <v>3695923.9200000004</v>
      </c>
      <c r="F326" s="183" t="s">
        <v>29</v>
      </c>
      <c r="G326" s="83">
        <v>51347</v>
      </c>
      <c r="H326" s="88" t="s">
        <v>705</v>
      </c>
      <c r="I326" s="83">
        <v>51345</v>
      </c>
      <c r="J326" s="94" t="s">
        <v>704</v>
      </c>
      <c r="K326" s="96">
        <f t="shared" si="393"/>
        <v>465858.26172087458</v>
      </c>
      <c r="L326" s="96">
        <f t="shared" si="394"/>
        <v>402036.7584031329</v>
      </c>
      <c r="M326" s="97"/>
      <c r="N326" s="98" t="s">
        <v>277</v>
      </c>
      <c r="O326" s="112" t="s">
        <v>270</v>
      </c>
      <c r="P326" s="98" t="str">
        <f>VLOOKUP(I326,I327:J723,2,FALSE)</f>
        <v>WESTRID2</v>
      </c>
      <c r="Q326" s="99" t="e">
        <f>VLOOKUP(I326,#REF!,5,FALSE)</f>
        <v>#REF!</v>
      </c>
      <c r="R326" s="99" t="e">
        <f>VLOOKUP(I326,#REF!,6,FALSE)</f>
        <v>#REF!</v>
      </c>
      <c r="S326" s="100" t="e">
        <f t="shared" si="395"/>
        <v>#REF!</v>
      </c>
      <c r="T326" s="83">
        <v>69</v>
      </c>
      <c r="U326" s="83">
        <v>1</v>
      </c>
      <c r="V326" s="135">
        <v>4</v>
      </c>
      <c r="W326" s="261">
        <v>36.771999999999998</v>
      </c>
      <c r="X326" s="98">
        <f t="shared" si="391"/>
        <v>1</v>
      </c>
      <c r="Y326" s="98">
        <f t="shared" si="396"/>
        <v>0</v>
      </c>
      <c r="Z326" s="105">
        <f t="shared" si="397"/>
        <v>0</v>
      </c>
      <c r="AA326" s="105">
        <f t="shared" si="398"/>
        <v>0</v>
      </c>
      <c r="AB326" s="98">
        <f t="shared" si="389"/>
        <v>1</v>
      </c>
      <c r="AC326" s="105">
        <f t="shared" si="399"/>
        <v>465858.26172087458</v>
      </c>
      <c r="AD326" s="105">
        <f t="shared" si="400"/>
        <v>402036.7584031329</v>
      </c>
      <c r="AE326" s="103" t="s">
        <v>270</v>
      </c>
      <c r="AF326" s="38">
        <v>526</v>
      </c>
      <c r="AG326" s="38">
        <v>100</v>
      </c>
      <c r="AH326" s="150">
        <f t="shared" si="336"/>
        <v>4</v>
      </c>
      <c r="AI326" s="82"/>
    </row>
    <row r="327" spans="1:35" ht="14.45" customHeight="1" x14ac:dyDescent="0.2">
      <c r="A327" s="83">
        <v>69</v>
      </c>
      <c r="B327" s="84" t="s">
        <v>700</v>
      </c>
      <c r="C327" s="244" t="s">
        <v>871</v>
      </c>
      <c r="D327" s="85">
        <f t="shared" si="390"/>
        <v>4282635</v>
      </c>
      <c r="E327" s="85">
        <f t="shared" si="392"/>
        <v>3695923.9200000004</v>
      </c>
      <c r="F327" s="86" t="s">
        <v>29</v>
      </c>
      <c r="G327" s="83">
        <v>51401</v>
      </c>
      <c r="H327" s="244" t="s">
        <v>1144</v>
      </c>
      <c r="I327" s="83">
        <v>51347</v>
      </c>
      <c r="J327" s="244" t="s">
        <v>1145</v>
      </c>
      <c r="K327" s="96">
        <f t="shared" si="393"/>
        <v>988434.76680626557</v>
      </c>
      <c r="L327" s="96">
        <f t="shared" si="394"/>
        <v>853021.49214184715</v>
      </c>
      <c r="M327" s="97"/>
      <c r="N327" s="98" t="s">
        <v>277</v>
      </c>
      <c r="O327" s="112" t="s">
        <v>270</v>
      </c>
      <c r="P327" s="98" t="e">
        <f>VLOOKUP(I327,I329:J724,2,FALSE)</f>
        <v>#N/A</v>
      </c>
      <c r="Q327" s="99" t="e">
        <f>VLOOKUP(I327,#REF!,5,FALSE)</f>
        <v>#REF!</v>
      </c>
      <c r="R327" s="99" t="e">
        <f>VLOOKUP(I327,#REF!,6,FALSE)</f>
        <v>#REF!</v>
      </c>
      <c r="S327" s="100" t="e">
        <f t="shared" si="395"/>
        <v>#REF!</v>
      </c>
      <c r="T327" s="83">
        <v>69</v>
      </c>
      <c r="U327" s="83">
        <v>1</v>
      </c>
      <c r="V327" s="261">
        <v>8.4870000000000001</v>
      </c>
      <c r="W327" s="261">
        <v>36.771999999999998</v>
      </c>
      <c r="X327" s="98">
        <f t="shared" si="391"/>
        <v>1</v>
      </c>
      <c r="Y327" s="98">
        <f t="shared" si="396"/>
        <v>0</v>
      </c>
      <c r="Z327" s="105">
        <f t="shared" si="397"/>
        <v>0</v>
      </c>
      <c r="AA327" s="105">
        <f t="shared" si="398"/>
        <v>0</v>
      </c>
      <c r="AB327" s="98">
        <f t="shared" si="389"/>
        <v>1</v>
      </c>
      <c r="AC327" s="105">
        <f t="shared" si="399"/>
        <v>988434.76680626557</v>
      </c>
      <c r="AD327" s="105">
        <f t="shared" si="400"/>
        <v>853021.49214184715</v>
      </c>
      <c r="AE327" s="103" t="s">
        <v>270</v>
      </c>
      <c r="AF327" s="38">
        <v>526</v>
      </c>
      <c r="AG327" s="38">
        <v>100</v>
      </c>
      <c r="AH327" s="38">
        <f t="shared" si="336"/>
        <v>8.4870000000000001</v>
      </c>
      <c r="AI327" s="82"/>
    </row>
    <row r="328" spans="1:35" ht="14.45" customHeight="1" x14ac:dyDescent="0.2">
      <c r="A328" s="83">
        <v>69</v>
      </c>
      <c r="B328" s="84" t="s">
        <v>700</v>
      </c>
      <c r="C328" s="244" t="s">
        <v>871</v>
      </c>
      <c r="D328" s="85">
        <f t="shared" si="390"/>
        <v>4282635</v>
      </c>
      <c r="E328" s="85">
        <f t="shared" si="392"/>
        <v>3695923.9200000004</v>
      </c>
      <c r="F328" s="86" t="s">
        <v>30</v>
      </c>
      <c r="G328" s="83">
        <v>51347</v>
      </c>
      <c r="H328" s="94" t="s">
        <v>705</v>
      </c>
      <c r="I328" s="93"/>
      <c r="J328" s="93" t="s">
        <v>749</v>
      </c>
      <c r="K328" s="96">
        <f t="shared" si="393"/>
        <v>570676.37060807133</v>
      </c>
      <c r="L328" s="96">
        <f t="shared" si="394"/>
        <v>492495.02904383786</v>
      </c>
      <c r="M328" s="97"/>
      <c r="N328" s="98" t="s">
        <v>277</v>
      </c>
      <c r="O328" s="112" t="s">
        <v>270</v>
      </c>
      <c r="P328" s="98" t="e">
        <f>VLOOKUP(G328,I330:J725,2,FALSE)</f>
        <v>#N/A</v>
      </c>
      <c r="Q328" s="99" t="e">
        <f>VLOOKUP(G328,#REF!,5,FALSE)</f>
        <v>#REF!</v>
      </c>
      <c r="R328" s="99" t="e">
        <f>VLOOKUP(G328,#REF!,6,FALSE)</f>
        <v>#REF!</v>
      </c>
      <c r="S328" s="100" t="e">
        <f t="shared" si="395"/>
        <v>#REF!</v>
      </c>
      <c r="T328" s="83">
        <v>69</v>
      </c>
      <c r="U328" s="83">
        <v>1</v>
      </c>
      <c r="V328" s="101">
        <v>4.9000000000000004</v>
      </c>
      <c r="W328" s="261">
        <v>36.771999999999998</v>
      </c>
      <c r="X328" s="98">
        <f t="shared" si="391"/>
        <v>0</v>
      </c>
      <c r="Y328" s="98">
        <f t="shared" si="396"/>
        <v>0</v>
      </c>
      <c r="Z328" s="105">
        <f t="shared" si="397"/>
        <v>0</v>
      </c>
      <c r="AA328" s="105">
        <f t="shared" si="398"/>
        <v>0</v>
      </c>
      <c r="AB328" s="98">
        <f>IF(N328="R",1,0)</f>
        <v>1</v>
      </c>
      <c r="AC328" s="105">
        <f t="shared" si="399"/>
        <v>0</v>
      </c>
      <c r="AD328" s="105">
        <f t="shared" si="400"/>
        <v>0</v>
      </c>
      <c r="AE328" s="103" t="s">
        <v>270</v>
      </c>
      <c r="AF328" s="38">
        <v>526</v>
      </c>
      <c r="AG328" s="38">
        <v>100</v>
      </c>
      <c r="AH328" s="150">
        <f t="shared" si="336"/>
        <v>4.9000000000000004</v>
      </c>
      <c r="AI328" s="82"/>
    </row>
    <row r="329" spans="1:35" ht="14.45" customHeight="1" x14ac:dyDescent="0.2">
      <c r="A329" s="83">
        <v>69</v>
      </c>
      <c r="B329" s="84" t="s">
        <v>700</v>
      </c>
      <c r="C329" s="244" t="s">
        <v>871</v>
      </c>
      <c r="D329" s="85">
        <f t="shared" si="390"/>
        <v>4282635</v>
      </c>
      <c r="E329" s="85">
        <f t="shared" si="392"/>
        <v>3695923.9200000004</v>
      </c>
      <c r="F329" s="86" t="s">
        <v>30</v>
      </c>
      <c r="G329" s="83">
        <v>51499</v>
      </c>
      <c r="H329" s="88" t="s">
        <v>701</v>
      </c>
      <c r="I329" s="83">
        <v>51501</v>
      </c>
      <c r="J329" s="94" t="s">
        <v>706</v>
      </c>
      <c r="K329" s="96">
        <f t="shared" si="393"/>
        <v>24457.558740345914</v>
      </c>
      <c r="L329" s="96">
        <f t="shared" si="394"/>
        <v>21106.929816164477</v>
      </c>
      <c r="M329" s="97"/>
      <c r="N329" s="98" t="s">
        <v>269</v>
      </c>
      <c r="O329" s="112" t="s">
        <v>653</v>
      </c>
      <c r="P329" s="98" t="e">
        <f>VLOOKUP(I329,I330:J725,2,FALSE)</f>
        <v>#N/A</v>
      </c>
      <c r="Q329" s="99" t="e">
        <f>VLOOKUP(I329,#REF!,5,FALSE)</f>
        <v>#REF!</v>
      </c>
      <c r="R329" s="99" t="e">
        <f>VLOOKUP(I329,#REF!,6,FALSE)</f>
        <v>#REF!</v>
      </c>
      <c r="S329" s="100" t="e">
        <f t="shared" si="395"/>
        <v>#REF!</v>
      </c>
      <c r="T329" s="83">
        <v>69</v>
      </c>
      <c r="U329" s="83">
        <v>1</v>
      </c>
      <c r="V329" s="101">
        <v>0.21</v>
      </c>
      <c r="W329" s="261">
        <v>36.771999999999998</v>
      </c>
      <c r="X329" s="98">
        <f t="shared" si="391"/>
        <v>0</v>
      </c>
      <c r="Y329" s="98">
        <f t="shared" si="396"/>
        <v>1</v>
      </c>
      <c r="Z329" s="105">
        <f t="shared" si="397"/>
        <v>0</v>
      </c>
      <c r="AA329" s="105">
        <f t="shared" si="398"/>
        <v>0</v>
      </c>
      <c r="AB329" s="98">
        <f t="shared" si="389"/>
        <v>0</v>
      </c>
      <c r="AC329" s="105">
        <f t="shared" si="399"/>
        <v>0</v>
      </c>
      <c r="AD329" s="105">
        <f t="shared" si="400"/>
        <v>0</v>
      </c>
      <c r="AE329" s="103" t="s">
        <v>270</v>
      </c>
      <c r="AF329" s="38">
        <v>526</v>
      </c>
      <c r="AG329" s="38">
        <v>100</v>
      </c>
      <c r="AH329" s="150">
        <f t="shared" ref="AH329:AH386" si="401">V329</f>
        <v>0.21</v>
      </c>
      <c r="AI329" s="82"/>
    </row>
    <row r="330" spans="1:35" ht="14.45" customHeight="1" x14ac:dyDescent="0.2">
      <c r="A330" s="83">
        <v>69</v>
      </c>
      <c r="B330" s="84" t="s">
        <v>700</v>
      </c>
      <c r="C330" s="244" t="s">
        <v>871</v>
      </c>
      <c r="D330" s="85">
        <f t="shared" si="390"/>
        <v>4282635</v>
      </c>
      <c r="E330" s="85">
        <f t="shared" si="392"/>
        <v>3695923.9200000004</v>
      </c>
      <c r="F330" s="86" t="s">
        <v>30</v>
      </c>
      <c r="G330" s="83">
        <v>51531</v>
      </c>
      <c r="H330" s="88" t="s">
        <v>702</v>
      </c>
      <c r="I330" s="83">
        <v>51499</v>
      </c>
      <c r="J330" s="94" t="s">
        <v>701</v>
      </c>
      <c r="K330" s="96">
        <f t="shared" si="393"/>
        <v>1514039.3505928426</v>
      </c>
      <c r="L330" s="96">
        <f t="shared" si="394"/>
        <v>1306619.4648101819</v>
      </c>
      <c r="M330" s="97"/>
      <c r="N330" s="98" t="s">
        <v>277</v>
      </c>
      <c r="O330" s="112" t="s">
        <v>270</v>
      </c>
      <c r="P330" s="98" t="e">
        <f>VLOOKUP(I330,I332:J726,2,FALSE)</f>
        <v>#N/A</v>
      </c>
      <c r="Q330" s="99" t="e">
        <f>VLOOKUP(I330,#REF!,5,FALSE)</f>
        <v>#REF!</v>
      </c>
      <c r="R330" s="99" t="e">
        <f>VLOOKUP(I330,#REF!,6,FALSE)</f>
        <v>#REF!</v>
      </c>
      <c r="S330" s="100" t="e">
        <f t="shared" si="395"/>
        <v>#REF!</v>
      </c>
      <c r="T330" s="83">
        <v>69</v>
      </c>
      <c r="U330" s="83">
        <v>1</v>
      </c>
      <c r="V330" s="101">
        <v>13</v>
      </c>
      <c r="W330" s="261">
        <v>36.771999999999998</v>
      </c>
      <c r="X330" s="98">
        <f t="shared" si="391"/>
        <v>0</v>
      </c>
      <c r="Y330" s="98">
        <f t="shared" si="396"/>
        <v>0</v>
      </c>
      <c r="Z330" s="105">
        <f t="shared" si="397"/>
        <v>0</v>
      </c>
      <c r="AA330" s="105">
        <f t="shared" si="398"/>
        <v>0</v>
      </c>
      <c r="AB330" s="98">
        <f t="shared" si="389"/>
        <v>1</v>
      </c>
      <c r="AC330" s="105">
        <f t="shared" si="399"/>
        <v>0</v>
      </c>
      <c r="AD330" s="105">
        <f t="shared" si="400"/>
        <v>0</v>
      </c>
      <c r="AE330" s="103" t="s">
        <v>270</v>
      </c>
      <c r="AF330" s="38">
        <v>526</v>
      </c>
      <c r="AG330" s="38">
        <v>100</v>
      </c>
      <c r="AH330" s="150">
        <f t="shared" si="401"/>
        <v>13</v>
      </c>
      <c r="AI330" s="82"/>
    </row>
    <row r="331" spans="1:35" ht="14.45" customHeight="1" x14ac:dyDescent="0.2">
      <c r="A331" s="83">
        <v>69</v>
      </c>
      <c r="B331" s="84" t="s">
        <v>700</v>
      </c>
      <c r="C331" s="87" t="s">
        <v>878</v>
      </c>
      <c r="D331" s="85">
        <f>VLOOKUP(C331,TLine_Cost,2,FALSE)</f>
        <v>91563.76999999999</v>
      </c>
      <c r="E331" s="85">
        <f>VLOOKUP(C331,TLine_Cost,4,FALSE)</f>
        <v>32859.33</v>
      </c>
      <c r="F331" s="183" t="s">
        <v>29</v>
      </c>
      <c r="G331" s="83">
        <v>51347</v>
      </c>
      <c r="H331" s="88" t="s">
        <v>705</v>
      </c>
      <c r="I331" s="83">
        <v>51345</v>
      </c>
      <c r="J331" s="94" t="s">
        <v>704</v>
      </c>
      <c r="K331" s="96">
        <f>D331*V331/W331</f>
        <v>9960.1620798433578</v>
      </c>
      <c r="L331" s="96">
        <f>E331*V331/W331</f>
        <v>3574.3859458283482</v>
      </c>
      <c r="M331" s="97">
        <f>SUM(K331)</f>
        <v>9960.1620798433578</v>
      </c>
      <c r="N331" s="98" t="s">
        <v>277</v>
      </c>
      <c r="O331" s="112" t="s">
        <v>270</v>
      </c>
      <c r="P331" s="98" t="e">
        <f>VLOOKUP(I331,I348:J736,2,FALSE)</f>
        <v>#N/A</v>
      </c>
      <c r="Q331" s="99" t="e">
        <f>VLOOKUP(I331,#REF!,5,FALSE)</f>
        <v>#REF!</v>
      </c>
      <c r="R331" s="99" t="e">
        <f>VLOOKUP(I331,#REF!,6,FALSE)</f>
        <v>#REF!</v>
      </c>
      <c r="S331" s="100" t="e">
        <f>SQRT(Q331^2+R331^2)</f>
        <v>#REF!</v>
      </c>
      <c r="T331" s="83">
        <v>69</v>
      </c>
      <c r="U331" s="83">
        <v>1</v>
      </c>
      <c r="V331" s="101">
        <v>4</v>
      </c>
      <c r="W331" s="101">
        <v>36.771999999999998</v>
      </c>
      <c r="X331" s="98">
        <f t="shared" si="391"/>
        <v>1</v>
      </c>
      <c r="Y331" s="98">
        <f t="shared" si="396"/>
        <v>0</v>
      </c>
      <c r="Z331" s="105">
        <f>K331*X331*Y331</f>
        <v>0</v>
      </c>
      <c r="AA331" s="105">
        <f>L331*X331*Y331</f>
        <v>0</v>
      </c>
      <c r="AB331" s="98">
        <f>IF(N331="R",1,0)</f>
        <v>1</v>
      </c>
      <c r="AC331" s="105">
        <f>K331*X331*AB331</f>
        <v>9960.1620798433578</v>
      </c>
      <c r="AD331" s="105">
        <f>L331*X331*AB331</f>
        <v>3574.3859458283482</v>
      </c>
      <c r="AE331" s="103" t="s">
        <v>270</v>
      </c>
      <c r="AF331" s="38">
        <v>526</v>
      </c>
      <c r="AG331" s="38">
        <v>100</v>
      </c>
      <c r="AH331" s="150">
        <f>V331</f>
        <v>4</v>
      </c>
      <c r="AI331" s="82"/>
    </row>
    <row r="332" spans="1:35" ht="14.45" customHeight="1" x14ac:dyDescent="0.2">
      <c r="A332" s="348">
        <v>69</v>
      </c>
      <c r="B332" s="349" t="s">
        <v>708</v>
      </c>
      <c r="C332" s="353" t="s">
        <v>167</v>
      </c>
      <c r="D332" s="351">
        <f t="shared" si="390"/>
        <v>1439722.7</v>
      </c>
      <c r="E332" s="351">
        <f t="shared" si="392"/>
        <v>1232881.8199999998</v>
      </c>
      <c r="F332" s="352" t="s">
        <v>29</v>
      </c>
      <c r="G332" s="348">
        <v>51105</v>
      </c>
      <c r="H332" s="353" t="s">
        <v>1097</v>
      </c>
      <c r="I332" s="348">
        <v>51115</v>
      </c>
      <c r="J332" s="353" t="s">
        <v>1146</v>
      </c>
      <c r="K332" s="354">
        <f t="shared" si="393"/>
        <v>191055.4330724469</v>
      </c>
      <c r="L332" s="354">
        <f t="shared" si="394"/>
        <v>163607.04047192316</v>
      </c>
      <c r="M332" s="355">
        <f>SUM(K332:K336)</f>
        <v>1111355.3376112888</v>
      </c>
      <c r="N332" s="356" t="s">
        <v>269</v>
      </c>
      <c r="O332" s="357" t="s">
        <v>644</v>
      </c>
      <c r="P332" s="356" t="e">
        <f>VLOOKUP(I332,I333:J727,2,FALSE)</f>
        <v>#N/A</v>
      </c>
      <c r="Q332" s="358" t="e">
        <f>VLOOKUP(I332,#REF!,5,FALSE)</f>
        <v>#REF!</v>
      </c>
      <c r="R332" s="358" t="e">
        <f>VLOOKUP(I332,#REF!,6,FALSE)</f>
        <v>#REF!</v>
      </c>
      <c r="S332" s="359" t="e">
        <f t="shared" si="395"/>
        <v>#REF!</v>
      </c>
      <c r="T332" s="348">
        <v>69</v>
      </c>
      <c r="U332" s="348">
        <v>1</v>
      </c>
      <c r="V332" s="365">
        <v>4.5609999999999999</v>
      </c>
      <c r="W332" s="365">
        <v>34.369999999999997</v>
      </c>
      <c r="X332" s="356">
        <f t="shared" si="391"/>
        <v>1</v>
      </c>
      <c r="Y332" s="356">
        <f t="shared" si="396"/>
        <v>1</v>
      </c>
      <c r="Z332" s="361">
        <f t="shared" si="397"/>
        <v>191055.4330724469</v>
      </c>
      <c r="AA332" s="361">
        <f t="shared" si="398"/>
        <v>163607.04047192316</v>
      </c>
      <c r="AB332" s="356">
        <f t="shared" si="389"/>
        <v>0</v>
      </c>
      <c r="AC332" s="361">
        <f>K332*X332*AB332</f>
        <v>0</v>
      </c>
      <c r="AD332" s="361">
        <f t="shared" si="400"/>
        <v>0</v>
      </c>
      <c r="AE332" s="362" t="s">
        <v>270</v>
      </c>
      <c r="AF332" s="363">
        <v>526</v>
      </c>
      <c r="AG332" s="363">
        <v>100</v>
      </c>
      <c r="AH332" s="363">
        <f t="shared" si="401"/>
        <v>4.5609999999999999</v>
      </c>
      <c r="AI332" s="82"/>
    </row>
    <row r="333" spans="1:35" ht="14.45" customHeight="1" x14ac:dyDescent="0.2">
      <c r="A333" s="348">
        <v>69</v>
      </c>
      <c r="B333" s="349" t="s">
        <v>708</v>
      </c>
      <c r="C333" s="353" t="s">
        <v>167</v>
      </c>
      <c r="D333" s="351">
        <f t="shared" si="390"/>
        <v>1439722.7</v>
      </c>
      <c r="E333" s="351">
        <f t="shared" si="392"/>
        <v>1232881.8199999998</v>
      </c>
      <c r="F333" s="352" t="s">
        <v>29</v>
      </c>
      <c r="G333" s="348">
        <v>51115</v>
      </c>
      <c r="H333" s="353" t="s">
        <v>1146</v>
      </c>
      <c r="I333" s="348">
        <v>51117</v>
      </c>
      <c r="J333" s="353" t="s">
        <v>1147</v>
      </c>
      <c r="K333" s="354">
        <f t="shared" si="393"/>
        <v>42936.158495781201</v>
      </c>
      <c r="L333" s="354">
        <f t="shared" si="394"/>
        <v>36767.642289787596</v>
      </c>
      <c r="M333" s="355"/>
      <c r="N333" s="356" t="s">
        <v>269</v>
      </c>
      <c r="O333" s="357" t="s">
        <v>644</v>
      </c>
      <c r="P333" s="356" t="e">
        <f>VLOOKUP(I333,I335:J728,2,FALSE)</f>
        <v>#N/A</v>
      </c>
      <c r="Q333" s="358" t="e">
        <f>VLOOKUP(I333,#REF!,5,FALSE)</f>
        <v>#REF!</v>
      </c>
      <c r="R333" s="358" t="e">
        <f>VLOOKUP(I333,#REF!,6,FALSE)</f>
        <v>#REF!</v>
      </c>
      <c r="S333" s="359" t="e">
        <f t="shared" si="395"/>
        <v>#REF!</v>
      </c>
      <c r="T333" s="348">
        <v>69</v>
      </c>
      <c r="U333" s="348">
        <v>1</v>
      </c>
      <c r="V333" s="365">
        <v>1.0249999999999999</v>
      </c>
      <c r="W333" s="365">
        <v>34.369999999999997</v>
      </c>
      <c r="X333" s="356">
        <f t="shared" si="391"/>
        <v>1</v>
      </c>
      <c r="Y333" s="356">
        <f t="shared" si="396"/>
        <v>1</v>
      </c>
      <c r="Z333" s="361">
        <f t="shared" si="397"/>
        <v>42936.158495781201</v>
      </c>
      <c r="AA333" s="361">
        <f t="shared" si="398"/>
        <v>36767.642289787596</v>
      </c>
      <c r="AB333" s="356">
        <f t="shared" si="389"/>
        <v>0</v>
      </c>
      <c r="AC333" s="361">
        <f t="shared" si="399"/>
        <v>0</v>
      </c>
      <c r="AD333" s="361">
        <f t="shared" si="400"/>
        <v>0</v>
      </c>
      <c r="AE333" s="362" t="s">
        <v>270</v>
      </c>
      <c r="AF333" s="363">
        <v>526</v>
      </c>
      <c r="AG333" s="363">
        <v>100</v>
      </c>
      <c r="AH333" s="363">
        <f t="shared" si="401"/>
        <v>1.0249999999999999</v>
      </c>
      <c r="AI333" s="82"/>
    </row>
    <row r="334" spans="1:35" ht="14.45" customHeight="1" x14ac:dyDescent="0.2">
      <c r="A334" s="348">
        <v>69</v>
      </c>
      <c r="B334" s="349" t="s">
        <v>708</v>
      </c>
      <c r="C334" s="353" t="s">
        <v>167</v>
      </c>
      <c r="D334" s="351">
        <f t="shared" si="390"/>
        <v>1439722.7</v>
      </c>
      <c r="E334" s="351">
        <f t="shared" si="392"/>
        <v>1232881.8199999998</v>
      </c>
      <c r="F334" s="352" t="s">
        <v>29</v>
      </c>
      <c r="G334" s="348">
        <v>51117</v>
      </c>
      <c r="H334" s="353" t="s">
        <v>1146</v>
      </c>
      <c r="I334" s="348"/>
      <c r="J334" s="353" t="s">
        <v>1148</v>
      </c>
      <c r="K334" s="354">
        <f t="shared" si="393"/>
        <v>489346.54004655225</v>
      </c>
      <c r="L334" s="354">
        <f t="shared" si="394"/>
        <v>419043.50949199882</v>
      </c>
      <c r="M334" s="355"/>
      <c r="N334" s="356" t="s">
        <v>269</v>
      </c>
      <c r="O334" s="357" t="s">
        <v>644</v>
      </c>
      <c r="P334" s="356" t="e">
        <f>VLOOKUP(I334,I335:J728,2,FALSE)</f>
        <v>#N/A</v>
      </c>
      <c r="Q334" s="358" t="e">
        <f>VLOOKUP(I334,#REF!,5,FALSE)</f>
        <v>#REF!</v>
      </c>
      <c r="R334" s="358" t="e">
        <f>VLOOKUP(I334,#REF!,6,FALSE)</f>
        <v>#REF!</v>
      </c>
      <c r="S334" s="359" t="e">
        <f t="shared" si="395"/>
        <v>#REF!</v>
      </c>
      <c r="T334" s="348">
        <v>69</v>
      </c>
      <c r="U334" s="348">
        <v>1</v>
      </c>
      <c r="V334" s="365">
        <v>11.682</v>
      </c>
      <c r="W334" s="365">
        <v>34.369999999999997</v>
      </c>
      <c r="X334" s="356">
        <f t="shared" si="391"/>
        <v>1</v>
      </c>
      <c r="Y334" s="356">
        <f t="shared" si="396"/>
        <v>1</v>
      </c>
      <c r="Z334" s="361">
        <f t="shared" si="397"/>
        <v>489346.54004655225</v>
      </c>
      <c r="AA334" s="361">
        <f t="shared" si="398"/>
        <v>419043.50949199882</v>
      </c>
      <c r="AB334" s="356">
        <v>0</v>
      </c>
      <c r="AC334" s="361">
        <f t="shared" si="399"/>
        <v>0</v>
      </c>
      <c r="AD334" s="361">
        <f t="shared" si="400"/>
        <v>0</v>
      </c>
      <c r="AE334" s="362" t="s">
        <v>270</v>
      </c>
      <c r="AF334" s="363">
        <v>526</v>
      </c>
      <c r="AG334" s="363">
        <v>100</v>
      </c>
      <c r="AH334" s="363">
        <f t="shared" si="401"/>
        <v>11.682</v>
      </c>
      <c r="AI334" s="82"/>
    </row>
    <row r="335" spans="1:35" ht="14.45" customHeight="1" x14ac:dyDescent="0.2">
      <c r="A335" s="83">
        <v>69</v>
      </c>
      <c r="B335" s="84" t="s">
        <v>708</v>
      </c>
      <c r="C335" s="244" t="s">
        <v>167</v>
      </c>
      <c r="D335" s="85">
        <f t="shared" si="390"/>
        <v>1439722.7</v>
      </c>
      <c r="E335" s="85">
        <f t="shared" si="392"/>
        <v>1232881.8199999998</v>
      </c>
      <c r="F335" s="86" t="s">
        <v>30</v>
      </c>
      <c r="G335" s="83">
        <v>51135</v>
      </c>
      <c r="H335" s="88" t="s">
        <v>443</v>
      </c>
      <c r="I335" s="83">
        <v>51133</v>
      </c>
      <c r="J335" s="94" t="s">
        <v>711</v>
      </c>
      <c r="K335" s="96">
        <f t="shared" si="393"/>
        <v>36150.151006691885</v>
      </c>
      <c r="L335" s="96">
        <f t="shared" si="394"/>
        <v>30956.561264474833</v>
      </c>
      <c r="M335" s="97"/>
      <c r="N335" s="98" t="s">
        <v>277</v>
      </c>
      <c r="O335" s="112" t="s">
        <v>270</v>
      </c>
      <c r="P335" s="98" t="e">
        <f>VLOOKUP(I335,I336:J729,2,FALSE)</f>
        <v>#N/A</v>
      </c>
      <c r="Q335" s="99" t="e">
        <f>VLOOKUP(I335,#REF!,5,FALSE)</f>
        <v>#REF!</v>
      </c>
      <c r="R335" s="99" t="e">
        <f>VLOOKUP(I335,#REF!,6,FALSE)</f>
        <v>#REF!</v>
      </c>
      <c r="S335" s="100" t="e">
        <f t="shared" si="395"/>
        <v>#REF!</v>
      </c>
      <c r="T335" s="83">
        <v>69</v>
      </c>
      <c r="U335" s="83">
        <v>1</v>
      </c>
      <c r="V335" s="101">
        <v>0.86299999999999999</v>
      </c>
      <c r="W335" s="261">
        <v>34.369999999999997</v>
      </c>
      <c r="X335" s="98">
        <f t="shared" si="391"/>
        <v>0</v>
      </c>
      <c r="Y335" s="98">
        <f t="shared" si="396"/>
        <v>0</v>
      </c>
      <c r="Z335" s="105">
        <f t="shared" si="397"/>
        <v>0</v>
      </c>
      <c r="AA335" s="105">
        <f t="shared" si="398"/>
        <v>0</v>
      </c>
      <c r="AB335" s="98">
        <f t="shared" si="389"/>
        <v>1</v>
      </c>
      <c r="AC335" s="105">
        <f t="shared" si="399"/>
        <v>0</v>
      </c>
      <c r="AD335" s="105">
        <f t="shared" si="400"/>
        <v>0</v>
      </c>
      <c r="AE335" s="103" t="s">
        <v>270</v>
      </c>
      <c r="AF335" s="38">
        <v>526</v>
      </c>
      <c r="AG335" s="38">
        <v>100</v>
      </c>
      <c r="AH335" s="150">
        <f t="shared" si="401"/>
        <v>0.86299999999999999</v>
      </c>
      <c r="AI335" s="82"/>
    </row>
    <row r="336" spans="1:35" ht="14.45" customHeight="1" x14ac:dyDescent="0.2">
      <c r="A336" s="83">
        <v>69</v>
      </c>
      <c r="B336" s="84" t="s">
        <v>708</v>
      </c>
      <c r="C336" s="244" t="s">
        <v>167</v>
      </c>
      <c r="D336" s="85">
        <f t="shared" si="390"/>
        <v>1439722.7</v>
      </c>
      <c r="E336" s="85">
        <f t="shared" si="392"/>
        <v>1232881.8199999998</v>
      </c>
      <c r="F336" s="86" t="s">
        <v>30</v>
      </c>
      <c r="G336" s="83">
        <v>51149</v>
      </c>
      <c r="H336" s="88" t="s">
        <v>404</v>
      </c>
      <c r="I336" s="83">
        <v>51135</v>
      </c>
      <c r="J336" s="94" t="s">
        <v>443</v>
      </c>
      <c r="K336" s="96">
        <f t="shared" si="393"/>
        <v>351867.05498981674</v>
      </c>
      <c r="L336" s="96">
        <f t="shared" si="394"/>
        <v>301315.31242362526</v>
      </c>
      <c r="M336" s="97"/>
      <c r="N336" s="98" t="s">
        <v>269</v>
      </c>
      <c r="O336" s="112" t="s">
        <v>644</v>
      </c>
      <c r="P336" s="98" t="e">
        <f>VLOOKUP(I336,I338:J730,2,FALSE)</f>
        <v>#N/A</v>
      </c>
      <c r="Q336" s="99" t="e">
        <f>VLOOKUP(I336,#REF!,5,FALSE)</f>
        <v>#REF!</v>
      </c>
      <c r="R336" s="99" t="e">
        <f>VLOOKUP(I336,#REF!,6,FALSE)</f>
        <v>#REF!</v>
      </c>
      <c r="S336" s="100" t="e">
        <f t="shared" si="395"/>
        <v>#REF!</v>
      </c>
      <c r="T336" s="83">
        <v>69</v>
      </c>
      <c r="U336" s="83">
        <v>1</v>
      </c>
      <c r="V336" s="101">
        <v>8.4</v>
      </c>
      <c r="W336" s="261">
        <v>34.369999999999997</v>
      </c>
      <c r="X336" s="98">
        <f t="shared" si="391"/>
        <v>0</v>
      </c>
      <c r="Y336" s="98">
        <f t="shared" si="396"/>
        <v>1</v>
      </c>
      <c r="Z336" s="105">
        <f t="shared" si="397"/>
        <v>0</v>
      </c>
      <c r="AA336" s="105">
        <f t="shared" si="398"/>
        <v>0</v>
      </c>
      <c r="AB336" s="98">
        <f t="shared" si="389"/>
        <v>0</v>
      </c>
      <c r="AC336" s="105">
        <f t="shared" si="399"/>
        <v>0</v>
      </c>
      <c r="AD336" s="105">
        <f t="shared" si="400"/>
        <v>0</v>
      </c>
      <c r="AE336" s="103" t="s">
        <v>270</v>
      </c>
      <c r="AF336" s="38">
        <v>526</v>
      </c>
      <c r="AG336" s="38">
        <v>100</v>
      </c>
      <c r="AH336" s="150">
        <f t="shared" si="401"/>
        <v>8.4</v>
      </c>
      <c r="AI336" s="82"/>
    </row>
    <row r="337" spans="1:35" ht="14.45" customHeight="1" x14ac:dyDescent="0.2">
      <c r="A337" s="83">
        <v>69</v>
      </c>
      <c r="B337" s="84" t="s">
        <v>708</v>
      </c>
      <c r="C337" s="244" t="s">
        <v>167</v>
      </c>
      <c r="D337" s="85">
        <f t="shared" ref="D337" si="402">VLOOKUP(C337,TLine_Cost,2,FALSE)</f>
        <v>1439722.7</v>
      </c>
      <c r="E337" s="85">
        <f t="shared" ref="E337" si="403">VLOOKUP(C337,TLine_Cost,4,FALSE)</f>
        <v>1232881.8199999998</v>
      </c>
      <c r="F337" s="86" t="s">
        <v>30</v>
      </c>
      <c r="G337" s="83">
        <v>51117</v>
      </c>
      <c r="H337" s="94" t="s">
        <v>710</v>
      </c>
      <c r="I337" s="83"/>
      <c r="J337" s="94" t="s">
        <v>751</v>
      </c>
      <c r="K337" s="96">
        <f t="shared" ref="K337" si="404">D337*V337/W337</f>
        <v>290290.32036659878</v>
      </c>
      <c r="L337" s="96">
        <f t="shared" ref="L337" si="405">E337*V337/W337</f>
        <v>248585.13274949082</v>
      </c>
      <c r="M337" s="97"/>
      <c r="N337" s="98" t="s">
        <v>277</v>
      </c>
      <c r="O337" s="112" t="s">
        <v>270</v>
      </c>
      <c r="P337" s="98" t="e">
        <f>VLOOKUP(I337,I338:J744,2,FALSE)</f>
        <v>#N/A</v>
      </c>
      <c r="Q337" s="99" t="e">
        <f>VLOOKUP(I337,#REF!,5,FALSE)</f>
        <v>#REF!</v>
      </c>
      <c r="R337" s="99" t="e">
        <f>VLOOKUP(I337,#REF!,6,FALSE)</f>
        <v>#REF!</v>
      </c>
      <c r="S337" s="100" t="e">
        <f t="shared" ref="S337" si="406">SQRT(Q337^2+R337^2)</f>
        <v>#REF!</v>
      </c>
      <c r="T337" s="83">
        <v>69</v>
      </c>
      <c r="U337" s="83">
        <v>1</v>
      </c>
      <c r="V337" s="101">
        <v>6.93</v>
      </c>
      <c r="W337" s="261">
        <v>34.369999999999997</v>
      </c>
      <c r="X337" s="98">
        <f t="shared" si="391"/>
        <v>0</v>
      </c>
      <c r="Y337" s="98">
        <f t="shared" si="396"/>
        <v>0</v>
      </c>
      <c r="Z337" s="105">
        <f t="shared" ref="Z337" si="407">K337*X337*Y337</f>
        <v>0</v>
      </c>
      <c r="AA337" s="105">
        <f t="shared" ref="AA337" si="408">L337*X337*Y337</f>
        <v>0</v>
      </c>
      <c r="AB337" s="98">
        <f t="shared" ref="AB337" si="409">IF(N337="R",1,0)</f>
        <v>1</v>
      </c>
      <c r="AC337" s="105">
        <f t="shared" ref="AC337" si="410">K337*X337*AB337</f>
        <v>0</v>
      </c>
      <c r="AD337" s="105">
        <f t="shared" ref="AD337" si="411">L337*X337*AB337</f>
        <v>0</v>
      </c>
      <c r="AE337" s="103" t="s">
        <v>270</v>
      </c>
      <c r="AF337" s="38">
        <v>526</v>
      </c>
      <c r="AG337" s="38">
        <v>100</v>
      </c>
      <c r="AH337" s="150">
        <f t="shared" ref="AH337" si="412">V337</f>
        <v>6.93</v>
      </c>
      <c r="AI337" s="82"/>
    </row>
    <row r="338" spans="1:35" ht="14.45" customHeight="1" x14ac:dyDescent="0.2">
      <c r="A338" s="122">
        <v>69</v>
      </c>
      <c r="B338" s="89" t="s">
        <v>712</v>
      </c>
      <c r="C338" s="243" t="s">
        <v>755</v>
      </c>
      <c r="D338" s="165">
        <f>'Transmission Cost 12-30-2014'!B174</f>
        <v>1625073.1800000002</v>
      </c>
      <c r="E338" s="165">
        <f>'Transmission Cost 12-30-2014'!D174</f>
        <v>1430280.79</v>
      </c>
      <c r="F338" s="92" t="s">
        <v>29</v>
      </c>
      <c r="G338" s="95">
        <v>51149</v>
      </c>
      <c r="H338" s="243" t="s">
        <v>1012</v>
      </c>
      <c r="I338" s="200">
        <v>51143</v>
      </c>
      <c r="J338" s="243" t="s">
        <v>1149</v>
      </c>
      <c r="K338" s="232">
        <f t="shared" si="393"/>
        <v>281851.10690195125</v>
      </c>
      <c r="L338" s="232">
        <f t="shared" si="394"/>
        <v>248066.50482170735</v>
      </c>
      <c r="M338" s="154">
        <f>SUM(K338:K343)</f>
        <v>1421423.7653941463</v>
      </c>
      <c r="N338" s="233" t="s">
        <v>269</v>
      </c>
      <c r="O338" s="234" t="s">
        <v>644</v>
      </c>
      <c r="P338" s="233" t="e">
        <f>VLOOKUP(I338,I340:J731,2,FALSE)</f>
        <v>#N/A</v>
      </c>
      <c r="Q338" s="235" t="e">
        <f>VLOOKUP(I338,#REF!,5,FALSE)</f>
        <v>#REF!</v>
      </c>
      <c r="R338" s="235" t="e">
        <f>VLOOKUP(I338,#REF!,6,FALSE)</f>
        <v>#REF!</v>
      </c>
      <c r="S338" s="236" t="e">
        <f t="shared" si="395"/>
        <v>#REF!</v>
      </c>
      <c r="T338" s="200">
        <v>69</v>
      </c>
      <c r="U338" s="200">
        <v>1</v>
      </c>
      <c r="V338" s="276">
        <v>7.1109999999999998</v>
      </c>
      <c r="W338" s="312">
        <v>41</v>
      </c>
      <c r="X338" s="233">
        <f t="shared" si="391"/>
        <v>1</v>
      </c>
      <c r="Y338" s="233">
        <f t="shared" si="396"/>
        <v>1</v>
      </c>
      <c r="Z338" s="219">
        <f t="shared" si="397"/>
        <v>281851.10690195125</v>
      </c>
      <c r="AA338" s="219">
        <f t="shared" si="398"/>
        <v>248066.50482170735</v>
      </c>
      <c r="AB338" s="233">
        <f t="shared" si="389"/>
        <v>0</v>
      </c>
      <c r="AC338" s="219">
        <f t="shared" si="399"/>
        <v>0</v>
      </c>
      <c r="AD338" s="219">
        <f t="shared" si="400"/>
        <v>0</v>
      </c>
      <c r="AE338" s="126" t="s">
        <v>270</v>
      </c>
      <c r="AF338" s="127">
        <v>526</v>
      </c>
      <c r="AG338" s="127">
        <v>100</v>
      </c>
      <c r="AH338" s="127">
        <f t="shared" si="401"/>
        <v>7.1109999999999998</v>
      </c>
      <c r="AI338" s="82"/>
    </row>
    <row r="339" spans="1:35" ht="14.45" customHeight="1" x14ac:dyDescent="0.2">
      <c r="A339" s="200">
        <v>69</v>
      </c>
      <c r="B339" s="201" t="s">
        <v>712</v>
      </c>
      <c r="C339" s="341" t="s">
        <v>755</v>
      </c>
      <c r="D339" s="165">
        <f>'Transmission Cost 12-30-2014'!B174</f>
        <v>1625073.1800000002</v>
      </c>
      <c r="E339" s="165">
        <f>'Transmission Cost 12-30-2014'!D174</f>
        <v>1430280.79</v>
      </c>
      <c r="F339" s="199" t="s">
        <v>29</v>
      </c>
      <c r="G339" s="200">
        <v>51143</v>
      </c>
      <c r="H339" s="341" t="s">
        <v>1149</v>
      </c>
      <c r="I339" s="200">
        <v>51291</v>
      </c>
      <c r="J339" s="341" t="s">
        <v>1150</v>
      </c>
      <c r="K339" s="232">
        <f t="shared" si="393"/>
        <v>871.99048682926832</v>
      </c>
      <c r="L339" s="232">
        <f t="shared" si="394"/>
        <v>767.46774097560967</v>
      </c>
      <c r="M339" s="154"/>
      <c r="N339" s="233" t="s">
        <v>269</v>
      </c>
      <c r="O339" s="234" t="s">
        <v>644</v>
      </c>
      <c r="P339" s="233" t="e">
        <f>VLOOKUP(G339,I342:J732,2,FALSE)</f>
        <v>#N/A</v>
      </c>
      <c r="Q339" s="235" t="e">
        <f>VLOOKUP(G339,#REF!,5,FALSE)</f>
        <v>#REF!</v>
      </c>
      <c r="R339" s="235" t="e">
        <f>VLOOKUP(G339,#REF!,6,FALSE)</f>
        <v>#REF!</v>
      </c>
      <c r="S339" s="236" t="e">
        <f t="shared" si="395"/>
        <v>#REF!</v>
      </c>
      <c r="T339" s="200">
        <v>69</v>
      </c>
      <c r="U339" s="200">
        <v>1</v>
      </c>
      <c r="V339" s="276">
        <v>2.1999999999999999E-2</v>
      </c>
      <c r="W339" s="312">
        <v>41</v>
      </c>
      <c r="X339" s="233">
        <f t="shared" si="391"/>
        <v>1</v>
      </c>
      <c r="Y339" s="233">
        <f t="shared" si="396"/>
        <v>1</v>
      </c>
      <c r="Z339" s="219">
        <f t="shared" si="397"/>
        <v>871.99048682926832</v>
      </c>
      <c r="AA339" s="219">
        <f t="shared" si="398"/>
        <v>767.46774097560967</v>
      </c>
      <c r="AB339" s="233">
        <f>IF(N339="R",1,0)</f>
        <v>0</v>
      </c>
      <c r="AC339" s="219">
        <f t="shared" si="399"/>
        <v>0</v>
      </c>
      <c r="AD339" s="219">
        <f t="shared" si="400"/>
        <v>0</v>
      </c>
      <c r="AE339" s="237" t="s">
        <v>270</v>
      </c>
      <c r="AF339" s="238">
        <v>526</v>
      </c>
      <c r="AG339" s="238">
        <v>100</v>
      </c>
      <c r="AH339" s="238">
        <f t="shared" si="401"/>
        <v>2.1999999999999999E-2</v>
      </c>
      <c r="AI339" s="82"/>
    </row>
    <row r="340" spans="1:35" ht="14.45" customHeight="1" x14ac:dyDescent="0.2">
      <c r="A340" s="200">
        <v>69</v>
      </c>
      <c r="B340" s="201" t="s">
        <v>712</v>
      </c>
      <c r="C340" s="341" t="s">
        <v>755</v>
      </c>
      <c r="D340" s="165">
        <f>'Transmission Cost 12-30-2014'!B174</f>
        <v>1625073.1800000002</v>
      </c>
      <c r="E340" s="165">
        <f>'Transmission Cost 12-30-2014'!D174</f>
        <v>1430280.79</v>
      </c>
      <c r="F340" s="314" t="s">
        <v>29</v>
      </c>
      <c r="G340" s="200">
        <v>51291</v>
      </c>
      <c r="H340" s="341" t="s">
        <v>1149</v>
      </c>
      <c r="I340" s="200"/>
      <c r="J340" s="341" t="s">
        <v>1151</v>
      </c>
      <c r="K340" s="232">
        <f t="shared" si="393"/>
        <v>238965.02932243902</v>
      </c>
      <c r="L340" s="232">
        <f t="shared" si="394"/>
        <v>210321.04592463415</v>
      </c>
      <c r="M340" s="154"/>
      <c r="N340" s="233" t="s">
        <v>269</v>
      </c>
      <c r="O340" s="234" t="s">
        <v>644</v>
      </c>
      <c r="P340" s="233" t="e">
        <f>VLOOKUP(I340,I342:J732,2,FALSE)</f>
        <v>#N/A</v>
      </c>
      <c r="Q340" s="235" t="e">
        <f>VLOOKUP(I340,#REF!,5,FALSE)</f>
        <v>#REF!</v>
      </c>
      <c r="R340" s="235" t="e">
        <f>VLOOKUP(I340,#REF!,6,FALSE)</f>
        <v>#REF!</v>
      </c>
      <c r="S340" s="236" t="e">
        <f t="shared" si="395"/>
        <v>#REF!</v>
      </c>
      <c r="T340" s="200">
        <v>69</v>
      </c>
      <c r="U340" s="200">
        <v>1</v>
      </c>
      <c r="V340" s="276">
        <v>6.0289999999999999</v>
      </c>
      <c r="W340" s="312">
        <v>41</v>
      </c>
      <c r="X340" s="233">
        <f t="shared" si="391"/>
        <v>1</v>
      </c>
      <c r="Y340" s="233">
        <f t="shared" si="396"/>
        <v>1</v>
      </c>
      <c r="Z340" s="219">
        <f t="shared" si="397"/>
        <v>238965.02932243902</v>
      </c>
      <c r="AA340" s="219">
        <f t="shared" si="398"/>
        <v>210321.04592463415</v>
      </c>
      <c r="AB340" s="233">
        <f t="shared" si="389"/>
        <v>0</v>
      </c>
      <c r="AC340" s="219">
        <f t="shared" si="399"/>
        <v>0</v>
      </c>
      <c r="AD340" s="219">
        <f t="shared" si="400"/>
        <v>0</v>
      </c>
      <c r="AE340" s="237" t="s">
        <v>270</v>
      </c>
      <c r="AF340" s="238">
        <v>526</v>
      </c>
      <c r="AG340" s="238">
        <v>100</v>
      </c>
      <c r="AH340" s="238">
        <f t="shared" si="401"/>
        <v>6.0289999999999999</v>
      </c>
      <c r="AI340" s="82"/>
    </row>
    <row r="341" spans="1:35" ht="14.45" customHeight="1" x14ac:dyDescent="0.2">
      <c r="A341" s="83">
        <v>69</v>
      </c>
      <c r="B341" s="84" t="s">
        <v>712</v>
      </c>
      <c r="C341" s="244" t="s">
        <v>755</v>
      </c>
      <c r="D341" s="85">
        <f>'Transmission Cost 12-30-2014'!B174</f>
        <v>1625073.1800000002</v>
      </c>
      <c r="E341" s="85">
        <f>'Transmission Cost 12-30-2014'!D174</f>
        <v>1430280.79</v>
      </c>
      <c r="F341" s="86" t="s">
        <v>30</v>
      </c>
      <c r="G341" s="83">
        <v>51293</v>
      </c>
      <c r="H341" s="88" t="s">
        <v>714</v>
      </c>
      <c r="I341" s="83"/>
      <c r="J341" s="94" t="s">
        <v>888</v>
      </c>
      <c r="K341" s="96">
        <f>D341*V341/W341</f>
        <v>362272.41134634148</v>
      </c>
      <c r="L341" s="96">
        <f>E341*V341/W341</f>
        <v>318847.96147804882</v>
      </c>
      <c r="M341" s="97"/>
      <c r="N341" s="98" t="s">
        <v>269</v>
      </c>
      <c r="O341" s="112" t="s">
        <v>645</v>
      </c>
      <c r="P341" s="98" t="e">
        <f>VLOOKUP(I341,I343:J733,2,FALSE)</f>
        <v>#N/A</v>
      </c>
      <c r="Q341" s="99" t="e">
        <f>VLOOKUP(I341,#REF!,5,FALSE)</f>
        <v>#REF!</v>
      </c>
      <c r="R341" s="99" t="e">
        <f>VLOOKUP(I341,#REF!,6,FALSE)</f>
        <v>#REF!</v>
      </c>
      <c r="S341" s="100" t="e">
        <f>SQRT(Q341^2+R341^2)</f>
        <v>#REF!</v>
      </c>
      <c r="T341" s="83">
        <v>69</v>
      </c>
      <c r="U341" s="83">
        <v>1</v>
      </c>
      <c r="V341" s="101">
        <v>9.14</v>
      </c>
      <c r="W341" s="311">
        <v>41</v>
      </c>
      <c r="X341" s="98">
        <f t="shared" si="391"/>
        <v>0</v>
      </c>
      <c r="Y341" s="98">
        <f t="shared" si="396"/>
        <v>1</v>
      </c>
      <c r="Z341" s="105">
        <f>K341*X341*Y341</f>
        <v>0</v>
      </c>
      <c r="AA341" s="105">
        <f>L341*X341*Y341</f>
        <v>0</v>
      </c>
      <c r="AB341" s="98">
        <f>IF(N341="R",1,0)</f>
        <v>0</v>
      </c>
      <c r="AC341" s="105">
        <f>K341*X341*AB341</f>
        <v>0</v>
      </c>
      <c r="AD341" s="105">
        <f>L341*X341*AB341</f>
        <v>0</v>
      </c>
      <c r="AE341" s="103" t="s">
        <v>270</v>
      </c>
      <c r="AF341" s="38">
        <v>526</v>
      </c>
      <c r="AG341" s="38">
        <v>100</v>
      </c>
      <c r="AH341" s="150">
        <f t="shared" si="401"/>
        <v>9.14</v>
      </c>
      <c r="AI341" s="82"/>
    </row>
    <row r="342" spans="1:35" ht="14.45" customHeight="1" x14ac:dyDescent="0.2">
      <c r="A342" s="83">
        <v>69</v>
      </c>
      <c r="B342" s="84" t="s">
        <v>712</v>
      </c>
      <c r="C342" s="244" t="s">
        <v>755</v>
      </c>
      <c r="D342" s="85">
        <f>'Transmission Cost 12-30-2014'!B174</f>
        <v>1625073.1800000002</v>
      </c>
      <c r="E342" s="85">
        <f>'Transmission Cost 12-30-2014'!D174</f>
        <v>1430280.79</v>
      </c>
      <c r="F342" s="86" t="s">
        <v>30</v>
      </c>
      <c r="G342" s="83">
        <v>51295</v>
      </c>
      <c r="H342" s="88" t="s">
        <v>713</v>
      </c>
      <c r="I342" s="83">
        <v>51293</v>
      </c>
      <c r="J342" s="94" t="s">
        <v>714</v>
      </c>
      <c r="K342" s="96">
        <f t="shared" si="393"/>
        <v>198179.65609756098</v>
      </c>
      <c r="L342" s="96">
        <f t="shared" si="394"/>
        <v>174424.48658536587</v>
      </c>
      <c r="M342" s="97"/>
      <c r="N342" s="98" t="s">
        <v>277</v>
      </c>
      <c r="O342" s="112" t="s">
        <v>270</v>
      </c>
      <c r="P342" s="98" t="e">
        <f>VLOOKUP(I342,I343:J733,2,FALSE)</f>
        <v>#N/A</v>
      </c>
      <c r="Q342" s="99" t="e">
        <f>VLOOKUP(I342,#REF!,5,FALSE)</f>
        <v>#REF!</v>
      </c>
      <c r="R342" s="99" t="e">
        <f>VLOOKUP(I342,#REF!,6,FALSE)</f>
        <v>#REF!</v>
      </c>
      <c r="S342" s="100" t="e">
        <f t="shared" si="395"/>
        <v>#REF!</v>
      </c>
      <c r="T342" s="83">
        <v>69</v>
      </c>
      <c r="U342" s="83">
        <v>1</v>
      </c>
      <c r="V342" s="101">
        <v>5</v>
      </c>
      <c r="W342" s="311">
        <v>41</v>
      </c>
      <c r="X342" s="98">
        <f t="shared" si="391"/>
        <v>0</v>
      </c>
      <c r="Y342" s="98">
        <f t="shared" si="396"/>
        <v>0</v>
      </c>
      <c r="Z342" s="105">
        <f t="shared" si="397"/>
        <v>0</v>
      </c>
      <c r="AA342" s="105">
        <f t="shared" si="398"/>
        <v>0</v>
      </c>
      <c r="AB342" s="98">
        <f t="shared" si="389"/>
        <v>1</v>
      </c>
      <c r="AC342" s="105">
        <f t="shared" si="399"/>
        <v>0</v>
      </c>
      <c r="AD342" s="105">
        <f t="shared" si="400"/>
        <v>0</v>
      </c>
      <c r="AE342" s="103" t="s">
        <v>270</v>
      </c>
      <c r="AF342" s="38">
        <v>526</v>
      </c>
      <c r="AG342" s="38">
        <v>100</v>
      </c>
      <c r="AH342" s="150">
        <f t="shared" si="401"/>
        <v>5</v>
      </c>
      <c r="AI342" s="82"/>
    </row>
    <row r="343" spans="1:35" ht="14.45" customHeight="1" x14ac:dyDescent="0.2">
      <c r="A343" s="83">
        <v>69</v>
      </c>
      <c r="B343" s="84" t="s">
        <v>712</v>
      </c>
      <c r="C343" s="244" t="s">
        <v>755</v>
      </c>
      <c r="D343" s="85">
        <f>'Transmission Cost 12-30-2014'!B174</f>
        <v>1625073.1800000002</v>
      </c>
      <c r="E343" s="85">
        <f>'Transmission Cost 12-30-2014'!D174</f>
        <v>1430280.79</v>
      </c>
      <c r="F343" s="86" t="s">
        <v>30</v>
      </c>
      <c r="G343" s="83">
        <v>51387</v>
      </c>
      <c r="H343" s="88" t="s">
        <v>500</v>
      </c>
      <c r="I343" s="83">
        <v>51295</v>
      </c>
      <c r="J343" s="94" t="s">
        <v>713</v>
      </c>
      <c r="K343" s="96">
        <f t="shared" si="393"/>
        <v>339283.57123902446</v>
      </c>
      <c r="L343" s="96">
        <f t="shared" si="394"/>
        <v>298614.72103414632</v>
      </c>
      <c r="M343" s="97"/>
      <c r="N343" s="98" t="s">
        <v>269</v>
      </c>
      <c r="O343" s="112" t="s">
        <v>649</v>
      </c>
      <c r="P343" s="98" t="e">
        <f>VLOOKUP(I343,I348:J734,2,FALSE)</f>
        <v>#N/A</v>
      </c>
      <c r="Q343" s="99" t="e">
        <f>VLOOKUP(I343,#REF!,5,FALSE)</f>
        <v>#REF!</v>
      </c>
      <c r="R343" s="99" t="e">
        <f>VLOOKUP(I343,#REF!,6,FALSE)</f>
        <v>#REF!</v>
      </c>
      <c r="S343" s="100" t="e">
        <f t="shared" si="395"/>
        <v>#REF!</v>
      </c>
      <c r="T343" s="83">
        <v>69</v>
      </c>
      <c r="U343" s="83">
        <v>1</v>
      </c>
      <c r="V343" s="101">
        <v>8.56</v>
      </c>
      <c r="W343" s="311">
        <v>41</v>
      </c>
      <c r="X343" s="98">
        <f t="shared" si="391"/>
        <v>0</v>
      </c>
      <c r="Y343" s="98">
        <f t="shared" si="396"/>
        <v>1</v>
      </c>
      <c r="Z343" s="105">
        <f t="shared" si="397"/>
        <v>0</v>
      </c>
      <c r="AA343" s="105">
        <f t="shared" si="398"/>
        <v>0</v>
      </c>
      <c r="AB343" s="98">
        <f t="shared" si="389"/>
        <v>0</v>
      </c>
      <c r="AC343" s="105">
        <f t="shared" si="399"/>
        <v>0</v>
      </c>
      <c r="AD343" s="105">
        <f t="shared" si="400"/>
        <v>0</v>
      </c>
      <c r="AE343" s="103" t="s">
        <v>270</v>
      </c>
      <c r="AF343" s="38">
        <v>526</v>
      </c>
      <c r="AG343" s="38">
        <v>100</v>
      </c>
      <c r="AH343" s="150">
        <f t="shared" si="401"/>
        <v>8.56</v>
      </c>
      <c r="AI343" s="82"/>
    </row>
    <row r="344" spans="1:35" ht="14.45" customHeight="1" x14ac:dyDescent="0.2">
      <c r="A344" s="83">
        <v>69</v>
      </c>
      <c r="B344" s="84" t="s">
        <v>445</v>
      </c>
      <c r="C344" s="244" t="s">
        <v>796</v>
      </c>
      <c r="D344" s="85">
        <f>VLOOKUP(C344,TLine_Cost,2,FALSE)</f>
        <v>587277.34000000008</v>
      </c>
      <c r="E344" s="85">
        <f t="shared" si="392"/>
        <v>542112.56000000006</v>
      </c>
      <c r="F344" s="86" t="s">
        <v>30</v>
      </c>
      <c r="G344" s="83">
        <v>51387</v>
      </c>
      <c r="H344" s="88" t="s">
        <v>500</v>
      </c>
      <c r="I344" s="83"/>
      <c r="J344" s="94" t="s">
        <v>750</v>
      </c>
      <c r="K344" s="96">
        <f t="shared" si="393"/>
        <v>410046.24204809946</v>
      </c>
      <c r="L344" s="96">
        <f t="shared" si="394"/>
        <v>378511.48487199389</v>
      </c>
      <c r="M344" s="97">
        <f>SUM(K344:K346)</f>
        <v>564440.04235259909</v>
      </c>
      <c r="N344" s="98" t="s">
        <v>277</v>
      </c>
      <c r="O344" s="112" t="s">
        <v>270</v>
      </c>
      <c r="P344" s="98" t="e">
        <f>VLOOKUP(I344,I345:J643,2,FALSE)</f>
        <v>#N/A</v>
      </c>
      <c r="Q344" s="99" t="e">
        <f>VLOOKUP(I344,#REF!,5,FALSE)</f>
        <v>#REF!</v>
      </c>
      <c r="R344" s="99" t="e">
        <f>VLOOKUP(I344,#REF!,6,FALSE)</f>
        <v>#REF!</v>
      </c>
      <c r="S344" s="100" t="e">
        <f t="shared" si="395"/>
        <v>#REF!</v>
      </c>
      <c r="T344" s="83">
        <v>69</v>
      </c>
      <c r="U344" s="83">
        <v>1</v>
      </c>
      <c r="V344" s="101">
        <v>14.4</v>
      </c>
      <c r="W344" s="261">
        <v>20.623999999999999</v>
      </c>
      <c r="X344" s="98">
        <f t="shared" si="391"/>
        <v>0</v>
      </c>
      <c r="Y344" s="98">
        <f t="shared" si="396"/>
        <v>0</v>
      </c>
      <c r="Z344" s="105">
        <f t="shared" si="397"/>
        <v>0</v>
      </c>
      <c r="AA344" s="105">
        <f t="shared" si="398"/>
        <v>0</v>
      </c>
      <c r="AB344" s="98">
        <f t="shared" ref="AB344:AB347" si="413">IF(N344="R",1,0)</f>
        <v>1</v>
      </c>
      <c r="AC344" s="105">
        <f t="shared" si="399"/>
        <v>0</v>
      </c>
      <c r="AD344" s="105">
        <f t="shared" si="400"/>
        <v>0</v>
      </c>
      <c r="AE344" s="103" t="s">
        <v>270</v>
      </c>
      <c r="AF344" s="38">
        <v>526</v>
      </c>
      <c r="AG344" s="38">
        <v>100</v>
      </c>
      <c r="AH344" s="150">
        <f t="shared" si="401"/>
        <v>14.4</v>
      </c>
      <c r="AI344" s="82"/>
    </row>
    <row r="345" spans="1:35" ht="14.45" customHeight="1" x14ac:dyDescent="0.2">
      <c r="A345" s="83">
        <v>69</v>
      </c>
      <c r="B345" s="84" t="s">
        <v>445</v>
      </c>
      <c r="C345" s="244" t="s">
        <v>796</v>
      </c>
      <c r="D345" s="85">
        <f>VLOOKUP(C345,TLine_Cost,2,FALSE)</f>
        <v>587277.34000000008</v>
      </c>
      <c r="E345" s="85">
        <f t="shared" si="392"/>
        <v>542112.56000000006</v>
      </c>
      <c r="F345" s="86" t="s">
        <v>30</v>
      </c>
      <c r="G345" s="83">
        <v>51393</v>
      </c>
      <c r="H345" s="88" t="s">
        <v>447</v>
      </c>
      <c r="I345" s="83">
        <v>51391</v>
      </c>
      <c r="J345" s="94" t="s">
        <v>448</v>
      </c>
      <c r="K345" s="96">
        <f t="shared" si="393"/>
        <v>125291.90729247482</v>
      </c>
      <c r="L345" s="96">
        <f t="shared" si="394"/>
        <v>115656.28704422036</v>
      </c>
      <c r="M345" s="97"/>
      <c r="N345" s="98" t="s">
        <v>277</v>
      </c>
      <c r="O345" s="112" t="s">
        <v>270</v>
      </c>
      <c r="P345" s="98" t="e">
        <f>VLOOKUP(I345,I346:J644,2,FALSE)</f>
        <v>#N/A</v>
      </c>
      <c r="Q345" s="99" t="e">
        <f>VLOOKUP(I345,#REF!,5,FALSE)</f>
        <v>#REF!</v>
      </c>
      <c r="R345" s="99" t="e">
        <f>VLOOKUP(I345,#REF!,6,FALSE)</f>
        <v>#REF!</v>
      </c>
      <c r="S345" s="100" t="e">
        <f t="shared" si="395"/>
        <v>#REF!</v>
      </c>
      <c r="T345" s="83">
        <v>69</v>
      </c>
      <c r="U345" s="83">
        <v>1</v>
      </c>
      <c r="V345" s="101">
        <v>4.4000000000000004</v>
      </c>
      <c r="W345" s="261">
        <v>20.623999999999999</v>
      </c>
      <c r="X345" s="98">
        <f t="shared" si="391"/>
        <v>0</v>
      </c>
      <c r="Y345" s="98">
        <f t="shared" si="396"/>
        <v>0</v>
      </c>
      <c r="Z345" s="105">
        <f t="shared" si="397"/>
        <v>0</v>
      </c>
      <c r="AA345" s="105">
        <f t="shared" si="398"/>
        <v>0</v>
      </c>
      <c r="AB345" s="98">
        <f t="shared" si="413"/>
        <v>1</v>
      </c>
      <c r="AC345" s="105">
        <f t="shared" si="399"/>
        <v>0</v>
      </c>
      <c r="AD345" s="105">
        <f t="shared" si="400"/>
        <v>0</v>
      </c>
      <c r="AE345" s="103" t="s">
        <v>270</v>
      </c>
      <c r="AF345" s="38">
        <v>526</v>
      </c>
      <c r="AG345" s="38">
        <v>100</v>
      </c>
      <c r="AH345" s="150">
        <f t="shared" si="401"/>
        <v>4.4000000000000004</v>
      </c>
      <c r="AI345" s="82"/>
    </row>
    <row r="346" spans="1:35" s="35" customFormat="1" ht="14.45" customHeight="1" x14ac:dyDescent="0.2">
      <c r="A346" s="122">
        <v>69</v>
      </c>
      <c r="B346" s="201" t="s">
        <v>445</v>
      </c>
      <c r="C346" s="243" t="s">
        <v>796</v>
      </c>
      <c r="D346" s="91">
        <f>VLOOKUP(C346,TLine_Cost,2,FALSE)</f>
        <v>587277.34000000008</v>
      </c>
      <c r="E346" s="91">
        <f t="shared" si="392"/>
        <v>542112.56000000006</v>
      </c>
      <c r="F346" s="199" t="s">
        <v>29</v>
      </c>
      <c r="G346" s="200">
        <v>51401</v>
      </c>
      <c r="H346" s="243" t="s">
        <v>1152</v>
      </c>
      <c r="I346" s="200">
        <v>51393</v>
      </c>
      <c r="J346" s="243" t="s">
        <v>1153</v>
      </c>
      <c r="K346" s="232">
        <f t="shared" si="393"/>
        <v>29101.893012024833</v>
      </c>
      <c r="L346" s="232">
        <f t="shared" si="394"/>
        <v>26863.801217998454</v>
      </c>
      <c r="M346" s="154"/>
      <c r="N346" s="233" t="s">
        <v>269</v>
      </c>
      <c r="O346" s="234" t="s">
        <v>648</v>
      </c>
      <c r="P346" s="233" t="str">
        <f>VLOOKUP(I346,I233:J645,2,FALSE)</f>
        <v>Switch 8811 to SP-Halfway</v>
      </c>
      <c r="Q346" s="235" t="e">
        <f>VLOOKUP(I346,#REF!,5,FALSE)</f>
        <v>#REF!</v>
      </c>
      <c r="R346" s="235" t="e">
        <f>VLOOKUP(I346,#REF!,6,FALSE)</f>
        <v>#REF!</v>
      </c>
      <c r="S346" s="236" t="e">
        <f t="shared" si="395"/>
        <v>#REF!</v>
      </c>
      <c r="T346" s="200">
        <v>69</v>
      </c>
      <c r="U346" s="200">
        <v>1</v>
      </c>
      <c r="V346" s="276">
        <v>1.022</v>
      </c>
      <c r="W346" s="276">
        <v>20.623999999999999</v>
      </c>
      <c r="X346" s="233">
        <f t="shared" si="391"/>
        <v>1</v>
      </c>
      <c r="Y346" s="233">
        <f t="shared" si="396"/>
        <v>1</v>
      </c>
      <c r="Z346" s="219">
        <f t="shared" si="397"/>
        <v>29101.893012024833</v>
      </c>
      <c r="AA346" s="219">
        <f t="shared" si="398"/>
        <v>26863.801217998454</v>
      </c>
      <c r="AB346" s="118">
        <f t="shared" si="413"/>
        <v>0</v>
      </c>
      <c r="AC346" s="125">
        <f t="shared" si="399"/>
        <v>0</v>
      </c>
      <c r="AD346" s="125">
        <f t="shared" si="400"/>
        <v>0</v>
      </c>
      <c r="AE346" s="126" t="s">
        <v>270</v>
      </c>
      <c r="AF346" s="127">
        <v>526</v>
      </c>
      <c r="AG346" s="127">
        <v>100</v>
      </c>
      <c r="AH346" s="127">
        <f t="shared" si="401"/>
        <v>1.022</v>
      </c>
      <c r="AI346" s="82"/>
    </row>
    <row r="347" spans="1:35" ht="14.45" customHeight="1" x14ac:dyDescent="0.2">
      <c r="A347" s="83">
        <v>69</v>
      </c>
      <c r="B347" s="84" t="s">
        <v>699</v>
      </c>
      <c r="C347" s="87" t="s">
        <v>787</v>
      </c>
      <c r="D347" s="85">
        <f>VLOOKUP(C347,TLine_Cost,2,FALSE)</f>
        <v>99807.2</v>
      </c>
      <c r="E347" s="85">
        <f t="shared" ref="E347" si="414">VLOOKUP(C347,TLine_Cost,4,FALSE)</f>
        <v>37558.86</v>
      </c>
      <c r="F347" s="86" t="s">
        <v>29</v>
      </c>
      <c r="G347" s="83">
        <v>51401</v>
      </c>
      <c r="H347" s="244" t="s">
        <v>1144</v>
      </c>
      <c r="I347" s="83">
        <v>51349</v>
      </c>
      <c r="J347" s="244" t="s">
        <v>1154</v>
      </c>
      <c r="K347" s="96">
        <f t="shared" ref="K347" si="415">D347*V347/W347</f>
        <v>99807.2</v>
      </c>
      <c r="L347" s="96">
        <f t="shared" ref="L347" si="416">E347*V347/W347</f>
        <v>37558.86</v>
      </c>
      <c r="M347" s="97">
        <f>SUM(K347)</f>
        <v>99807.2</v>
      </c>
      <c r="N347" s="98" t="s">
        <v>277</v>
      </c>
      <c r="O347" s="112" t="s">
        <v>270</v>
      </c>
      <c r="P347" s="98" t="e">
        <f>VLOOKUP(I347,I392:J766,2,FALSE)</f>
        <v>#N/A</v>
      </c>
      <c r="Q347" s="99" t="e">
        <f>VLOOKUP(I347,#REF!,5,FALSE)</f>
        <v>#REF!</v>
      </c>
      <c r="R347" s="99" t="e">
        <f>VLOOKUP(I347,#REF!,6,FALSE)</f>
        <v>#REF!</v>
      </c>
      <c r="S347" s="100" t="e">
        <f t="shared" ref="S347" si="417">SQRT(Q347^2+R347^2)</f>
        <v>#REF!</v>
      </c>
      <c r="T347" s="83">
        <v>69</v>
      </c>
      <c r="U347" s="83">
        <v>1</v>
      </c>
      <c r="V347" s="261">
        <v>10.082000000000001</v>
      </c>
      <c r="W347" s="261">
        <v>10.082000000000001</v>
      </c>
      <c r="X347" s="98">
        <f t="shared" si="391"/>
        <v>1</v>
      </c>
      <c r="Y347" s="98">
        <f t="shared" si="396"/>
        <v>0</v>
      </c>
      <c r="Z347" s="105">
        <f t="shared" ref="Z347" si="418">K347*X347*Y347</f>
        <v>0</v>
      </c>
      <c r="AA347" s="105">
        <f t="shared" ref="AA347" si="419">L347*X347*Y347</f>
        <v>0</v>
      </c>
      <c r="AB347" s="98">
        <f t="shared" si="413"/>
        <v>1</v>
      </c>
      <c r="AC347" s="105">
        <f t="shared" ref="AC347" si="420">K347*X347*AB347</f>
        <v>99807.2</v>
      </c>
      <c r="AD347" s="105">
        <f t="shared" ref="AD347" si="421">L347*X347*AB347</f>
        <v>37558.86</v>
      </c>
      <c r="AE347" s="103" t="s">
        <v>270</v>
      </c>
      <c r="AF347" s="38">
        <v>526</v>
      </c>
      <c r="AG347" s="38">
        <v>100</v>
      </c>
      <c r="AH347" s="38">
        <f t="shared" si="401"/>
        <v>10.082000000000001</v>
      </c>
      <c r="AI347" s="82"/>
    </row>
    <row r="348" spans="1:35" ht="14.45" customHeight="1" x14ac:dyDescent="0.2">
      <c r="A348" s="83">
        <v>69</v>
      </c>
      <c r="B348" s="84" t="s">
        <v>717</v>
      </c>
      <c r="C348" s="93" t="str">
        <f t="shared" ref="C348:C354" si="422">VLOOKUP(B348,ckt_lookup,2,FALSE)</f>
        <v xml:space="preserve">Elec Tran-Line OH-TX- 69KV-Tuco Int-NM St Line </v>
      </c>
      <c r="D348" s="85">
        <f>'Transmission Cost 12-30-2014'!B282</f>
        <v>7263579.3499999996</v>
      </c>
      <c r="E348" s="85">
        <f>'Transmission Cost 12-30-2014'!D282</f>
        <v>4942186.54</v>
      </c>
      <c r="F348" s="86" t="s">
        <v>30</v>
      </c>
      <c r="G348" s="83">
        <v>51465</v>
      </c>
      <c r="H348" s="88" t="s">
        <v>424</v>
      </c>
      <c r="I348" s="83">
        <v>51471</v>
      </c>
      <c r="J348" s="94" t="s">
        <v>723</v>
      </c>
      <c r="K348" s="96">
        <f t="shared" ref="K348:K360" si="423">D348*V348/W348</f>
        <v>273221.11914309597</v>
      </c>
      <c r="L348" s="96">
        <f t="shared" ref="L348:L360" si="424">E348*V348/W348</f>
        <v>185901.42303226097</v>
      </c>
      <c r="M348" s="97">
        <f>SUM(K348:K354)</f>
        <v>4917159.660734456</v>
      </c>
      <c r="N348" s="98" t="s">
        <v>269</v>
      </c>
      <c r="O348" s="112" t="s">
        <v>649</v>
      </c>
      <c r="P348" s="98" t="e">
        <f t="shared" ref="P348:P358" si="425">VLOOKUP(I348,I349:J736,2,FALSE)</f>
        <v>#N/A</v>
      </c>
      <c r="Q348" s="99" t="e">
        <f>VLOOKUP(I348,#REF!,5,FALSE)</f>
        <v>#REF!</v>
      </c>
      <c r="R348" s="99" t="e">
        <f>VLOOKUP(I348,#REF!,6,FALSE)</f>
        <v>#REF!</v>
      </c>
      <c r="S348" s="100" t="e">
        <f t="shared" ref="S348:S360" si="426">SQRT(Q348^2+R348^2)</f>
        <v>#REF!</v>
      </c>
      <c r="T348" s="83">
        <v>69</v>
      </c>
      <c r="U348" s="83">
        <v>1</v>
      </c>
      <c r="V348" s="101">
        <v>1.665</v>
      </c>
      <c r="W348" s="101">
        <v>44.264000000000003</v>
      </c>
      <c r="X348" s="98">
        <f t="shared" si="391"/>
        <v>0</v>
      </c>
      <c r="Y348" s="98">
        <f t="shared" si="396"/>
        <v>1</v>
      </c>
      <c r="Z348" s="105">
        <f t="shared" ref="Z348:Z371" si="427">K348*X348*Y348</f>
        <v>0</v>
      </c>
      <c r="AA348" s="105">
        <f t="shared" ref="AA348:AA371" si="428">L348*X348*Y348</f>
        <v>0</v>
      </c>
      <c r="AB348" s="98">
        <f t="shared" ref="AB348:AB371" si="429">IF(N348="R",1,0)</f>
        <v>0</v>
      </c>
      <c r="AC348" s="105">
        <f t="shared" ref="AC348:AC371" si="430">K348*X348*AB348</f>
        <v>0</v>
      </c>
      <c r="AD348" s="105">
        <f t="shared" ref="AD348:AD371" si="431">L348*X348*AB348</f>
        <v>0</v>
      </c>
      <c r="AE348" s="103" t="s">
        <v>270</v>
      </c>
      <c r="AF348" s="38">
        <v>526</v>
      </c>
      <c r="AG348" s="38">
        <v>100</v>
      </c>
      <c r="AH348" s="150">
        <f t="shared" si="401"/>
        <v>1.665</v>
      </c>
      <c r="AI348" s="82"/>
    </row>
    <row r="349" spans="1:35" ht="14.45" customHeight="1" x14ac:dyDescent="0.2">
      <c r="A349" s="83">
        <v>69</v>
      </c>
      <c r="B349" s="84" t="s">
        <v>717</v>
      </c>
      <c r="C349" s="93" t="str">
        <f t="shared" si="422"/>
        <v xml:space="preserve">Elec Tran-Line OH-TX- 69KV-Tuco Int-NM St Line </v>
      </c>
      <c r="D349" s="85">
        <f>'Transmission Cost 12-30-2014'!B282</f>
        <v>7263579.3499999996</v>
      </c>
      <c r="E349" s="85">
        <f>'Transmission Cost 12-30-2014'!D282</f>
        <v>4942186.54</v>
      </c>
      <c r="F349" s="86" t="s">
        <v>30</v>
      </c>
      <c r="G349" s="83">
        <v>51471</v>
      </c>
      <c r="H349" s="88" t="s">
        <v>723</v>
      </c>
      <c r="I349" s="83">
        <v>51473</v>
      </c>
      <c r="J349" s="94" t="s">
        <v>718</v>
      </c>
      <c r="K349" s="96">
        <f t="shared" si="423"/>
        <v>332295.95571457612</v>
      </c>
      <c r="L349" s="96">
        <f t="shared" si="424"/>
        <v>226096.32530950659</v>
      </c>
      <c r="M349" s="97"/>
      <c r="N349" s="98" t="s">
        <v>277</v>
      </c>
      <c r="O349" s="112" t="s">
        <v>270</v>
      </c>
      <c r="P349" s="98" t="e">
        <f t="shared" si="425"/>
        <v>#N/A</v>
      </c>
      <c r="Q349" s="99" t="e">
        <f>VLOOKUP(I349,#REF!,5,FALSE)</f>
        <v>#REF!</v>
      </c>
      <c r="R349" s="99" t="e">
        <f>VLOOKUP(I349,#REF!,6,FALSE)</f>
        <v>#REF!</v>
      </c>
      <c r="S349" s="100" t="e">
        <f t="shared" si="426"/>
        <v>#REF!</v>
      </c>
      <c r="T349" s="83">
        <v>69</v>
      </c>
      <c r="U349" s="83">
        <v>1</v>
      </c>
      <c r="V349" s="101">
        <v>2.0249999999999999</v>
      </c>
      <c r="W349" s="101">
        <v>44.264000000000003</v>
      </c>
      <c r="X349" s="98">
        <f t="shared" si="391"/>
        <v>0</v>
      </c>
      <c r="Y349" s="98">
        <f t="shared" si="396"/>
        <v>0</v>
      </c>
      <c r="Z349" s="105">
        <f t="shared" si="427"/>
        <v>0</v>
      </c>
      <c r="AA349" s="105">
        <f t="shared" si="428"/>
        <v>0</v>
      </c>
      <c r="AB349" s="98">
        <f t="shared" si="429"/>
        <v>1</v>
      </c>
      <c r="AC349" s="105">
        <f t="shared" si="430"/>
        <v>0</v>
      </c>
      <c r="AD349" s="105">
        <f t="shared" si="431"/>
        <v>0</v>
      </c>
      <c r="AE349" s="103" t="s">
        <v>270</v>
      </c>
      <c r="AF349" s="38">
        <v>526</v>
      </c>
      <c r="AG349" s="38">
        <v>100</v>
      </c>
      <c r="AH349" s="150">
        <f t="shared" si="401"/>
        <v>2.0249999999999999</v>
      </c>
    </row>
    <row r="350" spans="1:35" ht="14.45" customHeight="1" x14ac:dyDescent="0.2">
      <c r="A350" s="83">
        <v>69</v>
      </c>
      <c r="B350" s="84" t="s">
        <v>717</v>
      </c>
      <c r="C350" s="93" t="str">
        <f t="shared" si="422"/>
        <v xml:space="preserve">Elec Tran-Line OH-TX- 69KV-Tuco Int-NM St Line </v>
      </c>
      <c r="D350" s="85">
        <f>'Transmission Cost 12-30-2014'!B282</f>
        <v>7263579.3499999996</v>
      </c>
      <c r="E350" s="85">
        <f>'Transmission Cost 12-30-2014'!D282</f>
        <v>4942186.54</v>
      </c>
      <c r="F350" s="86" t="s">
        <v>30</v>
      </c>
      <c r="G350" s="83">
        <v>51473</v>
      </c>
      <c r="H350" s="88" t="s">
        <v>718</v>
      </c>
      <c r="I350" s="83">
        <v>51475</v>
      </c>
      <c r="J350" s="94" t="s">
        <v>719</v>
      </c>
      <c r="K350" s="96">
        <f t="shared" si="423"/>
        <v>1082710.4769406288</v>
      </c>
      <c r="L350" s="96">
        <f t="shared" si="424"/>
        <v>736683.23673685163</v>
      </c>
      <c r="M350" s="97"/>
      <c r="N350" s="98" t="s">
        <v>269</v>
      </c>
      <c r="O350" s="112" t="s">
        <v>649</v>
      </c>
      <c r="P350" s="98" t="e">
        <f t="shared" si="425"/>
        <v>#N/A</v>
      </c>
      <c r="Q350" s="99" t="e">
        <f>VLOOKUP(I350,#REF!,5,FALSE)</f>
        <v>#REF!</v>
      </c>
      <c r="R350" s="99" t="e">
        <f>VLOOKUP(I350,#REF!,6,FALSE)</f>
        <v>#REF!</v>
      </c>
      <c r="S350" s="100" t="e">
        <f t="shared" si="426"/>
        <v>#REF!</v>
      </c>
      <c r="T350" s="83">
        <v>69</v>
      </c>
      <c r="U350" s="83">
        <v>1</v>
      </c>
      <c r="V350" s="101">
        <v>6.5979999999999999</v>
      </c>
      <c r="W350" s="101">
        <v>44.264000000000003</v>
      </c>
      <c r="X350" s="98">
        <f t="shared" si="391"/>
        <v>0</v>
      </c>
      <c r="Y350" s="98">
        <f t="shared" si="396"/>
        <v>1</v>
      </c>
      <c r="Z350" s="105">
        <f t="shared" si="427"/>
        <v>0</v>
      </c>
      <c r="AA350" s="105">
        <f t="shared" si="428"/>
        <v>0</v>
      </c>
      <c r="AB350" s="98">
        <f t="shared" si="429"/>
        <v>0</v>
      </c>
      <c r="AC350" s="105">
        <f t="shared" si="430"/>
        <v>0</v>
      </c>
      <c r="AD350" s="105">
        <f t="shared" si="431"/>
        <v>0</v>
      </c>
      <c r="AE350" s="103" t="s">
        <v>270</v>
      </c>
      <c r="AF350" s="38">
        <v>526</v>
      </c>
      <c r="AG350" s="38">
        <v>100</v>
      </c>
      <c r="AH350" s="150">
        <f t="shared" si="401"/>
        <v>6.5979999999999999</v>
      </c>
    </row>
    <row r="351" spans="1:35" ht="14.45" customHeight="1" x14ac:dyDescent="0.2">
      <c r="A351" s="83">
        <v>69</v>
      </c>
      <c r="B351" s="84" t="s">
        <v>717</v>
      </c>
      <c r="C351" s="93" t="str">
        <f t="shared" si="422"/>
        <v xml:space="preserve">Elec Tran-Line OH-TX- 69KV-Tuco Int-NM St Line </v>
      </c>
      <c r="D351" s="85">
        <f>'Transmission Cost 12-30-2014'!B282</f>
        <v>7263579.3499999996</v>
      </c>
      <c r="E351" s="85">
        <f>'Transmission Cost 12-30-2014'!D282</f>
        <v>4942186.54</v>
      </c>
      <c r="F351" s="86" t="s">
        <v>30</v>
      </c>
      <c r="G351" s="83">
        <v>51473</v>
      </c>
      <c r="H351" s="88" t="s">
        <v>718</v>
      </c>
      <c r="I351" s="83">
        <v>51477</v>
      </c>
      <c r="J351" s="94" t="s">
        <v>722</v>
      </c>
      <c r="K351" s="96">
        <f t="shared" si="423"/>
        <v>300461.18267327844</v>
      </c>
      <c r="L351" s="96">
        <f t="shared" si="424"/>
        <v>204435.73908232423</v>
      </c>
      <c r="M351" s="97"/>
      <c r="N351" s="98" t="s">
        <v>277</v>
      </c>
      <c r="O351" s="112" t="s">
        <v>270</v>
      </c>
      <c r="P351" s="98" t="e">
        <f t="shared" si="425"/>
        <v>#N/A</v>
      </c>
      <c r="Q351" s="99" t="e">
        <f>VLOOKUP(I351,#REF!,5,FALSE)</f>
        <v>#REF!</v>
      </c>
      <c r="R351" s="99" t="e">
        <f>VLOOKUP(I351,#REF!,6,FALSE)</f>
        <v>#REF!</v>
      </c>
      <c r="S351" s="100" t="e">
        <f t="shared" si="426"/>
        <v>#REF!</v>
      </c>
      <c r="T351" s="83">
        <v>69</v>
      </c>
      <c r="U351" s="83">
        <v>1</v>
      </c>
      <c r="V351" s="101">
        <v>1.831</v>
      </c>
      <c r="W351" s="101">
        <v>44.264000000000003</v>
      </c>
      <c r="X351" s="98">
        <f t="shared" si="391"/>
        <v>0</v>
      </c>
      <c r="Y351" s="98">
        <f t="shared" si="396"/>
        <v>0</v>
      </c>
      <c r="Z351" s="105">
        <f t="shared" si="427"/>
        <v>0</v>
      </c>
      <c r="AA351" s="105">
        <f t="shared" si="428"/>
        <v>0</v>
      </c>
      <c r="AB351" s="98">
        <f t="shared" si="429"/>
        <v>1</v>
      </c>
      <c r="AC351" s="105">
        <f t="shared" si="430"/>
        <v>0</v>
      </c>
      <c r="AD351" s="105">
        <f t="shared" si="431"/>
        <v>0</v>
      </c>
      <c r="AE351" s="103" t="s">
        <v>270</v>
      </c>
      <c r="AF351" s="38">
        <v>526</v>
      </c>
      <c r="AG351" s="38">
        <v>100</v>
      </c>
      <c r="AH351" s="150">
        <f t="shared" si="401"/>
        <v>1.831</v>
      </c>
    </row>
    <row r="352" spans="1:35" ht="14.45" customHeight="1" x14ac:dyDescent="0.2">
      <c r="A352" s="83">
        <v>69</v>
      </c>
      <c r="B352" s="84" t="s">
        <v>717</v>
      </c>
      <c r="C352" s="93" t="str">
        <f t="shared" si="422"/>
        <v xml:space="preserve">Elec Tran-Line OH-TX- 69KV-Tuco Int-NM St Line </v>
      </c>
      <c r="D352" s="85">
        <f>'Transmission Cost 12-30-2014'!B282</f>
        <v>7263579.3499999996</v>
      </c>
      <c r="E352" s="85">
        <f>'Transmission Cost 12-30-2014'!D282</f>
        <v>4942186.54</v>
      </c>
      <c r="F352" s="86" t="s">
        <v>30</v>
      </c>
      <c r="G352" s="83">
        <v>51477</v>
      </c>
      <c r="H352" s="88" t="s">
        <v>722</v>
      </c>
      <c r="I352" s="83">
        <v>51479</v>
      </c>
      <c r="J352" s="94" t="s">
        <v>724</v>
      </c>
      <c r="K352" s="96">
        <f t="shared" si="423"/>
        <v>969155.51330878353</v>
      </c>
      <c r="L352" s="96">
        <f t="shared" si="424"/>
        <v>659419.70235947939</v>
      </c>
      <c r="M352" s="97"/>
      <c r="N352" s="98" t="s">
        <v>277</v>
      </c>
      <c r="O352" s="112" t="s">
        <v>270</v>
      </c>
      <c r="P352" s="98" t="e">
        <f t="shared" si="425"/>
        <v>#N/A</v>
      </c>
      <c r="Q352" s="99" t="e">
        <f>VLOOKUP(I352,#REF!,5,FALSE)</f>
        <v>#REF!</v>
      </c>
      <c r="R352" s="99" t="e">
        <f>VLOOKUP(I352,#REF!,6,FALSE)</f>
        <v>#REF!</v>
      </c>
      <c r="S352" s="100" t="e">
        <f t="shared" si="426"/>
        <v>#REF!</v>
      </c>
      <c r="T352" s="83">
        <v>69</v>
      </c>
      <c r="U352" s="83">
        <v>1</v>
      </c>
      <c r="V352" s="101">
        <v>5.9059999999999997</v>
      </c>
      <c r="W352" s="101">
        <v>44.264000000000003</v>
      </c>
      <c r="X352" s="98">
        <f t="shared" si="391"/>
        <v>0</v>
      </c>
      <c r="Y352" s="98">
        <f t="shared" si="396"/>
        <v>0</v>
      </c>
      <c r="Z352" s="105">
        <f t="shared" si="427"/>
        <v>0</v>
      </c>
      <c r="AA352" s="105">
        <f t="shared" si="428"/>
        <v>0</v>
      </c>
      <c r="AB352" s="98">
        <f t="shared" si="429"/>
        <v>1</v>
      </c>
      <c r="AC352" s="105">
        <f t="shared" si="430"/>
        <v>0</v>
      </c>
      <c r="AD352" s="105">
        <f t="shared" si="431"/>
        <v>0</v>
      </c>
      <c r="AE352" s="103" t="s">
        <v>270</v>
      </c>
      <c r="AF352" s="38">
        <v>526</v>
      </c>
      <c r="AG352" s="38">
        <v>100</v>
      </c>
      <c r="AH352" s="150">
        <f t="shared" si="401"/>
        <v>5.9059999999999997</v>
      </c>
    </row>
    <row r="353" spans="1:35" ht="14.45" customHeight="1" x14ac:dyDescent="0.2">
      <c r="A353" s="83">
        <v>69</v>
      </c>
      <c r="B353" s="84" t="s">
        <v>717</v>
      </c>
      <c r="C353" s="93" t="str">
        <f t="shared" si="422"/>
        <v xml:space="preserve">Elec Tran-Line OH-TX- 69KV-Tuco Int-NM St Line </v>
      </c>
      <c r="D353" s="85">
        <f>'Transmission Cost 12-30-2014'!B282</f>
        <v>7263579.3499999996</v>
      </c>
      <c r="E353" s="85">
        <f>'Transmission Cost 12-30-2014'!D282</f>
        <v>4942186.54</v>
      </c>
      <c r="F353" s="86" t="s">
        <v>30</v>
      </c>
      <c r="G353" s="83">
        <v>51497</v>
      </c>
      <c r="H353" s="88" t="s">
        <v>720</v>
      </c>
      <c r="I353" s="83">
        <v>51495</v>
      </c>
      <c r="J353" s="94" t="s">
        <v>721</v>
      </c>
      <c r="K353" s="96">
        <f t="shared" si="423"/>
        <v>993113.64147388376</v>
      </c>
      <c r="L353" s="96">
        <f t="shared" si="424"/>
        <v>675720.96828302904</v>
      </c>
      <c r="M353" s="97"/>
      <c r="N353" s="98" t="s">
        <v>277</v>
      </c>
      <c r="O353" s="112" t="s">
        <v>270</v>
      </c>
      <c r="P353" s="98" t="e">
        <f t="shared" si="425"/>
        <v>#N/A</v>
      </c>
      <c r="Q353" s="99" t="e">
        <f>VLOOKUP(I353,#REF!,5,FALSE)</f>
        <v>#REF!</v>
      </c>
      <c r="R353" s="99" t="e">
        <f>VLOOKUP(I353,#REF!,6,FALSE)</f>
        <v>#REF!</v>
      </c>
      <c r="S353" s="100" t="e">
        <f t="shared" si="426"/>
        <v>#REF!</v>
      </c>
      <c r="T353" s="83">
        <v>69</v>
      </c>
      <c r="U353" s="83">
        <v>1</v>
      </c>
      <c r="V353" s="101">
        <v>6.0519999999999996</v>
      </c>
      <c r="W353" s="101">
        <v>44.264000000000003</v>
      </c>
      <c r="X353" s="98">
        <f t="shared" si="391"/>
        <v>0</v>
      </c>
      <c r="Y353" s="98">
        <f t="shared" si="396"/>
        <v>0</v>
      </c>
      <c r="Z353" s="105">
        <f t="shared" si="427"/>
        <v>0</v>
      </c>
      <c r="AA353" s="105">
        <f t="shared" si="428"/>
        <v>0</v>
      </c>
      <c r="AB353" s="98">
        <f t="shared" si="429"/>
        <v>1</v>
      </c>
      <c r="AC353" s="105">
        <f t="shared" si="430"/>
        <v>0</v>
      </c>
      <c r="AD353" s="105">
        <f t="shared" si="431"/>
        <v>0</v>
      </c>
      <c r="AE353" s="103" t="s">
        <v>270</v>
      </c>
      <c r="AF353" s="38">
        <v>526</v>
      </c>
      <c r="AG353" s="38">
        <v>100</v>
      </c>
      <c r="AH353" s="150">
        <f t="shared" si="401"/>
        <v>6.0519999999999996</v>
      </c>
    </row>
    <row r="354" spans="1:35" ht="14.45" customHeight="1" x14ac:dyDescent="0.2">
      <c r="A354" s="83">
        <v>69</v>
      </c>
      <c r="B354" s="84" t="s">
        <v>717</v>
      </c>
      <c r="C354" s="93" t="str">
        <f t="shared" si="422"/>
        <v xml:space="preserve">Elec Tran-Line OH-TX- 69KV-Tuco Int-NM St Line </v>
      </c>
      <c r="D354" s="85">
        <f>'Transmission Cost 12-30-2014'!B282</f>
        <v>7263579.3499999996</v>
      </c>
      <c r="E354" s="85">
        <f>'Transmission Cost 12-30-2014'!D282</f>
        <v>4942186.54</v>
      </c>
      <c r="F354" s="86" t="s">
        <v>30</v>
      </c>
      <c r="G354" s="83">
        <v>51531</v>
      </c>
      <c r="H354" s="88" t="s">
        <v>702</v>
      </c>
      <c r="I354" s="83">
        <v>51497</v>
      </c>
      <c r="J354" s="94" t="s">
        <v>720</v>
      </c>
      <c r="K354" s="96">
        <f t="shared" si="423"/>
        <v>966201.77148020954</v>
      </c>
      <c r="L354" s="96">
        <f t="shared" si="424"/>
        <v>657409.95724561717</v>
      </c>
      <c r="M354" s="97"/>
      <c r="N354" s="98" t="s">
        <v>269</v>
      </c>
      <c r="O354" s="112" t="s">
        <v>648</v>
      </c>
      <c r="P354" s="98" t="e">
        <f t="shared" si="425"/>
        <v>#N/A</v>
      </c>
      <c r="Q354" s="99" t="e">
        <f>VLOOKUP(I354,#REF!,5,FALSE)</f>
        <v>#REF!</v>
      </c>
      <c r="R354" s="99" t="e">
        <f>VLOOKUP(I354,#REF!,6,FALSE)</f>
        <v>#REF!</v>
      </c>
      <c r="S354" s="100" t="e">
        <f t="shared" si="426"/>
        <v>#REF!</v>
      </c>
      <c r="T354" s="83">
        <v>69</v>
      </c>
      <c r="U354" s="83">
        <v>1</v>
      </c>
      <c r="V354" s="101">
        <v>5.8879999999999999</v>
      </c>
      <c r="W354" s="101">
        <v>44.264000000000003</v>
      </c>
      <c r="X354" s="98">
        <f t="shared" si="391"/>
        <v>0</v>
      </c>
      <c r="Y354" s="98">
        <f t="shared" si="396"/>
        <v>1</v>
      </c>
      <c r="Z354" s="105">
        <f t="shared" si="427"/>
        <v>0</v>
      </c>
      <c r="AA354" s="105">
        <f t="shared" si="428"/>
        <v>0</v>
      </c>
      <c r="AB354" s="98">
        <f t="shared" si="429"/>
        <v>0</v>
      </c>
      <c r="AC354" s="105">
        <f t="shared" si="430"/>
        <v>0</v>
      </c>
      <c r="AD354" s="105">
        <f t="shared" si="431"/>
        <v>0</v>
      </c>
      <c r="AE354" s="103" t="s">
        <v>270</v>
      </c>
      <c r="AF354" s="38">
        <v>526</v>
      </c>
      <c r="AG354" s="38">
        <v>100</v>
      </c>
      <c r="AH354" s="150">
        <f t="shared" si="401"/>
        <v>5.8879999999999999</v>
      </c>
    </row>
    <row r="355" spans="1:35" ht="14.45" customHeight="1" x14ac:dyDescent="0.2">
      <c r="A355" s="83">
        <v>69</v>
      </c>
      <c r="B355" s="84" t="s">
        <v>725</v>
      </c>
      <c r="C355" s="244" t="s">
        <v>848</v>
      </c>
      <c r="D355" s="85">
        <f t="shared" ref="D355:D373" si="432">VLOOKUP(C355,TLine_Cost,2,FALSE)</f>
        <v>33306.959999999999</v>
      </c>
      <c r="E355" s="85">
        <f t="shared" ref="E355:E371" si="433">VLOOKUP(C355,TLine_Cost,4,FALSE)</f>
        <v>32949.800000000003</v>
      </c>
      <c r="F355" s="86" t="s">
        <v>30</v>
      </c>
      <c r="G355" s="83">
        <v>51465</v>
      </c>
      <c r="H355" s="88" t="s">
        <v>424</v>
      </c>
      <c r="I355" s="83">
        <v>51459</v>
      </c>
      <c r="J355" s="94" t="s">
        <v>729</v>
      </c>
      <c r="K355" s="96">
        <f t="shared" si="423"/>
        <v>5847.8439384492603</v>
      </c>
      <c r="L355" s="96">
        <f t="shared" si="424"/>
        <v>5785.1358455744821</v>
      </c>
      <c r="M355" s="97">
        <f>SUM(K355:K360)</f>
        <v>27254.773787565155</v>
      </c>
      <c r="N355" s="98" t="s">
        <v>277</v>
      </c>
      <c r="O355" s="112" t="s">
        <v>270</v>
      </c>
      <c r="P355" s="98" t="str">
        <f t="shared" si="425"/>
        <v>WLTTLF2</v>
      </c>
      <c r="Q355" s="99" t="e">
        <f>VLOOKUP(I355,#REF!,5,FALSE)</f>
        <v>#REF!</v>
      </c>
      <c r="R355" s="99" t="e">
        <f>VLOOKUP(I355,#REF!,6,FALSE)</f>
        <v>#REF!</v>
      </c>
      <c r="S355" s="100" t="e">
        <f t="shared" si="426"/>
        <v>#REF!</v>
      </c>
      <c r="T355" s="83">
        <v>69</v>
      </c>
      <c r="U355" s="83">
        <v>1</v>
      </c>
      <c r="V355" s="101">
        <v>7.04</v>
      </c>
      <c r="W355" s="101">
        <v>40.097000000000001</v>
      </c>
      <c r="X355" s="98">
        <f t="shared" si="391"/>
        <v>0</v>
      </c>
      <c r="Y355" s="98">
        <f t="shared" si="396"/>
        <v>0</v>
      </c>
      <c r="Z355" s="105">
        <f t="shared" si="427"/>
        <v>0</v>
      </c>
      <c r="AA355" s="105">
        <f t="shared" si="428"/>
        <v>0</v>
      </c>
      <c r="AB355" s="98">
        <f t="shared" si="429"/>
        <v>1</v>
      </c>
      <c r="AC355" s="105">
        <f t="shared" si="430"/>
        <v>0</v>
      </c>
      <c r="AD355" s="105">
        <f t="shared" si="431"/>
        <v>0</v>
      </c>
      <c r="AE355" s="103" t="s">
        <v>270</v>
      </c>
      <c r="AF355" s="38">
        <v>526</v>
      </c>
      <c r="AG355" s="38">
        <v>100</v>
      </c>
      <c r="AH355" s="150">
        <f t="shared" si="401"/>
        <v>7.04</v>
      </c>
      <c r="AI355" s="82"/>
    </row>
    <row r="356" spans="1:35" ht="14.45" customHeight="1" x14ac:dyDescent="0.2">
      <c r="A356" s="83">
        <v>69</v>
      </c>
      <c r="B356" s="84" t="s">
        <v>725</v>
      </c>
      <c r="C356" s="244" t="s">
        <v>848</v>
      </c>
      <c r="D356" s="85">
        <f t="shared" si="432"/>
        <v>33306.959999999999</v>
      </c>
      <c r="E356" s="85">
        <f t="shared" si="433"/>
        <v>32949.800000000003</v>
      </c>
      <c r="F356" s="86" t="s">
        <v>30</v>
      </c>
      <c r="G356" s="83">
        <v>51459</v>
      </c>
      <c r="H356" s="88" t="s">
        <v>729</v>
      </c>
      <c r="I356" s="83">
        <v>51457</v>
      </c>
      <c r="J356" s="94" t="s">
        <v>727</v>
      </c>
      <c r="K356" s="96">
        <f t="shared" si="423"/>
        <v>4041.9898585929118</v>
      </c>
      <c r="L356" s="96">
        <f t="shared" si="424"/>
        <v>3998.646452353044</v>
      </c>
      <c r="M356" s="97"/>
      <c r="N356" s="98" t="s">
        <v>277</v>
      </c>
      <c r="O356" s="112" t="s">
        <v>270</v>
      </c>
      <c r="P356" s="98" t="str">
        <f t="shared" si="425"/>
        <v>AMHERST2</v>
      </c>
      <c r="Q356" s="99" t="e">
        <f>VLOOKUP(I356,#REF!,5,FALSE)</f>
        <v>#REF!</v>
      </c>
      <c r="R356" s="99" t="e">
        <f>VLOOKUP(I356,#REF!,6,FALSE)</f>
        <v>#REF!</v>
      </c>
      <c r="S356" s="100" t="e">
        <f t="shared" si="426"/>
        <v>#REF!</v>
      </c>
      <c r="T356" s="83">
        <v>69</v>
      </c>
      <c r="U356" s="83">
        <v>1</v>
      </c>
      <c r="V356" s="101">
        <v>4.8659999999999997</v>
      </c>
      <c r="W356" s="101">
        <v>40.097000000000001</v>
      </c>
      <c r="X356" s="98">
        <f t="shared" si="391"/>
        <v>0</v>
      </c>
      <c r="Y356" s="98">
        <f t="shared" si="396"/>
        <v>0</v>
      </c>
      <c r="Z356" s="105">
        <f t="shared" si="427"/>
        <v>0</v>
      </c>
      <c r="AA356" s="105">
        <f t="shared" si="428"/>
        <v>0</v>
      </c>
      <c r="AB356" s="98">
        <f t="shared" si="429"/>
        <v>1</v>
      </c>
      <c r="AC356" s="105">
        <f t="shared" si="430"/>
        <v>0</v>
      </c>
      <c r="AD356" s="105">
        <f t="shared" si="431"/>
        <v>0</v>
      </c>
      <c r="AE356" s="103" t="s">
        <v>270</v>
      </c>
      <c r="AF356" s="38">
        <v>526</v>
      </c>
      <c r="AG356" s="38">
        <v>100</v>
      </c>
      <c r="AH356" s="150">
        <f t="shared" si="401"/>
        <v>4.8659999999999997</v>
      </c>
      <c r="AI356" s="82"/>
    </row>
    <row r="357" spans="1:35" ht="14.45" customHeight="1" x14ac:dyDescent="0.2">
      <c r="A357" s="83">
        <v>69</v>
      </c>
      <c r="B357" s="84" t="s">
        <v>725</v>
      </c>
      <c r="C357" s="244" t="s">
        <v>848</v>
      </c>
      <c r="D357" s="85">
        <f t="shared" si="432"/>
        <v>33306.959999999999</v>
      </c>
      <c r="E357" s="85">
        <f t="shared" si="433"/>
        <v>32949.800000000003</v>
      </c>
      <c r="F357" s="86" t="s">
        <v>30</v>
      </c>
      <c r="G357" s="83">
        <v>51457</v>
      </c>
      <c r="H357" s="88" t="s">
        <v>727</v>
      </c>
      <c r="I357" s="83">
        <v>51455</v>
      </c>
      <c r="J357" s="94" t="s">
        <v>726</v>
      </c>
      <c r="K357" s="96">
        <f t="shared" si="423"/>
        <v>2195.4334558695159</v>
      </c>
      <c r="L357" s="96">
        <f t="shared" si="424"/>
        <v>2171.8911988428063</v>
      </c>
      <c r="M357" s="97"/>
      <c r="N357" s="98" t="s">
        <v>269</v>
      </c>
      <c r="O357" s="112" t="s">
        <v>649</v>
      </c>
      <c r="P357" s="98" t="e">
        <f t="shared" si="425"/>
        <v>#N/A</v>
      </c>
      <c r="Q357" s="99" t="e">
        <f>VLOOKUP(I357,#REF!,5,FALSE)</f>
        <v>#REF!</v>
      </c>
      <c r="R357" s="99" t="e">
        <f>VLOOKUP(I357,#REF!,6,FALSE)</f>
        <v>#REF!</v>
      </c>
      <c r="S357" s="100" t="e">
        <f t="shared" si="426"/>
        <v>#REF!</v>
      </c>
      <c r="T357" s="83">
        <v>69</v>
      </c>
      <c r="U357" s="83">
        <v>1</v>
      </c>
      <c r="V357" s="101">
        <v>2.6429999999999998</v>
      </c>
      <c r="W357" s="101">
        <v>40.097000000000001</v>
      </c>
      <c r="X357" s="98">
        <f t="shared" si="391"/>
        <v>0</v>
      </c>
      <c r="Y357" s="98">
        <f t="shared" si="396"/>
        <v>1</v>
      </c>
      <c r="Z357" s="105">
        <f t="shared" si="427"/>
        <v>0</v>
      </c>
      <c r="AA357" s="105">
        <f t="shared" si="428"/>
        <v>0</v>
      </c>
      <c r="AB357" s="98">
        <f t="shared" si="429"/>
        <v>0</v>
      </c>
      <c r="AC357" s="105">
        <f t="shared" si="430"/>
        <v>0</v>
      </c>
      <c r="AD357" s="105">
        <f t="shared" si="431"/>
        <v>0</v>
      </c>
      <c r="AE357" s="103" t="s">
        <v>270</v>
      </c>
      <c r="AF357" s="38">
        <v>526</v>
      </c>
      <c r="AG357" s="38">
        <v>100</v>
      </c>
      <c r="AH357" s="150">
        <f t="shared" si="401"/>
        <v>2.6429999999999998</v>
      </c>
      <c r="AI357" s="82"/>
    </row>
    <row r="358" spans="1:35" ht="14.45" customHeight="1" x14ac:dyDescent="0.2">
      <c r="A358" s="83">
        <v>69</v>
      </c>
      <c r="B358" s="84" t="s">
        <v>725</v>
      </c>
      <c r="C358" s="244" t="s">
        <v>848</v>
      </c>
      <c r="D358" s="85">
        <f t="shared" si="432"/>
        <v>33306.959999999999</v>
      </c>
      <c r="E358" s="85">
        <f t="shared" si="433"/>
        <v>32949.800000000003</v>
      </c>
      <c r="F358" s="86" t="s">
        <v>30</v>
      </c>
      <c r="G358" s="83">
        <v>51455</v>
      </c>
      <c r="H358" s="88" t="s">
        <v>726</v>
      </c>
      <c r="I358" s="83">
        <v>51453</v>
      </c>
      <c r="J358" s="94" t="s">
        <v>728</v>
      </c>
      <c r="K358" s="96">
        <f t="shared" si="423"/>
        <v>3404.04324712572</v>
      </c>
      <c r="L358" s="96">
        <f t="shared" si="424"/>
        <v>3367.540723744919</v>
      </c>
      <c r="M358" s="97"/>
      <c r="N358" s="98" t="s">
        <v>277</v>
      </c>
      <c r="O358" s="112" t="s">
        <v>270</v>
      </c>
      <c r="P358" s="98" t="e">
        <f t="shared" si="425"/>
        <v>#N/A</v>
      </c>
      <c r="Q358" s="99" t="e">
        <f>VLOOKUP(I358,#REF!,5,FALSE)</f>
        <v>#REF!</v>
      </c>
      <c r="R358" s="99" t="e">
        <f>VLOOKUP(I358,#REF!,6,FALSE)</f>
        <v>#REF!</v>
      </c>
      <c r="S358" s="100" t="e">
        <f t="shared" si="426"/>
        <v>#REF!</v>
      </c>
      <c r="T358" s="83">
        <v>69</v>
      </c>
      <c r="U358" s="83">
        <v>1</v>
      </c>
      <c r="V358" s="101">
        <v>4.0979999999999999</v>
      </c>
      <c r="W358" s="101">
        <v>40.097000000000001</v>
      </c>
      <c r="X358" s="98">
        <f t="shared" si="391"/>
        <v>0</v>
      </c>
      <c r="Y358" s="98">
        <f t="shared" si="396"/>
        <v>0</v>
      </c>
      <c r="Z358" s="105">
        <f t="shared" si="427"/>
        <v>0</v>
      </c>
      <c r="AA358" s="105">
        <f t="shared" si="428"/>
        <v>0</v>
      </c>
      <c r="AB358" s="98">
        <f t="shared" si="429"/>
        <v>1</v>
      </c>
      <c r="AC358" s="105">
        <f t="shared" si="430"/>
        <v>0</v>
      </c>
      <c r="AD358" s="105">
        <f t="shared" si="431"/>
        <v>0</v>
      </c>
      <c r="AE358" s="103" t="s">
        <v>270</v>
      </c>
      <c r="AF358" s="38">
        <v>526</v>
      </c>
      <c r="AG358" s="38">
        <v>100</v>
      </c>
      <c r="AH358" s="150">
        <f t="shared" si="401"/>
        <v>4.0979999999999999</v>
      </c>
      <c r="AI358" s="82"/>
    </row>
    <row r="359" spans="1:35" ht="14.45" customHeight="1" x14ac:dyDescent="0.2">
      <c r="A359" s="83">
        <v>69</v>
      </c>
      <c r="B359" s="84" t="s">
        <v>725</v>
      </c>
      <c r="C359" s="244" t="s">
        <v>848</v>
      </c>
      <c r="D359" s="85">
        <f t="shared" si="432"/>
        <v>33306.959999999999</v>
      </c>
      <c r="E359" s="85">
        <f t="shared" si="433"/>
        <v>32949.800000000003</v>
      </c>
      <c r="F359" s="86" t="s">
        <v>30</v>
      </c>
      <c r="G359" s="83">
        <v>51239</v>
      </c>
      <c r="H359" s="88" t="s">
        <v>489</v>
      </c>
      <c r="I359" s="83">
        <v>51245</v>
      </c>
      <c r="J359" s="94" t="s">
        <v>730</v>
      </c>
      <c r="K359" s="96">
        <f t="shared" si="423"/>
        <v>5361.9080429957348</v>
      </c>
      <c r="L359" s="96">
        <f t="shared" si="424"/>
        <v>5304.4107788612619</v>
      </c>
      <c r="M359" s="97"/>
      <c r="N359" s="98" t="s">
        <v>277</v>
      </c>
      <c r="O359" s="112" t="s">
        <v>270</v>
      </c>
      <c r="P359" s="98" t="e">
        <f>VLOOKUP(I359,I360:J748,2,FALSE)</f>
        <v>#N/A</v>
      </c>
      <c r="Q359" s="99" t="e">
        <f>VLOOKUP(I359,#REF!,5,FALSE)</f>
        <v>#REF!</v>
      </c>
      <c r="R359" s="99" t="e">
        <f>VLOOKUP(I359,#REF!,6,FALSE)</f>
        <v>#REF!</v>
      </c>
      <c r="S359" s="100" t="e">
        <f t="shared" si="426"/>
        <v>#REF!</v>
      </c>
      <c r="T359" s="83">
        <v>69</v>
      </c>
      <c r="U359" s="83">
        <v>1</v>
      </c>
      <c r="V359" s="101">
        <v>6.4550000000000001</v>
      </c>
      <c r="W359" s="101">
        <v>40.097000000000001</v>
      </c>
      <c r="X359" s="98">
        <f t="shared" si="391"/>
        <v>0</v>
      </c>
      <c r="Y359" s="98">
        <f t="shared" si="396"/>
        <v>0</v>
      </c>
      <c r="Z359" s="105">
        <f t="shared" si="427"/>
        <v>0</v>
      </c>
      <c r="AA359" s="105">
        <f t="shared" si="428"/>
        <v>0</v>
      </c>
      <c r="AB359" s="98">
        <f t="shared" si="429"/>
        <v>1</v>
      </c>
      <c r="AC359" s="105">
        <f t="shared" si="430"/>
        <v>0</v>
      </c>
      <c r="AD359" s="105">
        <f t="shared" si="431"/>
        <v>0</v>
      </c>
      <c r="AE359" s="103" t="s">
        <v>270</v>
      </c>
      <c r="AF359" s="38">
        <v>526</v>
      </c>
      <c r="AG359" s="38">
        <v>100</v>
      </c>
      <c r="AH359" s="150">
        <f t="shared" si="401"/>
        <v>6.4550000000000001</v>
      </c>
      <c r="AI359" s="82"/>
    </row>
    <row r="360" spans="1:35" ht="14.45" customHeight="1" x14ac:dyDescent="0.2">
      <c r="A360" s="83">
        <v>69</v>
      </c>
      <c r="B360" s="84" t="s">
        <v>725</v>
      </c>
      <c r="C360" s="244" t="s">
        <v>848</v>
      </c>
      <c r="D360" s="85">
        <f t="shared" si="432"/>
        <v>33306.959999999999</v>
      </c>
      <c r="E360" s="85">
        <f t="shared" si="433"/>
        <v>32949.800000000003</v>
      </c>
      <c r="F360" s="86" t="s">
        <v>30</v>
      </c>
      <c r="G360" s="83">
        <v>51245</v>
      </c>
      <c r="H360" s="88" t="s">
        <v>730</v>
      </c>
      <c r="I360" s="83">
        <v>51247</v>
      </c>
      <c r="J360" s="94" t="s">
        <v>731</v>
      </c>
      <c r="K360" s="96">
        <f t="shared" si="423"/>
        <v>6403.5552445320091</v>
      </c>
      <c r="L360" s="96">
        <f t="shared" si="424"/>
        <v>6334.8881013542159</v>
      </c>
      <c r="M360" s="97"/>
      <c r="N360" s="98" t="s">
        <v>269</v>
      </c>
      <c r="O360" s="112" t="s">
        <v>649</v>
      </c>
      <c r="P360" s="98" t="e">
        <f>VLOOKUP(I360,I374:J749,2,FALSE)</f>
        <v>#N/A</v>
      </c>
      <c r="Q360" s="99" t="e">
        <f>VLOOKUP(I360,#REF!,5,FALSE)</f>
        <v>#REF!</v>
      </c>
      <c r="R360" s="99" t="e">
        <f>VLOOKUP(I360,#REF!,6,FALSE)</f>
        <v>#REF!</v>
      </c>
      <c r="S360" s="100" t="e">
        <f t="shared" si="426"/>
        <v>#REF!</v>
      </c>
      <c r="T360" s="83">
        <v>69</v>
      </c>
      <c r="U360" s="83">
        <v>1</v>
      </c>
      <c r="V360" s="101">
        <v>7.7089999999999996</v>
      </c>
      <c r="W360" s="101">
        <v>40.097000000000001</v>
      </c>
      <c r="X360" s="98">
        <f t="shared" si="391"/>
        <v>0</v>
      </c>
      <c r="Y360" s="98">
        <f t="shared" si="396"/>
        <v>1</v>
      </c>
      <c r="Z360" s="105">
        <f t="shared" si="427"/>
        <v>0</v>
      </c>
      <c r="AA360" s="105">
        <f t="shared" si="428"/>
        <v>0</v>
      </c>
      <c r="AB360" s="98">
        <f t="shared" si="429"/>
        <v>0</v>
      </c>
      <c r="AC360" s="105">
        <f t="shared" si="430"/>
        <v>0</v>
      </c>
      <c r="AD360" s="105">
        <f t="shared" si="431"/>
        <v>0</v>
      </c>
      <c r="AE360" s="103" t="s">
        <v>270</v>
      </c>
      <c r="AF360" s="38">
        <v>526</v>
      </c>
      <c r="AG360" s="38">
        <v>100</v>
      </c>
      <c r="AH360" s="150">
        <f t="shared" si="401"/>
        <v>7.7089999999999996</v>
      </c>
      <c r="AI360" s="82"/>
    </row>
    <row r="361" spans="1:35" ht="14.45" customHeight="1" x14ac:dyDescent="0.2">
      <c r="A361" s="83">
        <v>69</v>
      </c>
      <c r="B361" s="84" t="s">
        <v>725</v>
      </c>
      <c r="C361" s="87" t="s">
        <v>670</v>
      </c>
      <c r="D361" s="85">
        <f>VLOOKUP(C361,TLine_Cost,2,FALSE)</f>
        <v>22734.21</v>
      </c>
      <c r="E361" s="85">
        <f>VLOOKUP(C361,TLine_Cost,4,FALSE)</f>
        <v>7968.12</v>
      </c>
      <c r="F361" s="86" t="s">
        <v>30</v>
      </c>
      <c r="G361" s="83">
        <v>51459</v>
      </c>
      <c r="H361" s="88" t="s">
        <v>729</v>
      </c>
      <c r="I361" s="83">
        <v>51457</v>
      </c>
      <c r="J361" s="94" t="s">
        <v>727</v>
      </c>
      <c r="K361" s="96">
        <f>D361*V361/W361</f>
        <v>2758.9262503429181</v>
      </c>
      <c r="L361" s="96">
        <f>E361*V361/W361</f>
        <v>966.97687906825934</v>
      </c>
      <c r="M361" s="97">
        <f>SUM(K361:K363)</f>
        <v>7866.0602503927967</v>
      </c>
      <c r="N361" s="98" t="s">
        <v>277</v>
      </c>
      <c r="O361" s="112" t="s">
        <v>270</v>
      </c>
      <c r="P361" s="98" t="e">
        <f>VLOOKUP(I361,I374:J749,2,FALSE)</f>
        <v>#N/A</v>
      </c>
      <c r="Q361" s="99" t="e">
        <f>VLOOKUP(I361,#REF!,5,FALSE)</f>
        <v>#REF!</v>
      </c>
      <c r="R361" s="99" t="e">
        <f>VLOOKUP(I361,#REF!,6,FALSE)</f>
        <v>#REF!</v>
      </c>
      <c r="S361" s="100" t="e">
        <f>SQRT(Q361^2+R361^2)</f>
        <v>#REF!</v>
      </c>
      <c r="T361" s="83">
        <v>69</v>
      </c>
      <c r="U361" s="83">
        <v>1</v>
      </c>
      <c r="V361" s="101">
        <v>4.8659999999999997</v>
      </c>
      <c r="W361" s="101">
        <v>40.097000000000001</v>
      </c>
      <c r="X361" s="98">
        <f t="shared" si="391"/>
        <v>0</v>
      </c>
      <c r="Y361" s="98">
        <f t="shared" si="396"/>
        <v>0</v>
      </c>
      <c r="Z361" s="105">
        <f>K361*X361*Y361</f>
        <v>0</v>
      </c>
      <c r="AA361" s="105">
        <f>L361*X361*Y361</f>
        <v>0</v>
      </c>
      <c r="AB361" s="98">
        <f>IF(N361="R",1,0)</f>
        <v>1</v>
      </c>
      <c r="AC361" s="105">
        <f>K361*X361*AB361</f>
        <v>0</v>
      </c>
      <c r="AD361" s="105">
        <f>L361*X361*AB361</f>
        <v>0</v>
      </c>
      <c r="AE361" s="103" t="s">
        <v>270</v>
      </c>
      <c r="AF361" s="38">
        <v>526</v>
      </c>
      <c r="AG361" s="38">
        <v>100</v>
      </c>
      <c r="AH361" s="150">
        <f>V361</f>
        <v>4.8659999999999997</v>
      </c>
    </row>
    <row r="362" spans="1:35" ht="14.45" customHeight="1" x14ac:dyDescent="0.2">
      <c r="A362" s="83">
        <v>69</v>
      </c>
      <c r="B362" s="84" t="s">
        <v>725</v>
      </c>
      <c r="C362" s="87" t="s">
        <v>800</v>
      </c>
      <c r="D362" s="85">
        <f>VLOOKUP(C362,TLine_Cost,2,FALSE)</f>
        <v>116051.99</v>
      </c>
      <c r="E362" s="85">
        <f>VLOOKUP(C362,TLine_Cost,4,FALSE)</f>
        <v>95819.34</v>
      </c>
      <c r="F362" s="86" t="s">
        <v>30</v>
      </c>
      <c r="G362" s="83">
        <v>51465</v>
      </c>
      <c r="H362" s="88" t="s">
        <v>424</v>
      </c>
      <c r="I362" s="83">
        <v>51459</v>
      </c>
      <c r="J362" s="94" t="s">
        <v>729</v>
      </c>
      <c r="K362" s="96">
        <f>D362*V362/W362</f>
        <v>3762.5654537745963</v>
      </c>
      <c r="L362" s="96">
        <f>E362*V362/W362</f>
        <v>3106.5950569868069</v>
      </c>
      <c r="M362" s="97"/>
      <c r="N362" s="98" t="s">
        <v>277</v>
      </c>
      <c r="O362" s="112" t="s">
        <v>270</v>
      </c>
      <c r="P362" s="98" t="e">
        <f>VLOOKUP(I362,I374:J750,2,FALSE)</f>
        <v>#N/A</v>
      </c>
      <c r="Q362" s="99" t="e">
        <f>VLOOKUP(I362,#REF!,5,FALSE)</f>
        <v>#REF!</v>
      </c>
      <c r="R362" s="99" t="e">
        <f>VLOOKUP(I362,#REF!,6,FALSE)</f>
        <v>#REF!</v>
      </c>
      <c r="S362" s="100" t="e">
        <f>SQRT(Q362^2+R362^2)</f>
        <v>#REF!</v>
      </c>
      <c r="T362" s="83">
        <v>69</v>
      </c>
      <c r="U362" s="83">
        <v>1</v>
      </c>
      <c r="V362" s="101">
        <v>1.3</v>
      </c>
      <c r="W362" s="101">
        <v>40.097000000000001</v>
      </c>
      <c r="X362" s="98">
        <f t="shared" si="391"/>
        <v>0</v>
      </c>
      <c r="Y362" s="98">
        <f t="shared" si="396"/>
        <v>0</v>
      </c>
      <c r="Z362" s="105">
        <f>K362*X362*Y362</f>
        <v>0</v>
      </c>
      <c r="AA362" s="105">
        <f>L362*X362*Y362</f>
        <v>0</v>
      </c>
      <c r="AB362" s="98">
        <f>IF(N362="R",1,0)</f>
        <v>1</v>
      </c>
      <c r="AC362" s="105">
        <f>K362*X362*AB362</f>
        <v>0</v>
      </c>
      <c r="AD362" s="105">
        <f>L362*X362*AB362</f>
        <v>0</v>
      </c>
      <c r="AE362" s="103" t="s">
        <v>270</v>
      </c>
      <c r="AF362" s="38">
        <v>526</v>
      </c>
      <c r="AG362" s="38">
        <v>100</v>
      </c>
      <c r="AH362" s="150">
        <f>V362</f>
        <v>1.3</v>
      </c>
    </row>
    <row r="363" spans="1:35" ht="14.45" customHeight="1" x14ac:dyDescent="0.2">
      <c r="A363" s="83">
        <v>69</v>
      </c>
      <c r="B363" s="84" t="s">
        <v>725</v>
      </c>
      <c r="C363" s="87" t="s">
        <v>814</v>
      </c>
      <c r="D363" s="85">
        <f>VLOOKUP(C363,TLine_Cost,2,FALSE)</f>
        <v>28375.350000000006</v>
      </c>
      <c r="E363" s="85">
        <f>VLOOKUP(C363,TLine_Cost,4,FALSE)</f>
        <v>8648.43</v>
      </c>
      <c r="F363" s="86" t="s">
        <v>30</v>
      </c>
      <c r="G363" s="83"/>
      <c r="H363" s="88" t="s">
        <v>111</v>
      </c>
      <c r="I363" s="83"/>
      <c r="J363" s="94" t="s">
        <v>112</v>
      </c>
      <c r="K363" s="96">
        <f>D363*V363/W363</f>
        <v>1344.5685462752826</v>
      </c>
      <c r="L363" s="96">
        <f>E363*V363/W363</f>
        <v>409.80664388857019</v>
      </c>
      <c r="M363" s="97"/>
      <c r="N363" s="98" t="s">
        <v>277</v>
      </c>
      <c r="O363" s="112" t="s">
        <v>270</v>
      </c>
      <c r="P363" s="98" t="e">
        <f>VLOOKUP(I363,I375:J751,2,FALSE)</f>
        <v>#N/A</v>
      </c>
      <c r="Q363" s="99" t="e">
        <f>VLOOKUP(I363,#REF!,5,FALSE)</f>
        <v>#REF!</v>
      </c>
      <c r="R363" s="99" t="e">
        <f>VLOOKUP(I363,#REF!,6,FALSE)</f>
        <v>#REF!</v>
      </c>
      <c r="S363" s="100" t="e">
        <f>SQRT(Q363^2+R363^2)</f>
        <v>#REF!</v>
      </c>
      <c r="T363" s="83">
        <v>69</v>
      </c>
      <c r="U363" s="83">
        <v>1</v>
      </c>
      <c r="V363" s="101">
        <v>1.9</v>
      </c>
      <c r="W363" s="101">
        <v>40.097000000000001</v>
      </c>
      <c r="X363" s="98">
        <f t="shared" si="391"/>
        <v>0</v>
      </c>
      <c r="Y363" s="98">
        <f t="shared" si="396"/>
        <v>0</v>
      </c>
      <c r="Z363" s="105">
        <f>K363*X363*Y363</f>
        <v>0</v>
      </c>
      <c r="AA363" s="105">
        <f>L363*X363*Y363</f>
        <v>0</v>
      </c>
      <c r="AB363" s="98">
        <f>IF(N363="R",1,0)</f>
        <v>1</v>
      </c>
      <c r="AC363" s="105">
        <f>K363*X363*AB363</f>
        <v>0</v>
      </c>
      <c r="AD363" s="105">
        <f>L363*X363*AB363</f>
        <v>0</v>
      </c>
      <c r="AE363" s="103" t="s">
        <v>270</v>
      </c>
      <c r="AF363" s="38">
        <v>526</v>
      </c>
      <c r="AG363" s="38">
        <v>100</v>
      </c>
      <c r="AH363" s="150">
        <f>V363</f>
        <v>1.9</v>
      </c>
    </row>
    <row r="364" spans="1:35" s="35" customFormat="1" ht="14.45" customHeight="1" x14ac:dyDescent="0.2">
      <c r="A364" s="83">
        <v>69</v>
      </c>
      <c r="B364" s="84" t="s">
        <v>295</v>
      </c>
      <c r="C364" s="244" t="s">
        <v>399</v>
      </c>
      <c r="D364" s="85">
        <f>VLOOKUP(C364,TLine_Cost,2,FALSE)</f>
        <v>23289.300000000003</v>
      </c>
      <c r="E364" s="85">
        <f>VLOOKUP(C364,TLine_Cost,4,FALSE)</f>
        <v>22347.98</v>
      </c>
      <c r="F364" s="86" t="s">
        <v>29</v>
      </c>
      <c r="G364" s="83">
        <v>51175</v>
      </c>
      <c r="H364" s="244" t="s">
        <v>933</v>
      </c>
      <c r="I364" s="83">
        <v>51183</v>
      </c>
      <c r="J364" s="244" t="s">
        <v>1024</v>
      </c>
      <c r="K364" s="96">
        <f>D364*V364/W364</f>
        <v>2090.4539486301373</v>
      </c>
      <c r="L364" s="96">
        <f>E364*V364/W364</f>
        <v>2005.9608075342467</v>
      </c>
      <c r="M364" s="97">
        <f>SUM(K364)</f>
        <v>2090.4539486301373</v>
      </c>
      <c r="N364" s="98" t="s">
        <v>277</v>
      </c>
      <c r="O364" s="112" t="s">
        <v>270</v>
      </c>
      <c r="P364" s="98" t="str">
        <f>VLOOKUP(I364,I28:J495,2,FALSE)</f>
        <v>Farwell</v>
      </c>
      <c r="Q364" s="99" t="e">
        <f>VLOOKUP(I364,#REF!,5,FALSE)</f>
        <v>#REF!</v>
      </c>
      <c r="R364" s="99" t="e">
        <f>VLOOKUP(I364,#REF!,6,FALSE)</f>
        <v>#REF!</v>
      </c>
      <c r="S364" s="100" t="e">
        <f>SQRT(Q364^2+R364^2)</f>
        <v>#REF!</v>
      </c>
      <c r="T364" s="83">
        <v>69</v>
      </c>
      <c r="U364" s="83">
        <v>1</v>
      </c>
      <c r="V364" s="261">
        <v>2.621</v>
      </c>
      <c r="W364" s="311">
        <v>29.2</v>
      </c>
      <c r="X364" s="98">
        <f t="shared" si="391"/>
        <v>1</v>
      </c>
      <c r="Y364" s="98">
        <f t="shared" si="396"/>
        <v>0</v>
      </c>
      <c r="Z364" s="105">
        <f>K364*X364*Y364</f>
        <v>0</v>
      </c>
      <c r="AA364" s="105">
        <f>L364*X364*Y364</f>
        <v>0</v>
      </c>
      <c r="AB364" s="98">
        <f>IF(N364="R",1,0)</f>
        <v>1</v>
      </c>
      <c r="AC364" s="105">
        <f>K364*X364*AB364</f>
        <v>2090.4539486301373</v>
      </c>
      <c r="AD364" s="105">
        <f>L364*X364*AB364</f>
        <v>2005.9608075342467</v>
      </c>
      <c r="AE364" s="103" t="s">
        <v>270</v>
      </c>
      <c r="AF364" s="38">
        <v>526</v>
      </c>
      <c r="AG364" s="38">
        <v>100</v>
      </c>
      <c r="AH364" s="38">
        <f>V364</f>
        <v>2.621</v>
      </c>
      <c r="AI364" s="82"/>
    </row>
    <row r="365" spans="1:35" ht="14.45" customHeight="1" x14ac:dyDescent="0.2">
      <c r="A365" s="83">
        <v>69</v>
      </c>
      <c r="B365" s="84" t="s">
        <v>295</v>
      </c>
      <c r="C365" s="244" t="s">
        <v>399</v>
      </c>
      <c r="D365" s="85">
        <f t="shared" si="432"/>
        <v>23289.300000000003</v>
      </c>
      <c r="E365" s="85">
        <f t="shared" si="433"/>
        <v>22347.98</v>
      </c>
      <c r="F365" s="86" t="s">
        <v>30</v>
      </c>
      <c r="G365" s="83">
        <v>51183</v>
      </c>
      <c r="H365" s="94" t="s">
        <v>302</v>
      </c>
      <c r="I365" s="83"/>
      <c r="J365" s="94" t="s">
        <v>677</v>
      </c>
      <c r="K365" s="96">
        <f t="shared" ref="K365:K373" si="434">D365*V365/W365</f>
        <v>3230.1940068493154</v>
      </c>
      <c r="L365" s="96">
        <f t="shared" ref="L365:L373" si="435">E365*V365/W365</f>
        <v>3099.6342123287668</v>
      </c>
      <c r="M365" s="97">
        <f>SUM(K365:K371)</f>
        <v>26535.445582191787</v>
      </c>
      <c r="N365" s="98" t="s">
        <v>277</v>
      </c>
      <c r="O365" s="112" t="s">
        <v>270</v>
      </c>
      <c r="P365" s="98"/>
      <c r="Q365" s="99"/>
      <c r="R365" s="99"/>
      <c r="S365" s="100"/>
      <c r="T365" s="83">
        <v>69</v>
      </c>
      <c r="U365" s="83">
        <v>1</v>
      </c>
      <c r="V365" s="101">
        <v>4.05</v>
      </c>
      <c r="W365" s="311">
        <v>29.2</v>
      </c>
      <c r="X365" s="98">
        <f t="shared" si="391"/>
        <v>0</v>
      </c>
      <c r="Y365" s="98">
        <f t="shared" si="396"/>
        <v>0</v>
      </c>
      <c r="Z365" s="105">
        <f t="shared" si="427"/>
        <v>0</v>
      </c>
      <c r="AA365" s="105">
        <f t="shared" si="428"/>
        <v>0</v>
      </c>
      <c r="AB365" s="98">
        <f t="shared" si="429"/>
        <v>1</v>
      </c>
      <c r="AC365" s="105">
        <f t="shared" si="430"/>
        <v>0</v>
      </c>
      <c r="AD365" s="105">
        <f t="shared" si="431"/>
        <v>0</v>
      </c>
      <c r="AE365" s="103" t="s">
        <v>270</v>
      </c>
      <c r="AF365" s="38">
        <v>526</v>
      </c>
      <c r="AG365" s="38">
        <v>100</v>
      </c>
      <c r="AH365" s="150">
        <f t="shared" si="401"/>
        <v>4.05</v>
      </c>
      <c r="AI365" s="82"/>
    </row>
    <row r="366" spans="1:35" ht="14.45" customHeight="1" x14ac:dyDescent="0.2">
      <c r="A366" s="83">
        <v>69</v>
      </c>
      <c r="B366" s="84" t="s">
        <v>295</v>
      </c>
      <c r="C366" s="244" t="s">
        <v>399</v>
      </c>
      <c r="D366" s="85">
        <f t="shared" si="432"/>
        <v>23289.300000000003</v>
      </c>
      <c r="E366" s="85">
        <f t="shared" si="433"/>
        <v>22347.98</v>
      </c>
      <c r="F366" s="86" t="s">
        <v>30</v>
      </c>
      <c r="G366" s="83">
        <v>51229</v>
      </c>
      <c r="H366" s="88" t="s">
        <v>300</v>
      </c>
      <c r="I366" s="83">
        <v>51185</v>
      </c>
      <c r="J366" s="94" t="s">
        <v>301</v>
      </c>
      <c r="K366" s="96">
        <f t="shared" si="434"/>
        <v>4755.1646095890419</v>
      </c>
      <c r="L366" s="96">
        <f t="shared" si="435"/>
        <v>4562.9676972602738</v>
      </c>
      <c r="M366" s="97"/>
      <c r="N366" s="98" t="s">
        <v>269</v>
      </c>
      <c r="O366" s="112" t="s">
        <v>644</v>
      </c>
      <c r="P366" s="98" t="e">
        <f>VLOOKUP(I366,I367:J835,2,FALSE)</f>
        <v>#N/A</v>
      </c>
      <c r="Q366" s="99" t="e">
        <f>VLOOKUP(I366,#REF!,5,FALSE)</f>
        <v>#REF!</v>
      </c>
      <c r="R366" s="99" t="e">
        <f>VLOOKUP(I366,#REF!,6,FALSE)</f>
        <v>#REF!</v>
      </c>
      <c r="S366" s="100" t="e">
        <f t="shared" ref="S366:S373" si="436">SQRT(Q366^2+R366^2)</f>
        <v>#REF!</v>
      </c>
      <c r="T366" s="83">
        <v>69</v>
      </c>
      <c r="U366" s="83">
        <v>1</v>
      </c>
      <c r="V366" s="101">
        <v>5.9619999999999997</v>
      </c>
      <c r="W366" s="311">
        <v>29.2</v>
      </c>
      <c r="X366" s="98">
        <f t="shared" si="391"/>
        <v>0</v>
      </c>
      <c r="Y366" s="98">
        <f t="shared" si="396"/>
        <v>1</v>
      </c>
      <c r="Z366" s="105">
        <f t="shared" si="427"/>
        <v>0</v>
      </c>
      <c r="AA366" s="105">
        <f t="shared" si="428"/>
        <v>0</v>
      </c>
      <c r="AB366" s="98">
        <f t="shared" si="429"/>
        <v>0</v>
      </c>
      <c r="AC366" s="105">
        <f t="shared" si="430"/>
        <v>0</v>
      </c>
      <c r="AD366" s="105">
        <f t="shared" si="431"/>
        <v>0</v>
      </c>
      <c r="AE366" s="103" t="s">
        <v>270</v>
      </c>
      <c r="AF366" s="38">
        <v>526</v>
      </c>
      <c r="AG366" s="38">
        <v>100</v>
      </c>
      <c r="AH366" s="150">
        <f t="shared" si="401"/>
        <v>5.9619999999999997</v>
      </c>
      <c r="AI366" s="82"/>
    </row>
    <row r="367" spans="1:35" ht="14.45" customHeight="1" x14ac:dyDescent="0.2">
      <c r="A367" s="83">
        <v>69</v>
      </c>
      <c r="B367" s="84" t="s">
        <v>295</v>
      </c>
      <c r="C367" s="244" t="s">
        <v>399</v>
      </c>
      <c r="D367" s="85">
        <f t="shared" si="432"/>
        <v>23289.300000000003</v>
      </c>
      <c r="E367" s="85">
        <f t="shared" si="433"/>
        <v>22347.98</v>
      </c>
      <c r="F367" s="86" t="s">
        <v>30</v>
      </c>
      <c r="G367" s="83">
        <v>51231</v>
      </c>
      <c r="H367" s="88" t="s">
        <v>299</v>
      </c>
      <c r="I367" s="83">
        <v>51229</v>
      </c>
      <c r="J367" s="94" t="s">
        <v>300</v>
      </c>
      <c r="K367" s="96">
        <f t="shared" si="434"/>
        <v>1855.9657910958906</v>
      </c>
      <c r="L367" s="96">
        <f t="shared" si="435"/>
        <v>1780.9503239726027</v>
      </c>
      <c r="M367" s="97"/>
      <c r="N367" s="98" t="s">
        <v>277</v>
      </c>
      <c r="O367" s="112" t="s">
        <v>270</v>
      </c>
      <c r="P367" s="98" t="e">
        <f>VLOOKUP(I367,I368:J835,2,FALSE)</f>
        <v>#N/A</v>
      </c>
      <c r="Q367" s="99" t="e">
        <f>VLOOKUP(I367,#REF!,5,FALSE)</f>
        <v>#REF!</v>
      </c>
      <c r="R367" s="99" t="e">
        <f>VLOOKUP(I367,#REF!,6,FALSE)</f>
        <v>#REF!</v>
      </c>
      <c r="S367" s="100" t="e">
        <f t="shared" si="436"/>
        <v>#REF!</v>
      </c>
      <c r="T367" s="83">
        <v>69</v>
      </c>
      <c r="U367" s="83">
        <v>1</v>
      </c>
      <c r="V367" s="101">
        <v>2.327</v>
      </c>
      <c r="W367" s="311">
        <v>29.2</v>
      </c>
      <c r="X367" s="98">
        <f t="shared" si="391"/>
        <v>0</v>
      </c>
      <c r="Y367" s="98">
        <f t="shared" si="396"/>
        <v>0</v>
      </c>
      <c r="Z367" s="105">
        <f t="shared" si="427"/>
        <v>0</v>
      </c>
      <c r="AA367" s="105">
        <f t="shared" si="428"/>
        <v>0</v>
      </c>
      <c r="AB367" s="98">
        <f t="shared" si="429"/>
        <v>1</v>
      </c>
      <c r="AC367" s="105">
        <f t="shared" si="430"/>
        <v>0</v>
      </c>
      <c r="AD367" s="105">
        <f t="shared" si="431"/>
        <v>0</v>
      </c>
      <c r="AE367" s="103" t="s">
        <v>270</v>
      </c>
      <c r="AF367" s="38">
        <v>526</v>
      </c>
      <c r="AG367" s="38">
        <v>100</v>
      </c>
      <c r="AH367" s="150">
        <f t="shared" si="401"/>
        <v>2.327</v>
      </c>
      <c r="AI367" s="82"/>
    </row>
    <row r="368" spans="1:35" ht="14.45" customHeight="1" x14ac:dyDescent="0.2">
      <c r="A368" s="83">
        <v>69</v>
      </c>
      <c r="B368" s="84" t="s">
        <v>295</v>
      </c>
      <c r="C368" s="244" t="s">
        <v>399</v>
      </c>
      <c r="D368" s="85">
        <f t="shared" si="432"/>
        <v>23289.300000000003</v>
      </c>
      <c r="E368" s="85">
        <f t="shared" si="433"/>
        <v>22347.98</v>
      </c>
      <c r="F368" s="86" t="s">
        <v>30</v>
      </c>
      <c r="G368" s="83">
        <v>51233</v>
      </c>
      <c r="H368" s="88" t="s">
        <v>298</v>
      </c>
      <c r="I368" s="83">
        <v>51231</v>
      </c>
      <c r="J368" s="94" t="s">
        <v>299</v>
      </c>
      <c r="K368" s="96">
        <f t="shared" si="434"/>
        <v>7294.6554041095906</v>
      </c>
      <c r="L368" s="96">
        <f t="shared" si="435"/>
        <v>6999.8159273972615</v>
      </c>
      <c r="M368" s="97"/>
      <c r="N368" s="98" t="s">
        <v>269</v>
      </c>
      <c r="O368" s="112" t="s">
        <v>645</v>
      </c>
      <c r="P368" s="98" t="str">
        <f>VLOOKUP(I368,I369:J836,2,FALSE)</f>
        <v>BC-LARI2</v>
      </c>
      <c r="Q368" s="99" t="e">
        <f>VLOOKUP(I368,#REF!,5,FALSE)</f>
        <v>#REF!</v>
      </c>
      <c r="R368" s="99" t="e">
        <f>VLOOKUP(I368,#REF!,6,FALSE)</f>
        <v>#REF!</v>
      </c>
      <c r="S368" s="100" t="e">
        <f t="shared" si="436"/>
        <v>#REF!</v>
      </c>
      <c r="T368" s="83">
        <v>69</v>
      </c>
      <c r="U368" s="83">
        <v>1</v>
      </c>
      <c r="V368" s="101">
        <v>9.1460000000000008</v>
      </c>
      <c r="W368" s="311">
        <v>29.2</v>
      </c>
      <c r="X368" s="98">
        <f t="shared" si="391"/>
        <v>0</v>
      </c>
      <c r="Y368" s="98">
        <f t="shared" si="396"/>
        <v>1</v>
      </c>
      <c r="Z368" s="105">
        <f t="shared" si="427"/>
        <v>0</v>
      </c>
      <c r="AA368" s="105">
        <f t="shared" si="428"/>
        <v>0</v>
      </c>
      <c r="AB368" s="98">
        <f t="shared" si="429"/>
        <v>0</v>
      </c>
      <c r="AC368" s="105">
        <f t="shared" si="430"/>
        <v>0</v>
      </c>
      <c r="AD368" s="105">
        <f t="shared" si="431"/>
        <v>0</v>
      </c>
      <c r="AE368" s="103" t="s">
        <v>270</v>
      </c>
      <c r="AF368" s="38">
        <v>526</v>
      </c>
      <c r="AG368" s="38">
        <v>100</v>
      </c>
      <c r="AH368" s="150">
        <f t="shared" si="401"/>
        <v>9.1460000000000008</v>
      </c>
      <c r="AI368" s="82"/>
    </row>
    <row r="369" spans="1:35" ht="14.45" customHeight="1" x14ac:dyDescent="0.2">
      <c r="A369" s="83">
        <v>69</v>
      </c>
      <c r="B369" s="84" t="s">
        <v>295</v>
      </c>
      <c r="C369" s="244" t="s">
        <v>399</v>
      </c>
      <c r="D369" s="85">
        <f t="shared" si="432"/>
        <v>23289.300000000003</v>
      </c>
      <c r="E369" s="85">
        <f t="shared" si="433"/>
        <v>22347.98</v>
      </c>
      <c r="F369" s="86" t="s">
        <v>30</v>
      </c>
      <c r="G369" s="83">
        <v>51235</v>
      </c>
      <c r="H369" s="88" t="s">
        <v>296</v>
      </c>
      <c r="I369" s="83">
        <v>51233</v>
      </c>
      <c r="J369" s="94" t="s">
        <v>298</v>
      </c>
      <c r="K369" s="96">
        <f t="shared" si="434"/>
        <v>429.89495547945216</v>
      </c>
      <c r="L369" s="96">
        <f t="shared" si="435"/>
        <v>412.51921986301375</v>
      </c>
      <c r="M369" s="97"/>
      <c r="N369" s="98" t="s">
        <v>277</v>
      </c>
      <c r="O369" s="112" t="s">
        <v>270</v>
      </c>
      <c r="P369" s="98" t="e">
        <f>VLOOKUP(I369,I371:J837,2,FALSE)</f>
        <v>#N/A</v>
      </c>
      <c r="Q369" s="99" t="e">
        <f>VLOOKUP(I369,#REF!,5,FALSE)</f>
        <v>#REF!</v>
      </c>
      <c r="R369" s="99" t="e">
        <f>VLOOKUP(I369,#REF!,6,FALSE)</f>
        <v>#REF!</v>
      </c>
      <c r="S369" s="100" t="e">
        <f t="shared" si="436"/>
        <v>#REF!</v>
      </c>
      <c r="T369" s="83">
        <v>69</v>
      </c>
      <c r="U369" s="83">
        <v>1</v>
      </c>
      <c r="V369" s="101">
        <v>0.53900000000000003</v>
      </c>
      <c r="W369" s="311">
        <v>29.2</v>
      </c>
      <c r="X369" s="98">
        <f t="shared" si="391"/>
        <v>0</v>
      </c>
      <c r="Y369" s="98">
        <f t="shared" si="396"/>
        <v>0</v>
      </c>
      <c r="Z369" s="105">
        <f t="shared" si="427"/>
        <v>0</v>
      </c>
      <c r="AA369" s="105">
        <f t="shared" si="428"/>
        <v>0</v>
      </c>
      <c r="AB369" s="98">
        <f t="shared" si="429"/>
        <v>1</v>
      </c>
      <c r="AC369" s="105">
        <f t="shared" si="430"/>
        <v>0</v>
      </c>
      <c r="AD369" s="105">
        <f t="shared" si="431"/>
        <v>0</v>
      </c>
      <c r="AE369" s="103" t="s">
        <v>270</v>
      </c>
      <c r="AF369" s="38">
        <v>526</v>
      </c>
      <c r="AG369" s="38">
        <v>100</v>
      </c>
      <c r="AH369" s="150">
        <f t="shared" si="401"/>
        <v>0.53900000000000003</v>
      </c>
      <c r="AI369" s="82"/>
    </row>
    <row r="370" spans="1:35" ht="14.45" customHeight="1" x14ac:dyDescent="0.2">
      <c r="A370" s="83">
        <v>69</v>
      </c>
      <c r="B370" s="84" t="s">
        <v>295</v>
      </c>
      <c r="C370" s="244" t="s">
        <v>399</v>
      </c>
      <c r="D370" s="85">
        <f>VLOOKUP(C370,TLine_Cost,2,FALSE)</f>
        <v>23289.300000000003</v>
      </c>
      <c r="E370" s="85">
        <f>VLOOKUP(C370,TLine_Cost,4,FALSE)</f>
        <v>22347.98</v>
      </c>
      <c r="F370" s="86" t="s">
        <v>30</v>
      </c>
      <c r="G370" s="83">
        <v>51233</v>
      </c>
      <c r="H370" s="88" t="s">
        <v>298</v>
      </c>
      <c r="I370" s="83">
        <v>51231</v>
      </c>
      <c r="J370" s="94" t="s">
        <v>299</v>
      </c>
      <c r="K370" s="96">
        <f>D370*V370/W370</f>
        <v>7294.6554041095906</v>
      </c>
      <c r="L370" s="96">
        <f>E370*V370/W370</f>
        <v>6999.8159273972615</v>
      </c>
      <c r="M370" s="97">
        <f>SUM(K370)</f>
        <v>7294.6554041095906</v>
      </c>
      <c r="N370" s="98" t="s">
        <v>269</v>
      </c>
      <c r="O370" s="112" t="s">
        <v>645</v>
      </c>
      <c r="P370" s="98" t="str">
        <f>VLOOKUP(I370,I361:J842,2,FALSE)</f>
        <v>BC-LARI2</v>
      </c>
      <c r="Q370" s="99" t="e">
        <f>VLOOKUP(I370,#REF!,5,FALSE)</f>
        <v>#REF!</v>
      </c>
      <c r="R370" s="99" t="e">
        <f>VLOOKUP(I370,#REF!,6,FALSE)</f>
        <v>#REF!</v>
      </c>
      <c r="S370" s="100" t="e">
        <f>SQRT(Q370^2+R370^2)</f>
        <v>#REF!</v>
      </c>
      <c r="T370" s="83">
        <v>69</v>
      </c>
      <c r="U370" s="83">
        <v>1</v>
      </c>
      <c r="V370" s="101">
        <v>9.1460000000000008</v>
      </c>
      <c r="W370" s="311">
        <v>29.2</v>
      </c>
      <c r="X370" s="98">
        <f t="shared" si="391"/>
        <v>0</v>
      </c>
      <c r="Y370" s="98">
        <f t="shared" si="396"/>
        <v>1</v>
      </c>
      <c r="Z370" s="105">
        <f>K370*X370*Y370</f>
        <v>0</v>
      </c>
      <c r="AA370" s="105">
        <f>L370*X370*Y370</f>
        <v>0</v>
      </c>
      <c r="AB370" s="98">
        <f>IF(N370="R",1,0)</f>
        <v>0</v>
      </c>
      <c r="AC370" s="105">
        <f>K370*X370*AB370</f>
        <v>0</v>
      </c>
      <c r="AD370" s="105">
        <f>L370*X370*AB370</f>
        <v>0</v>
      </c>
      <c r="AE370" s="103" t="s">
        <v>270</v>
      </c>
      <c r="AF370" s="38">
        <v>526</v>
      </c>
      <c r="AG370" s="38">
        <v>100</v>
      </c>
      <c r="AH370" s="150">
        <f>V370</f>
        <v>9.1460000000000008</v>
      </c>
      <c r="AI370" s="82"/>
    </row>
    <row r="371" spans="1:35" ht="14.45" customHeight="1" x14ac:dyDescent="0.2">
      <c r="A371" s="83">
        <v>69</v>
      </c>
      <c r="B371" s="84" t="s">
        <v>295</v>
      </c>
      <c r="C371" s="244" t="s">
        <v>399</v>
      </c>
      <c r="D371" s="85">
        <f t="shared" si="432"/>
        <v>23289.300000000003</v>
      </c>
      <c r="E371" s="85">
        <f t="shared" si="433"/>
        <v>22347.98</v>
      </c>
      <c r="F371" s="86" t="s">
        <v>30</v>
      </c>
      <c r="G371" s="83">
        <v>51241</v>
      </c>
      <c r="H371" s="88" t="s">
        <v>297</v>
      </c>
      <c r="I371" s="83">
        <v>51235</v>
      </c>
      <c r="J371" s="94" t="s">
        <v>296</v>
      </c>
      <c r="K371" s="96">
        <f t="shared" si="434"/>
        <v>1674.9154109589044</v>
      </c>
      <c r="L371" s="96">
        <f t="shared" si="435"/>
        <v>1607.2177397260275</v>
      </c>
      <c r="M371" s="97"/>
      <c r="N371" s="98" t="s">
        <v>277</v>
      </c>
      <c r="O371" s="112" t="s">
        <v>270</v>
      </c>
      <c r="P371" s="98" t="str">
        <f>VLOOKUP(I371,I361:J838,2,FALSE)</f>
        <v>MULECY2</v>
      </c>
      <c r="Q371" s="99" t="e">
        <f>VLOOKUP(I371,#REF!,5,FALSE)</f>
        <v>#REF!</v>
      </c>
      <c r="R371" s="99" t="e">
        <f>VLOOKUP(I371,#REF!,6,FALSE)</f>
        <v>#REF!</v>
      </c>
      <c r="S371" s="100" t="e">
        <f t="shared" si="436"/>
        <v>#REF!</v>
      </c>
      <c r="T371" s="83">
        <v>69</v>
      </c>
      <c r="U371" s="83">
        <v>1</v>
      </c>
      <c r="V371" s="101">
        <v>2.1</v>
      </c>
      <c r="W371" s="311">
        <v>29.2</v>
      </c>
      <c r="X371" s="98">
        <f t="shared" si="391"/>
        <v>0</v>
      </c>
      <c r="Y371" s="98">
        <f t="shared" si="396"/>
        <v>0</v>
      </c>
      <c r="Z371" s="105">
        <f t="shared" si="427"/>
        <v>0</v>
      </c>
      <c r="AA371" s="105">
        <f t="shared" si="428"/>
        <v>0</v>
      </c>
      <c r="AB371" s="98">
        <f t="shared" si="429"/>
        <v>1</v>
      </c>
      <c r="AC371" s="105">
        <f t="shared" si="430"/>
        <v>0</v>
      </c>
      <c r="AD371" s="105">
        <f t="shared" si="431"/>
        <v>0</v>
      </c>
      <c r="AE371" s="103" t="s">
        <v>270</v>
      </c>
      <c r="AF371" s="38">
        <v>526</v>
      </c>
      <c r="AG371" s="38">
        <v>100</v>
      </c>
      <c r="AH371" s="150">
        <f t="shared" si="401"/>
        <v>2.1</v>
      </c>
      <c r="AI371" s="82"/>
    </row>
    <row r="372" spans="1:35" ht="14.45" customHeight="1" x14ac:dyDescent="0.2">
      <c r="A372" s="83">
        <v>69</v>
      </c>
      <c r="B372" s="84" t="s">
        <v>716</v>
      </c>
      <c r="C372" s="87" t="s">
        <v>795</v>
      </c>
      <c r="D372" s="85">
        <f t="shared" si="432"/>
        <v>517440.78</v>
      </c>
      <c r="E372" s="85">
        <f t="shared" ref="E372:E373" si="437">VLOOKUP(C372,TLine_Cost,4,FALSE)</f>
        <v>461120.33</v>
      </c>
      <c r="F372" s="86" t="s">
        <v>29</v>
      </c>
      <c r="G372" s="83">
        <v>51465</v>
      </c>
      <c r="H372" s="244" t="s">
        <v>649</v>
      </c>
      <c r="I372" s="83">
        <v>51461</v>
      </c>
      <c r="J372" s="244" t="s">
        <v>1155</v>
      </c>
      <c r="K372" s="96">
        <f t="shared" si="434"/>
        <v>367658.94070758508</v>
      </c>
      <c r="L372" s="96">
        <f t="shared" si="435"/>
        <v>327641.3816215492</v>
      </c>
      <c r="M372" s="97">
        <f>SUM(K372:K373)</f>
        <v>517440.78</v>
      </c>
      <c r="N372" s="98" t="s">
        <v>277</v>
      </c>
      <c r="O372" s="112" t="s">
        <v>270</v>
      </c>
      <c r="P372" s="98" t="str">
        <f>VLOOKUP(I372,I361:J756,2,FALSE)</f>
        <v>South Littlefield Substation</v>
      </c>
      <c r="Q372" s="99" t="e">
        <f>VLOOKUP(I372,#REF!,5,FALSE)</f>
        <v>#REF!</v>
      </c>
      <c r="R372" s="99" t="e">
        <f>VLOOKUP(I372,#REF!,6,FALSE)</f>
        <v>#REF!</v>
      </c>
      <c r="S372" s="100" t="e">
        <f t="shared" si="436"/>
        <v>#REF!</v>
      </c>
      <c r="T372" s="83">
        <v>69</v>
      </c>
      <c r="U372" s="83">
        <v>1</v>
      </c>
      <c r="V372" s="261">
        <v>2.6509999999999998</v>
      </c>
      <c r="W372" s="261">
        <v>3.7309999999999999</v>
      </c>
      <c r="X372" s="98">
        <f t="shared" si="391"/>
        <v>1</v>
      </c>
      <c r="Y372" s="98">
        <f t="shared" si="396"/>
        <v>0</v>
      </c>
      <c r="Z372" s="105">
        <f t="shared" ref="Z372:Z373" si="438">K372*X372*Y372</f>
        <v>0</v>
      </c>
      <c r="AA372" s="105">
        <f t="shared" ref="AA372:AA373" si="439">L372*X372*Y372</f>
        <v>0</v>
      </c>
      <c r="AB372" s="98">
        <f t="shared" ref="AB372:AB373" si="440">IF(N372="R",1,0)</f>
        <v>1</v>
      </c>
      <c r="AC372" s="105">
        <f t="shared" ref="AC372:AC373" si="441">K372*X372*AB372</f>
        <v>367658.94070758508</v>
      </c>
      <c r="AD372" s="105">
        <f t="shared" ref="AD372:AD373" si="442">L372*X372*AB372</f>
        <v>327641.3816215492</v>
      </c>
      <c r="AE372" s="103" t="s">
        <v>270</v>
      </c>
      <c r="AF372" s="38">
        <v>526</v>
      </c>
      <c r="AG372" s="38">
        <v>100</v>
      </c>
      <c r="AH372" s="38">
        <f t="shared" si="401"/>
        <v>2.6509999999999998</v>
      </c>
      <c r="AI372" s="82"/>
    </row>
    <row r="373" spans="1:35" ht="14.45" customHeight="1" x14ac:dyDescent="0.2">
      <c r="A373" s="83">
        <v>69</v>
      </c>
      <c r="B373" s="84" t="s">
        <v>716</v>
      </c>
      <c r="C373" s="87" t="s">
        <v>795</v>
      </c>
      <c r="D373" s="85">
        <f t="shared" si="432"/>
        <v>517440.78</v>
      </c>
      <c r="E373" s="85">
        <f t="shared" si="437"/>
        <v>461120.33</v>
      </c>
      <c r="F373" s="86" t="s">
        <v>29</v>
      </c>
      <c r="G373" s="83">
        <v>51465</v>
      </c>
      <c r="H373" s="244" t="s">
        <v>1155</v>
      </c>
      <c r="I373" s="83">
        <v>51461</v>
      </c>
      <c r="J373" s="244" t="s">
        <v>1156</v>
      </c>
      <c r="K373" s="96">
        <f t="shared" si="434"/>
        <v>149781.83929241492</v>
      </c>
      <c r="L373" s="96">
        <f t="shared" si="435"/>
        <v>133478.94837845082</v>
      </c>
      <c r="M373" s="97"/>
      <c r="N373" s="98" t="s">
        <v>277</v>
      </c>
      <c r="O373" s="112" t="s">
        <v>270</v>
      </c>
      <c r="P373" s="98" t="str">
        <f>VLOOKUP(I373,I361:J757,2,FALSE)</f>
        <v>South Littlefield Substation</v>
      </c>
      <c r="Q373" s="99" t="e">
        <f>VLOOKUP(I373,#REF!,5,FALSE)</f>
        <v>#REF!</v>
      </c>
      <c r="R373" s="99" t="e">
        <f>VLOOKUP(I373,#REF!,6,FALSE)</f>
        <v>#REF!</v>
      </c>
      <c r="S373" s="100" t="e">
        <f t="shared" si="436"/>
        <v>#REF!</v>
      </c>
      <c r="T373" s="83">
        <v>69</v>
      </c>
      <c r="U373" s="83">
        <v>1</v>
      </c>
      <c r="V373" s="261">
        <v>1.08</v>
      </c>
      <c r="W373" s="261">
        <v>3.7309999999999999</v>
      </c>
      <c r="X373" s="98">
        <f t="shared" si="391"/>
        <v>1</v>
      </c>
      <c r="Y373" s="98">
        <f t="shared" si="396"/>
        <v>0</v>
      </c>
      <c r="Z373" s="105">
        <f t="shared" si="438"/>
        <v>0</v>
      </c>
      <c r="AA373" s="105">
        <f t="shared" si="439"/>
        <v>0</v>
      </c>
      <c r="AB373" s="98">
        <f t="shared" si="440"/>
        <v>1</v>
      </c>
      <c r="AC373" s="105">
        <f t="shared" si="441"/>
        <v>149781.83929241492</v>
      </c>
      <c r="AD373" s="105">
        <f t="shared" si="442"/>
        <v>133478.94837845082</v>
      </c>
      <c r="AE373" s="103" t="s">
        <v>270</v>
      </c>
      <c r="AF373" s="38">
        <v>526</v>
      </c>
      <c r="AG373" s="38">
        <v>100</v>
      </c>
      <c r="AH373" s="38">
        <f t="shared" si="401"/>
        <v>1.08</v>
      </c>
      <c r="AI373" s="82"/>
    </row>
    <row r="374" spans="1:35" ht="14.25" customHeight="1" x14ac:dyDescent="0.2">
      <c r="A374" s="83">
        <v>69</v>
      </c>
      <c r="B374" s="84" t="s">
        <v>732</v>
      </c>
      <c r="C374" s="244" t="s">
        <v>857</v>
      </c>
      <c r="D374" s="85">
        <f t="shared" ref="D374:D385" si="443">VLOOKUP(C374,TLine_Cost,2,FALSE)</f>
        <v>436035.02999999997</v>
      </c>
      <c r="E374" s="85">
        <f t="shared" ref="E374:E385" si="444">VLOOKUP(C374,TLine_Cost,4,FALSE)</f>
        <v>322570.89</v>
      </c>
      <c r="F374" s="183" t="s">
        <v>30</v>
      </c>
      <c r="G374" s="83">
        <v>51353</v>
      </c>
      <c r="H374" s="88" t="s">
        <v>733</v>
      </c>
      <c r="I374" s="83">
        <v>51341</v>
      </c>
      <c r="J374" s="94" t="s">
        <v>735</v>
      </c>
      <c r="K374" s="96">
        <f t="shared" ref="K374:K385" si="445">D374*V374/W374</f>
        <v>210110.14398963729</v>
      </c>
      <c r="L374" s="96">
        <f t="shared" ref="L374:L385" si="446">E374*V374/W374</f>
        <v>155435.71383419691</v>
      </c>
      <c r="M374" s="97">
        <f>SUM(K374:K375)</f>
        <v>436035.02999999997</v>
      </c>
      <c r="N374" s="98" t="s">
        <v>277</v>
      </c>
      <c r="O374" s="112" t="s">
        <v>270</v>
      </c>
      <c r="P374" s="98" t="e">
        <f>VLOOKUP(I374,I375:J750,2,FALSE)</f>
        <v>#N/A</v>
      </c>
      <c r="Q374" s="99" t="e">
        <f>VLOOKUP(I374,#REF!,5,FALSE)</f>
        <v>#REF!</v>
      </c>
      <c r="R374" s="99" t="e">
        <f>VLOOKUP(I374,#REF!,6,FALSE)</f>
        <v>#REF!</v>
      </c>
      <c r="S374" s="100" t="e">
        <f t="shared" ref="S374:S390" si="447">SQRT(Q374^2+R374^2)</f>
        <v>#REF!</v>
      </c>
      <c r="T374" s="83">
        <v>69</v>
      </c>
      <c r="U374" s="83">
        <v>1</v>
      </c>
      <c r="V374" s="101">
        <v>4.6500000000000004</v>
      </c>
      <c r="W374" s="101">
        <v>9.65</v>
      </c>
      <c r="X374" s="98">
        <f t="shared" si="391"/>
        <v>0</v>
      </c>
      <c r="Y374" s="98">
        <f t="shared" si="396"/>
        <v>0</v>
      </c>
      <c r="Z374" s="105">
        <f t="shared" ref="Z374:Z390" si="448">K374*X374*Y374</f>
        <v>0</v>
      </c>
      <c r="AA374" s="105">
        <f t="shared" ref="AA374:AA390" si="449">L374*X374*Y374</f>
        <v>0</v>
      </c>
      <c r="AB374" s="98">
        <f t="shared" ref="AB374:AB390" si="450">IF(N374="R",1,0)</f>
        <v>1</v>
      </c>
      <c r="AC374" s="105">
        <f t="shared" ref="AC374:AC390" si="451">K374*X374*AB374</f>
        <v>0</v>
      </c>
      <c r="AD374" s="105">
        <f t="shared" ref="AD374:AD390" si="452">L374*X374*AB374</f>
        <v>0</v>
      </c>
      <c r="AE374" s="103" t="s">
        <v>270</v>
      </c>
      <c r="AF374" s="38">
        <v>526</v>
      </c>
      <c r="AG374" s="38">
        <v>100</v>
      </c>
      <c r="AH374" s="150">
        <f t="shared" si="401"/>
        <v>4.6500000000000004</v>
      </c>
      <c r="AI374" s="82"/>
    </row>
    <row r="375" spans="1:35" ht="14.45" customHeight="1" x14ac:dyDescent="0.2">
      <c r="A375" s="83">
        <v>69</v>
      </c>
      <c r="B375" s="84" t="s">
        <v>732</v>
      </c>
      <c r="C375" s="244" t="s">
        <v>857</v>
      </c>
      <c r="D375" s="85">
        <f t="shared" si="443"/>
        <v>436035.02999999997</v>
      </c>
      <c r="E375" s="85">
        <f t="shared" si="444"/>
        <v>322570.89</v>
      </c>
      <c r="F375" s="183" t="s">
        <v>30</v>
      </c>
      <c r="G375" s="83">
        <v>51359</v>
      </c>
      <c r="H375" s="88" t="s">
        <v>734</v>
      </c>
      <c r="I375" s="83">
        <v>51353</v>
      </c>
      <c r="J375" s="94" t="s">
        <v>733</v>
      </c>
      <c r="K375" s="96">
        <f t="shared" si="445"/>
        <v>225924.88601036268</v>
      </c>
      <c r="L375" s="96">
        <f t="shared" si="446"/>
        <v>167135.17616580313</v>
      </c>
      <c r="M375" s="97"/>
      <c r="N375" s="98" t="s">
        <v>277</v>
      </c>
      <c r="O375" s="112" t="s">
        <v>270</v>
      </c>
      <c r="P375" s="98" t="e">
        <f>VLOOKUP(I375,I376:J751,2,FALSE)</f>
        <v>#N/A</v>
      </c>
      <c r="Q375" s="99" t="e">
        <f>VLOOKUP(I375,#REF!,5,FALSE)</f>
        <v>#REF!</v>
      </c>
      <c r="R375" s="99" t="e">
        <f>VLOOKUP(I375,#REF!,6,FALSE)</f>
        <v>#REF!</v>
      </c>
      <c r="S375" s="100" t="e">
        <f t="shared" si="447"/>
        <v>#REF!</v>
      </c>
      <c r="T375" s="83">
        <v>69</v>
      </c>
      <c r="U375" s="83">
        <v>1</v>
      </c>
      <c r="V375" s="101">
        <v>5</v>
      </c>
      <c r="W375" s="101">
        <v>9.65</v>
      </c>
      <c r="X375" s="98">
        <f t="shared" si="391"/>
        <v>0</v>
      </c>
      <c r="Y375" s="98">
        <f t="shared" si="396"/>
        <v>0</v>
      </c>
      <c r="Z375" s="105">
        <f t="shared" si="448"/>
        <v>0</v>
      </c>
      <c r="AA375" s="105">
        <f t="shared" si="449"/>
        <v>0</v>
      </c>
      <c r="AB375" s="98">
        <f t="shared" si="450"/>
        <v>1</v>
      </c>
      <c r="AC375" s="105">
        <f t="shared" si="451"/>
        <v>0</v>
      </c>
      <c r="AD375" s="105">
        <f t="shared" si="452"/>
        <v>0</v>
      </c>
      <c r="AE375" s="103" t="s">
        <v>270</v>
      </c>
      <c r="AF375" s="38">
        <v>526</v>
      </c>
      <c r="AG375" s="38">
        <v>100</v>
      </c>
      <c r="AH375" s="150">
        <f t="shared" si="401"/>
        <v>5</v>
      </c>
      <c r="AI375" s="82"/>
    </row>
    <row r="376" spans="1:35" ht="14.45" customHeight="1" x14ac:dyDescent="0.2">
      <c r="A376" s="83">
        <v>69</v>
      </c>
      <c r="B376" s="84" t="s">
        <v>736</v>
      </c>
      <c r="C376" s="244" t="s">
        <v>1157</v>
      </c>
      <c r="D376" s="85">
        <v>0</v>
      </c>
      <c r="E376" s="85">
        <v>0</v>
      </c>
      <c r="F376" s="183" t="s">
        <v>30</v>
      </c>
      <c r="G376" s="83">
        <v>51359</v>
      </c>
      <c r="H376" s="88" t="s">
        <v>734</v>
      </c>
      <c r="I376" s="83">
        <v>51365</v>
      </c>
      <c r="J376" s="94" t="s">
        <v>740</v>
      </c>
      <c r="K376" s="96">
        <f t="shared" ref="K376:K381" si="453">D376*V376/W376</f>
        <v>0</v>
      </c>
      <c r="L376" s="96">
        <f t="shared" ref="L376:L381" si="454">E376*V376/W376</f>
        <v>0</v>
      </c>
      <c r="M376" s="97">
        <f>SUM(K376:K381)</f>
        <v>0</v>
      </c>
      <c r="N376" s="98" t="s">
        <v>277</v>
      </c>
      <c r="O376" s="112" t="s">
        <v>270</v>
      </c>
      <c r="P376" s="98" t="e">
        <f>VLOOKUP(I376,I377:J752,2,FALSE)</f>
        <v>#N/A</v>
      </c>
      <c r="Q376" s="99" t="e">
        <f>VLOOKUP(I376,#REF!,5,FALSE)</f>
        <v>#REF!</v>
      </c>
      <c r="R376" s="99" t="e">
        <f>VLOOKUP(I376,#REF!,6,FALSE)</f>
        <v>#REF!</v>
      </c>
      <c r="S376" s="100" t="e">
        <f t="shared" si="447"/>
        <v>#REF!</v>
      </c>
      <c r="T376" s="83">
        <v>69</v>
      </c>
      <c r="U376" s="83">
        <v>1</v>
      </c>
      <c r="V376" s="101">
        <v>3.5</v>
      </c>
      <c r="W376" s="101">
        <v>24.54</v>
      </c>
      <c r="X376" s="98">
        <f t="shared" si="391"/>
        <v>0</v>
      </c>
      <c r="Y376" s="98">
        <f t="shared" si="396"/>
        <v>0</v>
      </c>
      <c r="Z376" s="105">
        <f t="shared" si="448"/>
        <v>0</v>
      </c>
      <c r="AA376" s="105">
        <f t="shared" si="449"/>
        <v>0</v>
      </c>
      <c r="AB376" s="98">
        <f t="shared" si="450"/>
        <v>1</v>
      </c>
      <c r="AC376" s="105">
        <f t="shared" si="451"/>
        <v>0</v>
      </c>
      <c r="AD376" s="105">
        <f t="shared" si="452"/>
        <v>0</v>
      </c>
      <c r="AE376" s="103" t="s">
        <v>270</v>
      </c>
      <c r="AF376" s="38">
        <v>526</v>
      </c>
      <c r="AG376" s="38">
        <v>100</v>
      </c>
      <c r="AH376" s="150">
        <f t="shared" si="401"/>
        <v>3.5</v>
      </c>
      <c r="AI376" s="82"/>
    </row>
    <row r="377" spans="1:35" ht="14.45" customHeight="1" x14ac:dyDescent="0.2">
      <c r="A377" s="83">
        <v>69</v>
      </c>
      <c r="B377" s="84" t="s">
        <v>736</v>
      </c>
      <c r="C377" s="244" t="s">
        <v>1157</v>
      </c>
      <c r="D377" s="85">
        <v>0</v>
      </c>
      <c r="E377" s="85">
        <v>0</v>
      </c>
      <c r="F377" s="183" t="s">
        <v>30</v>
      </c>
      <c r="G377" s="83">
        <v>51365</v>
      </c>
      <c r="H377" s="88" t="s">
        <v>740</v>
      </c>
      <c r="I377" s="83">
        <v>51369</v>
      </c>
      <c r="J377" s="94" t="s">
        <v>267</v>
      </c>
      <c r="K377" s="96">
        <f t="shared" si="453"/>
        <v>0</v>
      </c>
      <c r="L377" s="96">
        <f t="shared" si="454"/>
        <v>0</v>
      </c>
      <c r="M377" s="97"/>
      <c r="N377" s="98" t="s">
        <v>277</v>
      </c>
      <c r="O377" s="112" t="s">
        <v>270</v>
      </c>
      <c r="P377" s="98" t="str">
        <f>VLOOKUP(I377,I378:J753,2,FALSE)</f>
        <v>LOCKNEY2</v>
      </c>
      <c r="Q377" s="99" t="e">
        <f>VLOOKUP(I377,#REF!,5,FALSE)</f>
        <v>#REF!</v>
      </c>
      <c r="R377" s="99" t="e">
        <f>VLOOKUP(I377,#REF!,6,FALSE)</f>
        <v>#REF!</v>
      </c>
      <c r="S377" s="100" t="e">
        <f t="shared" si="447"/>
        <v>#REF!</v>
      </c>
      <c r="T377" s="83">
        <v>69</v>
      </c>
      <c r="U377" s="83">
        <v>1</v>
      </c>
      <c r="V377" s="101">
        <v>1.5</v>
      </c>
      <c r="W377" s="101">
        <v>24.54</v>
      </c>
      <c r="X377" s="98">
        <f t="shared" si="391"/>
        <v>0</v>
      </c>
      <c r="Y377" s="98">
        <f t="shared" si="396"/>
        <v>0</v>
      </c>
      <c r="Z377" s="105">
        <f t="shared" si="448"/>
        <v>0</v>
      </c>
      <c r="AA377" s="105">
        <f t="shared" si="449"/>
        <v>0</v>
      </c>
      <c r="AB377" s="98">
        <f t="shared" si="450"/>
        <v>1</v>
      </c>
      <c r="AC377" s="105">
        <f t="shared" si="451"/>
        <v>0</v>
      </c>
      <c r="AD377" s="105">
        <f t="shared" si="452"/>
        <v>0</v>
      </c>
      <c r="AE377" s="103" t="s">
        <v>270</v>
      </c>
      <c r="AF377" s="38">
        <v>526</v>
      </c>
      <c r="AG377" s="38">
        <v>100</v>
      </c>
      <c r="AH377" s="150">
        <f t="shared" si="401"/>
        <v>1.5</v>
      </c>
      <c r="AI377" s="82"/>
    </row>
    <row r="378" spans="1:35" ht="14.45" customHeight="1" x14ac:dyDescent="0.2">
      <c r="A378" s="83">
        <v>69</v>
      </c>
      <c r="B378" s="84" t="s">
        <v>736</v>
      </c>
      <c r="C378" s="244" t="s">
        <v>1157</v>
      </c>
      <c r="D378" s="85">
        <v>0</v>
      </c>
      <c r="E378" s="85">
        <v>0</v>
      </c>
      <c r="F378" s="86" t="s">
        <v>30</v>
      </c>
      <c r="G378" s="83">
        <v>51513</v>
      </c>
      <c r="H378" s="88" t="s">
        <v>737</v>
      </c>
      <c r="I378" s="83">
        <v>51367</v>
      </c>
      <c r="J378" s="94" t="s">
        <v>739</v>
      </c>
      <c r="K378" s="96">
        <f t="shared" si="453"/>
        <v>0</v>
      </c>
      <c r="L378" s="96">
        <f t="shared" si="454"/>
        <v>0</v>
      </c>
      <c r="M378" s="97"/>
      <c r="N378" s="98" t="s">
        <v>269</v>
      </c>
      <c r="O378" s="112" t="s">
        <v>653</v>
      </c>
      <c r="P378" s="98" t="e">
        <f>VLOOKUP(I378,I380:J754,2,FALSE)</f>
        <v>#N/A</v>
      </c>
      <c r="Q378" s="99" t="e">
        <f>VLOOKUP(I378,#REF!,5,FALSE)</f>
        <v>#REF!</v>
      </c>
      <c r="R378" s="99" t="e">
        <f>VLOOKUP(I378,#REF!,6,FALSE)</f>
        <v>#REF!</v>
      </c>
      <c r="S378" s="100" t="e">
        <f t="shared" si="447"/>
        <v>#REF!</v>
      </c>
      <c r="T378" s="83">
        <v>69</v>
      </c>
      <c r="U378" s="83">
        <v>1</v>
      </c>
      <c r="V378" s="101">
        <v>4.9000000000000004</v>
      </c>
      <c r="W378" s="101">
        <v>24.54</v>
      </c>
      <c r="X378" s="98">
        <f t="shared" si="391"/>
        <v>0</v>
      </c>
      <c r="Y378" s="98">
        <f t="shared" si="396"/>
        <v>1</v>
      </c>
      <c r="Z378" s="105">
        <f t="shared" si="448"/>
        <v>0</v>
      </c>
      <c r="AA378" s="105">
        <f t="shared" si="449"/>
        <v>0</v>
      </c>
      <c r="AB378" s="98">
        <f t="shared" si="450"/>
        <v>0</v>
      </c>
      <c r="AC378" s="105">
        <f t="shared" si="451"/>
        <v>0</v>
      </c>
      <c r="AD378" s="105">
        <f t="shared" si="452"/>
        <v>0</v>
      </c>
      <c r="AE378" s="103" t="s">
        <v>270</v>
      </c>
      <c r="AF378" s="38">
        <v>526</v>
      </c>
      <c r="AG378" s="38">
        <v>100</v>
      </c>
      <c r="AH378" s="150">
        <f t="shared" si="401"/>
        <v>4.9000000000000004</v>
      </c>
      <c r="AI378" s="82"/>
    </row>
    <row r="379" spans="1:35" ht="14.45" customHeight="1" x14ac:dyDescent="0.2">
      <c r="A379" s="83">
        <v>69</v>
      </c>
      <c r="B379" s="84" t="s">
        <v>736</v>
      </c>
      <c r="C379" s="244" t="s">
        <v>1157</v>
      </c>
      <c r="D379" s="85">
        <v>0</v>
      </c>
      <c r="E379" s="85">
        <v>0</v>
      </c>
      <c r="F379" s="86" t="s">
        <v>30</v>
      </c>
      <c r="G379" s="83">
        <v>51367</v>
      </c>
      <c r="H379" s="88" t="s">
        <v>739</v>
      </c>
      <c r="I379" s="83">
        <v>51369</v>
      </c>
      <c r="J379" s="94" t="s">
        <v>267</v>
      </c>
      <c r="K379" s="96">
        <f t="shared" si="453"/>
        <v>0</v>
      </c>
      <c r="L379" s="96">
        <f t="shared" si="454"/>
        <v>0</v>
      </c>
      <c r="M379" s="97"/>
      <c r="N379" s="98" t="s">
        <v>277</v>
      </c>
      <c r="O379" s="112" t="s">
        <v>270</v>
      </c>
      <c r="P379" s="98"/>
      <c r="Q379" s="99"/>
      <c r="R379" s="99"/>
      <c r="S379" s="100"/>
      <c r="T379" s="83">
        <v>69</v>
      </c>
      <c r="U379" s="83">
        <v>1</v>
      </c>
      <c r="V379" s="101">
        <f>4.2+3.5</f>
        <v>7.7</v>
      </c>
      <c r="W379" s="101">
        <v>24.54</v>
      </c>
      <c r="X379" s="98">
        <f t="shared" si="391"/>
        <v>0</v>
      </c>
      <c r="Y379" s="98">
        <f t="shared" si="396"/>
        <v>0</v>
      </c>
      <c r="Z379" s="105">
        <f>K379*X379*Y379</f>
        <v>0</v>
      </c>
      <c r="AA379" s="105">
        <f>L379*X379*Y379</f>
        <v>0</v>
      </c>
      <c r="AB379" s="98">
        <f>IF(N379="R",1,0)</f>
        <v>1</v>
      </c>
      <c r="AC379" s="105">
        <f>K379*X379*AB379</f>
        <v>0</v>
      </c>
      <c r="AD379" s="105">
        <f>L379*X379*AB379</f>
        <v>0</v>
      </c>
      <c r="AE379" s="103" t="s">
        <v>270</v>
      </c>
      <c r="AF379" s="38">
        <v>526</v>
      </c>
      <c r="AG379" s="38">
        <v>100</v>
      </c>
      <c r="AH379" s="150">
        <f t="shared" si="401"/>
        <v>7.7</v>
      </c>
      <c r="AI379" s="82"/>
    </row>
    <row r="380" spans="1:35" ht="14.45" customHeight="1" x14ac:dyDescent="0.2">
      <c r="A380" s="83">
        <v>69</v>
      </c>
      <c r="B380" s="84" t="s">
        <v>736</v>
      </c>
      <c r="C380" s="244" t="s">
        <v>1157</v>
      </c>
      <c r="D380" s="85">
        <v>0</v>
      </c>
      <c r="E380" s="85">
        <v>0</v>
      </c>
      <c r="F380" s="86" t="s">
        <v>30</v>
      </c>
      <c r="G380" s="83">
        <v>51515</v>
      </c>
      <c r="H380" s="88" t="s">
        <v>738</v>
      </c>
      <c r="I380" s="83">
        <v>51513</v>
      </c>
      <c r="J380" s="94" t="s">
        <v>737</v>
      </c>
      <c r="K380" s="96">
        <f t="shared" si="453"/>
        <v>0</v>
      </c>
      <c r="L380" s="96">
        <f t="shared" si="454"/>
        <v>0</v>
      </c>
      <c r="M380" s="97"/>
      <c r="N380" s="98" t="s">
        <v>277</v>
      </c>
      <c r="O380" s="112" t="s">
        <v>270</v>
      </c>
      <c r="P380" s="98" t="e">
        <f t="shared" ref="P380:P389" si="455">VLOOKUP(I380,I381:J755,2,FALSE)</f>
        <v>#N/A</v>
      </c>
      <c r="Q380" s="99" t="e">
        <f>VLOOKUP(I380,#REF!,5,FALSE)</f>
        <v>#REF!</v>
      </c>
      <c r="R380" s="99" t="e">
        <f>VLOOKUP(I380,#REF!,6,FALSE)</f>
        <v>#REF!</v>
      </c>
      <c r="S380" s="100" t="e">
        <f t="shared" si="447"/>
        <v>#REF!</v>
      </c>
      <c r="T380" s="83">
        <v>69</v>
      </c>
      <c r="U380" s="83">
        <v>1</v>
      </c>
      <c r="V380" s="101">
        <v>3.6</v>
      </c>
      <c r="W380" s="101">
        <v>24.54</v>
      </c>
      <c r="X380" s="98">
        <f t="shared" ref="X380:X442" si="456">IF(F380="yes",1,0)</f>
        <v>0</v>
      </c>
      <c r="Y380" s="98">
        <f t="shared" si="396"/>
        <v>0</v>
      </c>
      <c r="Z380" s="105">
        <f t="shared" si="448"/>
        <v>0</v>
      </c>
      <c r="AA380" s="105">
        <f t="shared" si="449"/>
        <v>0</v>
      </c>
      <c r="AB380" s="98">
        <f t="shared" si="450"/>
        <v>1</v>
      </c>
      <c r="AC380" s="105">
        <f t="shared" si="451"/>
        <v>0</v>
      </c>
      <c r="AD380" s="105">
        <f t="shared" si="452"/>
        <v>0</v>
      </c>
      <c r="AE380" s="103" t="s">
        <v>270</v>
      </c>
      <c r="AF380" s="38">
        <v>526</v>
      </c>
      <c r="AG380" s="38">
        <v>100</v>
      </c>
      <c r="AH380" s="150">
        <f t="shared" si="401"/>
        <v>3.6</v>
      </c>
      <c r="AI380" s="82"/>
    </row>
    <row r="381" spans="1:35" ht="14.45" customHeight="1" x14ac:dyDescent="0.2">
      <c r="A381" s="83">
        <v>69</v>
      </c>
      <c r="B381" s="84" t="s">
        <v>736</v>
      </c>
      <c r="C381" s="244" t="s">
        <v>1157</v>
      </c>
      <c r="D381" s="85">
        <v>0</v>
      </c>
      <c r="E381" s="85">
        <v>0</v>
      </c>
      <c r="F381" s="86" t="s">
        <v>30</v>
      </c>
      <c r="G381" s="83">
        <v>51517</v>
      </c>
      <c r="H381" s="88" t="s">
        <v>272</v>
      </c>
      <c r="I381" s="83">
        <v>51515</v>
      </c>
      <c r="J381" s="94" t="s">
        <v>738</v>
      </c>
      <c r="K381" s="96">
        <f t="shared" si="453"/>
        <v>0</v>
      </c>
      <c r="L381" s="96">
        <f t="shared" si="454"/>
        <v>0</v>
      </c>
      <c r="M381" s="97"/>
      <c r="N381" s="98" t="s">
        <v>277</v>
      </c>
      <c r="O381" s="112" t="s">
        <v>270</v>
      </c>
      <c r="P381" s="98" t="e">
        <f t="shared" si="455"/>
        <v>#N/A</v>
      </c>
      <c r="Q381" s="99" t="e">
        <f>VLOOKUP(I381,#REF!,5,FALSE)</f>
        <v>#REF!</v>
      </c>
      <c r="R381" s="99" t="e">
        <f>VLOOKUP(I381,#REF!,6,FALSE)</f>
        <v>#REF!</v>
      </c>
      <c r="S381" s="100" t="e">
        <f t="shared" si="447"/>
        <v>#REF!</v>
      </c>
      <c r="T381" s="83">
        <v>69</v>
      </c>
      <c r="U381" s="83">
        <v>1</v>
      </c>
      <c r="V381" s="101">
        <v>3.34</v>
      </c>
      <c r="W381" s="101">
        <v>24.54</v>
      </c>
      <c r="X381" s="98">
        <f t="shared" si="456"/>
        <v>0</v>
      </c>
      <c r="Y381" s="98">
        <f t="shared" ref="Y381:Y443" si="457">IF(N381="W",1,0)</f>
        <v>0</v>
      </c>
      <c r="Z381" s="105">
        <f t="shared" si="448"/>
        <v>0</v>
      </c>
      <c r="AA381" s="105">
        <f t="shared" si="449"/>
        <v>0</v>
      </c>
      <c r="AB381" s="98">
        <f t="shared" si="450"/>
        <v>1</v>
      </c>
      <c r="AC381" s="105">
        <f t="shared" si="451"/>
        <v>0</v>
      </c>
      <c r="AD381" s="105">
        <f t="shared" si="452"/>
        <v>0</v>
      </c>
      <c r="AE381" s="103" t="s">
        <v>270</v>
      </c>
      <c r="AF381" s="38">
        <v>526</v>
      </c>
      <c r="AG381" s="38">
        <v>100</v>
      </c>
      <c r="AH381" s="150">
        <f t="shared" si="401"/>
        <v>3.34</v>
      </c>
      <c r="AI381" s="82"/>
    </row>
    <row r="382" spans="1:35" ht="14.45" customHeight="1" x14ac:dyDescent="0.2">
      <c r="A382" s="83">
        <v>69</v>
      </c>
      <c r="B382" s="84" t="s">
        <v>741</v>
      </c>
      <c r="C382" s="93" t="str">
        <f t="shared" ref="C382:C385" si="458">VLOOKUP(B382,ckt_lookup,2,FALSE)</f>
        <v>Elec Tran-Line OH-TX- 69KV-Tuco Int-Plainview</v>
      </c>
      <c r="D382" s="85">
        <f t="shared" si="443"/>
        <v>4282635</v>
      </c>
      <c r="E382" s="85">
        <f t="shared" si="444"/>
        <v>3695923.9200000004</v>
      </c>
      <c r="F382" s="86" t="s">
        <v>30</v>
      </c>
      <c r="G382" s="83">
        <v>51331</v>
      </c>
      <c r="H382" s="88" t="s">
        <v>744</v>
      </c>
      <c r="I382" s="83">
        <v>51329</v>
      </c>
      <c r="J382" s="94" t="s">
        <v>745</v>
      </c>
      <c r="K382" s="96">
        <f t="shared" si="445"/>
        <v>951003.76774663269</v>
      </c>
      <c r="L382" s="96">
        <f t="shared" si="446"/>
        <v>820718.45329450315</v>
      </c>
      <c r="M382" s="97">
        <f>SUM(K382:K385)</f>
        <v>4111142.5172915906</v>
      </c>
      <c r="N382" s="98" t="s">
        <v>277</v>
      </c>
      <c r="O382" s="112" t="s">
        <v>270</v>
      </c>
      <c r="P382" s="98" t="e">
        <f t="shared" si="455"/>
        <v>#N/A</v>
      </c>
      <c r="Q382" s="99" t="e">
        <f>VLOOKUP(I382,#REF!,5,FALSE)</f>
        <v>#REF!</v>
      </c>
      <c r="R382" s="99" t="e">
        <f>VLOOKUP(I382,#REF!,6,FALSE)</f>
        <v>#REF!</v>
      </c>
      <c r="S382" s="100" t="e">
        <f t="shared" si="447"/>
        <v>#REF!</v>
      </c>
      <c r="T382" s="83">
        <v>69</v>
      </c>
      <c r="U382" s="83">
        <v>1</v>
      </c>
      <c r="V382" s="101">
        <v>6.1</v>
      </c>
      <c r="W382" s="101">
        <v>27.47</v>
      </c>
      <c r="X382" s="98">
        <f t="shared" si="456"/>
        <v>0</v>
      </c>
      <c r="Y382" s="98">
        <f t="shared" si="457"/>
        <v>0</v>
      </c>
      <c r="Z382" s="105">
        <f t="shared" si="448"/>
        <v>0</v>
      </c>
      <c r="AA382" s="105">
        <f t="shared" si="449"/>
        <v>0</v>
      </c>
      <c r="AB382" s="98">
        <f t="shared" si="450"/>
        <v>1</v>
      </c>
      <c r="AC382" s="105">
        <f t="shared" si="451"/>
        <v>0</v>
      </c>
      <c r="AD382" s="105">
        <f t="shared" si="452"/>
        <v>0</v>
      </c>
      <c r="AE382" s="103" t="s">
        <v>270</v>
      </c>
      <c r="AF382" s="38">
        <v>526</v>
      </c>
      <c r="AG382" s="38">
        <v>100</v>
      </c>
      <c r="AH382" s="150">
        <f t="shared" si="401"/>
        <v>6.1</v>
      </c>
    </row>
    <row r="383" spans="1:35" ht="14.45" customHeight="1" x14ac:dyDescent="0.2">
      <c r="A383" s="83">
        <v>69</v>
      </c>
      <c r="B383" s="84" t="s">
        <v>741</v>
      </c>
      <c r="C383" s="93" t="str">
        <f t="shared" si="458"/>
        <v>Elec Tran-Line OH-TX- 69KV-Tuco Int-Plainview</v>
      </c>
      <c r="D383" s="85">
        <f t="shared" si="443"/>
        <v>4282635</v>
      </c>
      <c r="E383" s="85">
        <f t="shared" si="444"/>
        <v>3695923.9200000004</v>
      </c>
      <c r="F383" s="86" t="s">
        <v>30</v>
      </c>
      <c r="G383" s="83">
        <v>51375</v>
      </c>
      <c r="H383" s="88" t="s">
        <v>743</v>
      </c>
      <c r="I383" s="83">
        <v>51331</v>
      </c>
      <c r="J383" s="94" t="s">
        <v>744</v>
      </c>
      <c r="K383" s="96">
        <f t="shared" si="445"/>
        <v>1559022.5700764472</v>
      </c>
      <c r="L383" s="96">
        <f t="shared" si="446"/>
        <v>1345440.087368038</v>
      </c>
      <c r="M383" s="97"/>
      <c r="N383" s="98" t="s">
        <v>269</v>
      </c>
      <c r="O383" s="112" t="s">
        <v>653</v>
      </c>
      <c r="P383" s="98" t="e">
        <f t="shared" si="455"/>
        <v>#N/A</v>
      </c>
      <c r="Q383" s="99" t="e">
        <f>VLOOKUP(I383,#REF!,5,FALSE)</f>
        <v>#REF!</v>
      </c>
      <c r="R383" s="99" t="e">
        <f>VLOOKUP(I383,#REF!,6,FALSE)</f>
        <v>#REF!</v>
      </c>
      <c r="S383" s="100" t="e">
        <f t="shared" si="447"/>
        <v>#REF!</v>
      </c>
      <c r="T383" s="83">
        <v>69</v>
      </c>
      <c r="U383" s="83">
        <v>1</v>
      </c>
      <c r="V383" s="101">
        <v>10</v>
      </c>
      <c r="W383" s="101">
        <v>27.47</v>
      </c>
      <c r="X383" s="98">
        <f t="shared" si="456"/>
        <v>0</v>
      </c>
      <c r="Y383" s="98">
        <f t="shared" si="457"/>
        <v>1</v>
      </c>
      <c r="Z383" s="105">
        <f t="shared" si="448"/>
        <v>0</v>
      </c>
      <c r="AA383" s="105">
        <f t="shared" si="449"/>
        <v>0</v>
      </c>
      <c r="AB383" s="98">
        <f t="shared" si="450"/>
        <v>0</v>
      </c>
      <c r="AC383" s="105">
        <f t="shared" si="451"/>
        <v>0</v>
      </c>
      <c r="AD383" s="105">
        <f t="shared" si="452"/>
        <v>0</v>
      </c>
      <c r="AE383" s="103" t="s">
        <v>270</v>
      </c>
      <c r="AF383" s="38">
        <v>526</v>
      </c>
      <c r="AG383" s="38">
        <v>100</v>
      </c>
      <c r="AH383" s="150">
        <f t="shared" si="401"/>
        <v>10</v>
      </c>
    </row>
    <row r="384" spans="1:35" ht="14.45" customHeight="1" x14ac:dyDescent="0.2">
      <c r="A384" s="83">
        <v>69</v>
      </c>
      <c r="B384" s="84" t="s">
        <v>741</v>
      </c>
      <c r="C384" s="93" t="str">
        <f t="shared" si="458"/>
        <v>Elec Tran-Line OH-TX- 69KV-Tuco Int-Plainview</v>
      </c>
      <c r="D384" s="85">
        <f t="shared" si="443"/>
        <v>4282635</v>
      </c>
      <c r="E384" s="85">
        <f t="shared" si="444"/>
        <v>3695923.9200000004</v>
      </c>
      <c r="F384" s="86" t="s">
        <v>30</v>
      </c>
      <c r="G384" s="83">
        <v>51373</v>
      </c>
      <c r="H384" s="88" t="s">
        <v>742</v>
      </c>
      <c r="I384" s="83">
        <v>51375</v>
      </c>
      <c r="J384" s="94" t="s">
        <v>743</v>
      </c>
      <c r="K384" s="96">
        <f t="shared" si="445"/>
        <v>935413.54204586823</v>
      </c>
      <c r="L384" s="96">
        <f t="shared" si="446"/>
        <v>807264.0524208229</v>
      </c>
      <c r="M384" s="97"/>
      <c r="N384" s="98" t="s">
        <v>269</v>
      </c>
      <c r="O384" s="112" t="s">
        <v>653</v>
      </c>
      <c r="P384" s="98" t="e">
        <f t="shared" si="455"/>
        <v>#N/A</v>
      </c>
      <c r="Q384" s="99" t="e">
        <f>VLOOKUP(I384,#REF!,5,FALSE)</f>
        <v>#REF!</v>
      </c>
      <c r="R384" s="99" t="e">
        <f>VLOOKUP(I384,#REF!,6,FALSE)</f>
        <v>#REF!</v>
      </c>
      <c r="S384" s="100" t="e">
        <f t="shared" si="447"/>
        <v>#REF!</v>
      </c>
      <c r="T384" s="83">
        <v>69</v>
      </c>
      <c r="U384" s="83">
        <v>1</v>
      </c>
      <c r="V384" s="101">
        <v>6</v>
      </c>
      <c r="W384" s="101">
        <v>27.47</v>
      </c>
      <c r="X384" s="98">
        <f t="shared" si="456"/>
        <v>0</v>
      </c>
      <c r="Y384" s="98">
        <f t="shared" si="457"/>
        <v>1</v>
      </c>
      <c r="Z384" s="105">
        <f t="shared" si="448"/>
        <v>0</v>
      </c>
      <c r="AA384" s="105">
        <f t="shared" si="449"/>
        <v>0</v>
      </c>
      <c r="AB384" s="98">
        <f t="shared" si="450"/>
        <v>0</v>
      </c>
      <c r="AC384" s="105">
        <f t="shared" si="451"/>
        <v>0</v>
      </c>
      <c r="AD384" s="105">
        <f t="shared" si="452"/>
        <v>0</v>
      </c>
      <c r="AE384" s="103" t="s">
        <v>270</v>
      </c>
      <c r="AF384" s="38">
        <v>526</v>
      </c>
      <c r="AG384" s="38">
        <v>100</v>
      </c>
      <c r="AH384" s="150">
        <f t="shared" si="401"/>
        <v>6</v>
      </c>
    </row>
    <row r="385" spans="1:35" ht="14.45" customHeight="1" x14ac:dyDescent="0.2">
      <c r="A385" s="83">
        <v>69</v>
      </c>
      <c r="B385" s="84" t="s">
        <v>741</v>
      </c>
      <c r="C385" s="93" t="str">
        <f t="shared" si="458"/>
        <v>Elec Tran-Line OH-TX- 69KV-Tuco Int-Plainview</v>
      </c>
      <c r="D385" s="85">
        <f t="shared" si="443"/>
        <v>4282635</v>
      </c>
      <c r="E385" s="85">
        <f t="shared" si="444"/>
        <v>3695923.9200000004</v>
      </c>
      <c r="F385" s="86" t="s">
        <v>30</v>
      </c>
      <c r="G385" s="83">
        <v>51371</v>
      </c>
      <c r="H385" s="88" t="s">
        <v>268</v>
      </c>
      <c r="I385" s="83">
        <v>51373</v>
      </c>
      <c r="J385" s="94" t="s">
        <v>742</v>
      </c>
      <c r="K385" s="96">
        <f t="shared" si="445"/>
        <v>665702.6374226429</v>
      </c>
      <c r="L385" s="96">
        <f t="shared" si="446"/>
        <v>574502.91730615217</v>
      </c>
      <c r="M385" s="97"/>
      <c r="N385" s="98" t="s">
        <v>269</v>
      </c>
      <c r="O385" s="112" t="s">
        <v>653</v>
      </c>
      <c r="P385" s="98" t="e">
        <f t="shared" si="455"/>
        <v>#N/A</v>
      </c>
      <c r="Q385" s="99" t="e">
        <f>VLOOKUP(I385,#REF!,5,FALSE)</f>
        <v>#REF!</v>
      </c>
      <c r="R385" s="99" t="e">
        <f>VLOOKUP(I385,#REF!,6,FALSE)</f>
        <v>#REF!</v>
      </c>
      <c r="S385" s="100" t="e">
        <f t="shared" si="447"/>
        <v>#REF!</v>
      </c>
      <c r="T385" s="83">
        <v>69</v>
      </c>
      <c r="U385" s="83">
        <v>1</v>
      </c>
      <c r="V385" s="101">
        <v>4.2699999999999996</v>
      </c>
      <c r="W385" s="101">
        <v>27.47</v>
      </c>
      <c r="X385" s="98">
        <f t="shared" si="456"/>
        <v>0</v>
      </c>
      <c r="Y385" s="98">
        <f t="shared" si="457"/>
        <v>1</v>
      </c>
      <c r="Z385" s="105">
        <f t="shared" si="448"/>
        <v>0</v>
      </c>
      <c r="AA385" s="105">
        <f t="shared" si="449"/>
        <v>0</v>
      </c>
      <c r="AB385" s="98">
        <f t="shared" si="450"/>
        <v>0</v>
      </c>
      <c r="AC385" s="105">
        <f t="shared" si="451"/>
        <v>0</v>
      </c>
      <c r="AD385" s="105">
        <f t="shared" si="452"/>
        <v>0</v>
      </c>
      <c r="AE385" s="103" t="s">
        <v>270</v>
      </c>
      <c r="AF385" s="38">
        <v>526</v>
      </c>
      <c r="AG385" s="38">
        <v>100</v>
      </c>
      <c r="AH385" s="150">
        <f t="shared" si="401"/>
        <v>4.2699999999999996</v>
      </c>
    </row>
    <row r="386" spans="1:35" ht="14.45" customHeight="1" x14ac:dyDescent="0.2">
      <c r="A386" s="83">
        <v>69</v>
      </c>
      <c r="B386" s="84" t="s">
        <v>746</v>
      </c>
      <c r="C386" s="244" t="s">
        <v>1158</v>
      </c>
      <c r="D386" s="85">
        <v>0</v>
      </c>
      <c r="E386" s="85">
        <v>0</v>
      </c>
      <c r="F386" s="86" t="s">
        <v>30</v>
      </c>
      <c r="G386" s="83">
        <v>51517</v>
      </c>
      <c r="H386" s="88" t="s">
        <v>272</v>
      </c>
      <c r="I386" s="83">
        <v>51527</v>
      </c>
      <c r="J386" s="94" t="s">
        <v>747</v>
      </c>
      <c r="K386" s="96">
        <f t="shared" ref="K386:K391" si="459">D386*V386/W386</f>
        <v>0</v>
      </c>
      <c r="L386" s="96">
        <f t="shared" ref="L386:L391" si="460">E386*V386/W386</f>
        <v>0</v>
      </c>
      <c r="M386" s="97">
        <f>SUM(K386:K391)</f>
        <v>0</v>
      </c>
      <c r="N386" s="98" t="s">
        <v>269</v>
      </c>
      <c r="O386" s="112" t="s">
        <v>653</v>
      </c>
      <c r="P386" s="98" t="str">
        <f t="shared" si="455"/>
        <v>LH-HARM2</v>
      </c>
      <c r="Q386" s="99" t="e">
        <f>VLOOKUP(I386,#REF!,5,FALSE)</f>
        <v>#REF!</v>
      </c>
      <c r="R386" s="99" t="e">
        <f>VLOOKUP(I386,#REF!,6,FALSE)</f>
        <v>#REF!</v>
      </c>
      <c r="S386" s="100" t="e">
        <f t="shared" si="447"/>
        <v>#REF!</v>
      </c>
      <c r="T386" s="83">
        <v>69</v>
      </c>
      <c r="U386" s="83">
        <v>1</v>
      </c>
      <c r="V386" s="101">
        <v>1.71</v>
      </c>
      <c r="W386" s="261">
        <v>25.337</v>
      </c>
      <c r="X386" s="98">
        <f t="shared" si="456"/>
        <v>0</v>
      </c>
      <c r="Y386" s="98">
        <f t="shared" si="457"/>
        <v>1</v>
      </c>
      <c r="Z386" s="105">
        <f t="shared" si="448"/>
        <v>0</v>
      </c>
      <c r="AA386" s="105">
        <f t="shared" si="449"/>
        <v>0</v>
      </c>
      <c r="AB386" s="98">
        <f t="shared" si="450"/>
        <v>0</v>
      </c>
      <c r="AC386" s="105">
        <f t="shared" si="451"/>
        <v>0</v>
      </c>
      <c r="AD386" s="105">
        <f t="shared" si="452"/>
        <v>0</v>
      </c>
      <c r="AE386" s="103" t="s">
        <v>270</v>
      </c>
      <c r="AF386" s="38">
        <v>526</v>
      </c>
      <c r="AG386" s="38">
        <v>100</v>
      </c>
      <c r="AH386" s="150">
        <f t="shared" si="401"/>
        <v>1.71</v>
      </c>
      <c r="AI386" s="82"/>
    </row>
    <row r="387" spans="1:35" ht="14.45" customHeight="1" x14ac:dyDescent="0.2">
      <c r="A387" s="83">
        <v>69</v>
      </c>
      <c r="B387" s="84" t="s">
        <v>746</v>
      </c>
      <c r="C387" s="244" t="s">
        <v>1158</v>
      </c>
      <c r="D387" s="85">
        <v>0</v>
      </c>
      <c r="E387" s="85">
        <v>0</v>
      </c>
      <c r="F387" s="86" t="s">
        <v>30</v>
      </c>
      <c r="G387" s="83">
        <v>51531</v>
      </c>
      <c r="H387" s="244" t="s">
        <v>1159</v>
      </c>
      <c r="I387" s="83">
        <v>51539</v>
      </c>
      <c r="J387" s="244" t="s">
        <v>1161</v>
      </c>
      <c r="K387" s="96">
        <f t="shared" si="459"/>
        <v>0</v>
      </c>
      <c r="L387" s="96">
        <f t="shared" si="460"/>
        <v>0</v>
      </c>
      <c r="M387" s="97"/>
      <c r="N387" s="98" t="s">
        <v>269</v>
      </c>
      <c r="O387" s="112" t="s">
        <v>653</v>
      </c>
      <c r="P387" s="98" t="e">
        <f t="shared" si="455"/>
        <v>#N/A</v>
      </c>
      <c r="Q387" s="99" t="e">
        <f>VLOOKUP(I387,#REF!,5,FALSE)</f>
        <v>#REF!</v>
      </c>
      <c r="R387" s="99" t="e">
        <f>VLOOKUP(I387,#REF!,6,FALSE)</f>
        <v>#REF!</v>
      </c>
      <c r="S387" s="100" t="e">
        <f t="shared" si="447"/>
        <v>#REF!</v>
      </c>
      <c r="T387" s="83">
        <v>69</v>
      </c>
      <c r="U387" s="83">
        <v>1</v>
      </c>
      <c r="V387" s="261">
        <v>0.156</v>
      </c>
      <c r="W387" s="261">
        <v>25.337</v>
      </c>
      <c r="X387" s="98">
        <f t="shared" si="456"/>
        <v>0</v>
      </c>
      <c r="Y387" s="98">
        <f t="shared" si="457"/>
        <v>1</v>
      </c>
      <c r="Z387" s="105">
        <f t="shared" si="448"/>
        <v>0</v>
      </c>
      <c r="AA387" s="105">
        <f t="shared" si="449"/>
        <v>0</v>
      </c>
      <c r="AB387" s="98">
        <f t="shared" si="450"/>
        <v>0</v>
      </c>
      <c r="AC387" s="105">
        <f t="shared" si="451"/>
        <v>0</v>
      </c>
      <c r="AD387" s="105">
        <f t="shared" si="452"/>
        <v>0</v>
      </c>
      <c r="AE387" s="103" t="s">
        <v>270</v>
      </c>
      <c r="AF387" s="38">
        <v>526</v>
      </c>
      <c r="AG387" s="38">
        <v>100</v>
      </c>
      <c r="AH387" s="38">
        <f t="shared" ref="AH387:AH443" si="461">V387</f>
        <v>0.156</v>
      </c>
      <c r="AI387" s="82"/>
    </row>
    <row r="388" spans="1:35" ht="14.45" customHeight="1" x14ac:dyDescent="0.2">
      <c r="A388" s="83">
        <v>69</v>
      </c>
      <c r="B388" s="84" t="s">
        <v>746</v>
      </c>
      <c r="C388" s="244" t="s">
        <v>1158</v>
      </c>
      <c r="D388" s="85">
        <v>0</v>
      </c>
      <c r="E388" s="85">
        <v>0</v>
      </c>
      <c r="F388" s="86" t="s">
        <v>30</v>
      </c>
      <c r="G388" s="83">
        <v>51539</v>
      </c>
      <c r="H388" s="244" t="s">
        <v>1160</v>
      </c>
      <c r="I388" s="83">
        <v>51541</v>
      </c>
      <c r="J388" s="244" t="s">
        <v>1162</v>
      </c>
      <c r="K388" s="96">
        <f t="shared" si="459"/>
        <v>0</v>
      </c>
      <c r="L388" s="96">
        <f t="shared" si="460"/>
        <v>0</v>
      </c>
      <c r="M388" s="97"/>
      <c r="N388" s="98" t="s">
        <v>269</v>
      </c>
      <c r="O388" s="112" t="s">
        <v>648</v>
      </c>
      <c r="P388" s="98" t="e">
        <f t="shared" si="455"/>
        <v>#N/A</v>
      </c>
      <c r="Q388" s="99" t="e">
        <f>VLOOKUP(I388,#REF!,5,FALSE)</f>
        <v>#REF!</v>
      </c>
      <c r="R388" s="99" t="e">
        <f>VLOOKUP(I388,#REF!,6,FALSE)</f>
        <v>#REF!</v>
      </c>
      <c r="S388" s="100" t="e">
        <f t="shared" si="447"/>
        <v>#REF!</v>
      </c>
      <c r="T388" s="83">
        <v>69</v>
      </c>
      <c r="U388" s="83">
        <v>1</v>
      </c>
      <c r="V388" s="261">
        <v>7.0000000000000001E-3</v>
      </c>
      <c r="W388" s="261">
        <v>25.337</v>
      </c>
      <c r="X388" s="98">
        <f t="shared" si="456"/>
        <v>0</v>
      </c>
      <c r="Y388" s="98">
        <f t="shared" si="457"/>
        <v>1</v>
      </c>
      <c r="Z388" s="105">
        <f t="shared" si="448"/>
        <v>0</v>
      </c>
      <c r="AA388" s="105">
        <f t="shared" si="449"/>
        <v>0</v>
      </c>
      <c r="AB388" s="98">
        <f t="shared" si="450"/>
        <v>0</v>
      </c>
      <c r="AC388" s="105">
        <f t="shared" si="451"/>
        <v>0</v>
      </c>
      <c r="AD388" s="105">
        <f t="shared" si="452"/>
        <v>0</v>
      </c>
      <c r="AE388" s="103" t="s">
        <v>270</v>
      </c>
      <c r="AF388" s="38">
        <v>526</v>
      </c>
      <c r="AG388" s="38">
        <v>100</v>
      </c>
      <c r="AH388" s="38">
        <f t="shared" si="461"/>
        <v>7.0000000000000001E-3</v>
      </c>
      <c r="AI388" s="82"/>
    </row>
    <row r="389" spans="1:35" ht="14.45" customHeight="1" x14ac:dyDescent="0.2">
      <c r="A389" s="83">
        <v>69</v>
      </c>
      <c r="B389" s="84" t="s">
        <v>746</v>
      </c>
      <c r="C389" s="244" t="s">
        <v>1158</v>
      </c>
      <c r="D389" s="85">
        <v>0</v>
      </c>
      <c r="E389" s="85">
        <v>0</v>
      </c>
      <c r="F389" s="86" t="s">
        <v>30</v>
      </c>
      <c r="G389" s="83">
        <v>51541</v>
      </c>
      <c r="H389" s="88" t="s">
        <v>527</v>
      </c>
      <c r="I389" s="83">
        <v>51543</v>
      </c>
      <c r="J389" s="94" t="s">
        <v>528</v>
      </c>
      <c r="K389" s="96">
        <f t="shared" si="459"/>
        <v>0</v>
      </c>
      <c r="L389" s="96">
        <f t="shared" si="460"/>
        <v>0</v>
      </c>
      <c r="M389" s="97"/>
      <c r="N389" s="98" t="s">
        <v>277</v>
      </c>
      <c r="O389" s="112" t="s">
        <v>270</v>
      </c>
      <c r="P389" s="98" t="e">
        <f t="shared" si="455"/>
        <v>#N/A</v>
      </c>
      <c r="Q389" s="99" t="e">
        <f>VLOOKUP(I389,#REF!,5,FALSE)</f>
        <v>#REF!</v>
      </c>
      <c r="R389" s="99" t="e">
        <f>VLOOKUP(I389,#REF!,6,FALSE)</f>
        <v>#REF!</v>
      </c>
      <c r="S389" s="100" t="e">
        <f t="shared" si="447"/>
        <v>#REF!</v>
      </c>
      <c r="T389" s="83">
        <v>69</v>
      </c>
      <c r="U389" s="83">
        <v>1</v>
      </c>
      <c r="V389" s="101">
        <v>5.0140000000000002</v>
      </c>
      <c r="W389" s="261">
        <v>25.337</v>
      </c>
      <c r="X389" s="98">
        <f t="shared" si="456"/>
        <v>0</v>
      </c>
      <c r="Y389" s="98">
        <f t="shared" si="457"/>
        <v>0</v>
      </c>
      <c r="Z389" s="105">
        <f t="shared" si="448"/>
        <v>0</v>
      </c>
      <c r="AA389" s="105">
        <f t="shared" si="449"/>
        <v>0</v>
      </c>
      <c r="AB389" s="98">
        <f t="shared" si="450"/>
        <v>1</v>
      </c>
      <c r="AC389" s="105">
        <f t="shared" si="451"/>
        <v>0</v>
      </c>
      <c r="AD389" s="105">
        <f t="shared" si="452"/>
        <v>0</v>
      </c>
      <c r="AE389" s="103" t="s">
        <v>270</v>
      </c>
      <c r="AF389" s="38">
        <v>526</v>
      </c>
      <c r="AG389" s="38">
        <v>100</v>
      </c>
      <c r="AH389" s="150">
        <f t="shared" si="461"/>
        <v>5.0140000000000002</v>
      </c>
      <c r="AI389" s="82"/>
    </row>
    <row r="390" spans="1:35" ht="14.45" customHeight="1" x14ac:dyDescent="0.2">
      <c r="A390" s="83">
        <v>69</v>
      </c>
      <c r="B390" s="84" t="s">
        <v>746</v>
      </c>
      <c r="C390" s="244" t="s">
        <v>1158</v>
      </c>
      <c r="D390" s="85">
        <v>0</v>
      </c>
      <c r="E390" s="85">
        <v>0</v>
      </c>
      <c r="F390" s="86" t="s">
        <v>30</v>
      </c>
      <c r="G390" s="83">
        <v>51543</v>
      </c>
      <c r="H390" s="88" t="s">
        <v>528</v>
      </c>
      <c r="I390" s="83">
        <v>51545</v>
      </c>
      <c r="J390" s="94" t="s">
        <v>529</v>
      </c>
      <c r="K390" s="96">
        <f t="shared" si="459"/>
        <v>0</v>
      </c>
      <c r="L390" s="96">
        <f t="shared" si="460"/>
        <v>0</v>
      </c>
      <c r="M390" s="97"/>
      <c r="N390" s="98" t="s">
        <v>269</v>
      </c>
      <c r="O390" s="112" t="s">
        <v>653</v>
      </c>
      <c r="P390" s="98" t="e">
        <f>VLOOKUP(I390,I392:J765,2,FALSE)</f>
        <v>#N/A</v>
      </c>
      <c r="Q390" s="99" t="e">
        <f>VLOOKUP(I390,#REF!,5,FALSE)</f>
        <v>#REF!</v>
      </c>
      <c r="R390" s="99" t="e">
        <f>VLOOKUP(I390,#REF!,6,FALSE)</f>
        <v>#REF!</v>
      </c>
      <c r="S390" s="100" t="e">
        <f t="shared" si="447"/>
        <v>#REF!</v>
      </c>
      <c r="T390" s="83">
        <v>69</v>
      </c>
      <c r="U390" s="83">
        <v>1</v>
      </c>
      <c r="V390" s="101">
        <v>2.1000000000000001E-2</v>
      </c>
      <c r="W390" s="261">
        <v>25.337</v>
      </c>
      <c r="X390" s="98">
        <f t="shared" si="456"/>
        <v>0</v>
      </c>
      <c r="Y390" s="98">
        <f t="shared" si="457"/>
        <v>1</v>
      </c>
      <c r="Z390" s="105">
        <f t="shared" si="448"/>
        <v>0</v>
      </c>
      <c r="AA390" s="105">
        <f t="shared" si="449"/>
        <v>0</v>
      </c>
      <c r="AB390" s="98">
        <f t="shared" si="450"/>
        <v>0</v>
      </c>
      <c r="AC390" s="105">
        <f t="shared" si="451"/>
        <v>0</v>
      </c>
      <c r="AD390" s="105">
        <f t="shared" si="452"/>
        <v>0</v>
      </c>
      <c r="AE390" s="103" t="s">
        <v>270</v>
      </c>
      <c r="AF390" s="38">
        <v>526</v>
      </c>
      <c r="AG390" s="38">
        <v>100</v>
      </c>
      <c r="AH390" s="150">
        <f t="shared" si="461"/>
        <v>2.1000000000000001E-2</v>
      </c>
      <c r="AI390" s="82"/>
    </row>
    <row r="391" spans="1:35" ht="14.45" customHeight="1" x14ac:dyDescent="0.2">
      <c r="A391" s="83">
        <v>69</v>
      </c>
      <c r="B391" s="84" t="s">
        <v>746</v>
      </c>
      <c r="C391" s="244" t="s">
        <v>1158</v>
      </c>
      <c r="D391" s="85">
        <v>0</v>
      </c>
      <c r="E391" s="85">
        <v>0</v>
      </c>
      <c r="F391" s="86" t="s">
        <v>30</v>
      </c>
      <c r="G391" s="83">
        <v>51545</v>
      </c>
      <c r="H391" s="88" t="s">
        <v>529</v>
      </c>
      <c r="I391" s="83">
        <v>51527</v>
      </c>
      <c r="J391" s="94" t="s">
        <v>747</v>
      </c>
      <c r="K391" s="96">
        <f t="shared" si="459"/>
        <v>0</v>
      </c>
      <c r="L391" s="96">
        <f t="shared" si="460"/>
        <v>0</v>
      </c>
      <c r="M391" s="97"/>
      <c r="N391" s="98" t="s">
        <v>269</v>
      </c>
      <c r="O391" s="112" t="s">
        <v>270</v>
      </c>
      <c r="P391" s="98"/>
      <c r="Q391" s="99"/>
      <c r="R391" s="99"/>
      <c r="S391" s="100"/>
      <c r="T391" s="83">
        <v>69</v>
      </c>
      <c r="U391" s="83">
        <v>1</v>
      </c>
      <c r="V391" s="101">
        <v>7.6</v>
      </c>
      <c r="W391" s="261">
        <v>25.337</v>
      </c>
      <c r="X391" s="98">
        <f t="shared" si="456"/>
        <v>0</v>
      </c>
      <c r="Y391" s="98">
        <f t="shared" si="457"/>
        <v>1</v>
      </c>
      <c r="Z391" s="105">
        <f t="shared" ref="Z391:Z399" si="462">K391*X391*Y391</f>
        <v>0</v>
      </c>
      <c r="AA391" s="105">
        <f t="shared" ref="AA391:AA399" si="463">L391*X391*Y391</f>
        <v>0</v>
      </c>
      <c r="AB391" s="98">
        <f t="shared" ref="AB391:AB399" si="464">IF(N391="R",1,0)</f>
        <v>0</v>
      </c>
      <c r="AC391" s="105">
        <f t="shared" ref="AC391:AC399" si="465">K391*X391*AB391</f>
        <v>0</v>
      </c>
      <c r="AD391" s="105">
        <f t="shared" ref="AD391:AD399" si="466">L391*X391*AB391</f>
        <v>0</v>
      </c>
      <c r="AE391" s="103" t="s">
        <v>270</v>
      </c>
      <c r="AF391" s="38">
        <v>526</v>
      </c>
      <c r="AG391" s="38">
        <v>100</v>
      </c>
      <c r="AH391" s="153">
        <f t="shared" si="461"/>
        <v>7.6</v>
      </c>
      <c r="AI391" s="82"/>
    </row>
    <row r="392" spans="1:35" ht="14.45" customHeight="1" x14ac:dyDescent="0.2">
      <c r="A392" s="83">
        <v>69</v>
      </c>
      <c r="B392" s="84" t="s">
        <v>530</v>
      </c>
      <c r="C392" s="244" t="s">
        <v>176</v>
      </c>
      <c r="D392" s="85">
        <f t="shared" ref="D392:D398" si="467">VLOOKUP(C392,TLine_Cost,2,FALSE)</f>
        <v>377760.23</v>
      </c>
      <c r="E392" s="85">
        <f t="shared" ref="E392:E398" si="468">VLOOKUP(C392,TLine_Cost,4,FALSE)</f>
        <v>365706.25</v>
      </c>
      <c r="F392" s="86" t="s">
        <v>30</v>
      </c>
      <c r="G392" s="83">
        <v>51531</v>
      </c>
      <c r="H392" s="88" t="s">
        <v>702</v>
      </c>
      <c r="I392" s="83">
        <v>51551</v>
      </c>
      <c r="J392" s="94" t="s">
        <v>526</v>
      </c>
      <c r="K392" s="96">
        <f t="shared" ref="K392:K399" si="469">D392*V392/W392</f>
        <v>51847.900867046548</v>
      </c>
      <c r="L392" s="96">
        <f t="shared" ref="L392:L399" si="470">E392*V392/W392</f>
        <v>50193.482242583719</v>
      </c>
      <c r="M392" s="97">
        <f>SUM(K392:K397)</f>
        <v>184149.44101054463</v>
      </c>
      <c r="N392" s="98" t="s">
        <v>269</v>
      </c>
      <c r="O392" s="112" t="s">
        <v>648</v>
      </c>
      <c r="P392" s="98" t="e">
        <f>VLOOKUP(I392,I393:J766,2,FALSE)</f>
        <v>#N/A</v>
      </c>
      <c r="Q392" s="99" t="e">
        <f>VLOOKUP(I392,#REF!,5,FALSE)</f>
        <v>#REF!</v>
      </c>
      <c r="R392" s="99" t="e">
        <f>VLOOKUP(I392,#REF!,6,FALSE)</f>
        <v>#REF!</v>
      </c>
      <c r="S392" s="100" t="e">
        <f t="shared" ref="S392:S398" si="471">SQRT(Q392^2+R392^2)</f>
        <v>#REF!</v>
      </c>
      <c r="T392" s="83">
        <v>69</v>
      </c>
      <c r="U392" s="83">
        <v>1</v>
      </c>
      <c r="V392" s="101">
        <v>7.25</v>
      </c>
      <c r="W392" s="101">
        <v>52.823</v>
      </c>
      <c r="X392" s="98">
        <f t="shared" si="456"/>
        <v>0</v>
      </c>
      <c r="Y392" s="98">
        <f t="shared" si="457"/>
        <v>1</v>
      </c>
      <c r="Z392" s="105">
        <f t="shared" si="462"/>
        <v>0</v>
      </c>
      <c r="AA392" s="105">
        <f t="shared" si="463"/>
        <v>0</v>
      </c>
      <c r="AB392" s="98">
        <f t="shared" si="464"/>
        <v>0</v>
      </c>
      <c r="AC392" s="105">
        <f t="shared" si="465"/>
        <v>0</v>
      </c>
      <c r="AD392" s="105">
        <f t="shared" si="466"/>
        <v>0</v>
      </c>
      <c r="AE392" s="103" t="s">
        <v>270</v>
      </c>
      <c r="AF392" s="38">
        <v>526</v>
      </c>
      <c r="AG392" s="38">
        <v>100</v>
      </c>
      <c r="AH392" s="150">
        <f t="shared" si="461"/>
        <v>7.25</v>
      </c>
      <c r="AI392" s="82"/>
    </row>
    <row r="393" spans="1:35" ht="14.45" customHeight="1" x14ac:dyDescent="0.2">
      <c r="A393" s="83">
        <v>69</v>
      </c>
      <c r="B393" s="84" t="s">
        <v>530</v>
      </c>
      <c r="C393" s="244" t="s">
        <v>176</v>
      </c>
      <c r="D393" s="85">
        <f t="shared" si="467"/>
        <v>377760.23</v>
      </c>
      <c r="E393" s="85">
        <f t="shared" si="468"/>
        <v>365706.25</v>
      </c>
      <c r="F393" s="86" t="s">
        <v>30</v>
      </c>
      <c r="G393" s="83">
        <v>51551</v>
      </c>
      <c r="H393" s="88" t="s">
        <v>526</v>
      </c>
      <c r="I393" s="83">
        <v>51553</v>
      </c>
      <c r="J393" s="94" t="s">
        <v>533</v>
      </c>
      <c r="K393" s="96">
        <f t="shared" si="469"/>
        <v>28605.738409404992</v>
      </c>
      <c r="L393" s="96">
        <f t="shared" si="470"/>
        <v>27692.955720046193</v>
      </c>
      <c r="M393" s="97"/>
      <c r="N393" s="98" t="s">
        <v>277</v>
      </c>
      <c r="O393" s="112" t="s">
        <v>270</v>
      </c>
      <c r="P393" s="98" t="str">
        <f>VLOOKUP(I393,I394:J768,2,FALSE)</f>
        <v>WHTE&amp;MN2</v>
      </c>
      <c r="Q393" s="99" t="e">
        <f>VLOOKUP(I393,#REF!,5,FALSE)</f>
        <v>#REF!</v>
      </c>
      <c r="R393" s="99" t="e">
        <f>VLOOKUP(I393,#REF!,6,FALSE)</f>
        <v>#REF!</v>
      </c>
      <c r="S393" s="100" t="e">
        <f t="shared" si="471"/>
        <v>#REF!</v>
      </c>
      <c r="T393" s="83">
        <v>69</v>
      </c>
      <c r="U393" s="83">
        <v>1</v>
      </c>
      <c r="V393" s="101">
        <v>4</v>
      </c>
      <c r="W393" s="101">
        <v>52.823</v>
      </c>
      <c r="X393" s="98">
        <f t="shared" si="456"/>
        <v>0</v>
      </c>
      <c r="Y393" s="98">
        <f t="shared" si="457"/>
        <v>0</v>
      </c>
      <c r="Z393" s="105">
        <f t="shared" si="462"/>
        <v>0</v>
      </c>
      <c r="AA393" s="105">
        <f t="shared" si="463"/>
        <v>0</v>
      </c>
      <c r="AB393" s="98">
        <f t="shared" si="464"/>
        <v>1</v>
      </c>
      <c r="AC393" s="105">
        <f t="shared" si="465"/>
        <v>0</v>
      </c>
      <c r="AD393" s="105">
        <f t="shared" si="466"/>
        <v>0</v>
      </c>
      <c r="AE393" s="103" t="s">
        <v>270</v>
      </c>
      <c r="AF393" s="38">
        <v>526</v>
      </c>
      <c r="AG393" s="38">
        <v>100</v>
      </c>
      <c r="AH393" s="150">
        <f t="shared" si="461"/>
        <v>4</v>
      </c>
      <c r="AI393" s="82"/>
    </row>
    <row r="394" spans="1:35" ht="14.45" customHeight="1" x14ac:dyDescent="0.2">
      <c r="A394" s="83">
        <v>69</v>
      </c>
      <c r="B394" s="84" t="s">
        <v>530</v>
      </c>
      <c r="C394" s="244" t="s">
        <v>176</v>
      </c>
      <c r="D394" s="85">
        <f t="shared" si="467"/>
        <v>377760.23</v>
      </c>
      <c r="E394" s="85">
        <f t="shared" si="468"/>
        <v>365706.25</v>
      </c>
      <c r="F394" s="86" t="s">
        <v>30</v>
      </c>
      <c r="G394" s="83">
        <v>51553</v>
      </c>
      <c r="H394" s="88" t="s">
        <v>533</v>
      </c>
      <c r="I394" s="83">
        <v>51555</v>
      </c>
      <c r="J394" s="94" t="s">
        <v>534</v>
      </c>
      <c r="K394" s="96">
        <f t="shared" si="469"/>
        <v>21454.303807053744</v>
      </c>
      <c r="L394" s="96">
        <f t="shared" si="470"/>
        <v>20769.716790034643</v>
      </c>
      <c r="M394" s="97"/>
      <c r="N394" s="98" t="s">
        <v>269</v>
      </c>
      <c r="O394" s="112" t="s">
        <v>648</v>
      </c>
      <c r="P394" s="98" t="str">
        <f>VLOOKUP(I394,I395:J769,2,FALSE)</f>
        <v>SP-SHLW2</v>
      </c>
      <c r="Q394" s="99" t="e">
        <f>VLOOKUP(I394,#REF!,5,FALSE)</f>
        <v>#REF!</v>
      </c>
      <c r="R394" s="99" t="e">
        <f>VLOOKUP(I394,#REF!,6,FALSE)</f>
        <v>#REF!</v>
      </c>
      <c r="S394" s="100" t="e">
        <f t="shared" si="471"/>
        <v>#REF!</v>
      </c>
      <c r="T394" s="83">
        <v>69</v>
      </c>
      <c r="U394" s="83">
        <v>1</v>
      </c>
      <c r="V394" s="101">
        <v>3</v>
      </c>
      <c r="W394" s="101">
        <v>52.823</v>
      </c>
      <c r="X394" s="98">
        <f t="shared" si="456"/>
        <v>0</v>
      </c>
      <c r="Y394" s="98">
        <f t="shared" si="457"/>
        <v>1</v>
      </c>
      <c r="Z394" s="105">
        <f t="shared" si="462"/>
        <v>0</v>
      </c>
      <c r="AA394" s="105">
        <f t="shared" si="463"/>
        <v>0</v>
      </c>
      <c r="AB394" s="98">
        <f t="shared" si="464"/>
        <v>0</v>
      </c>
      <c r="AC394" s="105">
        <f t="shared" si="465"/>
        <v>0</v>
      </c>
      <c r="AD394" s="105">
        <f t="shared" si="466"/>
        <v>0</v>
      </c>
      <c r="AE394" s="103" t="s">
        <v>270</v>
      </c>
      <c r="AF394" s="38">
        <v>526</v>
      </c>
      <c r="AG394" s="38">
        <v>100</v>
      </c>
      <c r="AH394" s="150">
        <f t="shared" si="461"/>
        <v>3</v>
      </c>
      <c r="AI394" s="82"/>
    </row>
    <row r="395" spans="1:35" ht="14.45" customHeight="1" x14ac:dyDescent="0.2">
      <c r="A395" s="83">
        <v>69</v>
      </c>
      <c r="B395" s="84" t="s">
        <v>530</v>
      </c>
      <c r="C395" s="244" t="s">
        <v>176</v>
      </c>
      <c r="D395" s="85">
        <f t="shared" si="467"/>
        <v>377760.23</v>
      </c>
      <c r="E395" s="85">
        <f t="shared" si="468"/>
        <v>365706.25</v>
      </c>
      <c r="F395" s="86" t="s">
        <v>30</v>
      </c>
      <c r="G395" s="83">
        <v>51555</v>
      </c>
      <c r="H395" s="88" t="s">
        <v>534</v>
      </c>
      <c r="I395" s="83">
        <v>51611</v>
      </c>
      <c r="J395" s="94" t="s">
        <v>535</v>
      </c>
      <c r="K395" s="96">
        <f t="shared" si="469"/>
        <v>32181.455710580616</v>
      </c>
      <c r="L395" s="96">
        <f t="shared" si="470"/>
        <v>31154.575185051966</v>
      </c>
      <c r="M395" s="97"/>
      <c r="N395" s="98" t="s">
        <v>277</v>
      </c>
      <c r="O395" s="112" t="s">
        <v>270</v>
      </c>
      <c r="P395" s="98" t="e">
        <f>VLOOKUP(I395,I396:J770,2,FALSE)</f>
        <v>#N/A</v>
      </c>
      <c r="Q395" s="99" t="e">
        <f>VLOOKUP(I395,#REF!,5,FALSE)</f>
        <v>#REF!</v>
      </c>
      <c r="R395" s="99" t="e">
        <f>VLOOKUP(I395,#REF!,6,FALSE)</f>
        <v>#REF!</v>
      </c>
      <c r="S395" s="100" t="e">
        <f t="shared" si="471"/>
        <v>#REF!</v>
      </c>
      <c r="T395" s="83">
        <v>69</v>
      </c>
      <c r="U395" s="83">
        <v>1</v>
      </c>
      <c r="V395" s="101">
        <v>4.5</v>
      </c>
      <c r="W395" s="101">
        <v>52.823</v>
      </c>
      <c r="X395" s="98">
        <f t="shared" si="456"/>
        <v>0</v>
      </c>
      <c r="Y395" s="98">
        <f t="shared" si="457"/>
        <v>0</v>
      </c>
      <c r="Z395" s="105">
        <f t="shared" si="462"/>
        <v>0</v>
      </c>
      <c r="AA395" s="105">
        <f t="shared" si="463"/>
        <v>0</v>
      </c>
      <c r="AB395" s="98">
        <f t="shared" si="464"/>
        <v>1</v>
      </c>
      <c r="AC395" s="105">
        <f t="shared" si="465"/>
        <v>0</v>
      </c>
      <c r="AD395" s="105">
        <f t="shared" si="466"/>
        <v>0</v>
      </c>
      <c r="AE395" s="103" t="s">
        <v>270</v>
      </c>
      <c r="AF395" s="38">
        <v>526</v>
      </c>
      <c r="AG395" s="38">
        <v>100</v>
      </c>
      <c r="AH395" s="150">
        <f t="shared" si="461"/>
        <v>4.5</v>
      </c>
      <c r="AI395" s="82"/>
    </row>
    <row r="396" spans="1:35" ht="14.45" customHeight="1" x14ac:dyDescent="0.2">
      <c r="A396" s="83">
        <v>69</v>
      </c>
      <c r="B396" s="84" t="s">
        <v>530</v>
      </c>
      <c r="C396" s="244" t="s">
        <v>176</v>
      </c>
      <c r="D396" s="85">
        <f t="shared" si="467"/>
        <v>377760.23</v>
      </c>
      <c r="E396" s="85">
        <f t="shared" si="468"/>
        <v>365706.25</v>
      </c>
      <c r="F396" s="86" t="s">
        <v>30</v>
      </c>
      <c r="G396" s="83">
        <v>51553</v>
      </c>
      <c r="H396" s="88" t="s">
        <v>533</v>
      </c>
      <c r="I396" s="83">
        <v>51555</v>
      </c>
      <c r="J396" s="94" t="s">
        <v>534</v>
      </c>
      <c r="K396" s="96">
        <f t="shared" si="469"/>
        <v>21454.303807053744</v>
      </c>
      <c r="L396" s="96">
        <f t="shared" si="470"/>
        <v>20769.716790034643</v>
      </c>
      <c r="M396" s="97"/>
      <c r="N396" s="98" t="s">
        <v>269</v>
      </c>
      <c r="O396" s="112" t="s">
        <v>648</v>
      </c>
      <c r="P396" s="98" t="e">
        <f>VLOOKUP(I396,I397:J775,2,FALSE)</f>
        <v>#N/A</v>
      </c>
      <c r="Q396" s="99" t="e">
        <f>VLOOKUP(I396,#REF!,5,FALSE)</f>
        <v>#REF!</v>
      </c>
      <c r="R396" s="99" t="e">
        <f>VLOOKUP(I396,#REF!,6,FALSE)</f>
        <v>#REF!</v>
      </c>
      <c r="S396" s="100" t="e">
        <f t="shared" si="471"/>
        <v>#REF!</v>
      </c>
      <c r="T396" s="83">
        <v>69</v>
      </c>
      <c r="U396" s="83">
        <v>1</v>
      </c>
      <c r="V396" s="101">
        <v>3</v>
      </c>
      <c r="W396" s="101">
        <v>52.823</v>
      </c>
      <c r="X396" s="98">
        <f t="shared" si="456"/>
        <v>0</v>
      </c>
      <c r="Y396" s="98">
        <f t="shared" si="457"/>
        <v>1</v>
      </c>
      <c r="Z396" s="105">
        <f t="shared" si="462"/>
        <v>0</v>
      </c>
      <c r="AA396" s="105">
        <f t="shared" si="463"/>
        <v>0</v>
      </c>
      <c r="AB396" s="98">
        <f t="shared" si="464"/>
        <v>0</v>
      </c>
      <c r="AC396" s="105">
        <f t="shared" si="465"/>
        <v>0</v>
      </c>
      <c r="AD396" s="105">
        <f t="shared" si="466"/>
        <v>0</v>
      </c>
      <c r="AE396" s="103" t="s">
        <v>270</v>
      </c>
      <c r="AF396" s="38">
        <v>526</v>
      </c>
      <c r="AG396" s="38">
        <v>100</v>
      </c>
      <c r="AH396" s="150">
        <f t="shared" si="461"/>
        <v>3</v>
      </c>
      <c r="AI396" s="82"/>
    </row>
    <row r="397" spans="1:35" ht="14.45" customHeight="1" x14ac:dyDescent="0.2">
      <c r="A397" s="83">
        <v>69</v>
      </c>
      <c r="B397" s="84" t="s">
        <v>530</v>
      </c>
      <c r="C397" s="244" t="s">
        <v>176</v>
      </c>
      <c r="D397" s="85">
        <f t="shared" si="467"/>
        <v>377760.23</v>
      </c>
      <c r="E397" s="85">
        <f t="shared" si="468"/>
        <v>365706.25</v>
      </c>
      <c r="F397" s="86" t="s">
        <v>30</v>
      </c>
      <c r="G397" s="83">
        <v>51551</v>
      </c>
      <c r="H397" s="88" t="s">
        <v>526</v>
      </c>
      <c r="I397" s="83">
        <v>51553</v>
      </c>
      <c r="J397" s="94" t="s">
        <v>533</v>
      </c>
      <c r="K397" s="96">
        <f t="shared" si="469"/>
        <v>28605.738409404992</v>
      </c>
      <c r="L397" s="96">
        <f t="shared" si="470"/>
        <v>27692.955720046193</v>
      </c>
      <c r="M397" s="97"/>
      <c r="N397" s="98" t="s">
        <v>277</v>
      </c>
      <c r="O397" s="112" t="s">
        <v>270</v>
      </c>
      <c r="P397" s="98" t="e">
        <f>VLOOKUP(I397,I398:J774,2,FALSE)</f>
        <v>#N/A</v>
      </c>
      <c r="Q397" s="99" t="e">
        <f>VLOOKUP(I397,#REF!,5,FALSE)</f>
        <v>#REF!</v>
      </c>
      <c r="R397" s="99" t="e">
        <f>VLOOKUP(I397,#REF!,6,FALSE)</f>
        <v>#REF!</v>
      </c>
      <c r="S397" s="100" t="e">
        <f t="shared" si="471"/>
        <v>#REF!</v>
      </c>
      <c r="T397" s="83">
        <v>69</v>
      </c>
      <c r="U397" s="83">
        <v>1</v>
      </c>
      <c r="V397" s="101">
        <v>4</v>
      </c>
      <c r="W397" s="101">
        <v>52.823</v>
      </c>
      <c r="X397" s="98">
        <f t="shared" si="456"/>
        <v>0</v>
      </c>
      <c r="Y397" s="98">
        <f t="shared" si="457"/>
        <v>0</v>
      </c>
      <c r="Z397" s="105">
        <f t="shared" si="462"/>
        <v>0</v>
      </c>
      <c r="AA397" s="105">
        <f t="shared" si="463"/>
        <v>0</v>
      </c>
      <c r="AB397" s="98">
        <f t="shared" si="464"/>
        <v>1</v>
      </c>
      <c r="AC397" s="105">
        <f t="shared" si="465"/>
        <v>0</v>
      </c>
      <c r="AD397" s="105">
        <f t="shared" si="466"/>
        <v>0</v>
      </c>
      <c r="AE397" s="103" t="s">
        <v>270</v>
      </c>
      <c r="AF397" s="38">
        <v>526</v>
      </c>
      <c r="AG397" s="38">
        <v>100</v>
      </c>
      <c r="AH397" s="150">
        <f t="shared" si="461"/>
        <v>4</v>
      </c>
      <c r="AI397" s="82"/>
    </row>
    <row r="398" spans="1:35" ht="14.45" customHeight="1" x14ac:dyDescent="0.2">
      <c r="A398" s="83">
        <v>115</v>
      </c>
      <c r="B398" s="84" t="s">
        <v>538</v>
      </c>
      <c r="C398" s="93" t="str">
        <f>VLOOKUP(B398,ckt_lookup,2,FALSE)</f>
        <v>Elec Tran-Line OH-TX-115KV-Allen Sub-Wheelock Sub</v>
      </c>
      <c r="D398" s="85">
        <f t="shared" si="467"/>
        <v>1226344.53</v>
      </c>
      <c r="E398" s="85">
        <f t="shared" si="468"/>
        <v>747930.09000000008</v>
      </c>
      <c r="F398" s="86" t="s">
        <v>29</v>
      </c>
      <c r="G398" s="83">
        <v>51664</v>
      </c>
      <c r="H398" s="244" t="s">
        <v>1163</v>
      </c>
      <c r="I398" s="83">
        <v>51672</v>
      </c>
      <c r="J398" s="244" t="s">
        <v>1165</v>
      </c>
      <c r="K398" s="96">
        <f t="shared" si="469"/>
        <v>1226344.53</v>
      </c>
      <c r="L398" s="96">
        <f t="shared" si="470"/>
        <v>747930.09000000008</v>
      </c>
      <c r="M398" s="97">
        <f>SUM(K398)</f>
        <v>1226344.53</v>
      </c>
      <c r="N398" s="98" t="s">
        <v>277</v>
      </c>
      <c r="O398" s="112" t="s">
        <v>270</v>
      </c>
      <c r="P398" s="98" t="e">
        <f>VLOOKUP(I398,I403:J774,2,FALSE)</f>
        <v>#N/A</v>
      </c>
      <c r="Q398" s="99" t="e">
        <f>VLOOKUP(I398,#REF!,5,FALSE)</f>
        <v>#REF!</v>
      </c>
      <c r="R398" s="99" t="e">
        <f>VLOOKUP(I398,#REF!,6,FALSE)</f>
        <v>#REF!</v>
      </c>
      <c r="S398" s="100" t="e">
        <f t="shared" si="471"/>
        <v>#REF!</v>
      </c>
      <c r="T398" s="83">
        <v>115</v>
      </c>
      <c r="U398" s="83">
        <v>1</v>
      </c>
      <c r="V398" s="101">
        <v>1.9490000000000001</v>
      </c>
      <c r="W398" s="101">
        <v>1.9490000000000001</v>
      </c>
      <c r="X398" s="98">
        <f t="shared" si="456"/>
        <v>1</v>
      </c>
      <c r="Y398" s="98">
        <f t="shared" si="457"/>
        <v>0</v>
      </c>
      <c r="Z398" s="105">
        <f t="shared" si="462"/>
        <v>0</v>
      </c>
      <c r="AA398" s="105">
        <f t="shared" si="463"/>
        <v>0</v>
      </c>
      <c r="AB398" s="98">
        <f t="shared" si="464"/>
        <v>1</v>
      </c>
      <c r="AC398" s="105">
        <f t="shared" si="465"/>
        <v>1226344.53</v>
      </c>
      <c r="AD398" s="105">
        <f t="shared" si="466"/>
        <v>747930.09000000008</v>
      </c>
      <c r="AE398" s="103" t="s">
        <v>270</v>
      </c>
      <c r="AF398" s="38">
        <v>526</v>
      </c>
      <c r="AG398" s="38">
        <v>100</v>
      </c>
      <c r="AH398" s="150">
        <f t="shared" si="461"/>
        <v>1.9490000000000001</v>
      </c>
      <c r="AI398" s="82"/>
    </row>
    <row r="399" spans="1:35" ht="14.45" customHeight="1" x14ac:dyDescent="0.2">
      <c r="A399" s="83">
        <v>115</v>
      </c>
      <c r="B399" s="84" t="s">
        <v>326</v>
      </c>
      <c r="C399" s="87" t="s">
        <v>362</v>
      </c>
      <c r="D399" s="85">
        <f>'Transmission Cost 12-30-2014'!B297</f>
        <v>3109701.1999999997</v>
      </c>
      <c r="E399" s="85">
        <f>'Transmission Cost 12-30-2014'!D297</f>
        <v>2689881.58</v>
      </c>
      <c r="F399" s="86" t="s">
        <v>29</v>
      </c>
      <c r="G399" s="83"/>
      <c r="H399" s="244" t="s">
        <v>1164</v>
      </c>
      <c r="I399" s="83"/>
      <c r="J399" s="244" t="s">
        <v>1166</v>
      </c>
      <c r="K399" s="96">
        <f t="shared" si="469"/>
        <v>3109701.1999999997</v>
      </c>
      <c r="L399" s="96">
        <f t="shared" si="470"/>
        <v>2689881.58</v>
      </c>
      <c r="M399" s="97">
        <f>SUM(K399)</f>
        <v>3109701.1999999997</v>
      </c>
      <c r="N399" s="98" t="s">
        <v>277</v>
      </c>
      <c r="O399" s="112" t="s">
        <v>270</v>
      </c>
      <c r="P399" s="98"/>
      <c r="Q399" s="99"/>
      <c r="R399" s="99"/>
      <c r="S399" s="100"/>
      <c r="T399" s="83">
        <v>115</v>
      </c>
      <c r="U399" s="83">
        <v>1</v>
      </c>
      <c r="V399" s="261">
        <v>7.8650000000000002</v>
      </c>
      <c r="W399" s="261">
        <v>7.8650000000000002</v>
      </c>
      <c r="X399" s="98">
        <f t="shared" si="456"/>
        <v>1</v>
      </c>
      <c r="Y399" s="98">
        <f t="shared" si="457"/>
        <v>0</v>
      </c>
      <c r="Z399" s="105">
        <f t="shared" si="462"/>
        <v>0</v>
      </c>
      <c r="AA399" s="105">
        <f t="shared" si="463"/>
        <v>0</v>
      </c>
      <c r="AB399" s="98">
        <f t="shared" si="464"/>
        <v>1</v>
      </c>
      <c r="AC399" s="105">
        <f t="shared" si="465"/>
        <v>3109701.1999999997</v>
      </c>
      <c r="AD399" s="105">
        <f t="shared" si="466"/>
        <v>2689881.58</v>
      </c>
      <c r="AE399" s="103" t="s">
        <v>270</v>
      </c>
      <c r="AF399" s="38">
        <v>526</v>
      </c>
      <c r="AG399" s="38">
        <v>100</v>
      </c>
      <c r="AH399" s="38">
        <f t="shared" si="461"/>
        <v>7.8650000000000002</v>
      </c>
      <c r="AI399" s="82"/>
    </row>
    <row r="400" spans="1:35" ht="14.45" customHeight="1" x14ac:dyDescent="0.2">
      <c r="A400" s="83">
        <v>115</v>
      </c>
      <c r="B400" s="254" t="s">
        <v>1167</v>
      </c>
      <c r="C400" s="244" t="s">
        <v>906</v>
      </c>
      <c r="D400" s="85">
        <f t="shared" ref="D400:D405" si="472">VLOOKUP(C400,TLine_Cost,2,FALSE)</f>
        <v>446569.67</v>
      </c>
      <c r="E400" s="85">
        <f t="shared" ref="E400:E405" si="473">VLOOKUP(C400,TLine_Cost,4,FALSE)</f>
        <v>379455.18000000005</v>
      </c>
      <c r="F400" s="86" t="s">
        <v>29</v>
      </c>
      <c r="G400" s="93"/>
      <c r="H400" s="244" t="s">
        <v>1168</v>
      </c>
      <c r="I400" s="93"/>
      <c r="J400" s="93" t="s">
        <v>520</v>
      </c>
      <c r="K400" s="96">
        <f t="shared" ref="K400:K405" si="474">D400*V400/W400</f>
        <v>972.28319181362929</v>
      </c>
      <c r="L400" s="96">
        <f t="shared" ref="L400:L405" si="475">E400*V400/W400</f>
        <v>826.15976485956901</v>
      </c>
      <c r="M400" s="97">
        <f>SUM(K400)</f>
        <v>972.28319181362929</v>
      </c>
      <c r="N400" s="98" t="s">
        <v>277</v>
      </c>
      <c r="O400" s="112" t="s">
        <v>270</v>
      </c>
      <c r="P400" s="98" t="e">
        <f>VLOOKUP(I400,I403:J774,2,FALSE)</f>
        <v>#N/A</v>
      </c>
      <c r="Q400" s="99" t="e">
        <f>VLOOKUP(I400,#REF!,5,FALSE)</f>
        <v>#REF!</v>
      </c>
      <c r="R400" s="99" t="e">
        <f>VLOOKUP(I400,#REF!,6,FALSE)</f>
        <v>#REF!</v>
      </c>
      <c r="S400" s="100" t="e">
        <f t="shared" ref="S400:S405" si="476">SQRT(Q400^2+R400^2)</f>
        <v>#REF!</v>
      </c>
      <c r="T400" s="83">
        <v>115</v>
      </c>
      <c r="U400" s="83">
        <v>1</v>
      </c>
      <c r="V400" s="261">
        <v>0.01</v>
      </c>
      <c r="W400" s="261">
        <v>4.593</v>
      </c>
      <c r="X400" s="98">
        <f t="shared" si="456"/>
        <v>1</v>
      </c>
      <c r="Y400" s="98">
        <f t="shared" si="457"/>
        <v>0</v>
      </c>
      <c r="Z400" s="105">
        <f t="shared" ref="Z400:Z405" si="477">K400*X400*Y400</f>
        <v>0</v>
      </c>
      <c r="AA400" s="105">
        <f t="shared" ref="AA400:AA405" si="478">L400*X400*Y400</f>
        <v>0</v>
      </c>
      <c r="AB400" s="98">
        <f t="shared" ref="AB400:AB405" si="479">IF(N400="R",1,0)</f>
        <v>1</v>
      </c>
      <c r="AC400" s="105">
        <f t="shared" ref="AC400:AC405" si="480">K400*X400*AB400</f>
        <v>972.28319181362929</v>
      </c>
      <c r="AD400" s="105">
        <f t="shared" ref="AD400:AD405" si="481">L400*X400*AB400</f>
        <v>826.15976485956901</v>
      </c>
      <c r="AE400" s="103" t="s">
        <v>270</v>
      </c>
      <c r="AF400" s="38">
        <v>526</v>
      </c>
      <c r="AG400" s="38">
        <v>100</v>
      </c>
      <c r="AH400" s="38">
        <f t="shared" si="461"/>
        <v>0.01</v>
      </c>
      <c r="AI400" s="82"/>
    </row>
    <row r="401" spans="1:35" ht="14.45" customHeight="1" x14ac:dyDescent="0.2">
      <c r="A401" s="83">
        <v>115</v>
      </c>
      <c r="B401" s="84" t="s">
        <v>539</v>
      </c>
      <c r="C401" s="244" t="s">
        <v>76</v>
      </c>
      <c r="D401" s="85">
        <f t="shared" si="472"/>
        <v>231106.29</v>
      </c>
      <c r="E401" s="85">
        <f t="shared" si="473"/>
        <v>200605.05000000002</v>
      </c>
      <c r="F401" s="86" t="s">
        <v>29</v>
      </c>
      <c r="G401" s="93"/>
      <c r="H401" s="93" t="s">
        <v>1357</v>
      </c>
      <c r="I401" s="93"/>
      <c r="J401" s="93" t="s">
        <v>1358</v>
      </c>
      <c r="K401" s="96">
        <f t="shared" si="474"/>
        <v>257.50848331913227</v>
      </c>
      <c r="L401" s="96">
        <f t="shared" si="475"/>
        <v>223.52270105525338</v>
      </c>
      <c r="M401" s="97">
        <f>SUM(K401:K403)</f>
        <v>40956.229332765288</v>
      </c>
      <c r="N401" s="98" t="s">
        <v>277</v>
      </c>
      <c r="O401" s="112" t="s">
        <v>270</v>
      </c>
      <c r="P401" s="98" t="e">
        <f>VLOOKUP(I401,I404:J775,2,FALSE)</f>
        <v>#N/A</v>
      </c>
      <c r="Q401" s="99" t="e">
        <f>VLOOKUP(I401,#REF!,5,FALSE)</f>
        <v>#REF!</v>
      </c>
      <c r="R401" s="99" t="e">
        <f>VLOOKUP(I401,#REF!,6,FALSE)</f>
        <v>#REF!</v>
      </c>
      <c r="S401" s="100" t="e">
        <f t="shared" si="476"/>
        <v>#REF!</v>
      </c>
      <c r="T401" s="83">
        <v>115</v>
      </c>
      <c r="U401" s="83">
        <v>1</v>
      </c>
      <c r="V401" s="101">
        <v>1.7000000000000001E-2</v>
      </c>
      <c r="W401" s="101">
        <v>15.257</v>
      </c>
      <c r="X401" s="98">
        <f t="shared" si="456"/>
        <v>1</v>
      </c>
      <c r="Y401" s="98">
        <f t="shared" si="457"/>
        <v>0</v>
      </c>
      <c r="Z401" s="105">
        <f t="shared" si="477"/>
        <v>0</v>
      </c>
      <c r="AA401" s="105">
        <f t="shared" si="478"/>
        <v>0</v>
      </c>
      <c r="AB401" s="98">
        <f t="shared" si="479"/>
        <v>1</v>
      </c>
      <c r="AC401" s="105">
        <f t="shared" si="480"/>
        <v>257.50848331913227</v>
      </c>
      <c r="AD401" s="105">
        <f t="shared" si="481"/>
        <v>223.52270105525338</v>
      </c>
      <c r="AE401" s="103" t="s">
        <v>270</v>
      </c>
      <c r="AF401" s="38">
        <v>526</v>
      </c>
      <c r="AG401" s="38">
        <v>100</v>
      </c>
      <c r="AH401" s="150">
        <f t="shared" si="461"/>
        <v>1.7000000000000001E-2</v>
      </c>
      <c r="AI401" s="82"/>
    </row>
    <row r="402" spans="1:35" ht="14.45" customHeight="1" x14ac:dyDescent="0.2">
      <c r="A402" s="83">
        <v>115</v>
      </c>
      <c r="B402" s="84" t="s">
        <v>539</v>
      </c>
      <c r="C402" s="244" t="s">
        <v>76</v>
      </c>
      <c r="D402" s="85">
        <f t="shared" si="472"/>
        <v>231106.29</v>
      </c>
      <c r="E402" s="85">
        <f t="shared" si="473"/>
        <v>200605.05000000002</v>
      </c>
      <c r="F402" s="86" t="s">
        <v>29</v>
      </c>
      <c r="G402" s="83">
        <v>51933</v>
      </c>
      <c r="H402" s="88" t="s">
        <v>1359</v>
      </c>
      <c r="I402" s="83">
        <v>51934</v>
      </c>
      <c r="J402" s="94" t="s">
        <v>1360</v>
      </c>
      <c r="K402" s="96">
        <f t="shared" si="474"/>
        <v>30901.017998295869</v>
      </c>
      <c r="L402" s="96">
        <f t="shared" si="475"/>
        <v>26822.724126630401</v>
      </c>
      <c r="M402" s="97"/>
      <c r="N402" s="98" t="s">
        <v>277</v>
      </c>
      <c r="O402" s="112" t="s">
        <v>270</v>
      </c>
      <c r="P402" s="98" t="e">
        <f>VLOOKUP(I402,I404:J774,2,FALSE)</f>
        <v>#N/A</v>
      </c>
      <c r="Q402" s="99" t="e">
        <f>VLOOKUP(I402,#REF!,5,FALSE)</f>
        <v>#REF!</v>
      </c>
      <c r="R402" s="99" t="e">
        <f>VLOOKUP(I402,#REF!,6,FALSE)</f>
        <v>#REF!</v>
      </c>
      <c r="S402" s="100" t="e">
        <f t="shared" si="476"/>
        <v>#REF!</v>
      </c>
      <c r="T402" s="83">
        <v>115</v>
      </c>
      <c r="U402" s="83">
        <v>1</v>
      </c>
      <c r="V402" s="101">
        <v>2.04</v>
      </c>
      <c r="W402" s="101">
        <v>15.257</v>
      </c>
      <c r="X402" s="98">
        <f t="shared" si="456"/>
        <v>1</v>
      </c>
      <c r="Y402" s="98">
        <f t="shared" si="457"/>
        <v>0</v>
      </c>
      <c r="Z402" s="105">
        <f t="shared" si="477"/>
        <v>0</v>
      </c>
      <c r="AA402" s="105">
        <f t="shared" si="478"/>
        <v>0</v>
      </c>
      <c r="AB402" s="98">
        <f t="shared" si="479"/>
        <v>1</v>
      </c>
      <c r="AC402" s="105">
        <f t="shared" si="480"/>
        <v>30901.017998295869</v>
      </c>
      <c r="AD402" s="105">
        <f t="shared" si="481"/>
        <v>26822.724126630401</v>
      </c>
      <c r="AE402" s="103" t="s">
        <v>270</v>
      </c>
      <c r="AF402" s="38">
        <v>526</v>
      </c>
      <c r="AG402" s="38">
        <v>100</v>
      </c>
      <c r="AH402" s="150">
        <f t="shared" si="461"/>
        <v>2.04</v>
      </c>
      <c r="AI402" s="82"/>
    </row>
    <row r="403" spans="1:35" ht="14.45" customHeight="1" x14ac:dyDescent="0.2">
      <c r="A403" s="83">
        <v>115</v>
      </c>
      <c r="B403" s="84" t="s">
        <v>539</v>
      </c>
      <c r="C403" s="244" t="s">
        <v>892</v>
      </c>
      <c r="D403" s="85">
        <f t="shared" si="472"/>
        <v>95822.79</v>
      </c>
      <c r="E403" s="85">
        <f t="shared" si="473"/>
        <v>83807.41</v>
      </c>
      <c r="F403" s="86" t="s">
        <v>29</v>
      </c>
      <c r="G403" s="83">
        <v>51931</v>
      </c>
      <c r="H403" s="88" t="s">
        <v>1362</v>
      </c>
      <c r="I403" s="83">
        <v>51932</v>
      </c>
      <c r="J403" s="94" t="s">
        <v>1361</v>
      </c>
      <c r="K403" s="96">
        <f t="shared" si="474"/>
        <v>9797.7028511502904</v>
      </c>
      <c r="L403" s="96">
        <f t="shared" si="475"/>
        <v>8569.1524939372102</v>
      </c>
      <c r="M403" s="97"/>
      <c r="N403" s="98" t="s">
        <v>277</v>
      </c>
      <c r="O403" s="112" t="s">
        <v>270</v>
      </c>
      <c r="P403" s="98" t="e">
        <f>VLOOKUP(I403,I404:J775,2,FALSE)</f>
        <v>#N/A</v>
      </c>
      <c r="Q403" s="99" t="e">
        <f>VLOOKUP(I403,#REF!,5,FALSE)</f>
        <v>#REF!</v>
      </c>
      <c r="R403" s="99" t="e">
        <f>VLOOKUP(I403,#REF!,6,FALSE)</f>
        <v>#REF!</v>
      </c>
      <c r="S403" s="100" t="e">
        <f t="shared" si="476"/>
        <v>#REF!</v>
      </c>
      <c r="T403" s="83">
        <v>115</v>
      </c>
      <c r="U403" s="83">
        <v>1</v>
      </c>
      <c r="V403" s="101">
        <v>1.56</v>
      </c>
      <c r="W403" s="101">
        <v>15.257</v>
      </c>
      <c r="X403" s="98">
        <f t="shared" si="456"/>
        <v>1</v>
      </c>
      <c r="Y403" s="98">
        <f t="shared" si="457"/>
        <v>0</v>
      </c>
      <c r="Z403" s="105">
        <f t="shared" si="477"/>
        <v>0</v>
      </c>
      <c r="AA403" s="105">
        <f t="shared" si="478"/>
        <v>0</v>
      </c>
      <c r="AB403" s="98">
        <f t="shared" si="479"/>
        <v>1</v>
      </c>
      <c r="AC403" s="105">
        <f t="shared" si="480"/>
        <v>9797.7028511502904</v>
      </c>
      <c r="AD403" s="105">
        <f t="shared" si="481"/>
        <v>8569.1524939372102</v>
      </c>
      <c r="AE403" s="103" t="s">
        <v>270</v>
      </c>
      <c r="AF403" s="38">
        <v>526</v>
      </c>
      <c r="AG403" s="38">
        <v>100</v>
      </c>
      <c r="AH403" s="150">
        <f t="shared" si="461"/>
        <v>1.56</v>
      </c>
      <c r="AI403" s="82"/>
    </row>
    <row r="404" spans="1:35" ht="14.45" customHeight="1" x14ac:dyDescent="0.2">
      <c r="A404" s="83">
        <v>115</v>
      </c>
      <c r="B404" s="254" t="s">
        <v>120</v>
      </c>
      <c r="C404" s="93" t="str">
        <f t="shared" ref="C404:C405" si="482">VLOOKUP(B404,ckt_lookup,2,FALSE)</f>
        <v>Elec Tran-Line OH-TX-115KV-Denver City Sta-Cochran Co Int</v>
      </c>
      <c r="D404" s="85">
        <f t="shared" si="472"/>
        <v>2853349.74</v>
      </c>
      <c r="E404" s="85">
        <f t="shared" si="473"/>
        <v>2150066.85</v>
      </c>
      <c r="F404" s="183" t="s">
        <v>30</v>
      </c>
      <c r="G404" s="83"/>
      <c r="H404" s="94" t="s">
        <v>523</v>
      </c>
      <c r="I404" s="83"/>
      <c r="J404" s="94" t="s">
        <v>522</v>
      </c>
      <c r="K404" s="96">
        <f t="shared" si="474"/>
        <v>1413.0279943701621</v>
      </c>
      <c r="L404" s="96">
        <f t="shared" si="475"/>
        <v>1064.7501798420519</v>
      </c>
      <c r="M404" s="97">
        <f>SUM(K404:K405)</f>
        <v>192543.65670654472</v>
      </c>
      <c r="N404" s="98" t="s">
        <v>269</v>
      </c>
      <c r="O404" s="112" t="s">
        <v>646</v>
      </c>
      <c r="P404" s="98" t="e">
        <f>VLOOKUP(I404,I407:J776,2,FALSE)</f>
        <v>#N/A</v>
      </c>
      <c r="Q404" s="99" t="e">
        <f>VLOOKUP(I404,#REF!,5,FALSE)</f>
        <v>#REF!</v>
      </c>
      <c r="R404" s="99" t="e">
        <f>VLOOKUP(I404,#REF!,6,FALSE)</f>
        <v>#REF!</v>
      </c>
      <c r="S404" s="100" t="e">
        <f t="shared" si="476"/>
        <v>#REF!</v>
      </c>
      <c r="T404" s="83">
        <v>115</v>
      </c>
      <c r="U404" s="83">
        <v>1</v>
      </c>
      <c r="V404" s="101">
        <v>1.9E-2</v>
      </c>
      <c r="W404" s="101">
        <v>38.366999999999997</v>
      </c>
      <c r="X404" s="98">
        <f t="shared" si="456"/>
        <v>0</v>
      </c>
      <c r="Y404" s="98">
        <f t="shared" si="457"/>
        <v>1</v>
      </c>
      <c r="Z404" s="105">
        <f>K404*X404*Y404</f>
        <v>0</v>
      </c>
      <c r="AA404" s="105">
        <f>L404*X404*Y404</f>
        <v>0</v>
      </c>
      <c r="AB404" s="98">
        <f t="shared" si="479"/>
        <v>0</v>
      </c>
      <c r="AC404" s="105">
        <f>K404*X404*AB404</f>
        <v>0</v>
      </c>
      <c r="AD404" s="105">
        <f>L404*X404*AB404</f>
        <v>0</v>
      </c>
      <c r="AE404" s="103" t="s">
        <v>270</v>
      </c>
      <c r="AF404" s="38">
        <v>526</v>
      </c>
      <c r="AG404" s="38">
        <v>100</v>
      </c>
      <c r="AH404" s="150">
        <f t="shared" si="461"/>
        <v>1.9E-2</v>
      </c>
      <c r="AI404" s="82"/>
    </row>
    <row r="405" spans="1:35" ht="14.45" customHeight="1" x14ac:dyDescent="0.2">
      <c r="A405" s="83">
        <v>115</v>
      </c>
      <c r="B405" s="84" t="s">
        <v>120</v>
      </c>
      <c r="C405" s="93" t="str">
        <f t="shared" si="482"/>
        <v>Elec Tran-Line OH-TX-115KV-Denver City Sta-Cochran Co Int</v>
      </c>
      <c r="D405" s="85">
        <f t="shared" si="472"/>
        <v>2853349.74</v>
      </c>
      <c r="E405" s="85">
        <f t="shared" si="473"/>
        <v>2150066.85</v>
      </c>
      <c r="F405" s="183" t="s">
        <v>30</v>
      </c>
      <c r="G405" s="83"/>
      <c r="H405" s="94" t="s">
        <v>524</v>
      </c>
      <c r="I405" s="83"/>
      <c r="J405" s="94" t="s">
        <v>67</v>
      </c>
      <c r="K405" s="96">
        <f t="shared" si="474"/>
        <v>191130.62871217454</v>
      </c>
      <c r="L405" s="96">
        <f t="shared" si="475"/>
        <v>144021.47169442489</v>
      </c>
      <c r="M405" s="97"/>
      <c r="N405" s="98" t="s">
        <v>277</v>
      </c>
      <c r="O405" s="112" t="s">
        <v>270</v>
      </c>
      <c r="P405" s="98" t="e">
        <f>VLOOKUP(I405,I411:J765,2,FALSE)</f>
        <v>#N/A</v>
      </c>
      <c r="Q405" s="99" t="e">
        <f>VLOOKUP(I405,#REF!,5,FALSE)</f>
        <v>#REF!</v>
      </c>
      <c r="R405" s="99" t="e">
        <f>VLOOKUP(I405,#REF!,6,FALSE)</f>
        <v>#REF!</v>
      </c>
      <c r="S405" s="100" t="e">
        <f t="shared" si="476"/>
        <v>#REF!</v>
      </c>
      <c r="T405" s="83">
        <v>115</v>
      </c>
      <c r="U405" s="83">
        <v>1</v>
      </c>
      <c r="V405" s="101">
        <v>2.57</v>
      </c>
      <c r="W405" s="101">
        <v>38.366999999999997</v>
      </c>
      <c r="X405" s="98">
        <f t="shared" si="456"/>
        <v>0</v>
      </c>
      <c r="Y405" s="98">
        <f t="shared" si="457"/>
        <v>0</v>
      </c>
      <c r="Z405" s="105">
        <f t="shared" si="477"/>
        <v>0</v>
      </c>
      <c r="AA405" s="105">
        <f t="shared" si="478"/>
        <v>0</v>
      </c>
      <c r="AB405" s="98">
        <f t="shared" si="479"/>
        <v>1</v>
      </c>
      <c r="AC405" s="105">
        <f t="shared" si="480"/>
        <v>0</v>
      </c>
      <c r="AD405" s="105">
        <f t="shared" si="481"/>
        <v>0</v>
      </c>
      <c r="AE405" s="103" t="s">
        <v>270</v>
      </c>
      <c r="AF405" s="38">
        <v>526</v>
      </c>
      <c r="AG405" s="38">
        <v>100</v>
      </c>
      <c r="AH405" s="150">
        <f t="shared" si="461"/>
        <v>2.57</v>
      </c>
      <c r="AI405" s="82"/>
    </row>
    <row r="406" spans="1:35" ht="14.45" customHeight="1" x14ac:dyDescent="0.2">
      <c r="A406" s="83">
        <v>115</v>
      </c>
      <c r="B406" s="84" t="s">
        <v>120</v>
      </c>
      <c r="C406" s="87" t="s">
        <v>2</v>
      </c>
      <c r="D406" s="85">
        <f>VLOOKUP(C406,TLine_Cost,2,FALSE)</f>
        <v>30507.83</v>
      </c>
      <c r="E406" s="85">
        <f>VLOOKUP(C406,TLine_Cost,4,FALSE)</f>
        <v>9567.7799999999988</v>
      </c>
      <c r="F406" s="86" t="s">
        <v>30</v>
      </c>
      <c r="G406" s="83"/>
      <c r="H406" s="88" t="s">
        <v>406</v>
      </c>
      <c r="I406" s="83"/>
      <c r="J406" s="94" t="s">
        <v>67</v>
      </c>
      <c r="K406" s="96">
        <f>D406*V406/W406</f>
        <v>2043.5562618917299</v>
      </c>
      <c r="L406" s="96">
        <f>E406*V406/W406</f>
        <v>640.89437798107735</v>
      </c>
      <c r="M406" s="97">
        <f>SUM(K406)</f>
        <v>2043.5562618917299</v>
      </c>
      <c r="N406" s="98" t="s">
        <v>277</v>
      </c>
      <c r="O406" s="112" t="s">
        <v>270</v>
      </c>
      <c r="P406" s="98" t="e">
        <f>VLOOKUP(I406,I460:J789,2,FALSE)</f>
        <v>#N/A</v>
      </c>
      <c r="Q406" s="99" t="e">
        <f>VLOOKUP(I406,#REF!,5,FALSE)</f>
        <v>#REF!</v>
      </c>
      <c r="R406" s="99" t="e">
        <f>VLOOKUP(I406,#REF!,6,FALSE)</f>
        <v>#REF!</v>
      </c>
      <c r="S406" s="100" t="e">
        <f>SQRT(Q406^2+R406^2)</f>
        <v>#REF!</v>
      </c>
      <c r="T406" s="83">
        <v>115</v>
      </c>
      <c r="U406" s="83">
        <v>1</v>
      </c>
      <c r="V406" s="101">
        <v>2.57</v>
      </c>
      <c r="W406" s="101">
        <v>38.366999999999997</v>
      </c>
      <c r="X406" s="98">
        <f t="shared" si="456"/>
        <v>0</v>
      </c>
      <c r="Y406" s="98">
        <f t="shared" si="457"/>
        <v>0</v>
      </c>
      <c r="Z406" s="105">
        <f>K406*X406*Y406</f>
        <v>0</v>
      </c>
      <c r="AA406" s="105">
        <f>L406*X406*Y406</f>
        <v>0</v>
      </c>
      <c r="AB406" s="98">
        <f>IF(N406="R",1,0)</f>
        <v>1</v>
      </c>
      <c r="AC406" s="105">
        <f>K406*X406*AB406</f>
        <v>0</v>
      </c>
      <c r="AD406" s="105">
        <f>L406*X406*AB406</f>
        <v>0</v>
      </c>
      <c r="AE406" s="103" t="s">
        <v>270</v>
      </c>
      <c r="AF406" s="38">
        <v>526</v>
      </c>
      <c r="AG406" s="38">
        <v>100</v>
      </c>
      <c r="AH406" s="150">
        <f>V406</f>
        <v>2.57</v>
      </c>
      <c r="AI406" s="82"/>
    </row>
    <row r="407" spans="1:35" ht="14.45" customHeight="1" x14ac:dyDescent="0.2">
      <c r="A407" s="83">
        <v>115</v>
      </c>
      <c r="B407" s="84" t="s">
        <v>540</v>
      </c>
      <c r="C407" s="246" t="s">
        <v>884</v>
      </c>
      <c r="D407" s="85">
        <f>VLOOKUP(C407,TLine_Cost,2,FALSE)</f>
        <v>78402.94</v>
      </c>
      <c r="E407" s="85">
        <f>VLOOKUP(C407,TLine_Cost,4,FALSE)</f>
        <v>21040.329999999998</v>
      </c>
      <c r="F407" s="183" t="s">
        <v>29</v>
      </c>
      <c r="G407" s="83">
        <v>51928</v>
      </c>
      <c r="H407" s="88" t="s">
        <v>1363</v>
      </c>
      <c r="I407" s="83">
        <v>51926</v>
      </c>
      <c r="J407" s="94" t="s">
        <v>1364</v>
      </c>
      <c r="K407" s="96">
        <f t="shared" ref="K407:K412" si="483">D407*V407/W407</f>
        <v>3132.5375570776255</v>
      </c>
      <c r="L407" s="96">
        <f t="shared" ref="L407:L412" si="484">E407*V407/W407</f>
        <v>840.65245433789937</v>
      </c>
      <c r="M407" s="97">
        <f>SUM(K407:K410)</f>
        <v>56796.068224251641</v>
      </c>
      <c r="N407" s="98" t="s">
        <v>277</v>
      </c>
      <c r="O407" s="112" t="s">
        <v>270</v>
      </c>
      <c r="P407" s="98" t="e">
        <f>VLOOKUP(I407,I408:J777,2,FALSE)</f>
        <v>#N/A</v>
      </c>
      <c r="Q407" s="99" t="e">
        <f>VLOOKUP(I407,#REF!,5,FALSE)</f>
        <v>#REF!</v>
      </c>
      <c r="R407" s="99" t="e">
        <f>VLOOKUP(I407,#REF!,6,FALSE)</f>
        <v>#REF!</v>
      </c>
      <c r="S407" s="100" t="e">
        <f t="shared" ref="S407:S413" si="485">SQRT(Q407^2+R407^2)</f>
        <v>#REF!</v>
      </c>
      <c r="T407" s="83">
        <v>115</v>
      </c>
      <c r="U407" s="83">
        <v>1</v>
      </c>
      <c r="V407" s="101">
        <v>0.94499999999999995</v>
      </c>
      <c r="W407" s="101">
        <v>23.652000000000001</v>
      </c>
      <c r="X407" s="98">
        <f t="shared" si="456"/>
        <v>1</v>
      </c>
      <c r="Y407" s="98">
        <f t="shared" si="457"/>
        <v>0</v>
      </c>
      <c r="Z407" s="105">
        <f t="shared" ref="Z407:Z413" si="486">K407*X407*Y407</f>
        <v>0</v>
      </c>
      <c r="AA407" s="105">
        <f t="shared" ref="AA407:AA413" si="487">L407*X407*Y407</f>
        <v>0</v>
      </c>
      <c r="AB407" s="98">
        <f t="shared" ref="AB407:AB413" si="488">IF(N407="R",1,0)</f>
        <v>1</v>
      </c>
      <c r="AC407" s="105">
        <f t="shared" ref="AC407:AC413" si="489">K407*X407*AB407</f>
        <v>3132.5375570776255</v>
      </c>
      <c r="AD407" s="105">
        <f t="shared" ref="AD407:AD413" si="490">L407*X407*AB407</f>
        <v>840.65245433789937</v>
      </c>
      <c r="AE407" s="103" t="s">
        <v>270</v>
      </c>
      <c r="AF407" s="38">
        <v>526</v>
      </c>
      <c r="AG407" s="38">
        <v>100</v>
      </c>
      <c r="AH407" s="150">
        <f t="shared" si="461"/>
        <v>0.94499999999999995</v>
      </c>
      <c r="AI407" s="82"/>
    </row>
    <row r="408" spans="1:35" ht="14.45" customHeight="1" x14ac:dyDescent="0.2">
      <c r="A408" s="83">
        <v>115</v>
      </c>
      <c r="B408" s="84" t="s">
        <v>540</v>
      </c>
      <c r="C408" s="93" t="str">
        <f>VLOOKUP(B408,ckt_lookup,2,FALSE)</f>
        <v>Elec Tran-Line OH-TX-115KV-Denver City Sta-Waits Sub</v>
      </c>
      <c r="D408" s="85">
        <f t="shared" ref="D408:D412" si="491">VLOOKUP(C408,TLine_Cost,2,FALSE)</f>
        <v>1171843.56</v>
      </c>
      <c r="E408" s="85">
        <f t="shared" ref="E408:E412" si="492">VLOOKUP(C408,TLine_Cost,4,FALSE)</f>
        <v>644383.11</v>
      </c>
      <c r="F408" s="183" t="s">
        <v>29</v>
      </c>
      <c r="G408" s="83">
        <v>51938</v>
      </c>
      <c r="H408" s="88" t="s">
        <v>1365</v>
      </c>
      <c r="I408" s="83">
        <v>51940</v>
      </c>
      <c r="J408" s="94" t="s">
        <v>1366</v>
      </c>
      <c r="K408" s="96">
        <f t="shared" si="483"/>
        <v>37158.915525114156</v>
      </c>
      <c r="L408" s="96">
        <f t="shared" si="484"/>
        <v>20433.254375951292</v>
      </c>
      <c r="M408" s="97"/>
      <c r="N408" s="98" t="s">
        <v>277</v>
      </c>
      <c r="O408" s="112" t="s">
        <v>270</v>
      </c>
      <c r="P408" s="98" t="e">
        <f>VLOOKUP(I408,I411:J778,2,FALSE)</f>
        <v>#N/A</v>
      </c>
      <c r="Q408" s="99" t="e">
        <f>VLOOKUP(I408,#REF!,5,FALSE)</f>
        <v>#REF!</v>
      </c>
      <c r="R408" s="99" t="e">
        <f>VLOOKUP(I408,#REF!,6,FALSE)</f>
        <v>#REF!</v>
      </c>
      <c r="S408" s="100" t="e">
        <f t="shared" si="485"/>
        <v>#REF!</v>
      </c>
      <c r="T408" s="83">
        <v>115</v>
      </c>
      <c r="U408" s="83">
        <v>1</v>
      </c>
      <c r="V408" s="101">
        <v>0.75</v>
      </c>
      <c r="W408" s="101">
        <v>23.652000000000001</v>
      </c>
      <c r="X408" s="98">
        <f t="shared" si="456"/>
        <v>1</v>
      </c>
      <c r="Y408" s="98">
        <f t="shared" si="457"/>
        <v>0</v>
      </c>
      <c r="Z408" s="105">
        <f t="shared" si="486"/>
        <v>0</v>
      </c>
      <c r="AA408" s="105">
        <f t="shared" si="487"/>
        <v>0</v>
      </c>
      <c r="AB408" s="98">
        <f t="shared" si="488"/>
        <v>1</v>
      </c>
      <c r="AC408" s="105">
        <f t="shared" si="489"/>
        <v>37158.915525114156</v>
      </c>
      <c r="AD408" s="105">
        <f t="shared" si="490"/>
        <v>20433.254375951292</v>
      </c>
      <c r="AE408" s="103" t="s">
        <v>270</v>
      </c>
      <c r="AF408" s="38">
        <v>526</v>
      </c>
      <c r="AG408" s="38">
        <v>100</v>
      </c>
      <c r="AH408" s="150">
        <f t="shared" si="461"/>
        <v>0.75</v>
      </c>
      <c r="AI408" s="82"/>
    </row>
    <row r="409" spans="1:35" ht="13.5" customHeight="1" x14ac:dyDescent="0.2">
      <c r="A409" s="83">
        <v>115</v>
      </c>
      <c r="B409" s="84" t="s">
        <v>540</v>
      </c>
      <c r="C409" s="87" t="s">
        <v>102</v>
      </c>
      <c r="D409" s="85">
        <f>'Transmission Cost 12-30-2014'!B446</f>
        <v>155277.31</v>
      </c>
      <c r="E409" s="85">
        <f>'Transmission Cost 12-30-2014'!D446</f>
        <v>60501.95</v>
      </c>
      <c r="F409" s="183" t="s">
        <v>29</v>
      </c>
      <c r="G409" s="83"/>
      <c r="H409" s="88" t="s">
        <v>1367</v>
      </c>
      <c r="I409" s="83"/>
      <c r="J409" s="94" t="s">
        <v>1368</v>
      </c>
      <c r="K409" s="96">
        <f t="shared" si="483"/>
        <v>16281.402367664467</v>
      </c>
      <c r="L409" s="96">
        <f t="shared" si="484"/>
        <v>6343.8540503974282</v>
      </c>
      <c r="M409" s="97"/>
      <c r="N409" s="98" t="s">
        <v>277</v>
      </c>
      <c r="O409" s="112" t="s">
        <v>270</v>
      </c>
      <c r="P409" s="98" t="e">
        <f>VLOOKUP(I409,I412:J780,2,FALSE)</f>
        <v>#N/A</v>
      </c>
      <c r="Q409" s="99" t="e">
        <f>VLOOKUP(I409,#REF!,5,FALSE)</f>
        <v>#REF!</v>
      </c>
      <c r="R409" s="99" t="e">
        <f>VLOOKUP(I409,#REF!,6,FALSE)</f>
        <v>#REF!</v>
      </c>
      <c r="S409" s="100" t="e">
        <f t="shared" si="485"/>
        <v>#REF!</v>
      </c>
      <c r="T409" s="83">
        <v>115</v>
      </c>
      <c r="U409" s="83">
        <v>1</v>
      </c>
      <c r="V409" s="101">
        <v>2.48</v>
      </c>
      <c r="W409" s="101">
        <v>23.652000000000001</v>
      </c>
      <c r="X409" s="98">
        <f t="shared" si="456"/>
        <v>1</v>
      </c>
      <c r="Y409" s="98">
        <f t="shared" si="457"/>
        <v>0</v>
      </c>
      <c r="Z409" s="105">
        <f t="shared" si="486"/>
        <v>0</v>
      </c>
      <c r="AA409" s="105">
        <f t="shared" si="487"/>
        <v>0</v>
      </c>
      <c r="AB409" s="98">
        <f t="shared" si="488"/>
        <v>1</v>
      </c>
      <c r="AC409" s="105">
        <f t="shared" si="489"/>
        <v>16281.402367664467</v>
      </c>
      <c r="AD409" s="105">
        <f t="shared" si="490"/>
        <v>6343.8540503974282</v>
      </c>
      <c r="AE409" s="103" t="s">
        <v>270</v>
      </c>
      <c r="AF409" s="38">
        <v>526</v>
      </c>
      <c r="AG409" s="38">
        <v>100</v>
      </c>
      <c r="AH409" s="150">
        <f t="shared" si="461"/>
        <v>2.48</v>
      </c>
      <c r="AI409" s="82"/>
    </row>
    <row r="410" spans="1:35" ht="13.5" customHeight="1" x14ac:dyDescent="0.2">
      <c r="A410" s="83">
        <v>115</v>
      </c>
      <c r="B410" s="84" t="s">
        <v>540</v>
      </c>
      <c r="C410" s="87" t="s">
        <v>102</v>
      </c>
      <c r="D410" s="85">
        <f>'Transmission Cost 12-30-2014'!B446</f>
        <v>155277.31</v>
      </c>
      <c r="E410" s="85">
        <f>'Transmission Cost 12-30-2014'!D446</f>
        <v>60501.95</v>
      </c>
      <c r="F410" s="183" t="s">
        <v>29</v>
      </c>
      <c r="G410" s="83"/>
      <c r="H410" s="88" t="s">
        <v>1367</v>
      </c>
      <c r="I410" s="83"/>
      <c r="J410" s="94" t="s">
        <v>1369</v>
      </c>
      <c r="K410" s="96">
        <f t="shared" si="483"/>
        <v>223.21277439539995</v>
      </c>
      <c r="L410" s="96">
        <f t="shared" si="484"/>
        <v>86.972192626416359</v>
      </c>
      <c r="M410" s="97"/>
      <c r="N410" s="98" t="s">
        <v>277</v>
      </c>
      <c r="O410" s="112" t="s">
        <v>270</v>
      </c>
      <c r="P410" s="98"/>
      <c r="Q410" s="99"/>
      <c r="R410" s="99"/>
      <c r="S410" s="100"/>
      <c r="T410" s="83">
        <v>115</v>
      </c>
      <c r="U410" s="83">
        <v>1</v>
      </c>
      <c r="V410" s="101">
        <v>3.4000000000000002E-2</v>
      </c>
      <c r="W410" s="101">
        <v>23.652000000000001</v>
      </c>
      <c r="X410" s="98">
        <f t="shared" si="456"/>
        <v>1</v>
      </c>
      <c r="Y410" s="98">
        <f t="shared" si="457"/>
        <v>0</v>
      </c>
      <c r="Z410" s="105">
        <f t="shared" si="486"/>
        <v>0</v>
      </c>
      <c r="AA410" s="105">
        <f t="shared" si="487"/>
        <v>0</v>
      </c>
      <c r="AB410" s="98">
        <f t="shared" si="488"/>
        <v>1</v>
      </c>
      <c r="AC410" s="105">
        <f t="shared" si="489"/>
        <v>223.21277439539995</v>
      </c>
      <c r="AD410" s="105">
        <f t="shared" si="490"/>
        <v>86.972192626416359</v>
      </c>
      <c r="AE410" s="103" t="s">
        <v>270</v>
      </c>
      <c r="AF410" s="38">
        <v>526</v>
      </c>
      <c r="AG410" s="38">
        <v>100</v>
      </c>
      <c r="AH410" s="150">
        <f t="shared" si="461"/>
        <v>3.4000000000000002E-2</v>
      </c>
      <c r="AI410" s="82"/>
    </row>
    <row r="411" spans="1:35" ht="14.45" customHeight="1" x14ac:dyDescent="0.2">
      <c r="A411" s="83">
        <v>115</v>
      </c>
      <c r="B411" s="84" t="s">
        <v>541</v>
      </c>
      <c r="C411" s="244" t="s">
        <v>77</v>
      </c>
      <c r="D411" s="85">
        <f t="shared" si="491"/>
        <v>237068.61</v>
      </c>
      <c r="E411" s="85">
        <f t="shared" si="492"/>
        <v>218111.25</v>
      </c>
      <c r="F411" s="86" t="s">
        <v>29</v>
      </c>
      <c r="G411" s="83">
        <v>50964</v>
      </c>
      <c r="H411" s="244" t="s">
        <v>1169</v>
      </c>
      <c r="I411" s="83">
        <v>50966</v>
      </c>
      <c r="J411" s="244" t="s">
        <v>1170</v>
      </c>
      <c r="K411" s="96">
        <f t="shared" si="483"/>
        <v>68066.863657737253</v>
      </c>
      <c r="L411" s="96">
        <f t="shared" si="484"/>
        <v>62623.84849672272</v>
      </c>
      <c r="M411" s="97">
        <f t="shared" ref="M411:M417" si="493">SUM(K411)</f>
        <v>68066.863657737253</v>
      </c>
      <c r="N411" s="98" t="s">
        <v>277</v>
      </c>
      <c r="O411" s="112" t="s">
        <v>270</v>
      </c>
      <c r="P411" s="98" t="e">
        <f>VLOOKUP(I411,I412:J779,2,FALSE)</f>
        <v>#N/A</v>
      </c>
      <c r="Q411" s="99" t="e">
        <f>VLOOKUP(I411,#REF!,5,FALSE)</f>
        <v>#REF!</v>
      </c>
      <c r="R411" s="99" t="e">
        <f>VLOOKUP(I411,#REF!,6,FALSE)</f>
        <v>#REF!</v>
      </c>
      <c r="S411" s="100" t="e">
        <f t="shared" si="485"/>
        <v>#REF!</v>
      </c>
      <c r="T411" s="83">
        <v>115</v>
      </c>
      <c r="U411" s="83">
        <v>1</v>
      </c>
      <c r="V411" s="261">
        <v>2.0150000000000001</v>
      </c>
      <c r="W411" s="261">
        <v>7.0179999999999998</v>
      </c>
      <c r="X411" s="98">
        <f t="shared" si="456"/>
        <v>1</v>
      </c>
      <c r="Y411" s="98">
        <f t="shared" si="457"/>
        <v>0</v>
      </c>
      <c r="Z411" s="105">
        <f t="shared" si="486"/>
        <v>0</v>
      </c>
      <c r="AA411" s="105">
        <f t="shared" si="487"/>
        <v>0</v>
      </c>
      <c r="AB411" s="98">
        <f t="shared" si="488"/>
        <v>1</v>
      </c>
      <c r="AC411" s="105">
        <f t="shared" si="489"/>
        <v>68066.863657737253</v>
      </c>
      <c r="AD411" s="105">
        <f t="shared" si="490"/>
        <v>62623.84849672272</v>
      </c>
      <c r="AE411" s="103" t="s">
        <v>270</v>
      </c>
      <c r="AF411" s="38">
        <v>526</v>
      </c>
      <c r="AG411" s="38">
        <v>100</v>
      </c>
      <c r="AH411" s="38">
        <f t="shared" si="461"/>
        <v>2.0150000000000001</v>
      </c>
      <c r="AI411" s="82"/>
    </row>
    <row r="412" spans="1:35" ht="14.45" customHeight="1" x14ac:dyDescent="0.2">
      <c r="A412" s="83">
        <v>115</v>
      </c>
      <c r="B412" s="84" t="s">
        <v>115</v>
      </c>
      <c r="C412" s="244" t="s">
        <v>896</v>
      </c>
      <c r="D412" s="85">
        <f t="shared" si="491"/>
        <v>1171595.4400000002</v>
      </c>
      <c r="E412" s="85">
        <f t="shared" si="492"/>
        <v>1084048.83</v>
      </c>
      <c r="F412" s="86" t="s">
        <v>29</v>
      </c>
      <c r="G412" s="83"/>
      <c r="H412" s="244" t="s">
        <v>1171</v>
      </c>
      <c r="I412" s="83"/>
      <c r="J412" s="244" t="s">
        <v>1172</v>
      </c>
      <c r="K412" s="96">
        <f t="shared" si="483"/>
        <v>56075.589910257659</v>
      </c>
      <c r="L412" s="96">
        <f t="shared" si="484"/>
        <v>51885.382580333884</v>
      </c>
      <c r="M412" s="97">
        <f t="shared" si="493"/>
        <v>56075.589910257659</v>
      </c>
      <c r="N412" s="98" t="s">
        <v>277</v>
      </c>
      <c r="O412" s="112" t="s">
        <v>270</v>
      </c>
      <c r="P412" s="98" t="e">
        <f>VLOOKUP(I412,I418:J781,2,FALSE)</f>
        <v>#N/A</v>
      </c>
      <c r="Q412" s="99" t="e">
        <f>VLOOKUP(I412,#REF!,5,FALSE)</f>
        <v>#REF!</v>
      </c>
      <c r="R412" s="99" t="e">
        <f>VLOOKUP(I412,#REF!,6,FALSE)</f>
        <v>#REF!</v>
      </c>
      <c r="S412" s="100" t="e">
        <f t="shared" si="485"/>
        <v>#REF!</v>
      </c>
      <c r="T412" s="83">
        <v>115</v>
      </c>
      <c r="U412" s="83">
        <v>1</v>
      </c>
      <c r="V412" s="261">
        <v>0.99199999999999999</v>
      </c>
      <c r="W412" s="261">
        <v>20.725999999999999</v>
      </c>
      <c r="X412" s="98">
        <f t="shared" si="456"/>
        <v>1</v>
      </c>
      <c r="Y412" s="98">
        <f t="shared" si="457"/>
        <v>0</v>
      </c>
      <c r="Z412" s="105">
        <f t="shared" si="486"/>
        <v>0</v>
      </c>
      <c r="AA412" s="105">
        <f t="shared" si="487"/>
        <v>0</v>
      </c>
      <c r="AB412" s="98">
        <f t="shared" si="488"/>
        <v>1</v>
      </c>
      <c r="AC412" s="105">
        <f t="shared" si="489"/>
        <v>56075.589910257659</v>
      </c>
      <c r="AD412" s="105">
        <f t="shared" si="490"/>
        <v>51885.382580333884</v>
      </c>
      <c r="AE412" s="103" t="s">
        <v>270</v>
      </c>
      <c r="AF412" s="38">
        <v>526</v>
      </c>
      <c r="AG412" s="38">
        <v>100</v>
      </c>
      <c r="AH412" s="38">
        <f t="shared" si="461"/>
        <v>0.99199999999999999</v>
      </c>
      <c r="AI412" s="82"/>
    </row>
    <row r="413" spans="1:35" ht="14.45" customHeight="1" x14ac:dyDescent="0.2">
      <c r="A413" s="83">
        <v>115</v>
      </c>
      <c r="B413" s="84" t="s">
        <v>511</v>
      </c>
      <c r="C413" s="244" t="s">
        <v>398</v>
      </c>
      <c r="D413" s="85">
        <f>VLOOKUP(C413,TLine_Cost,2,FALSE)</f>
        <v>367288.20999999996</v>
      </c>
      <c r="E413" s="85">
        <f>VLOOKUP(C413,TLine_Cost,4,FALSE)</f>
        <v>355516.45</v>
      </c>
      <c r="F413" s="86" t="s">
        <v>29</v>
      </c>
      <c r="G413" s="83"/>
      <c r="H413" s="244" t="s">
        <v>1173</v>
      </c>
      <c r="I413" s="83"/>
      <c r="J413" s="244" t="s">
        <v>1175</v>
      </c>
      <c r="K413" s="96">
        <f>D413*V413/W413</f>
        <v>94.613140133951561</v>
      </c>
      <c r="L413" s="96">
        <f>E413*V413/W413</f>
        <v>91.580744461617726</v>
      </c>
      <c r="M413" s="97">
        <f>SUM(K413:K414)</f>
        <v>94.613140133951561</v>
      </c>
      <c r="N413" s="98" t="s">
        <v>277</v>
      </c>
      <c r="O413" s="112" t="s">
        <v>270</v>
      </c>
      <c r="P413" s="98" t="e">
        <f>VLOOKUP(I413,I419:J782,2,FALSE)</f>
        <v>#N/A</v>
      </c>
      <c r="Q413" s="99" t="e">
        <f>VLOOKUP(I413,#REF!,5,FALSE)</f>
        <v>#REF!</v>
      </c>
      <c r="R413" s="99" t="e">
        <f>VLOOKUP(I413,#REF!,6,FALSE)</f>
        <v>#REF!</v>
      </c>
      <c r="S413" s="100" t="e">
        <f t="shared" si="485"/>
        <v>#REF!</v>
      </c>
      <c r="T413" s="83">
        <v>115</v>
      </c>
      <c r="U413" s="83">
        <v>1</v>
      </c>
      <c r="V413" s="261">
        <v>7.0000000000000001E-3</v>
      </c>
      <c r="W413" s="261">
        <v>27.173999999999999</v>
      </c>
      <c r="X413" s="98">
        <f t="shared" si="456"/>
        <v>1</v>
      </c>
      <c r="Y413" s="98">
        <f t="shared" si="457"/>
        <v>0</v>
      </c>
      <c r="Z413" s="105">
        <f t="shared" si="486"/>
        <v>0</v>
      </c>
      <c r="AA413" s="105">
        <f t="shared" si="487"/>
        <v>0</v>
      </c>
      <c r="AB413" s="98">
        <f t="shared" si="488"/>
        <v>1</v>
      </c>
      <c r="AC413" s="105">
        <f t="shared" si="489"/>
        <v>94.613140133951561</v>
      </c>
      <c r="AD413" s="105">
        <f t="shared" si="490"/>
        <v>91.580744461617726</v>
      </c>
      <c r="AE413" s="103" t="s">
        <v>270</v>
      </c>
      <c r="AF413" s="38">
        <v>526</v>
      </c>
      <c r="AG413" s="38">
        <v>100</v>
      </c>
      <c r="AH413" s="38">
        <f t="shared" si="461"/>
        <v>7.0000000000000001E-3</v>
      </c>
      <c r="AI413" s="82"/>
    </row>
    <row r="414" spans="1:35" ht="14.45" customHeight="1" x14ac:dyDescent="0.2">
      <c r="A414" s="83">
        <v>115</v>
      </c>
      <c r="B414" s="84" t="s">
        <v>511</v>
      </c>
      <c r="C414" s="244" t="s">
        <v>398</v>
      </c>
      <c r="D414" s="85">
        <f>VLOOKUP(C414,TLine_Cost,2,FALSE)</f>
        <v>367288.20999999996</v>
      </c>
      <c r="E414" s="85">
        <f>VLOOKUP(C414,TLine_Cost,4,FALSE)</f>
        <v>355516.45</v>
      </c>
      <c r="F414" s="86" t="s">
        <v>30</v>
      </c>
      <c r="G414" s="83"/>
      <c r="H414" s="244" t="s">
        <v>1434</v>
      </c>
      <c r="I414" s="83"/>
      <c r="J414" s="244" t="s">
        <v>1435</v>
      </c>
      <c r="K414" s="96">
        <f>D414*V414/W414</f>
        <v>0</v>
      </c>
      <c r="L414" s="96">
        <f>E414*V414/W414</f>
        <v>0</v>
      </c>
      <c r="M414" s="97"/>
      <c r="N414" s="98" t="s">
        <v>269</v>
      </c>
      <c r="O414" s="112" t="s">
        <v>644</v>
      </c>
      <c r="P414" s="98"/>
      <c r="Q414" s="99"/>
      <c r="R414" s="99"/>
      <c r="S414" s="100"/>
      <c r="T414" s="83">
        <v>115</v>
      </c>
      <c r="U414" s="83">
        <v>1</v>
      </c>
      <c r="V414" s="261">
        <v>0</v>
      </c>
      <c r="W414" s="261">
        <v>27.173999999999999</v>
      </c>
      <c r="X414" s="98">
        <f t="shared" si="456"/>
        <v>0</v>
      </c>
      <c r="Y414" s="98">
        <f t="shared" si="457"/>
        <v>1</v>
      </c>
      <c r="Z414" s="105">
        <f t="shared" ref="Z414" si="494">K414*X414*Y414</f>
        <v>0</v>
      </c>
      <c r="AA414" s="105">
        <f t="shared" ref="AA414" si="495">L414*X414*Y414</f>
        <v>0</v>
      </c>
      <c r="AB414" s="98">
        <v>0</v>
      </c>
      <c r="AC414" s="105">
        <f t="shared" ref="AC414" si="496">K414*X414*AB414</f>
        <v>0</v>
      </c>
      <c r="AD414" s="105">
        <f t="shared" ref="AD414" si="497">L414*X414*AB414</f>
        <v>0</v>
      </c>
      <c r="AE414" s="103" t="s">
        <v>270</v>
      </c>
      <c r="AF414" s="38">
        <v>526</v>
      </c>
      <c r="AG414" s="38">
        <v>100</v>
      </c>
      <c r="AH414" s="150">
        <f>V414</f>
        <v>0</v>
      </c>
      <c r="AI414" s="82"/>
    </row>
    <row r="415" spans="1:35" ht="14.45" customHeight="1" x14ac:dyDescent="0.2">
      <c r="A415" s="83">
        <v>115</v>
      </c>
      <c r="B415" s="84" t="s">
        <v>542</v>
      </c>
      <c r="C415" s="87" t="s">
        <v>907</v>
      </c>
      <c r="D415" s="85">
        <f>VLOOKUP(C415,TLine_Cost,2,FALSE)</f>
        <v>165962.81</v>
      </c>
      <c r="E415" s="85">
        <f>VLOOKUP(C415,TLine_Cost,4,FALSE)</f>
        <v>73094.240000000005</v>
      </c>
      <c r="F415" s="86" t="s">
        <v>29</v>
      </c>
      <c r="G415" s="83">
        <v>51044</v>
      </c>
      <c r="H415" s="244" t="s">
        <v>1174</v>
      </c>
      <c r="I415" s="83">
        <v>51046</v>
      </c>
      <c r="J415" s="244" t="s">
        <v>1176</v>
      </c>
      <c r="K415" s="96">
        <f t="shared" ref="K415:K421" si="498">D415*V415/W415</f>
        <v>165962.81</v>
      </c>
      <c r="L415" s="96">
        <f t="shared" ref="L415:L421" si="499">E415*V415/W415</f>
        <v>73094.240000000005</v>
      </c>
      <c r="M415" s="97">
        <f t="shared" si="493"/>
        <v>165962.81</v>
      </c>
      <c r="N415" s="98" t="s">
        <v>277</v>
      </c>
      <c r="O415" s="112" t="s">
        <v>270</v>
      </c>
      <c r="P415" s="98" t="e">
        <f>VLOOKUP(I415,I418:J781,2,FALSE)</f>
        <v>#N/A</v>
      </c>
      <c r="Q415" s="99" t="e">
        <f>VLOOKUP(I415,#REF!,5,FALSE)</f>
        <v>#REF!</v>
      </c>
      <c r="R415" s="99" t="e">
        <f>VLOOKUP(I415,#REF!,6,FALSE)</f>
        <v>#REF!</v>
      </c>
      <c r="S415" s="100" t="e">
        <f t="shared" ref="S415:S421" si="500">SQRT(Q415^2+R415^2)</f>
        <v>#REF!</v>
      </c>
      <c r="T415" s="83">
        <v>115</v>
      </c>
      <c r="U415" s="83">
        <v>1</v>
      </c>
      <c r="V415" s="135">
        <v>0.82599999999999996</v>
      </c>
      <c r="W415" s="261">
        <v>0.82599999999999996</v>
      </c>
      <c r="X415" s="98">
        <f t="shared" si="456"/>
        <v>1</v>
      </c>
      <c r="Y415" s="98">
        <f t="shared" si="457"/>
        <v>0</v>
      </c>
      <c r="Z415" s="105">
        <f t="shared" ref="Z415:Z421" si="501">K415*X415*Y415</f>
        <v>0</v>
      </c>
      <c r="AA415" s="105">
        <f t="shared" ref="AA415:AA421" si="502">L415*X415*Y415</f>
        <v>0</v>
      </c>
      <c r="AB415" s="98">
        <f t="shared" ref="AB415:AB421" si="503">IF(N415="R",1,0)</f>
        <v>1</v>
      </c>
      <c r="AC415" s="105">
        <f t="shared" ref="AC415:AC421" si="504">K415*X415*AB415</f>
        <v>165962.81</v>
      </c>
      <c r="AD415" s="105">
        <f t="shared" ref="AD415:AD421" si="505">L415*X415*AB415</f>
        <v>73094.240000000005</v>
      </c>
      <c r="AE415" s="103" t="s">
        <v>270</v>
      </c>
      <c r="AF415" s="38">
        <v>526</v>
      </c>
      <c r="AG415" s="38">
        <v>100</v>
      </c>
      <c r="AH415" s="150">
        <f t="shared" si="461"/>
        <v>0.82599999999999996</v>
      </c>
      <c r="AI415" s="82"/>
    </row>
    <row r="416" spans="1:35" ht="14.45" customHeight="1" x14ac:dyDescent="0.2">
      <c r="A416" s="200">
        <v>115</v>
      </c>
      <c r="B416" s="201" t="s">
        <v>543</v>
      </c>
      <c r="C416" s="231" t="s">
        <v>97</v>
      </c>
      <c r="D416" s="165">
        <f>'Transmission Cost 12-30-2014'!B434</f>
        <v>2651417.73</v>
      </c>
      <c r="E416" s="165">
        <f>'Transmission Cost 12-30-2014'!D434</f>
        <v>1679876.94</v>
      </c>
      <c r="F416" s="199" t="s">
        <v>29</v>
      </c>
      <c r="G416" s="200"/>
      <c r="H416" s="243" t="s">
        <v>1417</v>
      </c>
      <c r="I416" s="200"/>
      <c r="J416" s="243" t="s">
        <v>1418</v>
      </c>
      <c r="K416" s="232">
        <f t="shared" si="498"/>
        <v>1120.5146244057053</v>
      </c>
      <c r="L416" s="232">
        <f t="shared" si="499"/>
        <v>709.9321458003169</v>
      </c>
      <c r="M416" s="154">
        <f t="shared" si="493"/>
        <v>1120.5146244057053</v>
      </c>
      <c r="N416" s="233" t="s">
        <v>269</v>
      </c>
      <c r="O416" s="234" t="s">
        <v>769</v>
      </c>
      <c r="P416" s="98"/>
      <c r="Q416" s="99"/>
      <c r="R416" s="99"/>
      <c r="S416" s="100"/>
      <c r="T416" s="200">
        <v>115</v>
      </c>
      <c r="U416" s="200">
        <v>1</v>
      </c>
      <c r="V416" s="316">
        <v>1.6E-2</v>
      </c>
      <c r="W416" s="276">
        <v>37.86</v>
      </c>
      <c r="X416" s="233">
        <f t="shared" si="456"/>
        <v>1</v>
      </c>
      <c r="Y416" s="233">
        <f t="shared" si="457"/>
        <v>1</v>
      </c>
      <c r="Z416" s="219">
        <f t="shared" ref="Z416" si="506">K416*X416*Y416</f>
        <v>1120.5146244057053</v>
      </c>
      <c r="AA416" s="219">
        <f t="shared" ref="AA416" si="507">L416*X416*Y416</f>
        <v>709.9321458003169</v>
      </c>
      <c r="AB416" s="233">
        <f t="shared" si="503"/>
        <v>0</v>
      </c>
      <c r="AC416" s="219">
        <f t="shared" ref="AC416" si="508">K416*X416*AB416</f>
        <v>0</v>
      </c>
      <c r="AD416" s="219">
        <f t="shared" ref="AD416" si="509">L416*X416*AB416</f>
        <v>0</v>
      </c>
      <c r="AE416" s="237" t="s">
        <v>270</v>
      </c>
      <c r="AF416" s="238">
        <v>526</v>
      </c>
      <c r="AG416" s="238">
        <v>100</v>
      </c>
      <c r="AH416" s="242">
        <f>V416</f>
        <v>1.6E-2</v>
      </c>
      <c r="AI416" s="82"/>
    </row>
    <row r="417" spans="1:35" ht="14.45" customHeight="1" x14ac:dyDescent="0.2">
      <c r="A417" s="83">
        <v>115</v>
      </c>
      <c r="B417" s="84" t="s">
        <v>543</v>
      </c>
      <c r="C417" s="93" t="s">
        <v>544</v>
      </c>
      <c r="D417" s="85">
        <f>VLOOKUP(C417,TLine_Cost,2,FALSE)</f>
        <v>197822.44</v>
      </c>
      <c r="E417" s="85">
        <f>VLOOKUP(C417,TLine_Cost,4,FALSE)</f>
        <v>143985.32</v>
      </c>
      <c r="F417" s="86" t="s">
        <v>29</v>
      </c>
      <c r="G417" s="83">
        <v>50686</v>
      </c>
      <c r="H417" s="88" t="s">
        <v>1419</v>
      </c>
      <c r="I417" s="83">
        <v>50688</v>
      </c>
      <c r="J417" s="94" t="s">
        <v>1420</v>
      </c>
      <c r="K417" s="96">
        <f t="shared" si="498"/>
        <v>197822.44</v>
      </c>
      <c r="L417" s="96">
        <f t="shared" si="499"/>
        <v>143985.32</v>
      </c>
      <c r="M417" s="97">
        <f t="shared" si="493"/>
        <v>197822.44</v>
      </c>
      <c r="N417" s="98" t="s">
        <v>277</v>
      </c>
      <c r="O417" s="112" t="s">
        <v>270</v>
      </c>
      <c r="P417" s="98" t="e">
        <f>VLOOKUP(I417,I418:J782,2,FALSE)</f>
        <v>#N/A</v>
      </c>
      <c r="Q417" s="99" t="e">
        <f>VLOOKUP(I417,#REF!,5,FALSE)</f>
        <v>#REF!</v>
      </c>
      <c r="R417" s="99" t="e">
        <f>VLOOKUP(I417,#REF!,6,FALSE)</f>
        <v>#REF!</v>
      </c>
      <c r="S417" s="100" t="e">
        <f t="shared" si="500"/>
        <v>#REF!</v>
      </c>
      <c r="T417" s="83">
        <v>115</v>
      </c>
      <c r="U417" s="83">
        <v>1</v>
      </c>
      <c r="V417" s="101">
        <v>4.4889999999999999</v>
      </c>
      <c r="W417" s="101">
        <v>4.4889999999999999</v>
      </c>
      <c r="X417" s="98">
        <f t="shared" si="456"/>
        <v>1</v>
      </c>
      <c r="Y417" s="98">
        <f t="shared" si="457"/>
        <v>0</v>
      </c>
      <c r="Z417" s="105">
        <f t="shared" si="501"/>
        <v>0</v>
      </c>
      <c r="AA417" s="105">
        <f t="shared" si="502"/>
        <v>0</v>
      </c>
      <c r="AB417" s="98">
        <f t="shared" si="503"/>
        <v>1</v>
      </c>
      <c r="AC417" s="105">
        <f t="shared" si="504"/>
        <v>197822.44</v>
      </c>
      <c r="AD417" s="105">
        <f t="shared" si="505"/>
        <v>143985.32</v>
      </c>
      <c r="AE417" s="103" t="s">
        <v>270</v>
      </c>
      <c r="AF417" s="38">
        <v>526</v>
      </c>
      <c r="AG417" s="38">
        <v>100</v>
      </c>
      <c r="AH417" s="150">
        <f t="shared" si="461"/>
        <v>4.4889999999999999</v>
      </c>
      <c r="AI417" s="82"/>
    </row>
    <row r="418" spans="1:35" ht="14.45" customHeight="1" x14ac:dyDescent="0.2">
      <c r="A418" s="200">
        <v>115</v>
      </c>
      <c r="B418" s="201" t="s">
        <v>343</v>
      </c>
      <c r="C418" s="202" t="s">
        <v>129</v>
      </c>
      <c r="D418" s="165">
        <f>'Transmission Cost 12-30-2014'!B458</f>
        <v>430473.56</v>
      </c>
      <c r="E418" s="165">
        <f>'Transmission Cost 12-30-2014'!D458</f>
        <v>320956.02999999997</v>
      </c>
      <c r="F418" s="199" t="s">
        <v>29</v>
      </c>
      <c r="G418" s="200"/>
      <c r="H418" s="341" t="s">
        <v>1177</v>
      </c>
      <c r="I418" s="342"/>
      <c r="J418" s="341" t="s">
        <v>1178</v>
      </c>
      <c r="K418" s="232">
        <f t="shared" si="498"/>
        <v>524.96775609756105</v>
      </c>
      <c r="L418" s="232">
        <f t="shared" si="499"/>
        <v>391.40979268292682</v>
      </c>
      <c r="M418" s="154">
        <f t="shared" ref="M418" si="510">SUM(K418)</f>
        <v>524.96775609756105</v>
      </c>
      <c r="N418" s="233" t="s">
        <v>269</v>
      </c>
      <c r="O418" s="234" t="s">
        <v>649</v>
      </c>
      <c r="P418" s="233" t="e">
        <f>VLOOKUP(I418,I427:J783,2,FALSE)</f>
        <v>#N/A</v>
      </c>
      <c r="Q418" s="235" t="e">
        <f>VLOOKUP(I418,#REF!,5,FALSE)</f>
        <v>#REF!</v>
      </c>
      <c r="R418" s="235" t="e">
        <f>VLOOKUP(I418,#REF!,6,FALSE)</f>
        <v>#REF!</v>
      </c>
      <c r="S418" s="236" t="e">
        <f t="shared" si="500"/>
        <v>#REF!</v>
      </c>
      <c r="T418" s="200">
        <v>115</v>
      </c>
      <c r="U418" s="200">
        <v>1</v>
      </c>
      <c r="V418" s="312">
        <v>2.1000000000000001E-2</v>
      </c>
      <c r="W418" s="312">
        <v>17.22</v>
      </c>
      <c r="X418" s="233">
        <f t="shared" si="456"/>
        <v>1</v>
      </c>
      <c r="Y418" s="233">
        <f t="shared" si="457"/>
        <v>1</v>
      </c>
      <c r="Z418" s="219">
        <f t="shared" si="501"/>
        <v>524.96775609756105</v>
      </c>
      <c r="AA418" s="219">
        <f t="shared" si="502"/>
        <v>391.40979268292682</v>
      </c>
      <c r="AB418" s="233">
        <f t="shared" si="503"/>
        <v>0</v>
      </c>
      <c r="AC418" s="219">
        <f t="shared" si="504"/>
        <v>0</v>
      </c>
      <c r="AD418" s="219">
        <f t="shared" si="505"/>
        <v>0</v>
      </c>
      <c r="AE418" s="237" t="s">
        <v>270</v>
      </c>
      <c r="AF418" s="238">
        <v>526</v>
      </c>
      <c r="AG418" s="238">
        <v>100</v>
      </c>
      <c r="AH418" s="242">
        <f t="shared" si="461"/>
        <v>2.1000000000000001E-2</v>
      </c>
      <c r="AI418" s="82"/>
    </row>
    <row r="419" spans="1:35" ht="14.45" customHeight="1" x14ac:dyDescent="0.2">
      <c r="A419" s="83">
        <v>115</v>
      </c>
      <c r="B419" s="84" t="s">
        <v>545</v>
      </c>
      <c r="C419" s="87" t="s">
        <v>891</v>
      </c>
      <c r="D419" s="85">
        <f>VLOOKUP(C419,TLine_Cost,2,FALSE)</f>
        <v>225193.45</v>
      </c>
      <c r="E419" s="85">
        <f>VLOOKUP(C419,TLine_Cost,4,FALSE)</f>
        <v>80010.11</v>
      </c>
      <c r="F419" s="86" t="s">
        <v>29</v>
      </c>
      <c r="G419" s="83">
        <v>51736</v>
      </c>
      <c r="H419" s="88" t="s">
        <v>1422</v>
      </c>
      <c r="I419" s="83">
        <v>51738</v>
      </c>
      <c r="J419" s="94" t="s">
        <v>1421</v>
      </c>
      <c r="K419" s="96">
        <f t="shared" si="498"/>
        <v>225193.45000000004</v>
      </c>
      <c r="L419" s="96">
        <f t="shared" si="499"/>
        <v>80010.11</v>
      </c>
      <c r="M419" s="97">
        <f>SUM(K419:K421)</f>
        <v>228198.43344610857</v>
      </c>
      <c r="N419" s="98" t="s">
        <v>277</v>
      </c>
      <c r="O419" s="112" t="s">
        <v>270</v>
      </c>
      <c r="P419" s="98" t="e">
        <f>VLOOKUP(I419,I427:J784,2,FALSE)</f>
        <v>#N/A</v>
      </c>
      <c r="Q419" s="99" t="e">
        <f>VLOOKUP(I419,#REF!,5,FALSE)</f>
        <v>#REF!</v>
      </c>
      <c r="R419" s="99" t="e">
        <f>VLOOKUP(I419,#REF!,6,FALSE)</f>
        <v>#REF!</v>
      </c>
      <c r="S419" s="100" t="e">
        <f t="shared" si="500"/>
        <v>#REF!</v>
      </c>
      <c r="T419" s="83">
        <v>115</v>
      </c>
      <c r="U419" s="83">
        <v>1</v>
      </c>
      <c r="V419" s="101">
        <v>4.8579999999999997</v>
      </c>
      <c r="W419" s="101">
        <v>4.8579999999999997</v>
      </c>
      <c r="X419" s="98">
        <f t="shared" si="456"/>
        <v>1</v>
      </c>
      <c r="Y419" s="98">
        <f t="shared" si="457"/>
        <v>0</v>
      </c>
      <c r="Z419" s="105">
        <f t="shared" si="501"/>
        <v>0</v>
      </c>
      <c r="AA419" s="105">
        <f t="shared" si="502"/>
        <v>0</v>
      </c>
      <c r="AB419" s="98">
        <f t="shared" si="503"/>
        <v>1</v>
      </c>
      <c r="AC419" s="105">
        <f t="shared" si="504"/>
        <v>225193.45000000004</v>
      </c>
      <c r="AD419" s="105">
        <f t="shared" si="505"/>
        <v>80010.11</v>
      </c>
      <c r="AE419" s="103" t="s">
        <v>270</v>
      </c>
      <c r="AF419" s="38">
        <v>526</v>
      </c>
      <c r="AG419" s="38">
        <v>100</v>
      </c>
      <c r="AH419" s="150">
        <f>V419</f>
        <v>4.8579999999999997</v>
      </c>
      <c r="AI419" s="82"/>
    </row>
    <row r="420" spans="1:35" ht="14.45" customHeight="1" x14ac:dyDescent="0.2">
      <c r="A420" s="95">
        <v>115</v>
      </c>
      <c r="B420" s="89" t="s">
        <v>545</v>
      </c>
      <c r="C420" s="163" t="s">
        <v>130</v>
      </c>
      <c r="D420" s="91">
        <f>'Transmission Cost 12-30-2014'!B459</f>
        <v>1055111.8600000001</v>
      </c>
      <c r="E420" s="91">
        <f>'Transmission Cost 12-30-2014'!D459</f>
        <v>894845.97</v>
      </c>
      <c r="F420" s="199" t="s">
        <v>29</v>
      </c>
      <c r="G420" s="200"/>
      <c r="H420" s="234" t="s">
        <v>1423</v>
      </c>
      <c r="I420" s="234"/>
      <c r="J420" s="234" t="s">
        <v>1424</v>
      </c>
      <c r="K420" s="232">
        <f t="shared" si="498"/>
        <v>880.7710100662905</v>
      </c>
      <c r="L420" s="232">
        <f t="shared" si="499"/>
        <v>746.98656960471396</v>
      </c>
      <c r="M420" s="154"/>
      <c r="N420" s="233" t="s">
        <v>269</v>
      </c>
      <c r="O420" s="234" t="s">
        <v>646</v>
      </c>
      <c r="P420" s="233" t="e">
        <f>VLOOKUP(I420,I427:J784,2,FALSE)</f>
        <v>#N/A</v>
      </c>
      <c r="Q420" s="235" t="e">
        <f>VLOOKUP(I420,#REF!,5,FALSE)</f>
        <v>#REF!</v>
      </c>
      <c r="R420" s="235" t="e">
        <f>VLOOKUP(I420,#REF!,6,FALSE)</f>
        <v>#REF!</v>
      </c>
      <c r="S420" s="236" t="e">
        <f t="shared" si="500"/>
        <v>#REF!</v>
      </c>
      <c r="T420" s="200">
        <v>115</v>
      </c>
      <c r="U420" s="200">
        <v>1</v>
      </c>
      <c r="V420" s="241">
        <v>1.7000000000000001E-2</v>
      </c>
      <c r="W420" s="241">
        <v>20.364999999999998</v>
      </c>
      <c r="X420" s="233">
        <f t="shared" si="456"/>
        <v>1</v>
      </c>
      <c r="Y420" s="233">
        <f t="shared" si="457"/>
        <v>1</v>
      </c>
      <c r="Z420" s="219">
        <f t="shared" si="501"/>
        <v>880.7710100662905</v>
      </c>
      <c r="AA420" s="219">
        <f t="shared" si="502"/>
        <v>746.98656960471396</v>
      </c>
      <c r="AB420" s="124">
        <f t="shared" si="503"/>
        <v>0</v>
      </c>
      <c r="AC420" s="132">
        <f t="shared" si="504"/>
        <v>0</v>
      </c>
      <c r="AD420" s="132">
        <f t="shared" si="505"/>
        <v>0</v>
      </c>
      <c r="AE420" s="133" t="s">
        <v>270</v>
      </c>
      <c r="AF420" s="134">
        <v>526</v>
      </c>
      <c r="AG420" s="134">
        <v>100</v>
      </c>
      <c r="AH420" s="309">
        <f t="shared" si="461"/>
        <v>1.7000000000000001E-2</v>
      </c>
      <c r="AI420" s="82"/>
    </row>
    <row r="421" spans="1:35" ht="14.45" customHeight="1" x14ac:dyDescent="0.2">
      <c r="A421" s="200">
        <v>115</v>
      </c>
      <c r="B421" s="201" t="s">
        <v>545</v>
      </c>
      <c r="C421" s="202" t="s">
        <v>130</v>
      </c>
      <c r="D421" s="165">
        <f>'Transmission Cost 12-30-2014'!B459</f>
        <v>1055111.8600000001</v>
      </c>
      <c r="E421" s="165">
        <f>'Transmission Cost 12-30-2014'!D459</f>
        <v>894845.97</v>
      </c>
      <c r="F421" s="199" t="s">
        <v>29</v>
      </c>
      <c r="G421" s="200"/>
      <c r="H421" s="234" t="s">
        <v>1425</v>
      </c>
      <c r="I421" s="234"/>
      <c r="J421" s="234" t="s">
        <v>1042</v>
      </c>
      <c r="K421" s="232">
        <f t="shared" si="498"/>
        <v>2124.2124360422295</v>
      </c>
      <c r="L421" s="232">
        <f t="shared" si="499"/>
        <v>1801.5558443407808</v>
      </c>
      <c r="M421" s="154"/>
      <c r="N421" s="233" t="s">
        <v>269</v>
      </c>
      <c r="O421" s="234" t="s">
        <v>646</v>
      </c>
      <c r="P421" s="233" t="e">
        <f>VLOOKUP(I421,I429:J785,2,FALSE)</f>
        <v>#N/A</v>
      </c>
      <c r="Q421" s="235" t="e">
        <f>VLOOKUP(I421,#REF!,5,FALSE)</f>
        <v>#REF!</v>
      </c>
      <c r="R421" s="235" t="e">
        <f>VLOOKUP(I421,#REF!,6,FALSE)</f>
        <v>#REF!</v>
      </c>
      <c r="S421" s="236" t="e">
        <f t="shared" si="500"/>
        <v>#REF!</v>
      </c>
      <c r="T421" s="200">
        <v>115</v>
      </c>
      <c r="U421" s="200">
        <v>1</v>
      </c>
      <c r="V421" s="241">
        <v>4.1000000000000002E-2</v>
      </c>
      <c r="W421" s="241">
        <v>20.364999999999998</v>
      </c>
      <c r="X421" s="233">
        <f t="shared" si="456"/>
        <v>1</v>
      </c>
      <c r="Y421" s="233">
        <f t="shared" si="457"/>
        <v>1</v>
      </c>
      <c r="Z421" s="219">
        <f t="shared" si="501"/>
        <v>2124.2124360422295</v>
      </c>
      <c r="AA421" s="219">
        <f t="shared" si="502"/>
        <v>1801.5558443407808</v>
      </c>
      <c r="AB421" s="233">
        <f t="shared" si="503"/>
        <v>0</v>
      </c>
      <c r="AC421" s="219">
        <f t="shared" si="504"/>
        <v>0</v>
      </c>
      <c r="AD421" s="219">
        <f t="shared" si="505"/>
        <v>0</v>
      </c>
      <c r="AE421" s="237" t="s">
        <v>270</v>
      </c>
      <c r="AF421" s="238">
        <v>526</v>
      </c>
      <c r="AG421" s="238">
        <v>100</v>
      </c>
      <c r="AH421" s="242">
        <f t="shared" si="461"/>
        <v>4.1000000000000002E-2</v>
      </c>
      <c r="AI421" s="82"/>
    </row>
    <row r="422" spans="1:35" ht="14.45" customHeight="1" x14ac:dyDescent="0.2">
      <c r="A422" s="83">
        <v>115</v>
      </c>
      <c r="B422" s="84" t="s">
        <v>114</v>
      </c>
      <c r="C422" s="244" t="s">
        <v>96</v>
      </c>
      <c r="D422" s="85">
        <f>'Transmission Cost 12-30-2014'!B433</f>
        <v>2007361.85</v>
      </c>
      <c r="E422" s="85">
        <f>'Transmission Cost 12-30-2014'!D433</f>
        <v>1785771.42</v>
      </c>
      <c r="F422" s="86" t="s">
        <v>29</v>
      </c>
      <c r="G422" s="83"/>
      <c r="H422" s="244" t="s">
        <v>1179</v>
      </c>
      <c r="I422" s="83"/>
      <c r="J422" s="244" t="s">
        <v>1180</v>
      </c>
      <c r="K422" s="96">
        <f t="shared" ref="K422:K425" si="511">D422*V422/W422</f>
        <v>407816.17720090295</v>
      </c>
      <c r="L422" s="96">
        <f t="shared" ref="L422:L425" si="512">E422*V422/W422</f>
        <v>362797.80541760725</v>
      </c>
      <c r="M422" s="97">
        <f>SUM(K422:K422)</f>
        <v>407816.17720090295</v>
      </c>
      <c r="N422" s="98" t="s">
        <v>277</v>
      </c>
      <c r="O422" s="112" t="s">
        <v>270</v>
      </c>
      <c r="P422" s="98" t="e">
        <f>VLOOKUP(I422,I456:J785,2,FALSE)</f>
        <v>#N/A</v>
      </c>
      <c r="Q422" s="99" t="e">
        <f>VLOOKUP(I422,#REF!,5,FALSE)</f>
        <v>#REF!</v>
      </c>
      <c r="R422" s="99" t="e">
        <f>VLOOKUP(I422,#REF!,6,FALSE)</f>
        <v>#REF!</v>
      </c>
      <c r="S422" s="100" t="e">
        <f t="shared" ref="S422:S425" si="513">SQRT(Q422^2+R422^2)</f>
        <v>#REF!</v>
      </c>
      <c r="T422" s="83">
        <v>115</v>
      </c>
      <c r="U422" s="83">
        <v>1</v>
      </c>
      <c r="V422" s="101">
        <v>1.8</v>
      </c>
      <c r="W422" s="311">
        <v>8.86</v>
      </c>
      <c r="X422" s="98">
        <f t="shared" si="456"/>
        <v>1</v>
      </c>
      <c r="Y422" s="98">
        <f t="shared" si="457"/>
        <v>0</v>
      </c>
      <c r="Z422" s="105">
        <f t="shared" ref="Z422:Z425" si="514">K422*X422*Y422</f>
        <v>0</v>
      </c>
      <c r="AA422" s="105">
        <f t="shared" ref="AA422:AA425" si="515">L422*X422*Y422</f>
        <v>0</v>
      </c>
      <c r="AB422" s="98">
        <f t="shared" ref="AB422" si="516">IF(N422="R",1,0)</f>
        <v>1</v>
      </c>
      <c r="AC422" s="105">
        <f t="shared" ref="AC422:AC425" si="517">K422*X422*AB422</f>
        <v>407816.17720090295</v>
      </c>
      <c r="AD422" s="105">
        <f t="shared" ref="AD422:AD425" si="518">L422*X422*AB422</f>
        <v>362797.80541760725</v>
      </c>
      <c r="AE422" s="103" t="s">
        <v>270</v>
      </c>
      <c r="AF422" s="38">
        <v>526</v>
      </c>
      <c r="AG422" s="38">
        <v>100</v>
      </c>
      <c r="AH422" s="150">
        <f t="shared" si="461"/>
        <v>1.8</v>
      </c>
      <c r="AI422" s="82"/>
    </row>
    <row r="423" spans="1:35" ht="14.45" customHeight="1" x14ac:dyDescent="0.2">
      <c r="A423" s="83">
        <v>115</v>
      </c>
      <c r="B423" s="84" t="s">
        <v>1458</v>
      </c>
      <c r="C423" s="246" t="s">
        <v>321</v>
      </c>
      <c r="D423" s="85">
        <f>'Transmission Cost 12-30-2014'!B426</f>
        <v>727973.42999999993</v>
      </c>
      <c r="E423" s="85">
        <f>'Transmission Cost 12-30-2014'!D426</f>
        <v>639646.84000000008</v>
      </c>
      <c r="F423" s="86" t="s">
        <v>29</v>
      </c>
      <c r="G423" s="83"/>
      <c r="H423" s="88" t="s">
        <v>1459</v>
      </c>
      <c r="I423" s="83"/>
      <c r="J423" s="94" t="s">
        <v>1460</v>
      </c>
      <c r="K423" s="96">
        <f t="shared" ref="K423" si="519">D423*V423/W423</f>
        <v>2222.3007308576352</v>
      </c>
      <c r="L423" s="96">
        <f t="shared" ref="L423" si="520">E423*V423/W423</f>
        <v>1952.6641789972709</v>
      </c>
      <c r="M423" s="97">
        <f>SUM(K423)</f>
        <v>2222.3007308576352</v>
      </c>
      <c r="N423" s="98" t="s">
        <v>277</v>
      </c>
      <c r="O423" s="112" t="s">
        <v>270</v>
      </c>
      <c r="P423" s="98"/>
      <c r="Q423" s="99"/>
      <c r="R423" s="99"/>
      <c r="S423" s="100"/>
      <c r="T423" s="83">
        <v>115</v>
      </c>
      <c r="U423" s="83">
        <v>1</v>
      </c>
      <c r="V423" s="101">
        <v>8.5000000000000006E-2</v>
      </c>
      <c r="W423" s="311">
        <v>27.844000000000001</v>
      </c>
      <c r="X423" s="98">
        <f t="shared" si="456"/>
        <v>1</v>
      </c>
      <c r="Y423" s="98">
        <f t="shared" si="457"/>
        <v>0</v>
      </c>
      <c r="Z423" s="105">
        <f t="shared" ref="Z423" si="521">K423*X423*Y423</f>
        <v>0</v>
      </c>
      <c r="AA423" s="105">
        <f t="shared" ref="AA423" si="522">L423*X423*Y423</f>
        <v>0</v>
      </c>
      <c r="AB423" s="98">
        <v>1</v>
      </c>
      <c r="AC423" s="105">
        <f t="shared" ref="AC423" si="523">K423*X423*AB423</f>
        <v>2222.3007308576352</v>
      </c>
      <c r="AD423" s="105">
        <f t="shared" ref="AD423" si="524">L423*X423*AB423</f>
        <v>1952.6641789972709</v>
      </c>
      <c r="AE423" s="103" t="s">
        <v>270</v>
      </c>
      <c r="AF423" s="38">
        <v>526</v>
      </c>
      <c r="AG423" s="38">
        <v>100</v>
      </c>
      <c r="AH423" s="150">
        <f>V423</f>
        <v>8.5000000000000006E-2</v>
      </c>
      <c r="AI423" s="82"/>
    </row>
    <row r="424" spans="1:35" s="46" customFormat="1" ht="14.45" customHeight="1" x14ac:dyDescent="0.2">
      <c r="A424" s="83">
        <v>115</v>
      </c>
      <c r="B424" s="84" t="s">
        <v>145</v>
      </c>
      <c r="C424" s="246" t="s">
        <v>366</v>
      </c>
      <c r="D424" s="85">
        <f>'Transmission Cost 12-30-2014'!B469</f>
        <v>125514.79999999999</v>
      </c>
      <c r="E424" s="85">
        <f>'Transmission Cost 12-30-2014'!D469</f>
        <v>108135.06</v>
      </c>
      <c r="F424" s="86" t="s">
        <v>29</v>
      </c>
      <c r="G424" s="83"/>
      <c r="H424" s="88" t="s">
        <v>116</v>
      </c>
      <c r="I424" s="83"/>
      <c r="J424" s="94" t="s">
        <v>117</v>
      </c>
      <c r="K424" s="96">
        <f>D424*V424/W424</f>
        <v>125514.79999999999</v>
      </c>
      <c r="L424" s="96">
        <f>E424*V424/W424</f>
        <v>108135.05999999998</v>
      </c>
      <c r="M424" s="97">
        <f>SUM(K424)</f>
        <v>125514.79999999999</v>
      </c>
      <c r="N424" s="98" t="s">
        <v>277</v>
      </c>
      <c r="O424" s="112" t="s">
        <v>270</v>
      </c>
      <c r="P424" s="98" t="e">
        <f>VLOOKUP(I424,I460:J789,2,FALSE)</f>
        <v>#N/A</v>
      </c>
      <c r="Q424" s="99" t="e">
        <f>VLOOKUP(I424,#REF!,5,FALSE)</f>
        <v>#REF!</v>
      </c>
      <c r="R424" s="99" t="e">
        <f>VLOOKUP(I424,#REF!,6,FALSE)</f>
        <v>#REF!</v>
      </c>
      <c r="S424" s="100" t="e">
        <f>SQRT(Q424^2+R424^2)</f>
        <v>#REF!</v>
      </c>
      <c r="T424" s="83">
        <v>115</v>
      </c>
      <c r="U424" s="83">
        <v>1</v>
      </c>
      <c r="V424" s="101">
        <v>1.2230000000000001</v>
      </c>
      <c r="W424" s="101">
        <v>1.2230000000000001</v>
      </c>
      <c r="X424" s="98">
        <f t="shared" si="456"/>
        <v>1</v>
      </c>
      <c r="Y424" s="98">
        <f t="shared" si="457"/>
        <v>0</v>
      </c>
      <c r="Z424" s="105">
        <f>K424*X424*Y424</f>
        <v>0</v>
      </c>
      <c r="AA424" s="105">
        <f>L424*X424*Y424</f>
        <v>0</v>
      </c>
      <c r="AB424" s="98">
        <f>IF(N424="R",1,0)</f>
        <v>1</v>
      </c>
      <c r="AC424" s="105">
        <f>K424*X424*AB424</f>
        <v>125514.79999999999</v>
      </c>
      <c r="AD424" s="105">
        <f>L424*X424*AB424</f>
        <v>108135.05999999998</v>
      </c>
      <c r="AE424" s="103" t="s">
        <v>270</v>
      </c>
      <c r="AF424" s="38">
        <v>526</v>
      </c>
      <c r="AG424" s="38">
        <v>100</v>
      </c>
      <c r="AH424" s="150">
        <f t="shared" si="461"/>
        <v>1.2230000000000001</v>
      </c>
      <c r="AI424" s="82"/>
    </row>
    <row r="425" spans="1:35" ht="14.45" customHeight="1" x14ac:dyDescent="0.2">
      <c r="A425" s="200">
        <v>115</v>
      </c>
      <c r="B425" s="201" t="s">
        <v>118</v>
      </c>
      <c r="C425" s="243" t="s">
        <v>7</v>
      </c>
      <c r="D425" s="165">
        <f>VLOOKUP(C425,TLine_Cost,2,FALSE)</f>
        <v>525430.76</v>
      </c>
      <c r="E425" s="165">
        <f t="shared" ref="E425" si="525">VLOOKUP(C425,TLine_Cost,4,FALSE)</f>
        <v>484877.36</v>
      </c>
      <c r="F425" s="199" t="s">
        <v>29</v>
      </c>
      <c r="G425" s="200"/>
      <c r="H425" s="243" t="s">
        <v>1181</v>
      </c>
      <c r="I425" s="200"/>
      <c r="J425" s="240" t="s">
        <v>119</v>
      </c>
      <c r="K425" s="232">
        <f t="shared" si="511"/>
        <v>145319.23320155541</v>
      </c>
      <c r="L425" s="232">
        <f t="shared" si="512"/>
        <v>134103.31392093326</v>
      </c>
      <c r="M425" s="154">
        <f>SUM(K425:K425)</f>
        <v>145319.23320155541</v>
      </c>
      <c r="N425" s="233" t="s">
        <v>269</v>
      </c>
      <c r="O425" s="234" t="s">
        <v>1347</v>
      </c>
      <c r="P425" s="98" t="e">
        <f>VLOOKUP(I425,I460:J789,2,FALSE)</f>
        <v>#N/A</v>
      </c>
      <c r="Q425" s="99" t="e">
        <f>VLOOKUP(I425,#REF!,5,FALSE)</f>
        <v>#REF!</v>
      </c>
      <c r="R425" s="99" t="e">
        <f>VLOOKUP(I425,#REF!,6,FALSE)</f>
        <v>#REF!</v>
      </c>
      <c r="S425" s="100" t="e">
        <f t="shared" si="513"/>
        <v>#REF!</v>
      </c>
      <c r="T425" s="200">
        <v>115</v>
      </c>
      <c r="U425" s="200">
        <v>1</v>
      </c>
      <c r="V425" s="312">
        <v>1.7070000000000001</v>
      </c>
      <c r="W425" s="312">
        <v>6.1719999999999997</v>
      </c>
      <c r="X425" s="233">
        <f t="shared" si="456"/>
        <v>1</v>
      </c>
      <c r="Y425" s="233">
        <f t="shared" si="457"/>
        <v>1</v>
      </c>
      <c r="Z425" s="219">
        <f t="shared" si="514"/>
        <v>145319.23320155541</v>
      </c>
      <c r="AA425" s="219">
        <f t="shared" si="515"/>
        <v>134103.31392093326</v>
      </c>
      <c r="AB425" s="233">
        <v>0</v>
      </c>
      <c r="AC425" s="219">
        <f t="shared" si="517"/>
        <v>0</v>
      </c>
      <c r="AD425" s="219">
        <f t="shared" si="518"/>
        <v>0</v>
      </c>
      <c r="AE425" s="237" t="s">
        <v>270</v>
      </c>
      <c r="AF425" s="238">
        <v>526</v>
      </c>
      <c r="AG425" s="238">
        <v>100</v>
      </c>
      <c r="AH425" s="242">
        <f t="shared" si="461"/>
        <v>1.7070000000000001</v>
      </c>
      <c r="AI425" s="82"/>
    </row>
    <row r="426" spans="1:35" ht="14.45" customHeight="1" x14ac:dyDescent="0.2">
      <c r="A426" s="95">
        <v>115</v>
      </c>
      <c r="B426" s="89" t="s">
        <v>621</v>
      </c>
      <c r="C426" s="163" t="s">
        <v>903</v>
      </c>
      <c r="D426" s="91">
        <f>VLOOKUP(C426,TLine_Cost,2,FALSE)</f>
        <v>4271340.0900000008</v>
      </c>
      <c r="E426" s="91">
        <f>VLOOKUP(C426,TLine_Cost,4,FALSE)</f>
        <v>3101503.7500000005</v>
      </c>
      <c r="F426" s="92" t="s">
        <v>29</v>
      </c>
      <c r="G426" s="95"/>
      <c r="H426" s="243" t="s">
        <v>1182</v>
      </c>
      <c r="I426" s="95"/>
      <c r="J426" s="243" t="s">
        <v>1183</v>
      </c>
      <c r="K426" s="128">
        <f>D426*V426/W426</f>
        <v>7048.4159900990117</v>
      </c>
      <c r="L426" s="128">
        <f>E426*V426/W426</f>
        <v>5117.9929867986812</v>
      </c>
      <c r="M426" s="317">
        <f>SUM(K426)</f>
        <v>7048.4159900990117</v>
      </c>
      <c r="N426" s="124" t="s">
        <v>269</v>
      </c>
      <c r="O426" s="129" t="s">
        <v>648</v>
      </c>
      <c r="P426" s="124" t="e">
        <f>VLOOKUP(I426,I460:J795,2,FALSE)</f>
        <v>#N/A</v>
      </c>
      <c r="Q426" s="130" t="e">
        <f>VLOOKUP(I426,#REF!,5,FALSE)</f>
        <v>#REF!</v>
      </c>
      <c r="R426" s="130" t="e">
        <f>VLOOKUP(I426,#REF!,6,FALSE)</f>
        <v>#REF!</v>
      </c>
      <c r="S426" s="131" t="e">
        <f>SQRT(Q426^2+R426^2)</f>
        <v>#REF!</v>
      </c>
      <c r="T426" s="95">
        <v>115</v>
      </c>
      <c r="U426" s="95">
        <v>1</v>
      </c>
      <c r="V426" s="276">
        <v>0.01</v>
      </c>
      <c r="W426" s="276">
        <v>6.06</v>
      </c>
      <c r="X426" s="233">
        <f t="shared" si="456"/>
        <v>1</v>
      </c>
      <c r="Y426" s="233">
        <f t="shared" si="457"/>
        <v>1</v>
      </c>
      <c r="Z426" s="132">
        <f>K426*X426*Y426</f>
        <v>7048.4159900990117</v>
      </c>
      <c r="AA426" s="132">
        <f>L426*X426*Y426</f>
        <v>5117.9929867986812</v>
      </c>
      <c r="AB426" s="124">
        <f>IF(N426="R",1,0)</f>
        <v>0</v>
      </c>
      <c r="AC426" s="132">
        <f>K426*X426*AB426</f>
        <v>0</v>
      </c>
      <c r="AD426" s="132">
        <f>L426*X426*AB426</f>
        <v>0</v>
      </c>
      <c r="AE426" s="133" t="s">
        <v>270</v>
      </c>
      <c r="AF426" s="134">
        <v>526</v>
      </c>
      <c r="AG426" s="134">
        <v>100</v>
      </c>
      <c r="AH426" s="318">
        <f t="shared" si="461"/>
        <v>0.01</v>
      </c>
      <c r="AI426" s="82"/>
    </row>
    <row r="427" spans="1:35" ht="14.25" customHeight="1" x14ac:dyDescent="0.2">
      <c r="A427" s="83">
        <v>115</v>
      </c>
      <c r="B427" s="84" t="s">
        <v>1370</v>
      </c>
      <c r="C427" s="246" t="s">
        <v>179</v>
      </c>
      <c r="D427" s="85">
        <f>'Transmission Cost 12-30-2014'!B320</f>
        <v>12040953.109999999</v>
      </c>
      <c r="E427" s="85">
        <f>'Transmission Cost 12-30-2014'!D320</f>
        <v>11158969.530000001</v>
      </c>
      <c r="F427" s="86" t="s">
        <v>30</v>
      </c>
      <c r="G427" s="83"/>
      <c r="H427" s="88" t="s">
        <v>1371</v>
      </c>
      <c r="I427" s="83"/>
      <c r="J427" s="94" t="s">
        <v>1372</v>
      </c>
      <c r="K427" s="96">
        <f>D427*V427/W427</f>
        <v>4704.5612513109463</v>
      </c>
      <c r="L427" s="96">
        <f>E427*V427/W427</f>
        <v>4359.9584830039694</v>
      </c>
      <c r="M427" s="97">
        <f>SUM(K427)</f>
        <v>4704.5612513109463</v>
      </c>
      <c r="N427" s="98" t="s">
        <v>277</v>
      </c>
      <c r="O427" s="112" t="s">
        <v>270</v>
      </c>
      <c r="P427" s="98"/>
      <c r="Q427" s="99"/>
      <c r="R427" s="99"/>
      <c r="S427" s="100"/>
      <c r="T427" s="83">
        <v>115</v>
      </c>
      <c r="U427" s="83">
        <v>1</v>
      </c>
      <c r="V427" s="101">
        <v>1.9E-2</v>
      </c>
      <c r="W427" s="101">
        <v>48.628999999999998</v>
      </c>
      <c r="X427" s="98">
        <f t="shared" si="456"/>
        <v>0</v>
      </c>
      <c r="Y427" s="98">
        <f t="shared" si="457"/>
        <v>0</v>
      </c>
      <c r="Z427" s="105">
        <f t="shared" ref="Z427" si="526">K427*X427*Y427</f>
        <v>0</v>
      </c>
      <c r="AA427" s="105">
        <f t="shared" ref="AA427" si="527">L427*X427*Y427</f>
        <v>0</v>
      </c>
      <c r="AB427" s="98">
        <f t="shared" ref="AB427:AB434" si="528">IF(N427="R",1,0)</f>
        <v>1</v>
      </c>
      <c r="AC427" s="105">
        <f t="shared" ref="AC427" si="529">K427*X427*AB427</f>
        <v>0</v>
      </c>
      <c r="AD427" s="105">
        <f t="shared" ref="AD427" si="530">L427*X427*AB427</f>
        <v>0</v>
      </c>
      <c r="AE427" s="103" t="s">
        <v>270</v>
      </c>
      <c r="AF427" s="38">
        <v>526</v>
      </c>
      <c r="AG427" s="38">
        <v>100</v>
      </c>
      <c r="AH427" s="150">
        <f t="shared" si="461"/>
        <v>1.9E-2</v>
      </c>
      <c r="AI427" s="82"/>
    </row>
    <row r="428" spans="1:35" ht="14.45" customHeight="1" x14ac:dyDescent="0.2">
      <c r="A428" s="83">
        <v>115</v>
      </c>
      <c r="B428" s="84" t="s">
        <v>1448</v>
      </c>
      <c r="C428" s="246" t="s">
        <v>11</v>
      </c>
      <c r="D428" s="85">
        <f>'Transmission Cost 12-30-2014'!B386</f>
        <v>343323.25</v>
      </c>
      <c r="E428" s="85">
        <f>'Transmission Cost 12-30-2014'!D386</f>
        <v>326983.24</v>
      </c>
      <c r="F428" s="86" t="s">
        <v>30</v>
      </c>
      <c r="G428" s="83"/>
      <c r="H428" s="88" t="s">
        <v>1449</v>
      </c>
      <c r="I428" s="83"/>
      <c r="J428" s="94" t="s">
        <v>1450</v>
      </c>
      <c r="K428" s="96">
        <f>D428*V428/W428</f>
        <v>0</v>
      </c>
      <c r="L428" s="96">
        <f>E428*V428/W428</f>
        <v>0</v>
      </c>
      <c r="M428" s="97">
        <f>SUM(K428)</f>
        <v>0</v>
      </c>
      <c r="N428" s="98" t="s">
        <v>269</v>
      </c>
      <c r="O428" s="112" t="s">
        <v>769</v>
      </c>
      <c r="P428" s="98"/>
      <c r="Q428" s="99"/>
      <c r="R428" s="99"/>
      <c r="S428" s="100"/>
      <c r="T428" s="83">
        <v>115</v>
      </c>
      <c r="U428" s="83">
        <v>1</v>
      </c>
      <c r="V428" s="101">
        <v>0</v>
      </c>
      <c r="W428" s="101">
        <v>29.367999999999999</v>
      </c>
      <c r="X428" s="98">
        <f t="shared" si="456"/>
        <v>0</v>
      </c>
      <c r="Y428" s="98">
        <f t="shared" si="457"/>
        <v>1</v>
      </c>
      <c r="Z428" s="105">
        <f t="shared" ref="Z428" si="531">K428*X428*Y428</f>
        <v>0</v>
      </c>
      <c r="AA428" s="105">
        <f t="shared" ref="AA428" si="532">L428*X428*Y428</f>
        <v>0</v>
      </c>
      <c r="AB428" s="98">
        <f t="shared" si="528"/>
        <v>0</v>
      </c>
      <c r="AC428" s="105">
        <f t="shared" ref="AC428" si="533">K428*X428*AB428</f>
        <v>0</v>
      </c>
      <c r="AD428" s="105">
        <f t="shared" ref="AD428" si="534">L428*X428*AB428</f>
        <v>0</v>
      </c>
      <c r="AE428" s="103" t="s">
        <v>270</v>
      </c>
      <c r="AF428" s="38">
        <v>526</v>
      </c>
      <c r="AG428" s="38">
        <v>100</v>
      </c>
      <c r="AH428" s="150">
        <f t="shared" si="461"/>
        <v>0</v>
      </c>
      <c r="AI428" s="82"/>
    </row>
    <row r="429" spans="1:35" ht="14.45" customHeight="1" x14ac:dyDescent="0.2">
      <c r="A429" s="83">
        <v>115</v>
      </c>
      <c r="B429" s="84" t="s">
        <v>546</v>
      </c>
      <c r="C429" s="93" t="str">
        <f>VLOOKUP(B429,ckt_lookup,2,FALSE)</f>
        <v>Elec Tran-Line OH-TX-115KV-Nichols Sta-Dumas Int</v>
      </c>
      <c r="D429" s="85">
        <f>'Transmission Cost 12-30-2014'!B399</f>
        <v>1808717.72</v>
      </c>
      <c r="E429" s="85">
        <f>'Transmission Cost 12-30-2014'!D399</f>
        <v>1338998.56</v>
      </c>
      <c r="F429" s="86" t="s">
        <v>29</v>
      </c>
      <c r="G429" s="83">
        <v>50676</v>
      </c>
      <c r="H429" s="244" t="s">
        <v>1184</v>
      </c>
      <c r="I429" s="83">
        <v>50674</v>
      </c>
      <c r="J429" s="244" t="s">
        <v>1186</v>
      </c>
      <c r="K429" s="96">
        <f t="shared" ref="K429:K434" si="535">D429*V429/W429</f>
        <v>97842.687178864784</v>
      </c>
      <c r="L429" s="96">
        <f t="shared" ref="L429:L434" si="536">E429*V429/W429</f>
        <v>72433.202699551373</v>
      </c>
      <c r="M429" s="97">
        <f>SUM(K429:K430)</f>
        <v>98195.48532975011</v>
      </c>
      <c r="N429" s="98" t="s">
        <v>277</v>
      </c>
      <c r="O429" s="112" t="s">
        <v>270</v>
      </c>
      <c r="P429" s="98" t="e">
        <f>VLOOKUP(I429,I456:J785,2,FALSE)</f>
        <v>#N/A</v>
      </c>
      <c r="Q429" s="99" t="e">
        <f>VLOOKUP(I429,#REF!,5,FALSE)</f>
        <v>#REF!</v>
      </c>
      <c r="R429" s="99" t="e">
        <f>VLOOKUP(I429,#REF!,6,FALSE)</f>
        <v>#REF!</v>
      </c>
      <c r="S429" s="100" t="e">
        <f t="shared" ref="S429:S434" si="537">SQRT(Q429^2+R429^2)</f>
        <v>#REF!</v>
      </c>
      <c r="T429" s="83">
        <v>115</v>
      </c>
      <c r="U429" s="83">
        <v>1</v>
      </c>
      <c r="V429" s="101">
        <v>2.496</v>
      </c>
      <c r="W429" s="311">
        <v>46.140999999999998</v>
      </c>
      <c r="X429" s="98">
        <f t="shared" si="456"/>
        <v>1</v>
      </c>
      <c r="Y429" s="98">
        <f t="shared" si="457"/>
        <v>0</v>
      </c>
      <c r="Z429" s="105">
        <f t="shared" ref="Z429:Z434" si="538">K429*X429*Y429</f>
        <v>0</v>
      </c>
      <c r="AA429" s="105">
        <f t="shared" ref="AA429:AA434" si="539">L429*X429*Y429</f>
        <v>0</v>
      </c>
      <c r="AB429" s="98">
        <f t="shared" si="528"/>
        <v>1</v>
      </c>
      <c r="AC429" s="105">
        <f t="shared" ref="AC429:AC434" si="540">K429*X429*AB429</f>
        <v>97842.687178864784</v>
      </c>
      <c r="AD429" s="105">
        <f t="shared" ref="AD429:AD434" si="541">L429*X429*AB429</f>
        <v>72433.202699551373</v>
      </c>
      <c r="AE429" s="103" t="s">
        <v>270</v>
      </c>
      <c r="AF429" s="38">
        <v>526</v>
      </c>
      <c r="AG429" s="38">
        <v>100</v>
      </c>
      <c r="AH429" s="150">
        <f t="shared" si="461"/>
        <v>2.496</v>
      </c>
      <c r="AI429" s="82"/>
    </row>
    <row r="430" spans="1:35" ht="14.45" customHeight="1" x14ac:dyDescent="0.2">
      <c r="A430" s="83">
        <v>115</v>
      </c>
      <c r="B430" s="84" t="s">
        <v>546</v>
      </c>
      <c r="C430" s="93" t="str">
        <f>VLOOKUP(B430,ckt_lookup,2,FALSE)</f>
        <v>Elec Tran-Line OH-TX-115KV-Nichols Sta-Dumas Int</v>
      </c>
      <c r="D430" s="85">
        <f>'Transmission Cost 12-30-2014'!B399</f>
        <v>1808717.72</v>
      </c>
      <c r="E430" s="85">
        <f>'Transmission Cost 12-30-2014'!D399</f>
        <v>1338998.56</v>
      </c>
      <c r="F430" s="86" t="s">
        <v>29</v>
      </c>
      <c r="G430" s="83"/>
      <c r="H430" s="244" t="s">
        <v>1185</v>
      </c>
      <c r="I430" s="83"/>
      <c r="J430" s="244" t="s">
        <v>1187</v>
      </c>
      <c r="K430" s="96">
        <f>D430*V430/W430</f>
        <v>352.79815088532973</v>
      </c>
      <c r="L430" s="96">
        <f>E430*V430/W430</f>
        <v>261.17741358011313</v>
      </c>
      <c r="M430" s="97"/>
      <c r="N430" s="98" t="s">
        <v>277</v>
      </c>
      <c r="O430" s="112" t="s">
        <v>270</v>
      </c>
      <c r="P430" s="98" t="e">
        <f>VLOOKUP(I430,I456:J786,2,FALSE)</f>
        <v>#N/A</v>
      </c>
      <c r="Q430" s="99" t="e">
        <f>VLOOKUP(I430,#REF!,5,FALSE)</f>
        <v>#REF!</v>
      </c>
      <c r="R430" s="99" t="e">
        <f>VLOOKUP(I430,#REF!,6,FALSE)</f>
        <v>#REF!</v>
      </c>
      <c r="S430" s="100" t="e">
        <f>SQRT(Q430^2+R430^2)</f>
        <v>#REF!</v>
      </c>
      <c r="T430" s="83">
        <v>115</v>
      </c>
      <c r="U430" s="83">
        <v>1</v>
      </c>
      <c r="V430" s="101">
        <v>8.9999999999999993E-3</v>
      </c>
      <c r="W430" s="311">
        <v>46.140999999999998</v>
      </c>
      <c r="X430" s="98">
        <f t="shared" si="456"/>
        <v>1</v>
      </c>
      <c r="Y430" s="98">
        <f t="shared" si="457"/>
        <v>0</v>
      </c>
      <c r="Z430" s="105">
        <f>K430*X430*Y430</f>
        <v>0</v>
      </c>
      <c r="AA430" s="105">
        <f>L430*X430*Y430</f>
        <v>0</v>
      </c>
      <c r="AB430" s="98">
        <f>IF(N430="R",1,0)</f>
        <v>1</v>
      </c>
      <c r="AC430" s="105">
        <f>K430*X430*AB430</f>
        <v>352.79815088532973</v>
      </c>
      <c r="AD430" s="105">
        <f>L430*X430*AB430</f>
        <v>261.17741358011313</v>
      </c>
      <c r="AE430" s="103" t="s">
        <v>270</v>
      </c>
      <c r="AF430" s="38">
        <v>526</v>
      </c>
      <c r="AG430" s="38">
        <v>100</v>
      </c>
      <c r="AH430" s="150">
        <f t="shared" si="461"/>
        <v>8.9999999999999993E-3</v>
      </c>
      <c r="AI430" s="82"/>
    </row>
    <row r="431" spans="1:35" ht="14.45" customHeight="1" x14ac:dyDescent="0.2">
      <c r="A431" s="83">
        <v>115</v>
      </c>
      <c r="B431" s="84" t="s">
        <v>1373</v>
      </c>
      <c r="C431" s="198" t="s">
        <v>1377</v>
      </c>
      <c r="D431" s="85">
        <v>0</v>
      </c>
      <c r="E431" s="85">
        <v>0</v>
      </c>
      <c r="F431" s="86" t="s">
        <v>29</v>
      </c>
      <c r="G431" s="83"/>
      <c r="H431" s="94" t="s">
        <v>1378</v>
      </c>
      <c r="I431" s="83"/>
      <c r="J431" s="94" t="s">
        <v>1374</v>
      </c>
      <c r="K431" s="96">
        <f>D431*V431/W431</f>
        <v>0</v>
      </c>
      <c r="L431" s="96">
        <f>E431*V431/W431</f>
        <v>0</v>
      </c>
      <c r="M431" s="97"/>
      <c r="N431" s="98" t="s">
        <v>277</v>
      </c>
      <c r="O431" s="112" t="s">
        <v>270</v>
      </c>
      <c r="P431" s="98"/>
      <c r="Q431" s="99"/>
      <c r="R431" s="99"/>
      <c r="S431" s="100"/>
      <c r="T431" s="83">
        <v>115</v>
      </c>
      <c r="U431" s="83">
        <v>1</v>
      </c>
      <c r="V431" s="101">
        <v>2.7E-2</v>
      </c>
      <c r="W431" s="101">
        <v>5.1289999999999996</v>
      </c>
      <c r="X431" s="98">
        <f t="shared" si="456"/>
        <v>1</v>
      </c>
      <c r="Y431" s="98">
        <f t="shared" si="457"/>
        <v>0</v>
      </c>
      <c r="Z431" s="105">
        <f t="shared" ref="Z431:Z432" si="542">K431*X431*Y431</f>
        <v>0</v>
      </c>
      <c r="AA431" s="105">
        <f t="shared" ref="AA431:AA432" si="543">L431*X431*Y431</f>
        <v>0</v>
      </c>
      <c r="AB431" s="98">
        <f t="shared" si="528"/>
        <v>1</v>
      </c>
      <c r="AC431" s="105">
        <f>K431*X431*AB431</f>
        <v>0</v>
      </c>
      <c r="AD431" s="105">
        <f>L431*X431*AB431</f>
        <v>0</v>
      </c>
      <c r="AE431" s="103" t="s">
        <v>270</v>
      </c>
      <c r="AF431" s="38">
        <v>526</v>
      </c>
      <c r="AG431" s="38">
        <v>100</v>
      </c>
      <c r="AH431" s="153">
        <f>V431</f>
        <v>2.7E-2</v>
      </c>
      <c r="AI431" s="82"/>
    </row>
    <row r="432" spans="1:35" ht="14.45" customHeight="1" x14ac:dyDescent="0.2">
      <c r="A432" s="83">
        <v>115</v>
      </c>
      <c r="B432" s="84" t="s">
        <v>1373</v>
      </c>
      <c r="C432" s="198" t="s">
        <v>1377</v>
      </c>
      <c r="D432" s="85">
        <v>0</v>
      </c>
      <c r="E432" s="85">
        <v>0</v>
      </c>
      <c r="F432" s="86" t="s">
        <v>29</v>
      </c>
      <c r="G432" s="83"/>
      <c r="H432" s="94" t="s">
        <v>1375</v>
      </c>
      <c r="I432" s="83"/>
      <c r="J432" s="94" t="s">
        <v>1376</v>
      </c>
      <c r="K432" s="96">
        <f>D432*V432/W432</f>
        <v>0</v>
      </c>
      <c r="L432" s="96">
        <f>E432*V432/W432</f>
        <v>0</v>
      </c>
      <c r="M432" s="97"/>
      <c r="N432" s="98" t="s">
        <v>277</v>
      </c>
      <c r="O432" s="112" t="s">
        <v>270</v>
      </c>
      <c r="P432" s="98"/>
      <c r="Q432" s="99"/>
      <c r="R432" s="99"/>
      <c r="S432" s="100"/>
      <c r="T432" s="83">
        <v>115</v>
      </c>
      <c r="U432" s="83">
        <v>1</v>
      </c>
      <c r="V432" s="101">
        <v>0.75</v>
      </c>
      <c r="W432" s="101">
        <v>5.1289999999999996</v>
      </c>
      <c r="X432" s="98">
        <f t="shared" si="456"/>
        <v>1</v>
      </c>
      <c r="Y432" s="98">
        <f t="shared" si="457"/>
        <v>0</v>
      </c>
      <c r="Z432" s="105">
        <f t="shared" si="542"/>
        <v>0</v>
      </c>
      <c r="AA432" s="105">
        <f t="shared" si="543"/>
        <v>0</v>
      </c>
      <c r="AB432" s="98">
        <f t="shared" si="528"/>
        <v>1</v>
      </c>
      <c r="AC432" s="105">
        <f>K432*X432*AB432</f>
        <v>0</v>
      </c>
      <c r="AD432" s="105">
        <f>L432*X432*AB432</f>
        <v>0</v>
      </c>
      <c r="AE432" s="103" t="s">
        <v>270</v>
      </c>
      <c r="AF432" s="38">
        <v>526</v>
      </c>
      <c r="AG432" s="38">
        <v>100</v>
      </c>
      <c r="AH432" s="153">
        <f>V432</f>
        <v>0.75</v>
      </c>
      <c r="AI432" s="82"/>
    </row>
    <row r="433" spans="1:35" ht="14.45" customHeight="1" x14ac:dyDescent="0.2">
      <c r="A433" s="83">
        <v>115</v>
      </c>
      <c r="B433" s="84" t="s">
        <v>684</v>
      </c>
      <c r="C433" s="307" t="s">
        <v>328</v>
      </c>
      <c r="D433" s="85">
        <f>'Transmission Cost 12-30-2014'!B440</f>
        <v>-6495.8200000000006</v>
      </c>
      <c r="E433" s="85">
        <f>'Transmission Cost 12-30-2014'!D440</f>
        <v>-4816.8100000000004</v>
      </c>
      <c r="F433" s="86" t="s">
        <v>29</v>
      </c>
      <c r="G433" s="83"/>
      <c r="H433" s="94" t="s">
        <v>685</v>
      </c>
      <c r="I433" s="83"/>
      <c r="J433" s="244" t="s">
        <v>1188</v>
      </c>
      <c r="K433" s="96">
        <f t="shared" si="535"/>
        <v>-6495.8200000000006</v>
      </c>
      <c r="L433" s="96">
        <f t="shared" si="536"/>
        <v>-4816.8100000000004</v>
      </c>
      <c r="M433" s="97">
        <f t="shared" ref="M433:M434" si="544">SUM(K433)</f>
        <v>-6495.8200000000006</v>
      </c>
      <c r="N433" s="98" t="s">
        <v>277</v>
      </c>
      <c r="O433" s="112" t="s">
        <v>270</v>
      </c>
      <c r="P433" s="98" t="e">
        <f>VLOOKUP(I433,I457:J791,2,FALSE)</f>
        <v>#N/A</v>
      </c>
      <c r="Q433" s="99" t="e">
        <f>VLOOKUP(I433,#REF!,5,FALSE)</f>
        <v>#REF!</v>
      </c>
      <c r="R433" s="99" t="e">
        <f>VLOOKUP(I433,#REF!,6,FALSE)</f>
        <v>#REF!</v>
      </c>
      <c r="S433" s="100" t="e">
        <f t="shared" si="537"/>
        <v>#REF!</v>
      </c>
      <c r="T433" s="83">
        <v>115</v>
      </c>
      <c r="U433" s="83">
        <v>1</v>
      </c>
      <c r="V433" s="101">
        <v>1</v>
      </c>
      <c r="W433" s="101">
        <v>1</v>
      </c>
      <c r="X433" s="98">
        <f t="shared" si="456"/>
        <v>1</v>
      </c>
      <c r="Y433" s="98">
        <f t="shared" si="457"/>
        <v>0</v>
      </c>
      <c r="Z433" s="105">
        <f t="shared" si="538"/>
        <v>0</v>
      </c>
      <c r="AA433" s="105">
        <f t="shared" si="539"/>
        <v>0</v>
      </c>
      <c r="AB433" s="98">
        <f t="shared" si="528"/>
        <v>1</v>
      </c>
      <c r="AC433" s="105">
        <f t="shared" si="540"/>
        <v>-6495.8200000000006</v>
      </c>
      <c r="AD433" s="105">
        <f t="shared" si="541"/>
        <v>-4816.8100000000004</v>
      </c>
      <c r="AE433" s="103" t="s">
        <v>270</v>
      </c>
      <c r="AF433" s="38">
        <v>526</v>
      </c>
      <c r="AG433" s="38">
        <v>100</v>
      </c>
      <c r="AH433" s="153">
        <f t="shared" si="461"/>
        <v>1</v>
      </c>
      <c r="AI433" s="82"/>
    </row>
    <row r="434" spans="1:35" ht="14.45" customHeight="1" x14ac:dyDescent="0.2">
      <c r="A434" s="83">
        <v>115</v>
      </c>
      <c r="B434" s="84" t="s">
        <v>753</v>
      </c>
      <c r="C434" s="87" t="s">
        <v>893</v>
      </c>
      <c r="D434" s="85">
        <f>VLOOKUP(C434,TLine_Cost,2,FALSE)</f>
        <v>653028.99</v>
      </c>
      <c r="E434" s="85">
        <f t="shared" ref="E434" si="545">VLOOKUP(C434,TLine_Cost,4,FALSE)</f>
        <v>515847.26</v>
      </c>
      <c r="F434" s="86" t="s">
        <v>29</v>
      </c>
      <c r="G434" s="83"/>
      <c r="H434" s="244" t="s">
        <v>1189</v>
      </c>
      <c r="I434" s="83"/>
      <c r="J434" s="244" t="s">
        <v>1190</v>
      </c>
      <c r="K434" s="96">
        <f t="shared" si="535"/>
        <v>653028.99</v>
      </c>
      <c r="L434" s="96">
        <f t="shared" si="536"/>
        <v>515847.26</v>
      </c>
      <c r="M434" s="97">
        <f t="shared" si="544"/>
        <v>653028.99</v>
      </c>
      <c r="N434" s="98" t="s">
        <v>277</v>
      </c>
      <c r="O434" s="112" t="s">
        <v>270</v>
      </c>
      <c r="P434" s="98" t="e">
        <f>VLOOKUP(I434,I458:J792,2,FALSE)</f>
        <v>#N/A</v>
      </c>
      <c r="Q434" s="99" t="e">
        <f>VLOOKUP(I434,#REF!,5,FALSE)</f>
        <v>#REF!</v>
      </c>
      <c r="R434" s="99" t="e">
        <f>VLOOKUP(I434,#REF!,6,FALSE)</f>
        <v>#REF!</v>
      </c>
      <c r="S434" s="100" t="e">
        <f t="shared" si="537"/>
        <v>#REF!</v>
      </c>
      <c r="T434" s="83">
        <v>115</v>
      </c>
      <c r="U434" s="83">
        <v>1</v>
      </c>
      <c r="V434" s="101">
        <v>1.6E-2</v>
      </c>
      <c r="W434" s="261">
        <v>1.6E-2</v>
      </c>
      <c r="X434" s="98">
        <f t="shared" si="456"/>
        <v>1</v>
      </c>
      <c r="Y434" s="98">
        <f t="shared" si="457"/>
        <v>0</v>
      </c>
      <c r="Z434" s="105">
        <f t="shared" si="538"/>
        <v>0</v>
      </c>
      <c r="AA434" s="105">
        <f t="shared" si="539"/>
        <v>0</v>
      </c>
      <c r="AB434" s="98">
        <f t="shared" si="528"/>
        <v>1</v>
      </c>
      <c r="AC434" s="105">
        <f t="shared" si="540"/>
        <v>653028.99</v>
      </c>
      <c r="AD434" s="105">
        <f t="shared" si="541"/>
        <v>515847.26</v>
      </c>
      <c r="AE434" s="103" t="s">
        <v>270</v>
      </c>
      <c r="AF434" s="38">
        <v>526</v>
      </c>
      <c r="AG434" s="38">
        <v>100</v>
      </c>
      <c r="AH434" s="153">
        <f t="shared" si="461"/>
        <v>1.6E-2</v>
      </c>
      <c r="AI434" s="82"/>
    </row>
    <row r="435" spans="1:35" ht="14.45" customHeight="1" x14ac:dyDescent="0.2">
      <c r="A435" s="83">
        <v>115</v>
      </c>
      <c r="B435" s="84" t="s">
        <v>1191</v>
      </c>
      <c r="C435" s="87" t="s">
        <v>131</v>
      </c>
      <c r="D435" s="85">
        <f>'Transmission Cost 12-30-2014'!B460</f>
        <v>469758.3</v>
      </c>
      <c r="E435" s="85">
        <f>'Transmission Cost 12-30-2014'!D460</f>
        <v>351148.41</v>
      </c>
      <c r="F435" s="86" t="s">
        <v>29</v>
      </c>
      <c r="G435" s="83"/>
      <c r="H435" s="244" t="s">
        <v>1192</v>
      </c>
      <c r="I435" s="83"/>
      <c r="J435" s="94" t="s">
        <v>525</v>
      </c>
      <c r="K435" s="96">
        <f t="shared" ref="K435:K449" si="546">D435*V435/W435</f>
        <v>1764.9028177833434</v>
      </c>
      <c r="L435" s="96">
        <f t="shared" ref="L435:L449" si="547">E435*V435/W435</f>
        <v>1319.2801878522225</v>
      </c>
      <c r="M435" s="97">
        <f t="shared" ref="M435:M449" si="548">SUM(K435)</f>
        <v>1764.9028177833434</v>
      </c>
      <c r="N435" s="98" t="s">
        <v>277</v>
      </c>
      <c r="O435" s="112" t="s">
        <v>270</v>
      </c>
      <c r="P435" s="98" t="e">
        <f>VLOOKUP(I435,I459:J793,2,FALSE)</f>
        <v>#N/A</v>
      </c>
      <c r="Q435" s="99" t="e">
        <f>VLOOKUP(I435,#REF!,5,FALSE)</f>
        <v>#REF!</v>
      </c>
      <c r="R435" s="99" t="e">
        <f>VLOOKUP(I435,#REF!,6,FALSE)</f>
        <v>#REF!</v>
      </c>
      <c r="S435" s="100" t="e">
        <f t="shared" ref="S435:S449" si="549">SQRT(Q435^2+R435^2)</f>
        <v>#REF!</v>
      </c>
      <c r="T435" s="83">
        <v>115</v>
      </c>
      <c r="U435" s="83">
        <v>1</v>
      </c>
      <c r="V435" s="101">
        <v>3.5999999999999997E-2</v>
      </c>
      <c r="W435" s="311">
        <v>9.5820000000000007</v>
      </c>
      <c r="X435" s="98">
        <f t="shared" si="456"/>
        <v>1</v>
      </c>
      <c r="Y435" s="98">
        <f t="shared" si="457"/>
        <v>0</v>
      </c>
      <c r="Z435" s="105">
        <f t="shared" ref="Z435:Z449" si="550">K435*X435*Y435</f>
        <v>0</v>
      </c>
      <c r="AA435" s="105">
        <f t="shared" ref="AA435:AA449" si="551">L435*X435*Y435</f>
        <v>0</v>
      </c>
      <c r="AB435" s="98">
        <f t="shared" ref="AB435:AB449" si="552">IF(N435="R",1,0)</f>
        <v>1</v>
      </c>
      <c r="AC435" s="105">
        <f t="shared" ref="AC435:AC449" si="553">K435*X435*AB435</f>
        <v>1764.9028177833434</v>
      </c>
      <c r="AD435" s="105">
        <f t="shared" ref="AD435:AD449" si="554">L435*X435*AB435</f>
        <v>1319.2801878522225</v>
      </c>
      <c r="AE435" s="103" t="s">
        <v>270</v>
      </c>
      <c r="AF435" s="38">
        <v>526</v>
      </c>
      <c r="AG435" s="38">
        <v>100</v>
      </c>
      <c r="AH435" s="153">
        <f t="shared" si="461"/>
        <v>3.5999999999999997E-2</v>
      </c>
      <c r="AI435" s="82"/>
    </row>
    <row r="436" spans="1:35" ht="14.45" customHeight="1" x14ac:dyDescent="0.2">
      <c r="A436" s="200">
        <v>115</v>
      </c>
      <c r="B436" s="313" t="s">
        <v>1193</v>
      </c>
      <c r="C436" s="243" t="s">
        <v>245</v>
      </c>
      <c r="D436" s="165">
        <f>'Transmission Cost 12-30-2014'!B423</f>
        <v>629598.29</v>
      </c>
      <c r="E436" s="165">
        <f>'Transmission Cost 12-30-2014'!D423</f>
        <v>617933.25</v>
      </c>
      <c r="F436" s="199" t="s">
        <v>29</v>
      </c>
      <c r="G436" s="200"/>
      <c r="H436" s="243" t="s">
        <v>1194</v>
      </c>
      <c r="I436" s="200"/>
      <c r="J436" s="243" t="s">
        <v>1195</v>
      </c>
      <c r="K436" s="232">
        <f t="shared" si="546"/>
        <v>657.61855903723892</v>
      </c>
      <c r="L436" s="232">
        <f t="shared" si="547"/>
        <v>645.43436648501358</v>
      </c>
      <c r="M436" s="154">
        <f t="shared" si="548"/>
        <v>657.61855903723892</v>
      </c>
      <c r="N436" s="233" t="s">
        <v>269</v>
      </c>
      <c r="O436" s="234" t="s">
        <v>649</v>
      </c>
      <c r="P436" s="233" t="e">
        <f>VLOOKUP(I436,I459:J794,2,FALSE)</f>
        <v>#N/A</v>
      </c>
      <c r="Q436" s="235" t="e">
        <f>VLOOKUP(I436,#REF!,5,FALSE)</f>
        <v>#REF!</v>
      </c>
      <c r="R436" s="235" t="e">
        <f>VLOOKUP(I436,#REF!,6,FALSE)</f>
        <v>#REF!</v>
      </c>
      <c r="S436" s="236" t="e">
        <f t="shared" si="549"/>
        <v>#REF!</v>
      </c>
      <c r="T436" s="200">
        <v>115</v>
      </c>
      <c r="U436" s="200">
        <v>1</v>
      </c>
      <c r="V436" s="276">
        <v>2.3E-2</v>
      </c>
      <c r="W436" s="276">
        <v>22.02</v>
      </c>
      <c r="X436" s="233">
        <f t="shared" si="456"/>
        <v>1</v>
      </c>
      <c r="Y436" s="233">
        <f t="shared" si="457"/>
        <v>1</v>
      </c>
      <c r="Z436" s="219">
        <f t="shared" si="550"/>
        <v>657.61855903723892</v>
      </c>
      <c r="AA436" s="219">
        <f t="shared" si="551"/>
        <v>645.43436648501358</v>
      </c>
      <c r="AB436" s="233">
        <f t="shared" si="552"/>
        <v>0</v>
      </c>
      <c r="AC436" s="219">
        <f t="shared" si="553"/>
        <v>0</v>
      </c>
      <c r="AD436" s="219">
        <f t="shared" si="554"/>
        <v>0</v>
      </c>
      <c r="AE436" s="237" t="s">
        <v>270</v>
      </c>
      <c r="AF436" s="238">
        <v>526</v>
      </c>
      <c r="AG436" s="238">
        <v>100</v>
      </c>
      <c r="AH436" s="319">
        <f t="shared" si="461"/>
        <v>2.3E-2</v>
      </c>
      <c r="AI436" s="82"/>
    </row>
    <row r="437" spans="1:35" ht="14.45" customHeight="1" x14ac:dyDescent="0.2">
      <c r="A437" s="83">
        <v>115</v>
      </c>
      <c r="B437" s="84" t="s">
        <v>514</v>
      </c>
      <c r="C437" s="87" t="s">
        <v>27</v>
      </c>
      <c r="D437" s="85">
        <f>'Transmission Cost 12-30-2014'!B397</f>
        <v>1233977.2</v>
      </c>
      <c r="E437" s="85">
        <f>'Transmission Cost 12-30-2014'!D397</f>
        <v>852582.73999999987</v>
      </c>
      <c r="F437" s="86" t="s">
        <v>29</v>
      </c>
      <c r="G437" s="83"/>
      <c r="H437" s="244" t="s">
        <v>1198</v>
      </c>
      <c r="I437" s="83"/>
      <c r="J437" s="244" t="s">
        <v>1199</v>
      </c>
      <c r="K437" s="96">
        <f>D437*V437/W437</f>
        <v>41427.166517457474</v>
      </c>
      <c r="L437" s="96">
        <f>E437*V437/W437</f>
        <v>28622.965756490594</v>
      </c>
      <c r="M437" s="97">
        <f>SUM(K437:K437)</f>
        <v>41427.166517457474</v>
      </c>
      <c r="N437" s="98" t="s">
        <v>277</v>
      </c>
      <c r="O437" s="112" t="s">
        <v>270</v>
      </c>
      <c r="P437" s="98" t="e">
        <f>VLOOKUP(I437,I461:J797,2,FALSE)</f>
        <v>#N/A</v>
      </c>
      <c r="Q437" s="99" t="e">
        <f>VLOOKUP(I437,#REF!,5,FALSE)</f>
        <v>#REF!</v>
      </c>
      <c r="R437" s="99" t="e">
        <f>VLOOKUP(I437,#REF!,6,FALSE)</f>
        <v>#REF!</v>
      </c>
      <c r="S437" s="100" t="e">
        <f>SQRT(Q437^2+R437^2)</f>
        <v>#REF!</v>
      </c>
      <c r="T437" s="83">
        <v>115</v>
      </c>
      <c r="U437" s="83">
        <v>1</v>
      </c>
      <c r="V437" s="101">
        <v>0.15</v>
      </c>
      <c r="W437" s="311">
        <v>4.468</v>
      </c>
      <c r="X437" s="98">
        <f t="shared" si="456"/>
        <v>1</v>
      </c>
      <c r="Y437" s="98">
        <f t="shared" si="457"/>
        <v>0</v>
      </c>
      <c r="Z437" s="105">
        <f>K437*X437*Y437</f>
        <v>0</v>
      </c>
      <c r="AA437" s="105">
        <f>L437*X437*Y437</f>
        <v>0</v>
      </c>
      <c r="AB437" s="98">
        <f t="shared" ref="AB437:AB440" si="555">IF(N437="R",1,0)</f>
        <v>1</v>
      </c>
      <c r="AC437" s="105">
        <f>K437*X437*AB437</f>
        <v>41427.166517457474</v>
      </c>
      <c r="AD437" s="105">
        <f>L437*X437*AB437</f>
        <v>28622.965756490594</v>
      </c>
      <c r="AE437" s="103" t="s">
        <v>270</v>
      </c>
      <c r="AF437" s="38">
        <v>526</v>
      </c>
      <c r="AG437" s="38">
        <v>100</v>
      </c>
      <c r="AH437" s="150">
        <f t="shared" si="461"/>
        <v>0.15</v>
      </c>
      <c r="AI437" s="82"/>
    </row>
    <row r="438" spans="1:35" ht="14.45" customHeight="1" x14ac:dyDescent="0.2">
      <c r="A438" s="83">
        <v>115</v>
      </c>
      <c r="B438" s="84" t="s">
        <v>1379</v>
      </c>
      <c r="C438" s="246" t="s">
        <v>239</v>
      </c>
      <c r="D438" s="85">
        <f>'Transmission Cost 12-30-2014'!B451</f>
        <v>1181793.58</v>
      </c>
      <c r="E438" s="85">
        <f>'Transmission Cost 12-30-2014'!D451</f>
        <v>1151481.8399999999</v>
      </c>
      <c r="F438" s="86" t="s">
        <v>29</v>
      </c>
      <c r="G438" s="83"/>
      <c r="H438" s="88" t="s">
        <v>1380</v>
      </c>
      <c r="I438" s="83"/>
      <c r="J438" s="94" t="s">
        <v>1381</v>
      </c>
      <c r="K438" s="96">
        <f t="shared" ref="K438:K439" si="556">D438*V438/W438</f>
        <v>1504.9466751562863</v>
      </c>
      <c r="L438" s="96">
        <f t="shared" ref="L438:L439" si="557">E438*V438/W438</f>
        <v>1466.346404260245</v>
      </c>
      <c r="M438" s="97">
        <f>SUM(K438:K439)</f>
        <v>2086.4033451030332</v>
      </c>
      <c r="N438" s="98" t="s">
        <v>277</v>
      </c>
      <c r="O438" s="112" t="s">
        <v>270</v>
      </c>
      <c r="P438" s="98"/>
      <c r="Q438" s="99"/>
      <c r="R438" s="99"/>
      <c r="S438" s="100"/>
      <c r="T438" s="83">
        <v>115</v>
      </c>
      <c r="U438" s="83">
        <v>1</v>
      </c>
      <c r="V438" s="101">
        <v>4.3999999999999997E-2</v>
      </c>
      <c r="W438" s="101">
        <v>34.552</v>
      </c>
      <c r="X438" s="98">
        <f t="shared" si="456"/>
        <v>1</v>
      </c>
      <c r="Y438" s="98">
        <f t="shared" si="457"/>
        <v>0</v>
      </c>
      <c r="Z438" s="105">
        <f t="shared" ref="Z438:Z439" si="558">K438*X438*Y438</f>
        <v>0</v>
      </c>
      <c r="AA438" s="105">
        <f t="shared" ref="AA438:AA439" si="559">L438*X438*Y438</f>
        <v>0</v>
      </c>
      <c r="AB438" s="98">
        <f t="shared" si="555"/>
        <v>1</v>
      </c>
      <c r="AC438" s="105">
        <f t="shared" ref="AC438:AC439" si="560">K438*X438*AB438</f>
        <v>1504.9466751562863</v>
      </c>
      <c r="AD438" s="105">
        <f t="shared" ref="AD438:AD439" si="561">L438*X438*AB438</f>
        <v>1466.346404260245</v>
      </c>
      <c r="AE438" s="103" t="s">
        <v>270</v>
      </c>
      <c r="AF438" s="38">
        <v>526</v>
      </c>
      <c r="AG438" s="38">
        <v>100</v>
      </c>
      <c r="AH438" s="153">
        <f t="shared" si="461"/>
        <v>4.3999999999999997E-2</v>
      </c>
      <c r="AI438" s="82"/>
    </row>
    <row r="439" spans="1:35" ht="14.45" customHeight="1" x14ac:dyDescent="0.2">
      <c r="A439" s="83">
        <v>115</v>
      </c>
      <c r="B439" s="84" t="s">
        <v>1379</v>
      </c>
      <c r="C439" s="246" t="s">
        <v>239</v>
      </c>
      <c r="D439" s="85">
        <f>'Transmission Cost 12-30-2014'!B451</f>
        <v>1181793.58</v>
      </c>
      <c r="E439" s="85">
        <f>'Transmission Cost 12-30-2014'!D451</f>
        <v>1151481.8399999999</v>
      </c>
      <c r="F439" s="86" t="s">
        <v>29</v>
      </c>
      <c r="G439" s="83"/>
      <c r="H439" s="88" t="s">
        <v>1382</v>
      </c>
      <c r="I439" s="83"/>
      <c r="J439" s="94" t="s">
        <v>1383</v>
      </c>
      <c r="K439" s="96">
        <f t="shared" si="556"/>
        <v>581.45666994674696</v>
      </c>
      <c r="L439" s="96">
        <f t="shared" si="557"/>
        <v>566.54292891873115</v>
      </c>
      <c r="M439" s="97"/>
      <c r="N439" s="98" t="s">
        <v>277</v>
      </c>
      <c r="O439" s="112" t="s">
        <v>270</v>
      </c>
      <c r="P439" s="98"/>
      <c r="Q439" s="99"/>
      <c r="R439" s="99"/>
      <c r="S439" s="100"/>
      <c r="T439" s="83">
        <v>115</v>
      </c>
      <c r="U439" s="83">
        <v>1</v>
      </c>
      <c r="V439" s="101">
        <v>1.7000000000000001E-2</v>
      </c>
      <c r="W439" s="101">
        <v>34.552</v>
      </c>
      <c r="X439" s="98">
        <f t="shared" si="456"/>
        <v>1</v>
      </c>
      <c r="Y439" s="98">
        <f t="shared" si="457"/>
        <v>0</v>
      </c>
      <c r="Z439" s="105">
        <f t="shared" si="558"/>
        <v>0</v>
      </c>
      <c r="AA439" s="105">
        <f t="shared" si="559"/>
        <v>0</v>
      </c>
      <c r="AB439" s="98">
        <f t="shared" si="555"/>
        <v>1</v>
      </c>
      <c r="AC439" s="105">
        <f t="shared" si="560"/>
        <v>581.45666994674696</v>
      </c>
      <c r="AD439" s="105">
        <f t="shared" si="561"/>
        <v>566.54292891873115</v>
      </c>
      <c r="AE439" s="103" t="s">
        <v>270</v>
      </c>
      <c r="AF439" s="38">
        <v>526</v>
      </c>
      <c r="AG439" s="38">
        <v>100</v>
      </c>
      <c r="AH439" s="153">
        <f>V439</f>
        <v>1.7000000000000001E-2</v>
      </c>
      <c r="AI439" s="82"/>
    </row>
    <row r="440" spans="1:35" ht="14.45" customHeight="1" x14ac:dyDescent="0.2">
      <c r="A440" s="95">
        <v>115</v>
      </c>
      <c r="B440" s="89" t="s">
        <v>752</v>
      </c>
      <c r="C440" s="231" t="s">
        <v>236</v>
      </c>
      <c r="D440" s="91">
        <f>'Transmission Cost 12-30-2014'!B323</f>
        <v>337976.24</v>
      </c>
      <c r="E440" s="91">
        <f>'Transmission Cost 12-30-2014'!D323</f>
        <v>327103.67</v>
      </c>
      <c r="F440" s="92" t="s">
        <v>29</v>
      </c>
      <c r="G440" s="95"/>
      <c r="H440" s="243" t="s">
        <v>1200</v>
      </c>
      <c r="I440" s="200"/>
      <c r="J440" s="243" t="s">
        <v>1201</v>
      </c>
      <c r="K440" s="128">
        <f>D440*V440/W440</f>
        <v>599.24865248226956</v>
      </c>
      <c r="L440" s="128">
        <f>E440*V440/W440</f>
        <v>579.97104609929079</v>
      </c>
      <c r="M440" s="317">
        <f>SUM(K440)</f>
        <v>599.24865248226956</v>
      </c>
      <c r="N440" s="124" t="s">
        <v>269</v>
      </c>
      <c r="O440" s="129" t="s">
        <v>644</v>
      </c>
      <c r="P440" s="124" t="e">
        <f>VLOOKUP(I440,I462:J798,2,FALSE)</f>
        <v>#N/A</v>
      </c>
      <c r="Q440" s="130" t="e">
        <f>VLOOKUP(I440,#REF!,5,FALSE)</f>
        <v>#REF!</v>
      </c>
      <c r="R440" s="130" t="e">
        <f>VLOOKUP(I440,#REF!,6,FALSE)</f>
        <v>#REF!</v>
      </c>
      <c r="S440" s="131" t="e">
        <f>SQRT(Q440^2+R440^2)</f>
        <v>#REF!</v>
      </c>
      <c r="T440" s="95">
        <v>115</v>
      </c>
      <c r="U440" s="95">
        <v>1</v>
      </c>
      <c r="V440" s="241">
        <v>0.04</v>
      </c>
      <c r="W440" s="312">
        <v>22.56</v>
      </c>
      <c r="X440" s="233">
        <f t="shared" si="456"/>
        <v>1</v>
      </c>
      <c r="Y440" s="233">
        <f t="shared" si="457"/>
        <v>1</v>
      </c>
      <c r="Z440" s="132">
        <f>K440*X440*Y440</f>
        <v>599.24865248226956</v>
      </c>
      <c r="AA440" s="132">
        <f>L440*X440*Y440</f>
        <v>579.97104609929079</v>
      </c>
      <c r="AB440" s="124">
        <f t="shared" si="555"/>
        <v>0</v>
      </c>
      <c r="AC440" s="132">
        <f>K440*X440*AB440</f>
        <v>0</v>
      </c>
      <c r="AD440" s="132">
        <f>L440*X440*AB440</f>
        <v>0</v>
      </c>
      <c r="AE440" s="133" t="s">
        <v>270</v>
      </c>
      <c r="AF440" s="134">
        <v>526</v>
      </c>
      <c r="AG440" s="134">
        <v>100</v>
      </c>
      <c r="AH440" s="320">
        <f t="shared" si="461"/>
        <v>0.04</v>
      </c>
      <c r="AI440" s="82"/>
    </row>
    <row r="441" spans="1:35" ht="14.45" customHeight="1" x14ac:dyDescent="0.2">
      <c r="A441" s="83">
        <v>115</v>
      </c>
      <c r="B441" s="84" t="s">
        <v>1451</v>
      </c>
      <c r="C441" s="246" t="s">
        <v>372</v>
      </c>
      <c r="D441" s="85">
        <f>'Transmission Cost 12-30-2014'!B310</f>
        <v>674893.47</v>
      </c>
      <c r="E441" s="85">
        <f>'Transmission Cost 12-30-2014'!D310</f>
        <v>647916.66</v>
      </c>
      <c r="F441" s="86" t="s">
        <v>30</v>
      </c>
      <c r="G441" s="83"/>
      <c r="H441" s="244" t="s">
        <v>1452</v>
      </c>
      <c r="I441" s="83"/>
      <c r="J441" s="244" t="s">
        <v>1453</v>
      </c>
      <c r="K441" s="96">
        <f>D441*V441/W441</f>
        <v>0</v>
      </c>
      <c r="L441" s="96">
        <f>E441*V441/W441</f>
        <v>0</v>
      </c>
      <c r="M441" s="97">
        <f>SUM(K441)</f>
        <v>0</v>
      </c>
      <c r="N441" s="98" t="s">
        <v>269</v>
      </c>
      <c r="O441" s="112" t="s">
        <v>644</v>
      </c>
      <c r="P441" s="98"/>
      <c r="Q441" s="99"/>
      <c r="R441" s="99"/>
      <c r="S441" s="100"/>
      <c r="T441" s="83">
        <v>115</v>
      </c>
      <c r="U441" s="83">
        <v>1</v>
      </c>
      <c r="V441" s="101">
        <v>0</v>
      </c>
      <c r="W441" s="311">
        <v>29.224</v>
      </c>
      <c r="X441" s="98">
        <f t="shared" si="456"/>
        <v>0</v>
      </c>
      <c r="Y441" s="98">
        <f t="shared" si="457"/>
        <v>1</v>
      </c>
      <c r="Z441" s="105">
        <f>K441*X441*Y441</f>
        <v>0</v>
      </c>
      <c r="AA441" s="105">
        <f>L441*X441*Y441</f>
        <v>0</v>
      </c>
      <c r="AB441" s="98">
        <v>0</v>
      </c>
      <c r="AC441" s="105">
        <f>K441*X441*AB441</f>
        <v>0</v>
      </c>
      <c r="AD441" s="105">
        <f>L441*X441*AB441</f>
        <v>0</v>
      </c>
      <c r="AE441" s="103" t="s">
        <v>270</v>
      </c>
      <c r="AF441" s="38">
        <v>526</v>
      </c>
      <c r="AG441" s="38">
        <v>100</v>
      </c>
      <c r="AH441" s="153">
        <f t="shared" si="461"/>
        <v>0</v>
      </c>
      <c r="AI441" s="82"/>
    </row>
    <row r="442" spans="1:35" ht="14.45" customHeight="1" x14ac:dyDescent="0.2">
      <c r="A442" s="83">
        <v>115</v>
      </c>
      <c r="B442" s="84" t="s">
        <v>1451</v>
      </c>
      <c r="C442" s="246" t="s">
        <v>372</v>
      </c>
      <c r="D442" s="85">
        <f>'Transmission Cost 12-30-2014'!B310</f>
        <v>674893.47</v>
      </c>
      <c r="E442" s="85">
        <f>'Transmission Cost 12-30-2014'!D310</f>
        <v>647916.66</v>
      </c>
      <c r="F442" s="86" t="s">
        <v>29</v>
      </c>
      <c r="G442" s="83"/>
      <c r="H442" s="244" t="s">
        <v>1454</v>
      </c>
      <c r="I442" s="83"/>
      <c r="J442" s="244" t="s">
        <v>1455</v>
      </c>
      <c r="K442" s="96">
        <f t="shared" ref="K442:K443" si="562">D442*V442/W442</f>
        <v>438.78236825896516</v>
      </c>
      <c r="L442" s="96">
        <f t="shared" ref="L442:L443" si="563">E442*V442/W442</f>
        <v>421.24338009854915</v>
      </c>
      <c r="M442" s="97"/>
      <c r="N442" s="98" t="s">
        <v>277</v>
      </c>
      <c r="O442" s="112" t="s">
        <v>270</v>
      </c>
      <c r="P442" s="98"/>
      <c r="Q442" s="99"/>
      <c r="R442" s="99"/>
      <c r="S442" s="100"/>
      <c r="T442" s="83">
        <v>115</v>
      </c>
      <c r="U442" s="83">
        <v>1</v>
      </c>
      <c r="V442" s="101">
        <v>1.9E-2</v>
      </c>
      <c r="W442" s="311">
        <v>29.224</v>
      </c>
      <c r="X442" s="98">
        <f t="shared" si="456"/>
        <v>1</v>
      </c>
      <c r="Y442" s="98">
        <f t="shared" si="457"/>
        <v>0</v>
      </c>
      <c r="Z442" s="105">
        <f>K442*X442*Y442</f>
        <v>0</v>
      </c>
      <c r="AA442" s="105">
        <f>L442*X442*Y442</f>
        <v>0</v>
      </c>
      <c r="AB442" s="98">
        <v>1</v>
      </c>
      <c r="AC442" s="105">
        <f>K442*X442*AB442</f>
        <v>438.78236825896516</v>
      </c>
      <c r="AD442" s="105">
        <f>L442*X442*AB442</f>
        <v>421.24338009854915</v>
      </c>
      <c r="AE442" s="103" t="s">
        <v>270</v>
      </c>
      <c r="AF442" s="38">
        <v>526</v>
      </c>
      <c r="AG442" s="38">
        <v>100</v>
      </c>
      <c r="AH442" s="153">
        <f t="shared" si="461"/>
        <v>1.9E-2</v>
      </c>
      <c r="AI442" s="82"/>
    </row>
    <row r="443" spans="1:35" ht="14.45" customHeight="1" x14ac:dyDescent="0.2">
      <c r="A443" s="95">
        <v>115</v>
      </c>
      <c r="B443" s="89" t="s">
        <v>1451</v>
      </c>
      <c r="C443" s="231" t="s">
        <v>372</v>
      </c>
      <c r="D443" s="91">
        <f>'Transmission Cost 12-30-2014'!B310</f>
        <v>674893.47</v>
      </c>
      <c r="E443" s="91">
        <f>'Transmission Cost 12-30-2014'!D310</f>
        <v>647916.66</v>
      </c>
      <c r="F443" s="92" t="s">
        <v>29</v>
      </c>
      <c r="G443" s="95"/>
      <c r="H443" s="243" t="s">
        <v>1456</v>
      </c>
      <c r="I443" s="95"/>
      <c r="J443" s="243" t="s">
        <v>1457</v>
      </c>
      <c r="K443" s="128">
        <f t="shared" si="562"/>
        <v>461.87617711470023</v>
      </c>
      <c r="L443" s="128">
        <f t="shared" si="563"/>
        <v>443.41408431426225</v>
      </c>
      <c r="M443" s="317"/>
      <c r="N443" s="124" t="s">
        <v>269</v>
      </c>
      <c r="O443" s="129" t="s">
        <v>644</v>
      </c>
      <c r="P443" s="124"/>
      <c r="Q443" s="130"/>
      <c r="R443" s="130"/>
      <c r="S443" s="131"/>
      <c r="T443" s="95">
        <v>115</v>
      </c>
      <c r="U443" s="95">
        <v>1</v>
      </c>
      <c r="V443" s="315">
        <v>0.02</v>
      </c>
      <c r="W443" s="312">
        <v>29.224</v>
      </c>
      <c r="X443" s="233">
        <f t="shared" ref="X443:X473" si="564">IF(F443="yes",1,0)</f>
        <v>1</v>
      </c>
      <c r="Y443" s="233">
        <f t="shared" si="457"/>
        <v>1</v>
      </c>
      <c r="Z443" s="132">
        <f>K443*X443*Y443</f>
        <v>461.87617711470023</v>
      </c>
      <c r="AA443" s="132">
        <f>L443*X443*Y443</f>
        <v>443.41408431426225</v>
      </c>
      <c r="AB443" s="124">
        <v>0</v>
      </c>
      <c r="AC443" s="132">
        <f>K443*X443*AB443</f>
        <v>0</v>
      </c>
      <c r="AD443" s="132">
        <f>L443*X443*AB443</f>
        <v>0</v>
      </c>
      <c r="AE443" s="133" t="s">
        <v>270</v>
      </c>
      <c r="AF443" s="134">
        <v>526</v>
      </c>
      <c r="AG443" s="134">
        <v>100</v>
      </c>
      <c r="AH443" s="320">
        <f t="shared" si="461"/>
        <v>0.02</v>
      </c>
      <c r="AI443" s="82"/>
    </row>
    <row r="444" spans="1:35" ht="14.45" customHeight="1" x14ac:dyDescent="0.2">
      <c r="A444" s="83">
        <v>115</v>
      </c>
      <c r="B444" s="84" t="s">
        <v>516</v>
      </c>
      <c r="C444" s="87" t="s">
        <v>74</v>
      </c>
      <c r="D444" s="85">
        <f>'Transmission Cost 12-30-2014'!B403</f>
        <v>6472999.4199999999</v>
      </c>
      <c r="E444" s="85">
        <f>'Transmission Cost 12-30-2014'!D403</f>
        <v>4926370.9600000009</v>
      </c>
      <c r="F444" s="86" t="s">
        <v>29</v>
      </c>
      <c r="G444" s="83"/>
      <c r="H444" s="244" t="s">
        <v>1202</v>
      </c>
      <c r="I444" s="83"/>
      <c r="J444" s="94" t="s">
        <v>518</v>
      </c>
      <c r="K444" s="96">
        <f t="shared" si="546"/>
        <v>769.37394057052302</v>
      </c>
      <c r="L444" s="96">
        <f t="shared" si="547"/>
        <v>585.5432995245643</v>
      </c>
      <c r="M444" s="97">
        <f t="shared" si="548"/>
        <v>769.37394057052302</v>
      </c>
      <c r="N444" s="98" t="s">
        <v>277</v>
      </c>
      <c r="O444" s="112" t="s">
        <v>270</v>
      </c>
      <c r="P444" s="98" t="e">
        <f>VLOOKUP(I444,I461:J797,2,FALSE)</f>
        <v>#N/A</v>
      </c>
      <c r="Q444" s="99" t="e">
        <f>VLOOKUP(I444,#REF!,5,FALSE)</f>
        <v>#REF!</v>
      </c>
      <c r="R444" s="99" t="e">
        <f>VLOOKUP(I444,#REF!,6,FALSE)</f>
        <v>#REF!</v>
      </c>
      <c r="S444" s="100" t="e">
        <f t="shared" si="549"/>
        <v>#REF!</v>
      </c>
      <c r="T444" s="83">
        <v>115</v>
      </c>
      <c r="U444" s="83">
        <v>1</v>
      </c>
      <c r="V444" s="261">
        <v>6.0000000000000001E-3</v>
      </c>
      <c r="W444" s="261">
        <v>50.48</v>
      </c>
      <c r="X444" s="98">
        <f t="shared" si="564"/>
        <v>1</v>
      </c>
      <c r="Y444" s="98">
        <f t="shared" ref="Y444:Y473" si="565">IF(N444="W",1,0)</f>
        <v>0</v>
      </c>
      <c r="Z444" s="105">
        <f t="shared" si="550"/>
        <v>0</v>
      </c>
      <c r="AA444" s="105">
        <f t="shared" si="551"/>
        <v>0</v>
      </c>
      <c r="AB444" s="98">
        <f t="shared" si="552"/>
        <v>1</v>
      </c>
      <c r="AC444" s="105">
        <f t="shared" si="553"/>
        <v>769.37394057052302</v>
      </c>
      <c r="AD444" s="105">
        <f t="shared" si="554"/>
        <v>585.5432995245643</v>
      </c>
      <c r="AE444" s="103" t="s">
        <v>270</v>
      </c>
      <c r="AF444" s="38">
        <v>526</v>
      </c>
      <c r="AG444" s="38">
        <v>100</v>
      </c>
      <c r="AH444" s="42">
        <f t="shared" ref="AH444:AH472" si="566">V444</f>
        <v>6.0000000000000001E-3</v>
      </c>
      <c r="AI444" s="82"/>
    </row>
    <row r="445" spans="1:35" ht="14.45" customHeight="1" x14ac:dyDescent="0.2">
      <c r="A445" s="83">
        <v>115</v>
      </c>
      <c r="B445" s="84" t="s">
        <v>517</v>
      </c>
      <c r="C445" s="87" t="s">
        <v>74</v>
      </c>
      <c r="D445" s="85">
        <f>'Transmission Cost 12-30-2014'!B403</f>
        <v>6472999.4199999999</v>
      </c>
      <c r="E445" s="85">
        <f>'Transmission Cost 12-30-2014'!D403</f>
        <v>4926370.9600000009</v>
      </c>
      <c r="F445" s="86" t="s">
        <v>29</v>
      </c>
      <c r="G445" s="83"/>
      <c r="H445" s="244" t="s">
        <v>1203</v>
      </c>
      <c r="I445" s="83"/>
      <c r="J445" s="244" t="s">
        <v>1205</v>
      </c>
      <c r="K445" s="96">
        <f t="shared" si="546"/>
        <v>13681.372618229854</v>
      </c>
      <c r="L445" s="96">
        <f t="shared" si="547"/>
        <v>10412.408898282698</v>
      </c>
      <c r="M445" s="97">
        <f>SUM(K445:K446)</f>
        <v>15880.164646159652</v>
      </c>
      <c r="N445" s="98" t="s">
        <v>277</v>
      </c>
      <c r="O445" s="112" t="s">
        <v>270</v>
      </c>
      <c r="P445" s="98" t="e">
        <f>VLOOKUP(I445,I462:J798,2,FALSE)</f>
        <v>#N/A</v>
      </c>
      <c r="Q445" s="99" t="e">
        <f>VLOOKUP(I445,#REF!,5,FALSE)</f>
        <v>#REF!</v>
      </c>
      <c r="R445" s="99" t="e">
        <f>VLOOKUP(I445,#REF!,6,FALSE)</f>
        <v>#REF!</v>
      </c>
      <c r="S445" s="100" t="e">
        <f t="shared" si="549"/>
        <v>#REF!</v>
      </c>
      <c r="T445" s="83">
        <v>115</v>
      </c>
      <c r="U445" s="83">
        <v>1</v>
      </c>
      <c r="V445" s="101">
        <v>5.6000000000000001E-2</v>
      </c>
      <c r="W445" s="261">
        <v>26.495000000000001</v>
      </c>
      <c r="X445" s="98">
        <f t="shared" si="564"/>
        <v>1</v>
      </c>
      <c r="Y445" s="98">
        <f t="shared" si="565"/>
        <v>0</v>
      </c>
      <c r="Z445" s="105">
        <f t="shared" si="550"/>
        <v>0</v>
      </c>
      <c r="AA445" s="105">
        <f t="shared" si="551"/>
        <v>0</v>
      </c>
      <c r="AB445" s="98">
        <f t="shared" si="552"/>
        <v>1</v>
      </c>
      <c r="AC445" s="105">
        <f t="shared" si="553"/>
        <v>13681.372618229854</v>
      </c>
      <c r="AD445" s="105">
        <f t="shared" si="554"/>
        <v>10412.408898282698</v>
      </c>
      <c r="AE445" s="103" t="s">
        <v>270</v>
      </c>
      <c r="AF445" s="38">
        <v>526</v>
      </c>
      <c r="AG445" s="38">
        <v>100</v>
      </c>
      <c r="AH445" s="153">
        <f t="shared" si="566"/>
        <v>5.6000000000000001E-2</v>
      </c>
      <c r="AI445" s="82"/>
    </row>
    <row r="446" spans="1:35" ht="14.45" customHeight="1" x14ac:dyDescent="0.2">
      <c r="A446" s="83">
        <v>115</v>
      </c>
      <c r="B446" s="84" t="s">
        <v>517</v>
      </c>
      <c r="C446" s="87" t="s">
        <v>74</v>
      </c>
      <c r="D446" s="85">
        <f>'Transmission Cost 12-30-2014'!B403</f>
        <v>6472999.4199999999</v>
      </c>
      <c r="E446" s="85">
        <f>'Transmission Cost 12-30-2014'!D403</f>
        <v>4926370.9600000009</v>
      </c>
      <c r="F446" s="86" t="s">
        <v>29</v>
      </c>
      <c r="G446" s="83"/>
      <c r="H446" s="244" t="s">
        <v>1204</v>
      </c>
      <c r="I446" s="83"/>
      <c r="J446" s="244" t="s">
        <v>1206</v>
      </c>
      <c r="K446" s="96">
        <f t="shared" si="546"/>
        <v>2198.7920279297978</v>
      </c>
      <c r="L446" s="96">
        <f t="shared" si="547"/>
        <v>1673.422858652576</v>
      </c>
      <c r="M446" s="97"/>
      <c r="N446" s="98" t="s">
        <v>277</v>
      </c>
      <c r="O446" s="112" t="s">
        <v>270</v>
      </c>
      <c r="P446" s="98" t="e">
        <f>VLOOKUP(I446,I86:J799,2,FALSE)</f>
        <v>#N/A</v>
      </c>
      <c r="Q446" s="99" t="e">
        <f>VLOOKUP(I446,#REF!,5,FALSE)</f>
        <v>#REF!</v>
      </c>
      <c r="R446" s="99" t="e">
        <f>VLOOKUP(I446,#REF!,6,FALSE)</f>
        <v>#REF!</v>
      </c>
      <c r="S446" s="100" t="e">
        <f t="shared" si="549"/>
        <v>#REF!</v>
      </c>
      <c r="T446" s="83">
        <v>115</v>
      </c>
      <c r="U446" s="83">
        <v>1</v>
      </c>
      <c r="V446" s="261">
        <v>8.9999999999999993E-3</v>
      </c>
      <c r="W446" s="261">
        <v>26.495000000000001</v>
      </c>
      <c r="X446" s="98">
        <f t="shared" si="564"/>
        <v>1</v>
      </c>
      <c r="Y446" s="98">
        <f t="shared" si="565"/>
        <v>0</v>
      </c>
      <c r="Z446" s="105">
        <f t="shared" si="550"/>
        <v>0</v>
      </c>
      <c r="AA446" s="105">
        <f t="shared" si="551"/>
        <v>0</v>
      </c>
      <c r="AB446" s="98">
        <f t="shared" si="552"/>
        <v>1</v>
      </c>
      <c r="AC446" s="105">
        <f t="shared" si="553"/>
        <v>2198.7920279297978</v>
      </c>
      <c r="AD446" s="105">
        <f t="shared" si="554"/>
        <v>1673.422858652576</v>
      </c>
      <c r="AE446" s="103" t="s">
        <v>270</v>
      </c>
      <c r="AF446" s="38">
        <v>526</v>
      </c>
      <c r="AG446" s="38">
        <v>100</v>
      </c>
      <c r="AH446" s="42">
        <f t="shared" si="566"/>
        <v>8.9999999999999993E-3</v>
      </c>
      <c r="AI446" s="82"/>
    </row>
    <row r="447" spans="1:35" ht="14.45" customHeight="1" x14ac:dyDescent="0.2">
      <c r="A447" s="83">
        <v>115</v>
      </c>
      <c r="B447" s="84" t="s">
        <v>1426</v>
      </c>
      <c r="C447" s="246" t="s">
        <v>315</v>
      </c>
      <c r="D447" s="85">
        <f>'Transmission Cost 12-30-2014'!B356</f>
        <v>5695518.7599999998</v>
      </c>
      <c r="E447" s="85">
        <f>'Transmission Cost 12-30-2014'!D356</f>
        <v>5398345.9900000002</v>
      </c>
      <c r="F447" s="86" t="s">
        <v>30</v>
      </c>
      <c r="G447" s="83"/>
      <c r="H447" s="244" t="s">
        <v>1427</v>
      </c>
      <c r="I447" s="83"/>
      <c r="J447" s="244" t="s">
        <v>1428</v>
      </c>
      <c r="K447" s="96">
        <f t="shared" ref="K447" si="567">D447*V447/W447</f>
        <v>0</v>
      </c>
      <c r="L447" s="96">
        <f t="shared" ref="L447" si="568">E447*V447/W447</f>
        <v>0</v>
      </c>
      <c r="M447" s="97">
        <f>SUM(K447)</f>
        <v>0</v>
      </c>
      <c r="N447" s="98" t="s">
        <v>269</v>
      </c>
      <c r="O447" s="112" t="s">
        <v>1429</v>
      </c>
      <c r="P447" s="98"/>
      <c r="Q447" s="99"/>
      <c r="R447" s="99"/>
      <c r="S447" s="100"/>
      <c r="T447" s="83">
        <v>115</v>
      </c>
      <c r="U447" s="83">
        <v>1</v>
      </c>
      <c r="V447" s="261">
        <v>0</v>
      </c>
      <c r="W447" s="261">
        <v>17.82</v>
      </c>
      <c r="X447" s="98">
        <f t="shared" si="564"/>
        <v>0</v>
      </c>
      <c r="Y447" s="98">
        <f t="shared" si="565"/>
        <v>1</v>
      </c>
      <c r="Z447" s="105">
        <f t="shared" si="550"/>
        <v>0</v>
      </c>
      <c r="AA447" s="105">
        <f t="shared" si="551"/>
        <v>0</v>
      </c>
      <c r="AB447" s="98">
        <f t="shared" si="552"/>
        <v>0</v>
      </c>
      <c r="AC447" s="105">
        <f t="shared" si="553"/>
        <v>0</v>
      </c>
      <c r="AD447" s="105">
        <f t="shared" si="554"/>
        <v>0</v>
      </c>
      <c r="AE447" s="103" t="s">
        <v>270</v>
      </c>
      <c r="AF447" s="38">
        <v>526</v>
      </c>
      <c r="AG447" s="38">
        <v>100</v>
      </c>
      <c r="AH447" s="42">
        <f>V447</f>
        <v>0</v>
      </c>
      <c r="AI447" s="82"/>
    </row>
    <row r="448" spans="1:35" s="46" customFormat="1" ht="14.45" customHeight="1" x14ac:dyDescent="0.2">
      <c r="A448" s="83">
        <v>115</v>
      </c>
      <c r="B448" s="84" t="s">
        <v>1207</v>
      </c>
      <c r="C448" s="87" t="s">
        <v>93</v>
      </c>
      <c r="D448" s="85">
        <f>'Transmission Cost 12-30-2014'!B428</f>
        <v>9782677.7799999993</v>
      </c>
      <c r="E448" s="85">
        <f>'Transmission Cost 12-30-2014'!D428</f>
        <v>9173825.2999999989</v>
      </c>
      <c r="F448" s="86" t="s">
        <v>29</v>
      </c>
      <c r="G448" s="83"/>
      <c r="H448" s="244" t="s">
        <v>1208</v>
      </c>
      <c r="I448" s="83"/>
      <c r="J448" s="244" t="s">
        <v>1209</v>
      </c>
      <c r="K448" s="96">
        <f t="shared" si="546"/>
        <v>3395.0402076937448</v>
      </c>
      <c r="L448" s="96">
        <f t="shared" si="547"/>
        <v>3183.7403267572536</v>
      </c>
      <c r="M448" s="97">
        <f t="shared" si="548"/>
        <v>3395.0402076937448</v>
      </c>
      <c r="N448" s="98" t="s">
        <v>277</v>
      </c>
      <c r="O448" s="112" t="s">
        <v>270</v>
      </c>
      <c r="P448" s="98" t="e">
        <f>VLOOKUP(I448,I243:J800,2,FALSE)</f>
        <v>#N/A</v>
      </c>
      <c r="Q448" s="99" t="e">
        <f>VLOOKUP(I448,#REF!,5,FALSE)</f>
        <v>#REF!</v>
      </c>
      <c r="R448" s="99" t="e">
        <f>VLOOKUP(I448,#REF!,6,FALSE)</f>
        <v>#REF!</v>
      </c>
      <c r="S448" s="100" t="e">
        <f t="shared" si="549"/>
        <v>#REF!</v>
      </c>
      <c r="T448" s="83">
        <v>115</v>
      </c>
      <c r="U448" s="83">
        <v>1</v>
      </c>
      <c r="V448" s="261">
        <v>1.2999999999999999E-2</v>
      </c>
      <c r="W448" s="101">
        <v>37.459000000000003</v>
      </c>
      <c r="X448" s="98">
        <f t="shared" si="564"/>
        <v>1</v>
      </c>
      <c r="Y448" s="98">
        <f t="shared" si="565"/>
        <v>0</v>
      </c>
      <c r="Z448" s="105">
        <f t="shared" si="550"/>
        <v>0</v>
      </c>
      <c r="AA448" s="105">
        <f t="shared" si="551"/>
        <v>0</v>
      </c>
      <c r="AB448" s="98">
        <f t="shared" si="552"/>
        <v>1</v>
      </c>
      <c r="AC448" s="105">
        <f t="shared" si="553"/>
        <v>3395.0402076937448</v>
      </c>
      <c r="AD448" s="105">
        <f t="shared" si="554"/>
        <v>3183.7403267572536</v>
      </c>
      <c r="AE448" s="103" t="s">
        <v>270</v>
      </c>
      <c r="AF448" s="38">
        <v>526</v>
      </c>
      <c r="AG448" s="38">
        <v>100</v>
      </c>
      <c r="AH448" s="42">
        <f t="shared" si="566"/>
        <v>1.2999999999999999E-2</v>
      </c>
      <c r="AI448" s="82"/>
    </row>
    <row r="449" spans="1:35" ht="14.45" customHeight="1" x14ac:dyDescent="0.2">
      <c r="A449" s="348">
        <v>115</v>
      </c>
      <c r="B449" s="349" t="s">
        <v>519</v>
      </c>
      <c r="C449" s="353" t="s">
        <v>837</v>
      </c>
      <c r="D449" s="351">
        <v>0</v>
      </c>
      <c r="E449" s="351">
        <v>0</v>
      </c>
      <c r="F449" s="352" t="s">
        <v>29</v>
      </c>
      <c r="G449" s="348"/>
      <c r="H449" s="353" t="s">
        <v>1210</v>
      </c>
      <c r="I449" s="348"/>
      <c r="J449" s="353" t="s">
        <v>1211</v>
      </c>
      <c r="K449" s="354">
        <f t="shared" si="546"/>
        <v>0</v>
      </c>
      <c r="L449" s="354">
        <f t="shared" si="547"/>
        <v>0</v>
      </c>
      <c r="M449" s="355">
        <f t="shared" si="548"/>
        <v>0</v>
      </c>
      <c r="N449" s="356" t="s">
        <v>269</v>
      </c>
      <c r="O449" s="357" t="s">
        <v>769</v>
      </c>
      <c r="P449" s="356" t="e">
        <f>VLOOKUP(I449,I243:J801,2,FALSE)</f>
        <v>#N/A</v>
      </c>
      <c r="Q449" s="358" t="e">
        <f>VLOOKUP(I449,#REF!,5,FALSE)</f>
        <v>#REF!</v>
      </c>
      <c r="R449" s="358" t="e">
        <f>VLOOKUP(I449,#REF!,6,FALSE)</f>
        <v>#REF!</v>
      </c>
      <c r="S449" s="359" t="e">
        <f t="shared" si="549"/>
        <v>#REF!</v>
      </c>
      <c r="T449" s="348">
        <v>115</v>
      </c>
      <c r="U449" s="348">
        <v>1</v>
      </c>
      <c r="V449" s="365">
        <v>1.4E-2</v>
      </c>
      <c r="W449" s="365">
        <v>1.4E-2</v>
      </c>
      <c r="X449" s="356">
        <f t="shared" si="564"/>
        <v>1</v>
      </c>
      <c r="Y449" s="356">
        <f t="shared" si="565"/>
        <v>1</v>
      </c>
      <c r="Z449" s="361">
        <f t="shared" si="550"/>
        <v>0</v>
      </c>
      <c r="AA449" s="361">
        <f t="shared" si="551"/>
        <v>0</v>
      </c>
      <c r="AB449" s="356">
        <f t="shared" si="552"/>
        <v>0</v>
      </c>
      <c r="AC449" s="361">
        <f t="shared" si="553"/>
        <v>0</v>
      </c>
      <c r="AD449" s="361">
        <f t="shared" si="554"/>
        <v>0</v>
      </c>
      <c r="AE449" s="362" t="s">
        <v>270</v>
      </c>
      <c r="AF449" s="363">
        <v>526</v>
      </c>
      <c r="AG449" s="363">
        <v>100</v>
      </c>
      <c r="AH449" s="366">
        <f t="shared" si="566"/>
        <v>1.4E-2</v>
      </c>
      <c r="AI449" s="82"/>
    </row>
    <row r="450" spans="1:35" ht="14.45" customHeight="1" x14ac:dyDescent="0.2">
      <c r="A450" s="83">
        <v>115</v>
      </c>
      <c r="B450" s="84" t="s">
        <v>512</v>
      </c>
      <c r="C450" s="87" t="s">
        <v>71</v>
      </c>
      <c r="D450" s="85">
        <f>'Transmission Cost 12-30-2014'!B398</f>
        <v>1384411.2</v>
      </c>
      <c r="E450" s="85">
        <f>'Transmission Cost 12-30-2014'!D398</f>
        <v>1007193.8799999999</v>
      </c>
      <c r="F450" s="86" t="s">
        <v>29</v>
      </c>
      <c r="G450" s="83"/>
      <c r="H450" s="244" t="s">
        <v>1212</v>
      </c>
      <c r="I450" s="83"/>
      <c r="J450" s="244" t="s">
        <v>1217</v>
      </c>
      <c r="K450" s="96">
        <f t="shared" ref="K450:K460" si="569">D450*V450/W450</f>
        <v>7887.2499245960498</v>
      </c>
      <c r="L450" s="96">
        <f t="shared" ref="L450:L460" si="570">E450*V450/W450</f>
        <v>5738.1721948533805</v>
      </c>
      <c r="M450" s="97">
        <f>SUM(K450:K455)</f>
        <v>84241.131547576297</v>
      </c>
      <c r="N450" s="98" t="s">
        <v>277</v>
      </c>
      <c r="O450" s="112" t="s">
        <v>270</v>
      </c>
      <c r="P450" s="98" t="e">
        <f>VLOOKUP(I450,I474:J803,2,FALSE)</f>
        <v>#N/A</v>
      </c>
      <c r="Q450" s="99" t="e">
        <f>VLOOKUP(I450,#REF!,5,FALSE)</f>
        <v>#REF!</v>
      </c>
      <c r="R450" s="99" t="e">
        <f>VLOOKUP(I450,#REF!,6,FALSE)</f>
        <v>#REF!</v>
      </c>
      <c r="S450" s="100" t="e">
        <f t="shared" ref="S450:S462" si="571">SQRT(Q450^2+R450^2)</f>
        <v>#REF!</v>
      </c>
      <c r="T450" s="83">
        <v>115</v>
      </c>
      <c r="U450" s="83">
        <v>1</v>
      </c>
      <c r="V450" s="261">
        <v>0.23799999999999999</v>
      </c>
      <c r="W450" s="261">
        <v>41.774999999999999</v>
      </c>
      <c r="X450" s="98">
        <f t="shared" si="564"/>
        <v>1</v>
      </c>
      <c r="Y450" s="98">
        <f t="shared" si="565"/>
        <v>0</v>
      </c>
      <c r="Z450" s="105">
        <f t="shared" ref="Z450:Z460" si="572">K450*X450*Y450</f>
        <v>0</v>
      </c>
      <c r="AA450" s="105">
        <f t="shared" ref="AA450:AA460" si="573">L450*X450*Y450</f>
        <v>0</v>
      </c>
      <c r="AB450" s="98">
        <f t="shared" ref="AB450:AB460" si="574">IF(N450="R",1,0)</f>
        <v>1</v>
      </c>
      <c r="AC450" s="105">
        <f t="shared" ref="AC450:AC460" si="575">K450*X450*AB450</f>
        <v>7887.2499245960498</v>
      </c>
      <c r="AD450" s="105">
        <f t="shared" ref="AD450:AD460" si="576">L450*X450*AB450</f>
        <v>5738.1721948533805</v>
      </c>
      <c r="AE450" s="103" t="s">
        <v>270</v>
      </c>
      <c r="AF450" s="38">
        <v>526</v>
      </c>
      <c r="AG450" s="38">
        <v>100</v>
      </c>
      <c r="AH450" s="42">
        <f t="shared" si="566"/>
        <v>0.23799999999999999</v>
      </c>
      <c r="AI450" s="82"/>
    </row>
    <row r="451" spans="1:35" ht="14.45" customHeight="1" x14ac:dyDescent="0.2">
      <c r="A451" s="83">
        <v>115</v>
      </c>
      <c r="B451" s="84" t="s">
        <v>512</v>
      </c>
      <c r="C451" s="87" t="s">
        <v>71</v>
      </c>
      <c r="D451" s="85">
        <f>'Transmission Cost 12-30-2014'!B398</f>
        <v>1384411.2</v>
      </c>
      <c r="E451" s="85">
        <f>'Transmission Cost 12-30-2014'!D398</f>
        <v>1007193.8799999999</v>
      </c>
      <c r="F451" s="86" t="s">
        <v>29</v>
      </c>
      <c r="G451" s="83"/>
      <c r="H451" s="244" t="s">
        <v>1213</v>
      </c>
      <c r="I451" s="83"/>
      <c r="J451" s="244" t="s">
        <v>1218</v>
      </c>
      <c r="K451" s="96">
        <f t="shared" si="569"/>
        <v>3313.9705565529621</v>
      </c>
      <c r="L451" s="96">
        <f t="shared" si="570"/>
        <v>2410.9967205266307</v>
      </c>
      <c r="M451" s="97"/>
      <c r="N451" s="98" t="s">
        <v>277</v>
      </c>
      <c r="O451" s="112" t="s">
        <v>270</v>
      </c>
      <c r="P451" s="98" t="e">
        <f>VLOOKUP(I451,I475:J804,2,FALSE)</f>
        <v>#N/A</v>
      </c>
      <c r="Q451" s="99" t="e">
        <f>VLOOKUP(I451,#REF!,5,FALSE)</f>
        <v>#REF!</v>
      </c>
      <c r="R451" s="99" t="e">
        <f>VLOOKUP(I451,#REF!,6,FALSE)</f>
        <v>#REF!</v>
      </c>
      <c r="S451" s="100" t="e">
        <f t="shared" si="571"/>
        <v>#REF!</v>
      </c>
      <c r="T451" s="83">
        <v>115</v>
      </c>
      <c r="U451" s="83">
        <v>1</v>
      </c>
      <c r="V451" s="311">
        <v>0.1</v>
      </c>
      <c r="W451" s="261">
        <v>41.774999999999999</v>
      </c>
      <c r="X451" s="98">
        <f t="shared" si="564"/>
        <v>1</v>
      </c>
      <c r="Y451" s="98">
        <f t="shared" si="565"/>
        <v>0</v>
      </c>
      <c r="Z451" s="105">
        <f t="shared" si="572"/>
        <v>0</v>
      </c>
      <c r="AA451" s="105">
        <f t="shared" si="573"/>
        <v>0</v>
      </c>
      <c r="AB451" s="98">
        <f t="shared" si="574"/>
        <v>1</v>
      </c>
      <c r="AC451" s="105">
        <f t="shared" si="575"/>
        <v>3313.9705565529621</v>
      </c>
      <c r="AD451" s="105">
        <f t="shared" si="576"/>
        <v>2410.9967205266307</v>
      </c>
      <c r="AE451" s="103" t="s">
        <v>270</v>
      </c>
      <c r="AF451" s="38">
        <v>526</v>
      </c>
      <c r="AG451" s="38">
        <v>100</v>
      </c>
      <c r="AH451" s="153">
        <f t="shared" si="566"/>
        <v>0.1</v>
      </c>
      <c r="AI451" s="82"/>
    </row>
    <row r="452" spans="1:35" ht="14.45" customHeight="1" x14ac:dyDescent="0.2">
      <c r="A452" s="83">
        <v>115</v>
      </c>
      <c r="B452" s="84" t="s">
        <v>512</v>
      </c>
      <c r="C452" s="87" t="s">
        <v>71</v>
      </c>
      <c r="D452" s="85">
        <f>'Transmission Cost 12-30-2014'!B398</f>
        <v>1384411.2</v>
      </c>
      <c r="E452" s="85">
        <f>'Transmission Cost 12-30-2014'!D398</f>
        <v>1007193.8799999999</v>
      </c>
      <c r="F452" s="86" t="s">
        <v>29</v>
      </c>
      <c r="G452" s="83"/>
      <c r="H452" s="244" t="s">
        <v>1214</v>
      </c>
      <c r="I452" s="83"/>
      <c r="J452" s="244" t="s">
        <v>1219</v>
      </c>
      <c r="K452" s="96">
        <f t="shared" si="569"/>
        <v>430.81617235188503</v>
      </c>
      <c r="L452" s="96">
        <f t="shared" si="570"/>
        <v>313.42957366846196</v>
      </c>
      <c r="M452" s="97"/>
      <c r="N452" s="98" t="s">
        <v>277</v>
      </c>
      <c r="O452" s="112" t="s">
        <v>270</v>
      </c>
      <c r="P452" s="98" t="e">
        <f>VLOOKUP(I452,I476:J805,2,FALSE)</f>
        <v>#N/A</v>
      </c>
      <c r="Q452" s="99" t="e">
        <f>VLOOKUP(I452,#REF!,5,FALSE)</f>
        <v>#REF!</v>
      </c>
      <c r="R452" s="99" t="e">
        <f>VLOOKUP(I452,#REF!,6,FALSE)</f>
        <v>#REF!</v>
      </c>
      <c r="S452" s="100" t="e">
        <f t="shared" si="571"/>
        <v>#REF!</v>
      </c>
      <c r="T452" s="83">
        <v>115</v>
      </c>
      <c r="U452" s="83">
        <v>1</v>
      </c>
      <c r="V452" s="311">
        <v>1.2999999999999999E-2</v>
      </c>
      <c r="W452" s="261">
        <v>41.774999999999999</v>
      </c>
      <c r="X452" s="98">
        <f t="shared" si="564"/>
        <v>1</v>
      </c>
      <c r="Y452" s="98">
        <f t="shared" si="565"/>
        <v>0</v>
      </c>
      <c r="Z452" s="105">
        <f t="shared" si="572"/>
        <v>0</v>
      </c>
      <c r="AA452" s="105">
        <f t="shared" si="573"/>
        <v>0</v>
      </c>
      <c r="AB452" s="98">
        <f t="shared" si="574"/>
        <v>1</v>
      </c>
      <c r="AC452" s="105">
        <f t="shared" si="575"/>
        <v>430.81617235188503</v>
      </c>
      <c r="AD452" s="105">
        <f t="shared" si="576"/>
        <v>313.42957366846196</v>
      </c>
      <c r="AE452" s="103" t="s">
        <v>270</v>
      </c>
      <c r="AF452" s="38">
        <v>526</v>
      </c>
      <c r="AG452" s="38">
        <v>100</v>
      </c>
      <c r="AH452" s="153">
        <f t="shared" si="566"/>
        <v>1.2999999999999999E-2</v>
      </c>
      <c r="AI452" s="82"/>
    </row>
    <row r="453" spans="1:35" ht="14.45" customHeight="1" x14ac:dyDescent="0.2">
      <c r="A453" s="83">
        <v>115</v>
      </c>
      <c r="B453" s="84" t="s">
        <v>512</v>
      </c>
      <c r="C453" s="87" t="s">
        <v>71</v>
      </c>
      <c r="D453" s="85">
        <f>'Transmission Cost 12-30-2014'!B398</f>
        <v>1384411.2</v>
      </c>
      <c r="E453" s="85">
        <f>'Transmission Cost 12-30-2014'!D398</f>
        <v>1007193.8799999999</v>
      </c>
      <c r="F453" s="86" t="s">
        <v>29</v>
      </c>
      <c r="G453" s="83"/>
      <c r="H453" s="244" t="s">
        <v>1215</v>
      </c>
      <c r="I453" s="83"/>
      <c r="J453" s="244" t="s">
        <v>1220</v>
      </c>
      <c r="K453" s="96">
        <f t="shared" si="569"/>
        <v>3413.3896732495505</v>
      </c>
      <c r="L453" s="96">
        <f t="shared" si="570"/>
        <v>2483.3266221424292</v>
      </c>
      <c r="M453" s="97"/>
      <c r="N453" s="98" t="s">
        <v>277</v>
      </c>
      <c r="O453" s="112" t="s">
        <v>270</v>
      </c>
      <c r="P453" s="98" t="e">
        <f>VLOOKUP(I453,I477:J806,2,FALSE)</f>
        <v>#N/A</v>
      </c>
      <c r="Q453" s="99" t="e">
        <f>VLOOKUP(I453,#REF!,5,FALSE)</f>
        <v>#REF!</v>
      </c>
      <c r="R453" s="99" t="e">
        <f>VLOOKUP(I453,#REF!,6,FALSE)</f>
        <v>#REF!</v>
      </c>
      <c r="S453" s="100" t="e">
        <f t="shared" si="571"/>
        <v>#REF!</v>
      </c>
      <c r="T453" s="83">
        <v>115</v>
      </c>
      <c r="U453" s="83">
        <v>1</v>
      </c>
      <c r="V453" s="311">
        <v>0.10299999999999999</v>
      </c>
      <c r="W453" s="261">
        <v>41.774999999999999</v>
      </c>
      <c r="X453" s="98">
        <f t="shared" si="564"/>
        <v>1</v>
      </c>
      <c r="Y453" s="98">
        <f t="shared" si="565"/>
        <v>0</v>
      </c>
      <c r="Z453" s="105">
        <f t="shared" si="572"/>
        <v>0</v>
      </c>
      <c r="AA453" s="105">
        <f t="shared" si="573"/>
        <v>0</v>
      </c>
      <c r="AB453" s="98">
        <f t="shared" si="574"/>
        <v>1</v>
      </c>
      <c r="AC453" s="105">
        <f t="shared" si="575"/>
        <v>3413.3896732495505</v>
      </c>
      <c r="AD453" s="105">
        <f t="shared" si="576"/>
        <v>2483.3266221424292</v>
      </c>
      <c r="AE453" s="103" t="s">
        <v>270</v>
      </c>
      <c r="AF453" s="38">
        <v>526</v>
      </c>
      <c r="AG453" s="38">
        <v>100</v>
      </c>
      <c r="AH453" s="153">
        <f t="shared" si="566"/>
        <v>0.10299999999999999</v>
      </c>
      <c r="AI453" s="82"/>
    </row>
    <row r="454" spans="1:35" ht="14.45" customHeight="1" x14ac:dyDescent="0.2">
      <c r="A454" s="83">
        <v>115</v>
      </c>
      <c r="B454" s="84" t="s">
        <v>512</v>
      </c>
      <c r="C454" s="87" t="s">
        <v>71</v>
      </c>
      <c r="D454" s="85">
        <f>'Transmission Cost 12-30-2014'!B398</f>
        <v>1384411.2</v>
      </c>
      <c r="E454" s="85">
        <f>'Transmission Cost 12-30-2014'!D398</f>
        <v>1007193.8799999999</v>
      </c>
      <c r="F454" s="86" t="s">
        <v>29</v>
      </c>
      <c r="G454" s="83"/>
      <c r="H454" s="244" t="s">
        <v>1216</v>
      </c>
      <c r="I454" s="83"/>
      <c r="J454" s="244" t="s">
        <v>1221</v>
      </c>
      <c r="K454" s="96">
        <f t="shared" si="569"/>
        <v>68864.308165170558</v>
      </c>
      <c r="L454" s="96">
        <f t="shared" si="570"/>
        <v>50100.511852543379</v>
      </c>
      <c r="M454" s="97"/>
      <c r="N454" s="98" t="s">
        <v>277</v>
      </c>
      <c r="O454" s="112" t="s">
        <v>270</v>
      </c>
      <c r="P454" s="98" t="e">
        <f>VLOOKUP(I454,I478:J807,2,FALSE)</f>
        <v>#N/A</v>
      </c>
      <c r="Q454" s="99" t="e">
        <f>VLOOKUP(I454,#REF!,5,FALSE)</f>
        <v>#REF!</v>
      </c>
      <c r="R454" s="99" t="e">
        <f>VLOOKUP(I454,#REF!,6,FALSE)</f>
        <v>#REF!</v>
      </c>
      <c r="S454" s="100" t="e">
        <f t="shared" si="571"/>
        <v>#REF!</v>
      </c>
      <c r="T454" s="83">
        <v>115</v>
      </c>
      <c r="U454" s="83">
        <v>1</v>
      </c>
      <c r="V454" s="311">
        <v>2.0779999999999998</v>
      </c>
      <c r="W454" s="261">
        <v>41.774999999999999</v>
      </c>
      <c r="X454" s="98">
        <f t="shared" si="564"/>
        <v>1</v>
      </c>
      <c r="Y454" s="98">
        <f t="shared" si="565"/>
        <v>0</v>
      </c>
      <c r="Z454" s="105">
        <f t="shared" si="572"/>
        <v>0</v>
      </c>
      <c r="AA454" s="105">
        <f t="shared" si="573"/>
        <v>0</v>
      </c>
      <c r="AB454" s="98">
        <f t="shared" si="574"/>
        <v>1</v>
      </c>
      <c r="AC454" s="105">
        <f t="shared" si="575"/>
        <v>68864.308165170558</v>
      </c>
      <c r="AD454" s="105">
        <f t="shared" si="576"/>
        <v>50100.511852543379</v>
      </c>
      <c r="AE454" s="103" t="s">
        <v>270</v>
      </c>
      <c r="AF454" s="38">
        <v>526</v>
      </c>
      <c r="AG454" s="38">
        <v>100</v>
      </c>
      <c r="AH454" s="153">
        <f t="shared" si="566"/>
        <v>2.0779999999999998</v>
      </c>
      <c r="AI454" s="82"/>
    </row>
    <row r="455" spans="1:35" ht="14.45" customHeight="1" x14ac:dyDescent="0.2">
      <c r="A455" s="244">
        <v>115</v>
      </c>
      <c r="B455" s="254" t="s">
        <v>512</v>
      </c>
      <c r="C455" s="244" t="s">
        <v>71</v>
      </c>
      <c r="D455" s="85">
        <f>'Transmission Cost 12-30-2014'!B398</f>
        <v>1384411.2</v>
      </c>
      <c r="E455" s="85">
        <f>'Transmission Cost 12-30-2014'!D398</f>
        <v>1007193.8799999999</v>
      </c>
      <c r="F455" s="183" t="s">
        <v>29</v>
      </c>
      <c r="G455" s="83"/>
      <c r="H455" s="244" t="s">
        <v>1222</v>
      </c>
      <c r="I455" s="83"/>
      <c r="J455" s="244" t="s">
        <v>1223</v>
      </c>
      <c r="K455" s="96">
        <f>D455*V455/W455</f>
        <v>331.39705565529624</v>
      </c>
      <c r="L455" s="96">
        <f>E455*V455/W455</f>
        <v>241.0996720526631</v>
      </c>
      <c r="M455" s="97"/>
      <c r="N455" s="98" t="s">
        <v>277</v>
      </c>
      <c r="O455" s="112" t="s">
        <v>270</v>
      </c>
      <c r="P455" s="98"/>
      <c r="Q455" s="99"/>
      <c r="R455" s="99"/>
      <c r="S455" s="100"/>
      <c r="T455" s="83">
        <v>115</v>
      </c>
      <c r="U455" s="83">
        <v>1</v>
      </c>
      <c r="V455" s="311">
        <v>0.01</v>
      </c>
      <c r="W455" s="261">
        <v>41.774999999999999</v>
      </c>
      <c r="X455" s="98">
        <f t="shared" si="564"/>
        <v>1</v>
      </c>
      <c r="Y455" s="98">
        <f t="shared" si="565"/>
        <v>0</v>
      </c>
      <c r="Z455" s="105">
        <f>K455*X455*Y455</f>
        <v>0</v>
      </c>
      <c r="AA455" s="105">
        <f>L455*X455*Y455</f>
        <v>0</v>
      </c>
      <c r="AB455" s="98">
        <f t="shared" si="574"/>
        <v>1</v>
      </c>
      <c r="AC455" s="105">
        <f>K455*X455*AB455</f>
        <v>331.39705565529624</v>
      </c>
      <c r="AD455" s="105">
        <f>L455*X455*AB455</f>
        <v>241.0996720526631</v>
      </c>
      <c r="AE455" s="103" t="s">
        <v>270</v>
      </c>
      <c r="AF455" s="38">
        <v>526</v>
      </c>
      <c r="AG455" s="38">
        <v>100</v>
      </c>
      <c r="AH455" s="153">
        <f t="shared" si="566"/>
        <v>0.01</v>
      </c>
      <c r="AI455" s="82"/>
    </row>
    <row r="456" spans="1:35" ht="14.45" customHeight="1" x14ac:dyDescent="0.2">
      <c r="A456" s="83">
        <v>115</v>
      </c>
      <c r="B456" s="84" t="s">
        <v>547</v>
      </c>
      <c r="C456" s="198" t="s">
        <v>1384</v>
      </c>
      <c r="D456" s="85">
        <v>0</v>
      </c>
      <c r="E456" s="85">
        <v>0</v>
      </c>
      <c r="F456" s="86" t="s">
        <v>29</v>
      </c>
      <c r="G456" s="83">
        <v>50880</v>
      </c>
      <c r="H456" s="244" t="s">
        <v>1224</v>
      </c>
      <c r="I456" s="83">
        <v>50924</v>
      </c>
      <c r="J456" s="244" t="s">
        <v>1225</v>
      </c>
      <c r="K456" s="96">
        <f>D456*V456/W456</f>
        <v>0</v>
      </c>
      <c r="L456" s="96">
        <f>E456*V456/W456</f>
        <v>0</v>
      </c>
      <c r="M456" s="97">
        <f>SUM(K456)</f>
        <v>0</v>
      </c>
      <c r="N456" s="98" t="s">
        <v>277</v>
      </c>
      <c r="O456" s="112" t="s">
        <v>270</v>
      </c>
      <c r="P456" s="98" t="e">
        <f>VLOOKUP(I456,I459:J788,2,FALSE)</f>
        <v>#N/A</v>
      </c>
      <c r="Q456" s="99" t="e">
        <f>VLOOKUP(I456,#REF!,5,FALSE)</f>
        <v>#REF!</v>
      </c>
      <c r="R456" s="99" t="e">
        <f>VLOOKUP(I456,#REF!,6,FALSE)</f>
        <v>#REF!</v>
      </c>
      <c r="S456" s="100" t="e">
        <f>SQRT(Q456^2+R456^2)</f>
        <v>#REF!</v>
      </c>
      <c r="T456" s="83">
        <v>115</v>
      </c>
      <c r="U456" s="83">
        <v>1</v>
      </c>
      <c r="V456" s="261">
        <v>5.8410000000000002</v>
      </c>
      <c r="W456" s="261">
        <v>19.396000000000001</v>
      </c>
      <c r="X456" s="98">
        <f t="shared" si="564"/>
        <v>1</v>
      </c>
      <c r="Y456" s="98">
        <f t="shared" si="565"/>
        <v>0</v>
      </c>
      <c r="Z456" s="105">
        <f>K456*X456*Y456</f>
        <v>0</v>
      </c>
      <c r="AA456" s="105">
        <f>L456*X456*Y456</f>
        <v>0</v>
      </c>
      <c r="AB456" s="98">
        <f>IF(N456="R",1,0)</f>
        <v>1</v>
      </c>
      <c r="AC456" s="105">
        <f>K456*X456*AB456</f>
        <v>0</v>
      </c>
      <c r="AD456" s="105">
        <f>L456*X456*AB456</f>
        <v>0</v>
      </c>
      <c r="AE456" s="103" t="s">
        <v>270</v>
      </c>
      <c r="AF456" s="38">
        <v>526</v>
      </c>
      <c r="AG456" s="38">
        <v>100</v>
      </c>
      <c r="AH456" s="38">
        <f>V456</f>
        <v>5.8410000000000002</v>
      </c>
      <c r="AI456" s="82"/>
    </row>
    <row r="457" spans="1:35" ht="14.45" customHeight="1" x14ac:dyDescent="0.2">
      <c r="A457" s="83">
        <v>115</v>
      </c>
      <c r="B457" s="84" t="s">
        <v>1385</v>
      </c>
      <c r="C457" s="246" t="s">
        <v>9</v>
      </c>
      <c r="D457" s="85">
        <f>'Transmission Cost 12-30-2014'!B326</f>
        <v>763156.56</v>
      </c>
      <c r="E457" s="85">
        <f>'Transmission Cost 12-30-2014'!D326</f>
        <v>687945</v>
      </c>
      <c r="F457" s="86" t="s">
        <v>29</v>
      </c>
      <c r="G457" s="83"/>
      <c r="H457" s="88" t="s">
        <v>1386</v>
      </c>
      <c r="I457" s="83"/>
      <c r="J457" s="94" t="s">
        <v>1387</v>
      </c>
      <c r="K457" s="96">
        <f t="shared" si="569"/>
        <v>83173.294098414262</v>
      </c>
      <c r="L457" s="96">
        <f t="shared" si="570"/>
        <v>74976.295569723719</v>
      </c>
      <c r="M457" s="97">
        <f>SUM(K457)</f>
        <v>83173.294098414262</v>
      </c>
      <c r="N457" s="98" t="s">
        <v>277</v>
      </c>
      <c r="O457" s="112" t="s">
        <v>270</v>
      </c>
      <c r="P457" s="98"/>
      <c r="Q457" s="99"/>
      <c r="R457" s="99"/>
      <c r="S457" s="100"/>
      <c r="T457" s="83">
        <v>115</v>
      </c>
      <c r="U457" s="83">
        <v>1</v>
      </c>
      <c r="V457" s="101">
        <v>2</v>
      </c>
      <c r="W457" s="101">
        <v>18.350999999999999</v>
      </c>
      <c r="X457" s="98">
        <f t="shared" si="564"/>
        <v>1</v>
      </c>
      <c r="Y457" s="98">
        <f t="shared" si="565"/>
        <v>0</v>
      </c>
      <c r="Z457" s="105">
        <f t="shared" si="572"/>
        <v>0</v>
      </c>
      <c r="AA457" s="105">
        <f t="shared" si="573"/>
        <v>0</v>
      </c>
      <c r="AB457" s="98">
        <f t="shared" si="574"/>
        <v>1</v>
      </c>
      <c r="AC457" s="105">
        <f t="shared" si="575"/>
        <v>83173.294098414262</v>
      </c>
      <c r="AD457" s="105">
        <f t="shared" si="576"/>
        <v>74976.295569723719</v>
      </c>
      <c r="AE457" s="103" t="s">
        <v>270</v>
      </c>
      <c r="AF457" s="38">
        <v>526</v>
      </c>
      <c r="AG457" s="38">
        <v>100</v>
      </c>
      <c r="AH457" s="150">
        <f>V457</f>
        <v>2</v>
      </c>
      <c r="AI457" s="82"/>
    </row>
    <row r="458" spans="1:35" ht="14.45" customHeight="1" x14ac:dyDescent="0.2">
      <c r="A458" s="83">
        <v>115</v>
      </c>
      <c r="B458" s="84" t="s">
        <v>549</v>
      </c>
      <c r="C458" s="93" t="str">
        <f>VLOOKUP(B458,ckt_lookup,2,FALSE)</f>
        <v>Elec Tran-Line OH-TX-115KV-Northwest Int-Bush Sub</v>
      </c>
      <c r="D458" s="85">
        <f>VLOOKUP(C458,TLine_Cost,2,FALSE)</f>
        <v>198059.5</v>
      </c>
      <c r="E458" s="85">
        <f>VLOOKUP(C458,TLine_Cost,4,FALSE)</f>
        <v>119653.92</v>
      </c>
      <c r="F458" s="86" t="s">
        <v>29</v>
      </c>
      <c r="G458" s="83">
        <v>50938</v>
      </c>
      <c r="H458" s="244" t="s">
        <v>1226</v>
      </c>
      <c r="I458" s="83">
        <v>50943</v>
      </c>
      <c r="J458" s="244" t="s">
        <v>1227</v>
      </c>
      <c r="K458" s="96">
        <f t="shared" si="569"/>
        <v>198059.5</v>
      </c>
      <c r="L458" s="96">
        <f t="shared" si="570"/>
        <v>119653.92</v>
      </c>
      <c r="M458" s="97">
        <f>SUM(K458)</f>
        <v>198059.5</v>
      </c>
      <c r="N458" s="98" t="s">
        <v>277</v>
      </c>
      <c r="O458" s="112" t="s">
        <v>270</v>
      </c>
      <c r="P458" s="98" t="e">
        <f>VLOOKUP(I458,I459:J789,2,FALSE)</f>
        <v>#N/A</v>
      </c>
      <c r="Q458" s="99" t="e">
        <f>VLOOKUP(I458,#REF!,5,FALSE)</f>
        <v>#REF!</v>
      </c>
      <c r="R458" s="99" t="e">
        <f>VLOOKUP(I458,#REF!,6,FALSE)</f>
        <v>#REF!</v>
      </c>
      <c r="S458" s="100" t="e">
        <f t="shared" si="571"/>
        <v>#REF!</v>
      </c>
      <c r="T458" s="83">
        <v>115</v>
      </c>
      <c r="U458" s="83">
        <v>1</v>
      </c>
      <c r="V458" s="101">
        <v>4.3150000000000004</v>
      </c>
      <c r="W458" s="101">
        <f>SUM(V458:V458)</f>
        <v>4.3150000000000004</v>
      </c>
      <c r="X458" s="98">
        <f t="shared" si="564"/>
        <v>1</v>
      </c>
      <c r="Y458" s="98">
        <f t="shared" si="565"/>
        <v>0</v>
      </c>
      <c r="Z458" s="105">
        <f t="shared" si="572"/>
        <v>0</v>
      </c>
      <c r="AA458" s="105">
        <f t="shared" si="573"/>
        <v>0</v>
      </c>
      <c r="AB458" s="98">
        <f t="shared" si="574"/>
        <v>1</v>
      </c>
      <c r="AC458" s="105">
        <f t="shared" si="575"/>
        <v>198059.5</v>
      </c>
      <c r="AD458" s="105">
        <f t="shared" si="576"/>
        <v>119653.92</v>
      </c>
      <c r="AE458" s="103" t="s">
        <v>270</v>
      </c>
      <c r="AF458" s="38">
        <v>526</v>
      </c>
      <c r="AG458" s="38">
        <v>100</v>
      </c>
      <c r="AH458" s="150">
        <f t="shared" si="566"/>
        <v>4.3150000000000004</v>
      </c>
      <c r="AI458" s="82"/>
    </row>
    <row r="459" spans="1:35" ht="14.45" customHeight="1" x14ac:dyDescent="0.2">
      <c r="A459" s="83">
        <v>115</v>
      </c>
      <c r="B459" s="84" t="s">
        <v>550</v>
      </c>
      <c r="C459" s="93" t="s">
        <v>551</v>
      </c>
      <c r="D459" s="85">
        <f>'Transmission Cost 12-30-2014'!B430</f>
        <v>2265438.71</v>
      </c>
      <c r="E459" s="85">
        <f>'Transmission Cost 12-30-2014'!D430</f>
        <v>1517257.55</v>
      </c>
      <c r="F459" s="86" t="s">
        <v>29</v>
      </c>
      <c r="G459" s="83">
        <v>51012</v>
      </c>
      <c r="H459" s="244" t="s">
        <v>1228</v>
      </c>
      <c r="I459" s="83">
        <v>51010</v>
      </c>
      <c r="J459" s="244" t="s">
        <v>1230</v>
      </c>
      <c r="K459" s="96">
        <f t="shared" si="569"/>
        <v>1242633.2221496671</v>
      </c>
      <c r="L459" s="96">
        <f t="shared" si="570"/>
        <v>832242.6159070133</v>
      </c>
      <c r="M459" s="97">
        <f>SUM(K459:K460)</f>
        <v>2265438.71</v>
      </c>
      <c r="N459" s="98" t="s">
        <v>277</v>
      </c>
      <c r="O459" s="112" t="s">
        <v>270</v>
      </c>
      <c r="P459" s="98" t="e">
        <f>VLOOKUP(I459,I460:J792,2,FALSE)</f>
        <v>#N/A</v>
      </c>
      <c r="Q459" s="99" t="e">
        <f>VLOOKUP(I459,#REF!,5,FALSE)</f>
        <v>#REF!</v>
      </c>
      <c r="R459" s="99" t="e">
        <f>VLOOKUP(I459,#REF!,6,FALSE)</f>
        <v>#REF!</v>
      </c>
      <c r="S459" s="100" t="e">
        <f t="shared" si="571"/>
        <v>#REF!</v>
      </c>
      <c r="T459" s="83">
        <v>115</v>
      </c>
      <c r="U459" s="83">
        <v>1</v>
      </c>
      <c r="V459" s="101">
        <v>4.2</v>
      </c>
      <c r="W459" s="101">
        <v>7.657</v>
      </c>
      <c r="X459" s="98">
        <f t="shared" si="564"/>
        <v>1</v>
      </c>
      <c r="Y459" s="98">
        <f t="shared" si="565"/>
        <v>0</v>
      </c>
      <c r="Z459" s="105">
        <f t="shared" si="572"/>
        <v>0</v>
      </c>
      <c r="AA459" s="105">
        <f t="shared" si="573"/>
        <v>0</v>
      </c>
      <c r="AB459" s="98">
        <f t="shared" si="574"/>
        <v>1</v>
      </c>
      <c r="AC459" s="105">
        <f t="shared" si="575"/>
        <v>1242633.2221496671</v>
      </c>
      <c r="AD459" s="105">
        <f t="shared" si="576"/>
        <v>832242.6159070133</v>
      </c>
      <c r="AE459" s="103" t="s">
        <v>270</v>
      </c>
      <c r="AF459" s="38">
        <v>526</v>
      </c>
      <c r="AG459" s="38">
        <v>100</v>
      </c>
      <c r="AH459" s="150">
        <f t="shared" si="566"/>
        <v>4.2</v>
      </c>
      <c r="AI459" s="82"/>
    </row>
    <row r="460" spans="1:35" ht="14.45" customHeight="1" x14ac:dyDescent="0.2">
      <c r="A460" s="83">
        <v>115</v>
      </c>
      <c r="B460" s="84" t="s">
        <v>550</v>
      </c>
      <c r="C460" s="93" t="s">
        <v>551</v>
      </c>
      <c r="D460" s="85">
        <f>'Transmission Cost 12-30-2014'!B430</f>
        <v>2265438.71</v>
      </c>
      <c r="E460" s="85">
        <f>'Transmission Cost 12-30-2014'!D430</f>
        <v>1517257.55</v>
      </c>
      <c r="F460" s="86" t="s">
        <v>29</v>
      </c>
      <c r="G460" s="83">
        <v>51020</v>
      </c>
      <c r="H460" s="244" t="s">
        <v>1229</v>
      </c>
      <c r="I460" s="83">
        <v>51012</v>
      </c>
      <c r="J460" s="244" t="s">
        <v>1231</v>
      </c>
      <c r="K460" s="96">
        <f t="shared" si="569"/>
        <v>1022805.487850333</v>
      </c>
      <c r="L460" s="96">
        <f t="shared" si="570"/>
        <v>685014.93409298675</v>
      </c>
      <c r="M460" s="97"/>
      <c r="N460" s="98" t="s">
        <v>277</v>
      </c>
      <c r="O460" s="112" t="s">
        <v>270</v>
      </c>
      <c r="P460" s="98" t="e">
        <f>VLOOKUP(I460,I461:J793,2,FALSE)</f>
        <v>#N/A</v>
      </c>
      <c r="Q460" s="99" t="e">
        <f>VLOOKUP(I460,#REF!,5,FALSE)</f>
        <v>#REF!</v>
      </c>
      <c r="R460" s="99" t="e">
        <f>VLOOKUP(I460,#REF!,6,FALSE)</f>
        <v>#REF!</v>
      </c>
      <c r="S460" s="100" t="e">
        <f t="shared" si="571"/>
        <v>#REF!</v>
      </c>
      <c r="T460" s="83">
        <v>115</v>
      </c>
      <c r="U460" s="83">
        <v>1</v>
      </c>
      <c r="V460" s="101">
        <v>3.4569999999999999</v>
      </c>
      <c r="W460" s="101">
        <v>7.657</v>
      </c>
      <c r="X460" s="98">
        <f t="shared" si="564"/>
        <v>1</v>
      </c>
      <c r="Y460" s="98">
        <f t="shared" si="565"/>
        <v>0</v>
      </c>
      <c r="Z460" s="105">
        <f t="shared" si="572"/>
        <v>0</v>
      </c>
      <c r="AA460" s="105">
        <f t="shared" si="573"/>
        <v>0</v>
      </c>
      <c r="AB460" s="98">
        <f t="shared" si="574"/>
        <v>1</v>
      </c>
      <c r="AC460" s="105">
        <f t="shared" si="575"/>
        <v>1022805.487850333</v>
      </c>
      <c r="AD460" s="105">
        <f t="shared" si="576"/>
        <v>685014.93409298675</v>
      </c>
      <c r="AE460" s="103" t="s">
        <v>270</v>
      </c>
      <c r="AF460" s="38">
        <v>526</v>
      </c>
      <c r="AG460" s="38">
        <v>100</v>
      </c>
      <c r="AH460" s="150">
        <f t="shared" si="566"/>
        <v>3.4569999999999999</v>
      </c>
      <c r="AI460" s="82"/>
    </row>
    <row r="461" spans="1:35" ht="14.45" customHeight="1" x14ac:dyDescent="0.2">
      <c r="A461" s="83">
        <v>69</v>
      </c>
      <c r="B461" s="84" t="s">
        <v>552</v>
      </c>
      <c r="C461" s="93" t="str">
        <f>VLOOKUP(B461,ckt_lookup,2,FALSE)</f>
        <v>Elec Tran-Line UG-TX- 69KV-Lawrence Park Sub-Soncy Sub</v>
      </c>
      <c r="D461" s="85">
        <f>'Transmission Cost 12-30-2014'!B540</f>
        <v>481331.75</v>
      </c>
      <c r="E461" s="85">
        <f>'Transmission Cost 12-30-2014'!D540</f>
        <v>212664.69999999998</v>
      </c>
      <c r="F461" s="86" t="s">
        <v>30</v>
      </c>
      <c r="G461" s="83">
        <v>50969</v>
      </c>
      <c r="H461" s="88" t="s">
        <v>553</v>
      </c>
      <c r="I461" s="83">
        <v>50975</v>
      </c>
      <c r="J461" s="94" t="s">
        <v>554</v>
      </c>
      <c r="K461" s="96">
        <f t="shared" ref="K461:K463" si="577">D461*V461/W461</f>
        <v>481331.75</v>
      </c>
      <c r="L461" s="96">
        <f t="shared" ref="L461:L463" si="578">E461*V461/W461</f>
        <v>212664.69999999998</v>
      </c>
      <c r="M461" s="97">
        <f>SUM(K461)</f>
        <v>481331.75</v>
      </c>
      <c r="N461" s="98" t="s">
        <v>277</v>
      </c>
      <c r="O461" s="112" t="s">
        <v>270</v>
      </c>
      <c r="P461" s="98" t="e">
        <f>VLOOKUP(I461,I462:J794,2,FALSE)</f>
        <v>#N/A</v>
      </c>
      <c r="Q461" s="99" t="e">
        <f>VLOOKUP(I461,#REF!,5,FALSE)</f>
        <v>#REF!</v>
      </c>
      <c r="R461" s="99" t="e">
        <f>VLOOKUP(I461,#REF!,6,FALSE)</f>
        <v>#REF!</v>
      </c>
      <c r="S461" s="100" t="e">
        <f t="shared" si="571"/>
        <v>#REF!</v>
      </c>
      <c r="T461" s="83">
        <v>69</v>
      </c>
      <c r="U461" s="83">
        <v>1</v>
      </c>
      <c r="V461" s="101">
        <v>3.24</v>
      </c>
      <c r="W461" s="101">
        <v>3.24</v>
      </c>
      <c r="X461" s="98">
        <f t="shared" si="564"/>
        <v>0</v>
      </c>
      <c r="Y461" s="98">
        <f t="shared" si="565"/>
        <v>0</v>
      </c>
      <c r="Z461" s="105">
        <f t="shared" ref="Z461:Z472" si="579">K461*X461*Y461</f>
        <v>0</v>
      </c>
      <c r="AA461" s="105">
        <f t="shared" ref="AA461:AA463" si="580">L461*X461*Y461</f>
        <v>0</v>
      </c>
      <c r="AB461" s="98">
        <f t="shared" ref="AB461:AB463" si="581">IF(N461="R",1,0)</f>
        <v>1</v>
      </c>
      <c r="AC461" s="105">
        <f t="shared" ref="AC461:AC462" si="582">K461*X461*AB461</f>
        <v>0</v>
      </c>
      <c r="AD461" s="105">
        <f t="shared" ref="AD461:AD463" si="583">L461*X461*AB461</f>
        <v>0</v>
      </c>
      <c r="AE461" s="103" t="s">
        <v>270</v>
      </c>
      <c r="AF461" s="38">
        <v>526</v>
      </c>
      <c r="AG461" s="38">
        <v>100</v>
      </c>
      <c r="AH461" s="150">
        <f t="shared" si="566"/>
        <v>3.24</v>
      </c>
      <c r="AI461" s="82"/>
    </row>
    <row r="462" spans="1:35" ht="14.45" customHeight="1" x14ac:dyDescent="0.2">
      <c r="A462" s="83">
        <v>69</v>
      </c>
      <c r="B462" s="84" t="s">
        <v>555</v>
      </c>
      <c r="C462" s="264" t="s">
        <v>216</v>
      </c>
      <c r="D462" s="85">
        <f>'Transmission Cost 12-30-2014'!B541</f>
        <v>271182.71000000002</v>
      </c>
      <c r="E462" s="85">
        <f>'Transmission Cost 12-30-2014'!D541</f>
        <v>133533.87</v>
      </c>
      <c r="F462" s="86" t="s">
        <v>30</v>
      </c>
      <c r="G462" s="83">
        <v>51007</v>
      </c>
      <c r="H462" s="88" t="s">
        <v>557</v>
      </c>
      <c r="I462" s="83">
        <v>50973</v>
      </c>
      <c r="J462" s="94" t="s">
        <v>556</v>
      </c>
      <c r="K462" s="96">
        <f t="shared" si="577"/>
        <v>271182.71000000002</v>
      </c>
      <c r="L462" s="96">
        <f t="shared" si="578"/>
        <v>133533.87</v>
      </c>
      <c r="M462" s="97">
        <f>SUM(K462)</f>
        <v>271182.71000000002</v>
      </c>
      <c r="N462" s="98" t="s">
        <v>277</v>
      </c>
      <c r="O462" s="112" t="s">
        <v>270</v>
      </c>
      <c r="P462" s="98" t="e">
        <f>VLOOKUP(I462,I474:J795,2,FALSE)</f>
        <v>#N/A</v>
      </c>
      <c r="Q462" s="99" t="e">
        <f>VLOOKUP(I462,#REF!,5,FALSE)</f>
        <v>#REF!</v>
      </c>
      <c r="R462" s="99" t="e">
        <f>VLOOKUP(I462,#REF!,6,FALSE)</f>
        <v>#REF!</v>
      </c>
      <c r="S462" s="100" t="e">
        <f t="shared" si="571"/>
        <v>#REF!</v>
      </c>
      <c r="T462" s="83">
        <v>69</v>
      </c>
      <c r="U462" s="83">
        <v>1</v>
      </c>
      <c r="V462" s="101">
        <v>1.905</v>
      </c>
      <c r="W462" s="101">
        <v>1.905</v>
      </c>
      <c r="X462" s="98">
        <f t="shared" si="564"/>
        <v>0</v>
      </c>
      <c r="Y462" s="98">
        <f t="shared" si="565"/>
        <v>0</v>
      </c>
      <c r="Z462" s="105">
        <f t="shared" si="579"/>
        <v>0</v>
      </c>
      <c r="AA462" s="105">
        <f t="shared" si="580"/>
        <v>0</v>
      </c>
      <c r="AB462" s="98">
        <f t="shared" si="581"/>
        <v>1</v>
      </c>
      <c r="AC462" s="105">
        <f t="shared" si="582"/>
        <v>0</v>
      </c>
      <c r="AD462" s="105">
        <f t="shared" si="583"/>
        <v>0</v>
      </c>
      <c r="AE462" s="104" t="s">
        <v>270</v>
      </c>
      <c r="AF462" s="72">
        <v>526</v>
      </c>
      <c r="AG462" s="72">
        <v>100</v>
      </c>
      <c r="AH462" s="321">
        <f t="shared" si="566"/>
        <v>1.905</v>
      </c>
      <c r="AI462" s="82"/>
    </row>
    <row r="463" spans="1:35" s="35" customFormat="1" ht="15" customHeight="1" x14ac:dyDescent="0.2">
      <c r="A463" s="83">
        <v>115</v>
      </c>
      <c r="B463" s="84" t="s">
        <v>758</v>
      </c>
      <c r="C463" s="162" t="s">
        <v>395</v>
      </c>
      <c r="D463" s="85">
        <f>'Transmission Cost 12-30-2014'!B302</f>
        <v>108702.59</v>
      </c>
      <c r="E463" s="85">
        <f>'Transmission Cost 12-30-2014'!D302</f>
        <v>103096.8</v>
      </c>
      <c r="F463" s="86" t="s">
        <v>29</v>
      </c>
      <c r="G463" s="83"/>
      <c r="H463" s="88" t="s">
        <v>764</v>
      </c>
      <c r="I463" s="83"/>
      <c r="J463" s="244" t="s">
        <v>1233</v>
      </c>
      <c r="K463" s="96">
        <f t="shared" si="577"/>
        <v>108702.59</v>
      </c>
      <c r="L463" s="96">
        <f t="shared" si="578"/>
        <v>103096.8</v>
      </c>
      <c r="M463" s="97">
        <f>SUM(K463)</f>
        <v>108702.59</v>
      </c>
      <c r="N463" s="98" t="s">
        <v>277</v>
      </c>
      <c r="O463" s="112" t="s">
        <v>270</v>
      </c>
      <c r="P463" s="98"/>
      <c r="Q463" s="99"/>
      <c r="R463" s="99"/>
      <c r="S463" s="100"/>
      <c r="T463" s="83">
        <v>115</v>
      </c>
      <c r="U463" s="83">
        <v>1</v>
      </c>
      <c r="V463" s="101">
        <v>0.97699999999999998</v>
      </c>
      <c r="W463" s="101">
        <v>0.97699999999999998</v>
      </c>
      <c r="X463" s="98">
        <f t="shared" si="564"/>
        <v>1</v>
      </c>
      <c r="Y463" s="98">
        <f t="shared" si="565"/>
        <v>0</v>
      </c>
      <c r="Z463" s="105">
        <f t="shared" si="579"/>
        <v>0</v>
      </c>
      <c r="AA463" s="105">
        <f t="shared" si="580"/>
        <v>0</v>
      </c>
      <c r="AB463" s="98">
        <f t="shared" si="581"/>
        <v>1</v>
      </c>
      <c r="AC463" s="105">
        <f t="shared" ref="AC463:AC472" si="584">K463*X463*AB463</f>
        <v>108702.59</v>
      </c>
      <c r="AD463" s="105">
        <f t="shared" si="583"/>
        <v>103096.8</v>
      </c>
      <c r="AE463" s="39" t="s">
        <v>270</v>
      </c>
      <c r="AF463" s="72">
        <v>526</v>
      </c>
      <c r="AG463" s="72">
        <v>100</v>
      </c>
      <c r="AH463" s="153">
        <f t="shared" si="566"/>
        <v>0.97699999999999998</v>
      </c>
      <c r="AI463" s="82"/>
    </row>
    <row r="464" spans="1:35" s="35" customFormat="1" ht="14.45" customHeight="1" x14ac:dyDescent="0.2">
      <c r="A464" s="244">
        <v>115</v>
      </c>
      <c r="B464" s="254" t="s">
        <v>1440</v>
      </c>
      <c r="C464" s="246" t="s">
        <v>1281</v>
      </c>
      <c r="D464" s="255">
        <f>VLOOKUP(C464,TLine_Cost,2,FALSE)</f>
        <v>544921.47000000009</v>
      </c>
      <c r="E464" s="255">
        <f>VLOOKUP(C464,TLine_Cost,4,FALSE)</f>
        <v>324042.36999999994</v>
      </c>
      <c r="F464" s="183" t="s">
        <v>29</v>
      </c>
      <c r="G464" s="93"/>
      <c r="H464" s="244" t="s">
        <v>1441</v>
      </c>
      <c r="I464" s="288"/>
      <c r="J464" s="82" t="s">
        <v>1442</v>
      </c>
      <c r="K464" s="269">
        <f t="shared" ref="K464" si="585">D464*V464/W464</f>
        <v>1925.7792877531606</v>
      </c>
      <c r="L464" s="205">
        <f t="shared" ref="L464" si="586">E464*V464/W464</f>
        <v>1145.1816800326217</v>
      </c>
      <c r="M464" s="97">
        <f t="shared" ref="M464" si="587">SUM(K464)</f>
        <v>1925.7792877531606</v>
      </c>
      <c r="N464" s="256" t="s">
        <v>277</v>
      </c>
      <c r="O464" s="107" t="s">
        <v>270</v>
      </c>
      <c r="P464" s="289"/>
      <c r="Q464" s="290"/>
      <c r="R464" s="106"/>
      <c r="S464" s="106"/>
      <c r="T464" s="248">
        <v>115</v>
      </c>
      <c r="U464" s="107">
        <v>1</v>
      </c>
      <c r="V464" s="261">
        <v>2.5999999999999999E-2</v>
      </c>
      <c r="W464" s="261">
        <v>7.3570000000000002</v>
      </c>
      <c r="X464" s="98">
        <f t="shared" si="564"/>
        <v>1</v>
      </c>
      <c r="Y464" s="98">
        <f t="shared" si="565"/>
        <v>0</v>
      </c>
      <c r="Z464" s="105">
        <f t="shared" ref="Z464" si="588">K464*X464*Y464</f>
        <v>0</v>
      </c>
      <c r="AA464" s="105">
        <f t="shared" ref="AA464" si="589">L464*X464*Y464</f>
        <v>0</v>
      </c>
      <c r="AB464" s="155">
        <v>1</v>
      </c>
      <c r="AC464" s="105">
        <f t="shared" ref="AC464" si="590">K464*X464*AB464</f>
        <v>1925.7792877531606</v>
      </c>
      <c r="AD464" s="105">
        <f t="shared" ref="AD464" si="591">L464*X464*AB464</f>
        <v>1145.1816800326217</v>
      </c>
      <c r="AE464" s="262" t="s">
        <v>270</v>
      </c>
      <c r="AF464" s="72">
        <v>526</v>
      </c>
      <c r="AG464" s="263">
        <v>100</v>
      </c>
      <c r="AH464" s="310">
        <f t="shared" si="566"/>
        <v>2.5999999999999999E-2</v>
      </c>
      <c r="AI464" s="82"/>
    </row>
    <row r="465" spans="1:35" s="35" customFormat="1" ht="14.45" customHeight="1" x14ac:dyDescent="0.2">
      <c r="A465" s="244">
        <v>115</v>
      </c>
      <c r="B465" s="254" t="s">
        <v>1437</v>
      </c>
      <c r="C465" s="246" t="s">
        <v>92</v>
      </c>
      <c r="D465" s="85">
        <f>'Transmission Cost 12-30-2014'!B427</f>
        <v>1609616.58</v>
      </c>
      <c r="E465" s="85">
        <f>'Transmission Cost 12-30-2014'!D427</f>
        <v>1395388.97</v>
      </c>
      <c r="F465" s="183" t="s">
        <v>29</v>
      </c>
      <c r="G465" s="93"/>
      <c r="H465" s="244" t="s">
        <v>1438</v>
      </c>
      <c r="I465" s="288"/>
      <c r="J465" s="82" t="s">
        <v>1439</v>
      </c>
      <c r="K465" s="269">
        <f t="shared" ref="K465" si="592">D465*V465/W465</f>
        <v>9606.7835273052824</v>
      </c>
      <c r="L465" s="205">
        <f t="shared" ref="L465" si="593">E465*V465/W465</f>
        <v>8328.1943897344081</v>
      </c>
      <c r="M465" s="97">
        <f t="shared" ref="M465" si="594">SUM(K465)</f>
        <v>9606.7835273052824</v>
      </c>
      <c r="N465" s="256" t="s">
        <v>277</v>
      </c>
      <c r="O465" s="107" t="s">
        <v>270</v>
      </c>
      <c r="P465" s="289"/>
      <c r="Q465" s="290"/>
      <c r="R465" s="106"/>
      <c r="S465" s="106"/>
      <c r="T465" s="248">
        <v>115</v>
      </c>
      <c r="U465" s="107">
        <v>1</v>
      </c>
      <c r="V465" s="261">
        <v>0.04</v>
      </c>
      <c r="W465" s="261">
        <v>6.702</v>
      </c>
      <c r="X465" s="98">
        <f t="shared" si="564"/>
        <v>1</v>
      </c>
      <c r="Y465" s="98">
        <f t="shared" si="565"/>
        <v>0</v>
      </c>
      <c r="Z465" s="105">
        <f t="shared" ref="Z465:Z467" si="595">K465*X465*Y465</f>
        <v>0</v>
      </c>
      <c r="AA465" s="105">
        <f t="shared" ref="AA465:AA467" si="596">L465*X465*Y465</f>
        <v>0</v>
      </c>
      <c r="AB465" s="155">
        <v>1</v>
      </c>
      <c r="AC465" s="105">
        <f t="shared" ref="AC465:AC467" si="597">K465*X465*AB465</f>
        <v>9606.7835273052824</v>
      </c>
      <c r="AD465" s="105">
        <f t="shared" ref="AD465:AD467" si="598">L465*X465*AB465</f>
        <v>8328.1943897344081</v>
      </c>
      <c r="AE465" s="262" t="s">
        <v>270</v>
      </c>
      <c r="AF465" s="72">
        <v>526</v>
      </c>
      <c r="AG465" s="263">
        <v>100</v>
      </c>
      <c r="AH465" s="310">
        <f>V465</f>
        <v>0.04</v>
      </c>
      <c r="AI465" s="82"/>
    </row>
    <row r="466" spans="1:35" s="35" customFormat="1" ht="14.45" customHeight="1" x14ac:dyDescent="0.2">
      <c r="A466" s="244">
        <v>115</v>
      </c>
      <c r="B466" s="254" t="s">
        <v>1443</v>
      </c>
      <c r="C466" s="246" t="s">
        <v>25</v>
      </c>
      <c r="D466" s="85">
        <f>'Transmission Cost 12-30-2014'!B384</f>
        <v>3846091.97</v>
      </c>
      <c r="E466" s="85">
        <f>'Transmission Cost 12-30-2014'!D384</f>
        <v>2566814.06</v>
      </c>
      <c r="F466" s="183" t="s">
        <v>30</v>
      </c>
      <c r="G466" s="93"/>
      <c r="H466" s="244" t="s">
        <v>1444</v>
      </c>
      <c r="I466" s="288"/>
      <c r="J466" s="82" t="s">
        <v>1445</v>
      </c>
      <c r="K466" s="269">
        <f t="shared" ref="K466" si="599">D466*V466/W466</f>
        <v>0</v>
      </c>
      <c r="L466" s="205">
        <f t="shared" ref="L466" si="600">E466*V466/W466</f>
        <v>0</v>
      </c>
      <c r="M466" s="97">
        <f>SUM(K466:K467)</f>
        <v>52825.294872061342</v>
      </c>
      <c r="N466" s="256" t="s">
        <v>269</v>
      </c>
      <c r="O466" s="107" t="s">
        <v>769</v>
      </c>
      <c r="P466" s="289"/>
      <c r="Q466" s="290"/>
      <c r="R466" s="106"/>
      <c r="S466" s="106"/>
      <c r="T466" s="248">
        <v>115</v>
      </c>
      <c r="U466" s="107">
        <v>1</v>
      </c>
      <c r="V466" s="261">
        <v>0</v>
      </c>
      <c r="W466" s="261">
        <v>35.603000000000002</v>
      </c>
      <c r="X466" s="98">
        <f t="shared" si="564"/>
        <v>0</v>
      </c>
      <c r="Y466" s="98">
        <f t="shared" si="565"/>
        <v>1</v>
      </c>
      <c r="Z466" s="105">
        <f t="shared" si="595"/>
        <v>0</v>
      </c>
      <c r="AA466" s="105">
        <f t="shared" si="596"/>
        <v>0</v>
      </c>
      <c r="AB466" s="155">
        <v>0</v>
      </c>
      <c r="AC466" s="105">
        <f t="shared" si="597"/>
        <v>0</v>
      </c>
      <c r="AD466" s="105">
        <f t="shared" si="598"/>
        <v>0</v>
      </c>
      <c r="AE466" s="262" t="s">
        <v>270</v>
      </c>
      <c r="AF466" s="72">
        <v>526</v>
      </c>
      <c r="AG466" s="263">
        <v>100</v>
      </c>
      <c r="AH466" s="310">
        <f>V466</f>
        <v>0</v>
      </c>
      <c r="AI466" s="82"/>
    </row>
    <row r="467" spans="1:35" s="35" customFormat="1" ht="14.45" customHeight="1" x14ac:dyDescent="0.2">
      <c r="A467" s="244">
        <v>115</v>
      </c>
      <c r="B467" s="254" t="s">
        <v>1443</v>
      </c>
      <c r="C467" s="246" t="s">
        <v>25</v>
      </c>
      <c r="D467" s="85">
        <f>'Transmission Cost 12-30-2014'!B384</f>
        <v>3846091.97</v>
      </c>
      <c r="E467" s="85">
        <f>'Transmission Cost 12-30-2014'!D384</f>
        <v>2566814.06</v>
      </c>
      <c r="F467" s="183" t="s">
        <v>29</v>
      </c>
      <c r="G467" s="93"/>
      <c r="H467" s="244" t="s">
        <v>1446</v>
      </c>
      <c r="I467" s="288"/>
      <c r="J467" s="82" t="s">
        <v>1447</v>
      </c>
      <c r="K467" s="269">
        <f t="shared" ref="K467" si="601">D467*V467/W467</f>
        <v>52825.294872061342</v>
      </c>
      <c r="L467" s="205">
        <f t="shared" ref="L467" si="602">E467*V467/W467</f>
        <v>35254.671666432601</v>
      </c>
      <c r="M467" s="97"/>
      <c r="N467" s="256" t="s">
        <v>277</v>
      </c>
      <c r="O467" s="107" t="s">
        <v>270</v>
      </c>
      <c r="P467" s="289"/>
      <c r="Q467" s="290"/>
      <c r="R467" s="106"/>
      <c r="S467" s="106"/>
      <c r="T467" s="248">
        <v>115</v>
      </c>
      <c r="U467" s="107">
        <v>1</v>
      </c>
      <c r="V467" s="261">
        <v>0.48899999999999999</v>
      </c>
      <c r="W467" s="261">
        <v>35.603000000000002</v>
      </c>
      <c r="X467" s="98">
        <f t="shared" si="564"/>
        <v>1</v>
      </c>
      <c r="Y467" s="98">
        <f t="shared" si="565"/>
        <v>0</v>
      </c>
      <c r="Z467" s="105">
        <f t="shared" si="595"/>
        <v>0</v>
      </c>
      <c r="AA467" s="105">
        <f t="shared" si="596"/>
        <v>0</v>
      </c>
      <c r="AB467" s="155">
        <v>1</v>
      </c>
      <c r="AC467" s="105">
        <f t="shared" si="597"/>
        <v>52825.294872061342</v>
      </c>
      <c r="AD467" s="105">
        <f t="shared" si="598"/>
        <v>35254.671666432601</v>
      </c>
      <c r="AE467" s="262" t="s">
        <v>270</v>
      </c>
      <c r="AF467" s="72">
        <v>526</v>
      </c>
      <c r="AG467" s="263">
        <v>100</v>
      </c>
      <c r="AH467" s="310">
        <f>V467</f>
        <v>0.48899999999999999</v>
      </c>
      <c r="AI467" s="82"/>
    </row>
    <row r="468" spans="1:35" s="35" customFormat="1" ht="14.45" customHeight="1" x14ac:dyDescent="0.2">
      <c r="A468" s="244">
        <v>115</v>
      </c>
      <c r="B468" s="254" t="s">
        <v>1430</v>
      </c>
      <c r="C468" s="246" t="s">
        <v>397</v>
      </c>
      <c r="D468" s="255">
        <f>VLOOKUP(C468,TLine_Cost,2,FALSE)</f>
        <v>544916.63</v>
      </c>
      <c r="E468" s="255">
        <f>VLOOKUP(C468,TLine_Cost,4,FALSE)</f>
        <v>516146.33</v>
      </c>
      <c r="F468" s="183" t="s">
        <v>29</v>
      </c>
      <c r="G468" s="93"/>
      <c r="H468" s="244" t="s">
        <v>1431</v>
      </c>
      <c r="I468" s="288"/>
      <c r="J468" s="82" t="s">
        <v>1432</v>
      </c>
      <c r="K468" s="269">
        <f>D468*V468/W468</f>
        <v>307.48032389120868</v>
      </c>
      <c r="L468" s="205">
        <f>E468*V468/W468</f>
        <v>291.24609524884329</v>
      </c>
      <c r="M468" s="97">
        <f>SUM(K468:K469)</f>
        <v>512.46720648534779</v>
      </c>
      <c r="N468" s="256" t="s">
        <v>277</v>
      </c>
      <c r="O468" s="107" t="s">
        <v>270</v>
      </c>
      <c r="P468" s="289"/>
      <c r="Q468" s="290"/>
      <c r="R468" s="106"/>
      <c r="S468" s="106"/>
      <c r="T468" s="248">
        <v>115</v>
      </c>
      <c r="U468" s="107">
        <v>1</v>
      </c>
      <c r="V468" s="261">
        <v>1.4999999999999999E-2</v>
      </c>
      <c r="W468" s="261">
        <v>26.582999999999998</v>
      </c>
      <c r="X468" s="98">
        <f t="shared" si="564"/>
        <v>1</v>
      </c>
      <c r="Y468" s="98">
        <f t="shared" si="565"/>
        <v>0</v>
      </c>
      <c r="Z468" s="105">
        <f t="shared" ref="Z468" si="603">K468*X468*Y468</f>
        <v>0</v>
      </c>
      <c r="AA468" s="105">
        <f t="shared" ref="AA468" si="604">L468*X468*Y468</f>
        <v>0</v>
      </c>
      <c r="AB468" s="155">
        <v>1</v>
      </c>
      <c r="AC468" s="105">
        <f>K468*X468*AB468</f>
        <v>307.48032389120868</v>
      </c>
      <c r="AD468" s="105">
        <f>L468*X468*AB468</f>
        <v>291.24609524884329</v>
      </c>
      <c r="AE468" s="262" t="s">
        <v>270</v>
      </c>
      <c r="AF468" s="72">
        <v>526</v>
      </c>
      <c r="AG468" s="263">
        <v>100</v>
      </c>
      <c r="AH468" s="310">
        <f>V468</f>
        <v>1.4999999999999999E-2</v>
      </c>
      <c r="AI468" s="82"/>
    </row>
    <row r="469" spans="1:35" s="35" customFormat="1" ht="14.45" customHeight="1" x14ac:dyDescent="0.2">
      <c r="A469" s="244">
        <v>115</v>
      </c>
      <c r="B469" s="254" t="s">
        <v>1430</v>
      </c>
      <c r="C469" s="246" t="s">
        <v>397</v>
      </c>
      <c r="D469" s="255">
        <f>VLOOKUP(C469,TLine_Cost,2,FALSE)</f>
        <v>544916.63</v>
      </c>
      <c r="E469" s="255">
        <f>VLOOKUP(C469,TLine_Cost,4,FALSE)</f>
        <v>516146.33</v>
      </c>
      <c r="F469" s="183" t="s">
        <v>29</v>
      </c>
      <c r="G469" s="93"/>
      <c r="H469" s="244" t="s">
        <v>1436</v>
      </c>
      <c r="I469" s="288"/>
      <c r="J469" s="82" t="s">
        <v>1433</v>
      </c>
      <c r="K469" s="269">
        <f t="shared" ref="K469" si="605">D469*V469/W469</f>
        <v>204.98688259413913</v>
      </c>
      <c r="L469" s="205">
        <f t="shared" ref="L469" si="606">E469*V469/W469</f>
        <v>194.16406349922886</v>
      </c>
      <c r="M469" s="97"/>
      <c r="N469" s="256" t="s">
        <v>277</v>
      </c>
      <c r="O469" s="107" t="s">
        <v>270</v>
      </c>
      <c r="P469" s="289"/>
      <c r="Q469" s="290"/>
      <c r="R469" s="106"/>
      <c r="S469" s="106"/>
      <c r="T469" s="248">
        <v>115</v>
      </c>
      <c r="U469" s="107">
        <v>1</v>
      </c>
      <c r="V469" s="261">
        <v>0.01</v>
      </c>
      <c r="W469" s="261">
        <v>26.582999999999998</v>
      </c>
      <c r="X469" s="98">
        <f t="shared" si="564"/>
        <v>1</v>
      </c>
      <c r="Y469" s="98">
        <f t="shared" si="565"/>
        <v>0</v>
      </c>
      <c r="Z469" s="105">
        <f t="shared" ref="Z469" si="607">K469*X469*Y469</f>
        <v>0</v>
      </c>
      <c r="AA469" s="105">
        <f t="shared" ref="AA469" si="608">L469*X469*Y469</f>
        <v>0</v>
      </c>
      <c r="AB469" s="155">
        <v>1</v>
      </c>
      <c r="AC469" s="105">
        <f>K469*X469*AB469</f>
        <v>204.98688259413913</v>
      </c>
      <c r="AD469" s="105">
        <f>L469*X469*AB469</f>
        <v>194.16406349922886</v>
      </c>
      <c r="AE469" s="262" t="s">
        <v>270</v>
      </c>
      <c r="AF469" s="72">
        <v>526</v>
      </c>
      <c r="AG469" s="263">
        <v>100</v>
      </c>
      <c r="AH469" s="310">
        <f>V469</f>
        <v>0.01</v>
      </c>
      <c r="AI469" s="82"/>
    </row>
    <row r="470" spans="1:35" s="35" customFormat="1" ht="14.45" customHeight="1" x14ac:dyDescent="0.2">
      <c r="A470" s="244">
        <v>115</v>
      </c>
      <c r="B470" s="254" t="s">
        <v>1239</v>
      </c>
      <c r="C470" s="244" t="s">
        <v>851</v>
      </c>
      <c r="D470" s="269">
        <f>'Transmission Cost 12-30-2014'!B437</f>
        <v>4079711.08</v>
      </c>
      <c r="E470" s="269">
        <f>'Transmission Cost 12-30-2014'!D437</f>
        <v>4036464.32</v>
      </c>
      <c r="F470" s="183" t="s">
        <v>29</v>
      </c>
      <c r="G470" s="93"/>
      <c r="H470" s="244" t="s">
        <v>1243</v>
      </c>
      <c r="I470" s="288"/>
      <c r="J470" s="82" t="s">
        <v>1244</v>
      </c>
      <c r="K470" s="269">
        <f t="shared" ref="K470:K472" si="609">D470*V470/W470</f>
        <v>4079711.0800000005</v>
      </c>
      <c r="L470" s="205">
        <f t="shared" ref="L470:L472" si="610">E470*V470/W470</f>
        <v>4036464.32</v>
      </c>
      <c r="M470" s="97">
        <f t="shared" ref="M470:M472" si="611">SUM(K470)</f>
        <v>4079711.0800000005</v>
      </c>
      <c r="N470" s="256" t="s">
        <v>277</v>
      </c>
      <c r="O470" s="107" t="s">
        <v>270</v>
      </c>
      <c r="P470" s="289"/>
      <c r="Q470" s="290"/>
      <c r="R470" s="106"/>
      <c r="S470" s="106"/>
      <c r="T470" s="248">
        <v>115</v>
      </c>
      <c r="U470" s="107">
        <v>1</v>
      </c>
      <c r="V470" s="261">
        <v>6.09</v>
      </c>
      <c r="W470" s="261">
        <v>6.09</v>
      </c>
      <c r="X470" s="98">
        <f t="shared" si="564"/>
        <v>1</v>
      </c>
      <c r="Y470" s="98">
        <f t="shared" si="565"/>
        <v>0</v>
      </c>
      <c r="Z470" s="105">
        <f t="shared" si="579"/>
        <v>0</v>
      </c>
      <c r="AA470" s="105">
        <f t="shared" ref="AA470:AA472" si="612">L470*X470*Y470</f>
        <v>0</v>
      </c>
      <c r="AB470" s="155">
        <v>1</v>
      </c>
      <c r="AC470" s="105">
        <f t="shared" si="584"/>
        <v>4079711.0800000005</v>
      </c>
      <c r="AD470" s="105">
        <f t="shared" ref="AD470:AD472" si="613">L470*X470*AB470</f>
        <v>4036464.32</v>
      </c>
      <c r="AE470" s="262" t="s">
        <v>270</v>
      </c>
      <c r="AF470" s="72">
        <v>526</v>
      </c>
      <c r="AG470" s="263">
        <v>100</v>
      </c>
      <c r="AH470" s="310">
        <f t="shared" si="566"/>
        <v>6.09</v>
      </c>
      <c r="AI470" s="82"/>
    </row>
    <row r="471" spans="1:35" s="35" customFormat="1" ht="14.45" customHeight="1" x14ac:dyDescent="0.2">
      <c r="A471" s="244">
        <v>115</v>
      </c>
      <c r="B471" s="254" t="s">
        <v>1312</v>
      </c>
      <c r="C471" s="246" t="s">
        <v>895</v>
      </c>
      <c r="D471" s="255">
        <f>VLOOKUP(C471,TLine_Cost,2,FALSE)</f>
        <v>881070.99</v>
      </c>
      <c r="E471" s="255">
        <f>VLOOKUP(C471,TLine_Cost,4,FALSE)</f>
        <v>628426.35999999987</v>
      </c>
      <c r="F471" s="183" t="s">
        <v>29</v>
      </c>
      <c r="G471" s="93"/>
      <c r="H471" s="244" t="s">
        <v>1313</v>
      </c>
      <c r="I471" s="288"/>
      <c r="J471" s="82" t="s">
        <v>1314</v>
      </c>
      <c r="K471" s="269">
        <f t="shared" si="609"/>
        <v>2372.7225942549367</v>
      </c>
      <c r="L471" s="205">
        <f t="shared" si="610"/>
        <v>1692.35105924596</v>
      </c>
      <c r="M471" s="97">
        <f t="shared" si="611"/>
        <v>2372.7225942549367</v>
      </c>
      <c r="N471" s="256" t="s">
        <v>277</v>
      </c>
      <c r="O471" s="107" t="s">
        <v>270</v>
      </c>
      <c r="P471" s="289"/>
      <c r="Q471" s="290"/>
      <c r="R471" s="106"/>
      <c r="S471" s="106"/>
      <c r="T471" s="248">
        <v>115</v>
      </c>
      <c r="U471" s="107">
        <v>1</v>
      </c>
      <c r="V471" s="261">
        <v>0.03</v>
      </c>
      <c r="W471" s="261">
        <v>11.14</v>
      </c>
      <c r="X471" s="98">
        <f t="shared" si="564"/>
        <v>1</v>
      </c>
      <c r="Y471" s="98">
        <f t="shared" si="565"/>
        <v>0</v>
      </c>
      <c r="Z471" s="105">
        <f t="shared" si="579"/>
        <v>0</v>
      </c>
      <c r="AA471" s="105">
        <f t="shared" si="612"/>
        <v>0</v>
      </c>
      <c r="AB471" s="155">
        <v>1</v>
      </c>
      <c r="AC471" s="105">
        <f t="shared" si="584"/>
        <v>2372.7225942549367</v>
      </c>
      <c r="AD471" s="105">
        <f t="shared" si="613"/>
        <v>1692.35105924596</v>
      </c>
      <c r="AE471" s="262" t="s">
        <v>270</v>
      </c>
      <c r="AF471" s="72">
        <v>526</v>
      </c>
      <c r="AG471" s="263">
        <v>100</v>
      </c>
      <c r="AH471" s="310">
        <f t="shared" si="566"/>
        <v>0.03</v>
      </c>
      <c r="AI471" s="82"/>
    </row>
    <row r="472" spans="1:35" s="35" customFormat="1" ht="14.45" customHeight="1" thickBot="1" x14ac:dyDescent="0.25">
      <c r="A472" s="291">
        <v>115</v>
      </c>
      <c r="B472" s="292" t="s">
        <v>1241</v>
      </c>
      <c r="C472" s="291" t="s">
        <v>840</v>
      </c>
      <c r="D472" s="293">
        <f>'Transmission Cost 12-30-2014'!B438</f>
        <v>70972.28</v>
      </c>
      <c r="E472" s="293">
        <f>'Transmission Cost 12-30-2014'!D438</f>
        <v>70240.27</v>
      </c>
      <c r="F472" s="294" t="s">
        <v>29</v>
      </c>
      <c r="G472" s="295"/>
      <c r="H472" s="291" t="s">
        <v>1243</v>
      </c>
      <c r="I472" s="296"/>
      <c r="J472" s="297" t="s">
        <v>1246</v>
      </c>
      <c r="K472" s="293">
        <f t="shared" si="609"/>
        <v>70972.28</v>
      </c>
      <c r="L472" s="298">
        <f t="shared" si="610"/>
        <v>70240.27</v>
      </c>
      <c r="M472" s="299">
        <f t="shared" si="611"/>
        <v>70972.28</v>
      </c>
      <c r="N472" s="300" t="s">
        <v>277</v>
      </c>
      <c r="O472" s="257" t="s">
        <v>270</v>
      </c>
      <c r="P472" s="301"/>
      <c r="Q472" s="302"/>
      <c r="R472" s="259"/>
      <c r="S472" s="259"/>
      <c r="T472" s="303">
        <v>115</v>
      </c>
      <c r="U472" s="257">
        <v>1</v>
      </c>
      <c r="V472" s="304">
        <v>0.156</v>
      </c>
      <c r="W472" s="304">
        <v>0.156</v>
      </c>
      <c r="X472" s="337">
        <f t="shared" si="564"/>
        <v>1</v>
      </c>
      <c r="Y472" s="337">
        <f t="shared" si="565"/>
        <v>0</v>
      </c>
      <c r="Z472" s="305">
        <f t="shared" si="579"/>
        <v>0</v>
      </c>
      <c r="AA472" s="305">
        <f t="shared" si="612"/>
        <v>0</v>
      </c>
      <c r="AB472" s="258">
        <v>1</v>
      </c>
      <c r="AC472" s="305">
        <f t="shared" si="584"/>
        <v>70972.28</v>
      </c>
      <c r="AD472" s="305">
        <f t="shared" si="613"/>
        <v>70240.27</v>
      </c>
      <c r="AE472" s="259" t="s">
        <v>270</v>
      </c>
      <c r="AF472" s="260">
        <v>526</v>
      </c>
      <c r="AG472" s="260">
        <v>100</v>
      </c>
      <c r="AH472" s="306">
        <f t="shared" si="566"/>
        <v>0.156</v>
      </c>
      <c r="AI472" s="82"/>
    </row>
    <row r="473" spans="1:35" ht="14.45" customHeight="1" thickTop="1" thickBot="1" x14ac:dyDescent="0.25">
      <c r="A473" s="214">
        <v>115</v>
      </c>
      <c r="B473" s="207" t="s">
        <v>513</v>
      </c>
      <c r="C473" s="265" t="s">
        <v>662</v>
      </c>
      <c r="D473" s="266">
        <f>VLOOKUP(C473,TLine_Cost,2,FALSE)</f>
        <v>2329369.7399999998</v>
      </c>
      <c r="E473" s="266">
        <f>VLOOKUP(C473,TLine_Cost,4,FALSE)</f>
        <v>1695119.79</v>
      </c>
      <c r="F473" s="227" t="s">
        <v>29</v>
      </c>
      <c r="G473" s="214"/>
      <c r="H473" s="322" t="s">
        <v>1196</v>
      </c>
      <c r="I473" s="214"/>
      <c r="J473" s="322" t="s">
        <v>1197</v>
      </c>
      <c r="K473" s="208">
        <f>D473*V473/W473</f>
        <v>1224.3730565045992</v>
      </c>
      <c r="L473" s="208">
        <f>E473*V473/W473</f>
        <v>890.99594743758212</v>
      </c>
      <c r="M473" s="209">
        <f>SUM(K473)</f>
        <v>1224.3730565045992</v>
      </c>
      <c r="N473" s="210" t="s">
        <v>269</v>
      </c>
      <c r="O473" s="211" t="s">
        <v>515</v>
      </c>
      <c r="P473" s="210" t="e">
        <f>VLOOKUP(I473,I460:J795,2,FALSE)</f>
        <v>#N/A</v>
      </c>
      <c r="Q473" s="212" t="e">
        <f>VLOOKUP(I473,#REF!,5,FALSE)</f>
        <v>#REF!</v>
      </c>
      <c r="R473" s="212" t="e">
        <f>VLOOKUP(I473,#REF!,6,FALSE)</f>
        <v>#REF!</v>
      </c>
      <c r="S473" s="213" t="e">
        <f>SQRT(Q473^2+R473^2)</f>
        <v>#REF!</v>
      </c>
      <c r="T473" s="323">
        <v>115</v>
      </c>
      <c r="U473" s="323">
        <v>1</v>
      </c>
      <c r="V473" s="324">
        <v>0.02</v>
      </c>
      <c r="W473" s="325">
        <v>38.049999999999997</v>
      </c>
      <c r="X473" s="340">
        <f t="shared" si="564"/>
        <v>1</v>
      </c>
      <c r="Y473" s="340">
        <f t="shared" si="565"/>
        <v>1</v>
      </c>
      <c r="Z473" s="218">
        <f>K473*X473*Y473</f>
        <v>1224.3730565045992</v>
      </c>
      <c r="AA473" s="218">
        <f>L473*X473*Y473</f>
        <v>890.99594743758212</v>
      </c>
      <c r="AB473" s="210">
        <f>IF(N473="R",1,0)</f>
        <v>0</v>
      </c>
      <c r="AC473" s="218">
        <f>K473*X473*AB473</f>
        <v>0</v>
      </c>
      <c r="AD473" s="218">
        <f>L473*X473*AB473</f>
        <v>0</v>
      </c>
      <c r="AE473" s="326" t="s">
        <v>270</v>
      </c>
      <c r="AF473" s="327">
        <v>526</v>
      </c>
      <c r="AG473" s="327">
        <v>100</v>
      </c>
      <c r="AH473" s="222">
        <f>V473</f>
        <v>0.02</v>
      </c>
      <c r="AI473" s="82"/>
    </row>
    <row r="474" spans="1:35" ht="14.45" customHeight="1" thickTop="1" x14ac:dyDescent="0.2">
      <c r="A474" s="17"/>
      <c r="B474" s="33"/>
      <c r="C474" s="328" t="s">
        <v>1310</v>
      </c>
      <c r="D474" s="329">
        <f>SUM(D2:D473)</f>
        <v>542945822.93000054</v>
      </c>
      <c r="E474" s="329">
        <f>SUM(E2:E473)</f>
        <v>436404291.3500002</v>
      </c>
      <c r="F474" s="330"/>
      <c r="G474" s="331"/>
      <c r="H474" s="17"/>
      <c r="I474" s="17"/>
      <c r="J474" s="332"/>
      <c r="K474" s="333">
        <f>SUM(K2:K473)</f>
        <v>100508725.63470107</v>
      </c>
      <c r="L474" s="333">
        <f>SUM(L2:L473)</f>
        <v>81126929.452786162</v>
      </c>
      <c r="M474" s="334"/>
      <c r="N474" s="33"/>
      <c r="O474" s="332"/>
      <c r="P474" s="33"/>
      <c r="Q474" s="33"/>
      <c r="R474" s="33"/>
      <c r="S474" s="33"/>
      <c r="T474" s="108"/>
      <c r="U474" s="5"/>
      <c r="V474" s="335"/>
      <c r="W474" s="77"/>
      <c r="X474" s="52"/>
      <c r="Y474" s="52"/>
      <c r="Z474" s="336">
        <f>SUM(Z2:Z473)</f>
        <v>6318151.3302914761</v>
      </c>
      <c r="AA474" s="336">
        <f>SUM(AA2:AA473)</f>
        <v>4705217.893652414</v>
      </c>
      <c r="AB474" s="33"/>
      <c r="AC474" s="336">
        <f>SUM(AC2:AC473)</f>
        <v>66376936.086118869</v>
      </c>
      <c r="AD474" s="336">
        <f>SUM(AD2:AD473)</f>
        <v>53982426.257747918</v>
      </c>
      <c r="AE474" s="33"/>
      <c r="AF474" s="17"/>
      <c r="AG474" s="17"/>
      <c r="AH474" s="17"/>
    </row>
    <row r="475" spans="1:35" ht="14.45" customHeight="1" x14ac:dyDescent="0.2">
      <c r="T475" s="109"/>
      <c r="U475" s="10"/>
      <c r="W475" s="73"/>
      <c r="X475" s="32"/>
      <c r="Y475" s="32"/>
      <c r="AB475" s="32"/>
      <c r="AF475" s="10"/>
      <c r="AG475" s="10"/>
      <c r="AH475" s="10"/>
    </row>
    <row r="476" spans="1:35" ht="14.45" customHeight="1" x14ac:dyDescent="0.2">
      <c r="C476" s="5" t="s">
        <v>566</v>
      </c>
      <c r="P476" s="8"/>
      <c r="Q476" s="8"/>
      <c r="R476" s="8"/>
      <c r="S476" s="8"/>
      <c r="U476" s="5"/>
      <c r="V476" s="75"/>
      <c r="W476" s="77"/>
      <c r="X476" s="52"/>
      <c r="Y476" s="52"/>
      <c r="Z476" s="15"/>
      <c r="AA476" s="15"/>
      <c r="AB476" s="52"/>
      <c r="AC476" s="15"/>
      <c r="AD476" s="15"/>
    </row>
    <row r="477" spans="1:35" ht="14.45" customHeight="1" x14ac:dyDescent="0.2">
      <c r="C477" s="5" t="s">
        <v>564</v>
      </c>
      <c r="P477" s="8"/>
      <c r="Q477" s="8"/>
      <c r="R477" s="8"/>
      <c r="S477" s="8"/>
      <c r="U477" s="5"/>
      <c r="V477" s="75"/>
      <c r="W477" s="77"/>
      <c r="X477" s="52"/>
      <c r="Y477" s="52"/>
      <c r="Z477" s="53"/>
      <c r="AA477" s="53"/>
      <c r="AB477" s="54"/>
      <c r="AC477" s="53"/>
      <c r="AD477" s="53"/>
      <c r="AF477" s="10"/>
      <c r="AG477" s="10"/>
      <c r="AH477" s="10"/>
    </row>
    <row r="478" spans="1:35" ht="14.45" customHeight="1" x14ac:dyDescent="0.2">
      <c r="C478" s="5" t="s">
        <v>565</v>
      </c>
      <c r="P478" s="8"/>
      <c r="Q478" s="8"/>
      <c r="R478" s="8"/>
      <c r="S478" s="8"/>
      <c r="U478" s="5"/>
      <c r="V478" s="75"/>
      <c r="W478" s="77"/>
      <c r="X478" s="52"/>
      <c r="Y478" s="52"/>
      <c r="Z478" s="55"/>
      <c r="AA478" s="55"/>
      <c r="AB478" s="52"/>
      <c r="AC478" s="55"/>
      <c r="AD478" s="55"/>
      <c r="AF478" s="10"/>
      <c r="AG478" s="10"/>
      <c r="AH478" s="10"/>
    </row>
    <row r="479" spans="1:35" ht="14.45" customHeight="1" x14ac:dyDescent="0.2">
      <c r="C479" s="5" t="s">
        <v>567</v>
      </c>
      <c r="M479" s="19"/>
      <c r="P479" s="8"/>
      <c r="Q479" s="8"/>
      <c r="R479" s="8"/>
      <c r="S479" s="8"/>
      <c r="U479" s="5"/>
      <c r="V479" s="75"/>
      <c r="W479" s="77"/>
      <c r="X479" s="52"/>
      <c r="Y479" s="52"/>
      <c r="Z479" s="53"/>
      <c r="AA479" s="53"/>
      <c r="AB479" s="52"/>
      <c r="AC479" s="53"/>
      <c r="AD479" s="53"/>
      <c r="AE479" s="37"/>
      <c r="AF479" s="10"/>
      <c r="AG479" s="10"/>
      <c r="AH479" s="10"/>
    </row>
    <row r="480" spans="1:35" ht="14.45" customHeight="1" x14ac:dyDescent="0.2">
      <c r="C480" s="9" t="s">
        <v>568</v>
      </c>
      <c r="L480" s="47"/>
      <c r="P480" s="8"/>
      <c r="Q480" s="8"/>
      <c r="R480" s="8"/>
      <c r="S480" s="8"/>
      <c r="U480" s="5"/>
      <c r="V480" s="75"/>
      <c r="W480" s="77"/>
      <c r="X480" s="52"/>
      <c r="Y480" s="52"/>
      <c r="Z480" s="55"/>
      <c r="AA480" s="55"/>
      <c r="AB480" s="52"/>
      <c r="AC480" s="55"/>
      <c r="AD480" s="55"/>
      <c r="AF480" s="10"/>
      <c r="AG480" s="10"/>
      <c r="AH480" s="10"/>
    </row>
    <row r="481" spans="3:34" ht="14.45" customHeight="1" x14ac:dyDescent="0.2">
      <c r="C481" s="31" t="s">
        <v>1311</v>
      </c>
      <c r="L481" s="47"/>
      <c r="O481" s="113"/>
      <c r="P481" s="14"/>
      <c r="Q481" s="14"/>
      <c r="R481" s="14"/>
      <c r="S481" s="14"/>
      <c r="U481" s="5"/>
      <c r="V481" s="76"/>
      <c r="W481" s="77"/>
      <c r="X481" s="52"/>
      <c r="Y481" s="52"/>
      <c r="Z481" s="56"/>
      <c r="AA481" s="56"/>
      <c r="AB481" s="57"/>
      <c r="AC481" s="56"/>
      <c r="AD481" s="56"/>
      <c r="AF481" s="10"/>
      <c r="AG481" s="10"/>
      <c r="AH481" s="10"/>
    </row>
    <row r="482" spans="3:34" ht="14.45" customHeight="1" x14ac:dyDescent="0.2">
      <c r="C482" s="66" t="s">
        <v>106</v>
      </c>
      <c r="K482" s="45"/>
      <c r="L482" s="48"/>
      <c r="P482" s="8"/>
      <c r="Q482" s="8"/>
      <c r="R482" s="8"/>
      <c r="S482" s="8"/>
      <c r="U482" s="5"/>
      <c r="V482" s="75"/>
      <c r="W482" s="77"/>
      <c r="X482" s="52"/>
      <c r="Y482" s="52"/>
      <c r="Z482" s="58"/>
      <c r="AA482" s="58"/>
      <c r="AB482" s="52"/>
      <c r="AC482" s="58"/>
      <c r="AD482" s="58"/>
    </row>
    <row r="483" spans="3:34" ht="14.45" customHeight="1" x14ac:dyDescent="0.2">
      <c r="C483" s="166" t="s">
        <v>890</v>
      </c>
      <c r="D483" s="29"/>
      <c r="P483" s="8"/>
      <c r="Q483" s="8"/>
      <c r="R483" s="8"/>
      <c r="S483" s="8"/>
      <c r="U483" s="5"/>
      <c r="V483" s="75"/>
      <c r="W483" s="77"/>
      <c r="X483" s="52"/>
      <c r="Y483" s="52"/>
      <c r="Z483" s="53"/>
      <c r="AA483" s="53"/>
      <c r="AB483" s="52"/>
      <c r="AC483" s="53"/>
      <c r="AD483" s="53"/>
      <c r="AF483" s="10"/>
    </row>
    <row r="484" spans="3:34" ht="14.45" customHeight="1" x14ac:dyDescent="0.2">
      <c r="C484" s="115" t="s">
        <v>43</v>
      </c>
      <c r="D484" s="29"/>
      <c r="O484" s="113"/>
      <c r="P484" s="14"/>
      <c r="Q484" s="14"/>
      <c r="R484" s="14"/>
      <c r="S484" s="14"/>
      <c r="U484" s="5"/>
      <c r="V484" s="76"/>
      <c r="W484" s="77"/>
      <c r="X484" s="52"/>
      <c r="Y484" s="52"/>
      <c r="Z484" s="59"/>
      <c r="AA484" s="59"/>
      <c r="AB484" s="57"/>
      <c r="AC484" s="59"/>
      <c r="AD484" s="59"/>
      <c r="AF484" s="10"/>
    </row>
    <row r="485" spans="3:34" ht="14.45" customHeight="1" x14ac:dyDescent="0.2">
      <c r="C485" s="40"/>
      <c r="D485" s="29"/>
      <c r="P485" s="8"/>
      <c r="Q485" s="8"/>
      <c r="R485" s="8"/>
      <c r="S485" s="8"/>
      <c r="U485" s="5"/>
      <c r="V485" s="75"/>
      <c r="W485" s="77"/>
      <c r="X485" s="52"/>
      <c r="Y485" s="52"/>
      <c r="Z485" s="59"/>
      <c r="AA485" s="59"/>
      <c r="AB485" s="52"/>
      <c r="AC485" s="59"/>
      <c r="AD485" s="59"/>
    </row>
    <row r="486" spans="3:34" ht="14.45" customHeight="1" x14ac:dyDescent="0.2">
      <c r="C486" s="40"/>
      <c r="D486" s="29"/>
      <c r="P486" s="8"/>
      <c r="Q486" s="8"/>
      <c r="R486" s="8"/>
      <c r="S486" s="8"/>
      <c r="U486" s="5"/>
      <c r="V486" s="75"/>
      <c r="W486" s="77"/>
      <c r="X486" s="52"/>
      <c r="Y486" s="52"/>
      <c r="Z486" s="53"/>
      <c r="AA486" s="53"/>
      <c r="AB486" s="52"/>
      <c r="AC486" s="53"/>
      <c r="AD486" s="53"/>
    </row>
    <row r="487" spans="3:34" ht="14.45" customHeight="1" x14ac:dyDescent="0.2">
      <c r="C487" s="40"/>
      <c r="D487" s="29"/>
      <c r="N487" s="36"/>
      <c r="P487" s="8"/>
      <c r="Q487" s="8"/>
      <c r="R487" s="8"/>
      <c r="S487" s="8"/>
      <c r="U487" s="5"/>
      <c r="V487" s="77"/>
      <c r="W487" s="77"/>
      <c r="X487" s="52"/>
      <c r="Y487" s="52"/>
      <c r="Z487" s="55"/>
      <c r="AA487" s="55"/>
      <c r="AB487" s="52"/>
      <c r="AC487" s="55"/>
      <c r="AD487" s="55"/>
    </row>
    <row r="488" spans="3:34" ht="14.45" customHeight="1" x14ac:dyDescent="0.2">
      <c r="C488" s="40"/>
      <c r="D488" s="29"/>
      <c r="N488" s="36"/>
      <c r="P488" s="8"/>
      <c r="Q488" s="8"/>
      <c r="R488" s="8"/>
      <c r="S488" s="8"/>
      <c r="U488" s="5"/>
      <c r="V488" s="77"/>
      <c r="W488" s="77"/>
      <c r="X488" s="52"/>
      <c r="Y488" s="52"/>
      <c r="Z488" s="53"/>
      <c r="AA488" s="53"/>
      <c r="AB488" s="52"/>
      <c r="AC488" s="55"/>
      <c r="AD488" s="53"/>
    </row>
    <row r="489" spans="3:34" ht="14.45" customHeight="1" x14ac:dyDescent="0.2">
      <c r="C489" s="31"/>
      <c r="D489" s="29"/>
      <c r="O489" s="114"/>
      <c r="P489" s="20"/>
      <c r="Q489" s="20"/>
      <c r="R489" s="20"/>
      <c r="S489" s="20"/>
      <c r="U489" s="5"/>
      <c r="V489" s="77"/>
      <c r="W489" s="77"/>
      <c r="X489" s="52"/>
      <c r="Y489" s="52"/>
      <c r="Z489" s="60"/>
      <c r="AA489" s="60"/>
      <c r="AB489" s="52"/>
      <c r="AC489" s="55"/>
      <c r="AD489" s="55"/>
    </row>
    <row r="490" spans="3:34" ht="14.45" customHeight="1" x14ac:dyDescent="0.2">
      <c r="C490" s="31"/>
      <c r="D490" s="43"/>
      <c r="E490" s="11"/>
      <c r="F490" s="22"/>
      <c r="U490" s="5"/>
      <c r="V490" s="78"/>
      <c r="W490" s="77"/>
      <c r="X490" s="52"/>
      <c r="Y490" s="52"/>
      <c r="Z490" s="15"/>
      <c r="AA490" s="15"/>
      <c r="AB490" s="52"/>
      <c r="AC490" s="55"/>
      <c r="AD490" s="55"/>
    </row>
    <row r="491" spans="3:34" ht="14.45" customHeight="1" x14ac:dyDescent="0.2">
      <c r="C491" s="31"/>
      <c r="D491" s="16"/>
      <c r="E491" s="16"/>
      <c r="F491" s="23"/>
      <c r="U491" s="5"/>
      <c r="V491" s="78"/>
      <c r="W491" s="77"/>
      <c r="X491" s="52"/>
      <c r="Y491" s="52"/>
      <c r="Z491" s="61"/>
      <c r="AA491" s="61"/>
      <c r="AB491" s="52"/>
      <c r="AC491" s="55"/>
      <c r="AD491" s="55"/>
    </row>
    <row r="492" spans="3:34" ht="14.45" customHeight="1" x14ac:dyDescent="0.2">
      <c r="U492" s="5"/>
      <c r="V492" s="79"/>
      <c r="W492" s="77"/>
      <c r="X492" s="52"/>
      <c r="Y492" s="52"/>
      <c r="Z492" s="58"/>
      <c r="AA492" s="58"/>
      <c r="AB492" s="52"/>
      <c r="AC492" s="55"/>
      <c r="AD492" s="55"/>
    </row>
    <row r="493" spans="3:34" ht="14.45" customHeight="1" x14ac:dyDescent="0.2">
      <c r="U493" s="5"/>
      <c r="V493" s="80"/>
      <c r="W493" s="77"/>
      <c r="X493" s="52"/>
      <c r="Y493" s="52"/>
      <c r="Z493" s="59"/>
      <c r="AA493" s="59"/>
      <c r="AB493" s="52"/>
      <c r="AC493" s="55"/>
      <c r="AD493" s="55"/>
    </row>
    <row r="494" spans="3:34" ht="14.45" customHeight="1" x14ac:dyDescent="0.2">
      <c r="U494" s="5"/>
      <c r="V494" s="76"/>
      <c r="W494" s="77"/>
      <c r="X494" s="52"/>
      <c r="Y494" s="52"/>
      <c r="Z494" s="56"/>
      <c r="AA494" s="56"/>
      <c r="AB494" s="62"/>
      <c r="AC494" s="55"/>
      <c r="AD494" s="55"/>
    </row>
  </sheetData>
  <autoFilter ref="A1:AI474"/>
  <mergeCells count="1">
    <mergeCell ref="H250:J250"/>
  </mergeCells>
  <phoneticPr fontId="0" type="noConversion"/>
  <printOptions horizontalCentered="1" headings="1"/>
  <pageMargins left="0.25" right="0.25" top="0.75" bottom="0.75" header="0.3" footer="0.3"/>
  <pageSetup paperSize="17" scale="42" orientation="landscape" r:id="rId1"/>
  <headerFooter alignWithMargins="0">
    <oddHeader xml:space="preserve">&amp;L&amp;"Arial,Bold"&amp;11SPS Radial Line Study&amp;"Arial,Regular"
&amp;"Arial,Bold"EOY 2012 Plant Balance
</oddHeader>
    <oddFooter>&amp;CPage &amp;P of &amp;N</oddFooter>
  </headerFooter>
  <rowBreaks count="3" manualBreakCount="3">
    <brk id="222" max="34" man="1"/>
    <brk id="330" max="34" man="1"/>
    <brk id="424" max="34" man="1"/>
  </rowBreaks>
  <colBreaks count="1" manualBreakCount="1">
    <brk id="35" max="562" man="1"/>
  </colBreaks>
  <ignoredErrors>
    <ignoredError sqref="D125:E125 D159:E159 D269:E269 D399:E399 E409 D422:E422 D433:E433 D472:E472 D19:E19 D20:E20 D470:E470 D416:E416 D418:E418 D465:E465 D423:E423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584"/>
  <sheetViews>
    <sheetView zoomScale="111" zoomScaleNormal="111" workbookViewId="0">
      <pane ySplit="3" topLeftCell="A10" activePane="bottomLeft" state="frozen"/>
      <selection pane="bottomLeft" activeCell="B23" sqref="B23"/>
    </sheetView>
  </sheetViews>
  <sheetFormatPr defaultColWidth="16.5546875" defaultRowHeight="12" x14ac:dyDescent="0.2"/>
  <cols>
    <col min="1" max="1" width="62.5546875" style="49" customWidth="1"/>
    <col min="2" max="2" width="13.21875" style="49" customWidth="1"/>
    <col min="3" max="3" width="16.44140625" style="49" bestFit="1" customWidth="1"/>
    <col min="4" max="4" width="15.21875" style="49" bestFit="1" customWidth="1"/>
    <col min="5" max="16384" width="16.5546875" style="49"/>
  </cols>
  <sheetData>
    <row r="1" spans="1:4" ht="15" x14ac:dyDescent="0.2">
      <c r="A1" s="159" t="s">
        <v>1252</v>
      </c>
      <c r="B1" s="156"/>
      <c r="C1" s="156"/>
      <c r="D1" s="156"/>
    </row>
    <row r="2" spans="1:4" ht="12.75" x14ac:dyDescent="0.2">
      <c r="A2" s="69"/>
      <c r="B2" s="69"/>
      <c r="C2" s="69"/>
      <c r="D2" s="69"/>
    </row>
    <row r="3" spans="1:4" ht="26.25" thickBot="1" x14ac:dyDescent="0.25">
      <c r="A3" s="160" t="s">
        <v>1253</v>
      </c>
      <c r="B3" s="161" t="s">
        <v>1254</v>
      </c>
      <c r="C3" s="161" t="s">
        <v>1255</v>
      </c>
      <c r="D3" s="161" t="s">
        <v>1256</v>
      </c>
    </row>
    <row r="4" spans="1:4" ht="12.75" x14ac:dyDescent="0.2">
      <c r="A4" s="157" t="s">
        <v>149</v>
      </c>
      <c r="B4" s="158">
        <v>1066666.96</v>
      </c>
      <c r="C4" s="158">
        <v>48017.61</v>
      </c>
      <c r="D4" s="158">
        <v>1018649.3499999999</v>
      </c>
    </row>
    <row r="5" spans="1:4" ht="12.75" x14ac:dyDescent="0.2">
      <c r="A5" s="157" t="s">
        <v>571</v>
      </c>
      <c r="B5" s="158">
        <v>22571821.68</v>
      </c>
      <c r="C5" s="158">
        <v>5070353.57</v>
      </c>
      <c r="D5" s="158">
        <v>17501468.109999999</v>
      </c>
    </row>
    <row r="6" spans="1:4" ht="12.75" x14ac:dyDescent="0.2">
      <c r="A6" s="157" t="s">
        <v>572</v>
      </c>
      <c r="B6" s="158">
        <v>24451478.5</v>
      </c>
      <c r="C6" s="158">
        <v>6411268.1299999999</v>
      </c>
      <c r="D6" s="158">
        <v>18040210.370000001</v>
      </c>
    </row>
    <row r="7" spans="1:4" ht="12.75" x14ac:dyDescent="0.2">
      <c r="A7" s="157" t="s">
        <v>276</v>
      </c>
      <c r="B7" s="158">
        <v>180452</v>
      </c>
      <c r="C7" s="158">
        <v>84084.07</v>
      </c>
      <c r="D7" s="158">
        <v>96367.93</v>
      </c>
    </row>
    <row r="8" spans="1:4" ht="12.75" x14ac:dyDescent="0.2">
      <c r="A8" s="157" t="s">
        <v>573</v>
      </c>
      <c r="B8" s="158">
        <v>31836.1</v>
      </c>
      <c r="C8" s="158">
        <v>19102.88</v>
      </c>
      <c r="D8" s="158">
        <v>12733.220000000001</v>
      </c>
    </row>
    <row r="9" spans="1:4" ht="12.75" x14ac:dyDescent="0.2">
      <c r="A9" s="157" t="s">
        <v>574</v>
      </c>
      <c r="B9" s="158">
        <v>42085.380000000005</v>
      </c>
      <c r="C9" s="158">
        <v>10096.42</v>
      </c>
      <c r="D9" s="158">
        <v>31988.960000000003</v>
      </c>
    </row>
    <row r="10" spans="1:4" ht="12.75" x14ac:dyDescent="0.2">
      <c r="A10" s="157" t="s">
        <v>575</v>
      </c>
      <c r="B10" s="158">
        <v>2164901.6799999997</v>
      </c>
      <c r="C10" s="158">
        <v>909419.31</v>
      </c>
      <c r="D10" s="158">
        <v>1255482.3700000001</v>
      </c>
    </row>
    <row r="11" spans="1:4" ht="12.75" x14ac:dyDescent="0.2">
      <c r="A11" s="157" t="s">
        <v>576</v>
      </c>
      <c r="B11" s="158">
        <v>9563.7800000000007</v>
      </c>
      <c r="C11" s="158">
        <v>7227.3</v>
      </c>
      <c r="D11" s="158">
        <v>2336.48</v>
      </c>
    </row>
    <row r="12" spans="1:4" ht="12.75" x14ac:dyDescent="0.2">
      <c r="A12" s="157" t="s">
        <v>1257</v>
      </c>
      <c r="B12" s="158">
        <v>662279.69999999995</v>
      </c>
      <c r="C12" s="158">
        <v>6953.12</v>
      </c>
      <c r="D12" s="158">
        <v>655326.57999999996</v>
      </c>
    </row>
    <row r="13" spans="1:4" ht="12.75" x14ac:dyDescent="0.2">
      <c r="A13" s="157" t="s">
        <v>577</v>
      </c>
      <c r="B13" s="158">
        <v>126876.55</v>
      </c>
      <c r="C13" s="158">
        <v>63988.649999999994</v>
      </c>
      <c r="D13" s="158">
        <v>62887.9</v>
      </c>
    </row>
    <row r="14" spans="1:4" ht="12.75" x14ac:dyDescent="0.2">
      <c r="A14" s="157" t="s">
        <v>286</v>
      </c>
      <c r="B14" s="158">
        <v>1785386.2499999995</v>
      </c>
      <c r="C14" s="158">
        <v>408507.60000000009</v>
      </c>
      <c r="D14" s="158">
        <v>1376878.6500000001</v>
      </c>
    </row>
    <row r="15" spans="1:4" ht="12.75" x14ac:dyDescent="0.2">
      <c r="A15" s="157" t="s">
        <v>287</v>
      </c>
      <c r="B15" s="158">
        <v>91887.260000000009</v>
      </c>
      <c r="C15" s="158">
        <v>56763.29</v>
      </c>
      <c r="D15" s="158">
        <v>35123.97</v>
      </c>
    </row>
    <row r="16" spans="1:4" ht="12.75" x14ac:dyDescent="0.2">
      <c r="A16" s="157" t="s">
        <v>578</v>
      </c>
      <c r="B16" s="158">
        <v>19775.509999999998</v>
      </c>
      <c r="C16" s="158">
        <v>14262.779999999999</v>
      </c>
      <c r="D16" s="158">
        <v>5512.7300000000005</v>
      </c>
    </row>
    <row r="17" spans="1:4" ht="12.75" x14ac:dyDescent="0.2">
      <c r="A17" s="157" t="s">
        <v>579</v>
      </c>
      <c r="B17" s="158">
        <v>225990.69</v>
      </c>
      <c r="C17" s="158">
        <v>12101.72</v>
      </c>
      <c r="D17" s="158">
        <v>213888.97</v>
      </c>
    </row>
    <row r="18" spans="1:4" ht="12.75" x14ac:dyDescent="0.2">
      <c r="A18" s="157" t="s">
        <v>580</v>
      </c>
      <c r="B18" s="158">
        <v>918714.21</v>
      </c>
      <c r="C18" s="158">
        <v>249864.88</v>
      </c>
      <c r="D18" s="158">
        <v>668849.33000000007</v>
      </c>
    </row>
    <row r="19" spans="1:4" ht="12.75" x14ac:dyDescent="0.2">
      <c r="A19" s="157" t="s">
        <v>292</v>
      </c>
      <c r="B19" s="158">
        <v>48167.8</v>
      </c>
      <c r="C19" s="158">
        <v>22029.84</v>
      </c>
      <c r="D19" s="158">
        <v>26137.96</v>
      </c>
    </row>
    <row r="20" spans="1:4" ht="12.75" x14ac:dyDescent="0.2">
      <c r="A20" s="157" t="s">
        <v>581</v>
      </c>
      <c r="B20" s="158">
        <v>13155.74</v>
      </c>
      <c r="C20" s="158">
        <v>6182.62</v>
      </c>
      <c r="D20" s="158">
        <v>6973.12</v>
      </c>
    </row>
    <row r="21" spans="1:4" ht="12.75" x14ac:dyDescent="0.2">
      <c r="A21" s="157" t="s">
        <v>582</v>
      </c>
      <c r="B21" s="158">
        <v>113551.59</v>
      </c>
      <c r="C21" s="158">
        <v>48218.76</v>
      </c>
      <c r="D21" s="158">
        <v>65332.83</v>
      </c>
    </row>
    <row r="22" spans="1:4" ht="12.75" x14ac:dyDescent="0.2">
      <c r="A22" s="157" t="s">
        <v>303</v>
      </c>
      <c r="B22" s="158">
        <v>34086.35</v>
      </c>
      <c r="C22" s="158">
        <v>19289.64</v>
      </c>
      <c r="D22" s="158">
        <v>14796.71</v>
      </c>
    </row>
    <row r="23" spans="1:4" ht="12.75" x14ac:dyDescent="0.2">
      <c r="A23" s="157" t="s">
        <v>306</v>
      </c>
      <c r="B23" s="158">
        <v>264065.89</v>
      </c>
      <c r="C23" s="158">
        <v>60166.619999999995</v>
      </c>
      <c r="D23" s="158">
        <v>203899.27</v>
      </c>
    </row>
    <row r="24" spans="1:4" ht="12.75" x14ac:dyDescent="0.2">
      <c r="A24" s="157" t="s">
        <v>308</v>
      </c>
      <c r="B24" s="158">
        <v>379643.21</v>
      </c>
      <c r="C24" s="158">
        <v>126208.12</v>
      </c>
      <c r="D24" s="158">
        <v>253435.09</v>
      </c>
    </row>
    <row r="25" spans="1:4" ht="12.75" x14ac:dyDescent="0.2">
      <c r="A25" s="157" t="s">
        <v>150</v>
      </c>
      <c r="B25" s="158">
        <v>123019.98000000001</v>
      </c>
      <c r="C25" s="158">
        <v>9082.2099999999991</v>
      </c>
      <c r="D25" s="158">
        <v>113937.76999999999</v>
      </c>
    </row>
    <row r="26" spans="1:4" ht="12.75" x14ac:dyDescent="0.2">
      <c r="A26" s="157" t="s">
        <v>583</v>
      </c>
      <c r="B26" s="158">
        <v>1512154.6400000001</v>
      </c>
      <c r="C26" s="158">
        <v>494126.41</v>
      </c>
      <c r="D26" s="158">
        <v>1018028.23</v>
      </c>
    </row>
    <row r="27" spans="1:4" ht="12.75" x14ac:dyDescent="0.2">
      <c r="A27" s="157" t="s">
        <v>309</v>
      </c>
      <c r="B27" s="158">
        <v>119761.12000000001</v>
      </c>
      <c r="C27" s="158">
        <v>30768.16</v>
      </c>
      <c r="D27" s="158">
        <v>88992.959999999992</v>
      </c>
    </row>
    <row r="28" spans="1:4" ht="12.75" x14ac:dyDescent="0.2">
      <c r="A28" s="157" t="s">
        <v>310</v>
      </c>
      <c r="B28" s="158">
        <v>60910.57</v>
      </c>
      <c r="C28" s="158">
        <v>35355.9</v>
      </c>
      <c r="D28" s="158">
        <v>25554.670000000006</v>
      </c>
    </row>
    <row r="29" spans="1:4" ht="12.75" x14ac:dyDescent="0.2">
      <c r="A29" s="157" t="s">
        <v>584</v>
      </c>
      <c r="B29" s="158">
        <v>119801.22</v>
      </c>
      <c r="C29" s="158">
        <v>77228.03</v>
      </c>
      <c r="D29" s="158">
        <v>42573.19</v>
      </c>
    </row>
    <row r="30" spans="1:4" ht="12.75" x14ac:dyDescent="0.2">
      <c r="A30" s="157" t="s">
        <v>311</v>
      </c>
      <c r="B30" s="158">
        <v>124608.15</v>
      </c>
      <c r="C30" s="158">
        <v>80172.960000000006</v>
      </c>
      <c r="D30" s="158">
        <v>44435.19</v>
      </c>
    </row>
    <row r="31" spans="1:4" ht="12.75" x14ac:dyDescent="0.2">
      <c r="A31" s="157" t="s">
        <v>330</v>
      </c>
      <c r="B31" s="158">
        <v>13784.17</v>
      </c>
      <c r="C31" s="158">
        <v>9918.2099999999991</v>
      </c>
      <c r="D31" s="158">
        <v>3865.96</v>
      </c>
    </row>
    <row r="32" spans="1:4" ht="12.75" x14ac:dyDescent="0.2">
      <c r="A32" s="157" t="s">
        <v>585</v>
      </c>
      <c r="B32" s="158">
        <v>150803.66</v>
      </c>
      <c r="C32" s="158">
        <v>87489.32</v>
      </c>
      <c r="D32" s="158">
        <v>63314.34</v>
      </c>
    </row>
    <row r="33" spans="1:4" ht="12.75" x14ac:dyDescent="0.2">
      <c r="A33" s="157" t="s">
        <v>586</v>
      </c>
      <c r="B33" s="158">
        <v>25611.11</v>
      </c>
      <c r="C33" s="158">
        <v>10666.27</v>
      </c>
      <c r="D33" s="158">
        <v>14944.84</v>
      </c>
    </row>
    <row r="34" spans="1:4" ht="12.75" x14ac:dyDescent="0.2">
      <c r="A34" s="157" t="s">
        <v>587</v>
      </c>
      <c r="B34" s="158">
        <v>141070.26</v>
      </c>
      <c r="C34" s="158">
        <v>71862.44</v>
      </c>
      <c r="D34" s="158">
        <v>69207.820000000007</v>
      </c>
    </row>
    <row r="35" spans="1:4" ht="12.75" x14ac:dyDescent="0.2">
      <c r="A35" s="157" t="s">
        <v>588</v>
      </c>
      <c r="B35" s="158">
        <v>26246.68</v>
      </c>
      <c r="C35" s="158">
        <v>18183.919999999998</v>
      </c>
      <c r="D35" s="158">
        <v>8062.76</v>
      </c>
    </row>
    <row r="36" spans="1:4" ht="12.75" x14ac:dyDescent="0.2">
      <c r="A36" s="157" t="s">
        <v>243</v>
      </c>
      <c r="B36" s="158">
        <v>15839.619999999999</v>
      </c>
      <c r="C36" s="158">
        <v>12024.16</v>
      </c>
      <c r="D36" s="158">
        <v>3815.46</v>
      </c>
    </row>
    <row r="37" spans="1:4" ht="12.75" x14ac:dyDescent="0.2">
      <c r="A37" s="157" t="s">
        <v>589</v>
      </c>
      <c r="B37" s="158">
        <v>473070.61</v>
      </c>
      <c r="C37" s="158">
        <v>146392.88999999998</v>
      </c>
      <c r="D37" s="158">
        <v>326677.71999999997</v>
      </c>
    </row>
    <row r="38" spans="1:4" ht="12.75" x14ac:dyDescent="0.2">
      <c r="A38" s="157" t="s">
        <v>590</v>
      </c>
      <c r="B38" s="158">
        <v>344980.25000000006</v>
      </c>
      <c r="C38" s="158">
        <v>129160.75</v>
      </c>
      <c r="D38" s="158">
        <v>215819.5</v>
      </c>
    </row>
    <row r="39" spans="1:4" ht="12.75" x14ac:dyDescent="0.2">
      <c r="A39" s="157" t="s">
        <v>332</v>
      </c>
      <c r="B39" s="158">
        <v>517.12</v>
      </c>
      <c r="C39" s="158">
        <v>222.59</v>
      </c>
      <c r="D39" s="158">
        <v>294.52999999999997</v>
      </c>
    </row>
    <row r="40" spans="1:4" ht="12.75" x14ac:dyDescent="0.2">
      <c r="A40" s="157" t="s">
        <v>333</v>
      </c>
      <c r="B40" s="158">
        <v>695780.98</v>
      </c>
      <c r="C40" s="158">
        <v>292933.74</v>
      </c>
      <c r="D40" s="158">
        <v>402847.24000000005</v>
      </c>
    </row>
    <row r="41" spans="1:4" ht="12.75" x14ac:dyDescent="0.2">
      <c r="A41" s="157" t="s">
        <v>591</v>
      </c>
      <c r="B41" s="158">
        <v>88444.44</v>
      </c>
      <c r="C41" s="158">
        <v>36602.950000000004</v>
      </c>
      <c r="D41" s="158">
        <v>51841.490000000005</v>
      </c>
    </row>
    <row r="42" spans="1:4" ht="12.75" x14ac:dyDescent="0.2">
      <c r="A42" s="157" t="s">
        <v>592</v>
      </c>
      <c r="B42" s="158">
        <v>503987.66</v>
      </c>
      <c r="C42" s="158">
        <v>143702.64000000001</v>
      </c>
      <c r="D42" s="158">
        <v>360285.01999999996</v>
      </c>
    </row>
    <row r="43" spans="1:4" ht="12.75" x14ac:dyDescent="0.2">
      <c r="A43" s="157" t="s">
        <v>337</v>
      </c>
      <c r="B43" s="158">
        <v>137733.65</v>
      </c>
      <c r="C43" s="158">
        <v>45651.040000000008</v>
      </c>
      <c r="D43" s="158">
        <v>92082.61</v>
      </c>
    </row>
    <row r="44" spans="1:4" ht="12.75" x14ac:dyDescent="0.2">
      <c r="A44" s="157" t="s">
        <v>593</v>
      </c>
      <c r="B44" s="158">
        <v>24568.149999999998</v>
      </c>
      <c r="C44" s="158">
        <v>8287.19</v>
      </c>
      <c r="D44" s="158">
        <v>16280.960000000001</v>
      </c>
    </row>
    <row r="45" spans="1:4" ht="12.75" x14ac:dyDescent="0.2">
      <c r="A45" s="157" t="s">
        <v>594</v>
      </c>
      <c r="B45" s="158">
        <v>1574860.37</v>
      </c>
      <c r="C45" s="158">
        <v>554601.30999999994</v>
      </c>
      <c r="D45" s="158">
        <v>1020259.06</v>
      </c>
    </row>
    <row r="46" spans="1:4" ht="12.75" x14ac:dyDescent="0.2">
      <c r="A46" s="157" t="s">
        <v>595</v>
      </c>
      <c r="B46" s="158">
        <v>165098.38999999998</v>
      </c>
      <c r="C46" s="158">
        <v>90329.539999999979</v>
      </c>
      <c r="D46" s="158">
        <v>74768.850000000006</v>
      </c>
    </row>
    <row r="47" spans="1:4" ht="12.75" x14ac:dyDescent="0.2">
      <c r="A47" s="157" t="s">
        <v>339</v>
      </c>
      <c r="B47" s="158">
        <v>1910768.03</v>
      </c>
      <c r="C47" s="158">
        <v>540307.22</v>
      </c>
      <c r="D47" s="158">
        <v>1370460.81</v>
      </c>
    </row>
    <row r="48" spans="1:4" ht="12.75" x14ac:dyDescent="0.2">
      <c r="A48" s="157" t="s">
        <v>596</v>
      </c>
      <c r="B48" s="158">
        <v>795718.98</v>
      </c>
      <c r="C48" s="158">
        <v>220804.77000000002</v>
      </c>
      <c r="D48" s="158">
        <v>574914.21</v>
      </c>
    </row>
    <row r="49" spans="1:4" ht="12.75" x14ac:dyDescent="0.2">
      <c r="A49" s="157" t="s">
        <v>597</v>
      </c>
      <c r="B49" s="158">
        <v>-25891.4</v>
      </c>
      <c r="C49" s="158">
        <v>-7336.32</v>
      </c>
      <c r="D49" s="158">
        <v>-18555.080000000002</v>
      </c>
    </row>
    <row r="50" spans="1:4" ht="12.75" x14ac:dyDescent="0.2">
      <c r="A50" s="157" t="s">
        <v>598</v>
      </c>
      <c r="B50" s="158">
        <v>59385.14</v>
      </c>
      <c r="C50" s="158">
        <v>31989.910000000003</v>
      </c>
      <c r="D50" s="158">
        <v>27395.23</v>
      </c>
    </row>
    <row r="51" spans="1:4" ht="12.75" x14ac:dyDescent="0.2">
      <c r="A51" s="157" t="s">
        <v>599</v>
      </c>
      <c r="B51" s="158">
        <v>14756.43</v>
      </c>
      <c r="C51" s="158">
        <v>11665.06</v>
      </c>
      <c r="D51" s="158">
        <v>3091.37</v>
      </c>
    </row>
    <row r="52" spans="1:4" ht="12.75" x14ac:dyDescent="0.2">
      <c r="A52" s="157" t="s">
        <v>600</v>
      </c>
      <c r="B52" s="158">
        <v>513459.76</v>
      </c>
      <c r="C52" s="158">
        <v>255800.09</v>
      </c>
      <c r="D52" s="158">
        <v>257659.67</v>
      </c>
    </row>
    <row r="53" spans="1:4" ht="12.75" x14ac:dyDescent="0.2">
      <c r="A53" s="157" t="s">
        <v>1258</v>
      </c>
      <c r="B53" s="158">
        <v>478811.88</v>
      </c>
      <c r="C53" s="158">
        <v>207852.3</v>
      </c>
      <c r="D53" s="158">
        <v>270959.57999999996</v>
      </c>
    </row>
    <row r="54" spans="1:4" ht="12.75" x14ac:dyDescent="0.2">
      <c r="A54" s="157" t="s">
        <v>601</v>
      </c>
      <c r="B54" s="158">
        <v>68194.84</v>
      </c>
      <c r="C54" s="158">
        <v>29150.269999999997</v>
      </c>
      <c r="D54" s="158">
        <v>39044.57</v>
      </c>
    </row>
    <row r="55" spans="1:4" ht="12.75" x14ac:dyDescent="0.2">
      <c r="A55" s="157" t="s">
        <v>151</v>
      </c>
      <c r="B55" s="158">
        <v>1166754.02</v>
      </c>
      <c r="C55" s="158">
        <v>85862.25</v>
      </c>
      <c r="D55" s="158">
        <v>1080891.77</v>
      </c>
    </row>
    <row r="56" spans="1:4" ht="12.75" x14ac:dyDescent="0.2">
      <c r="A56" s="157" t="s">
        <v>602</v>
      </c>
      <c r="B56" s="158">
        <v>342606.37</v>
      </c>
      <c r="C56" s="158">
        <v>115162.89</v>
      </c>
      <c r="D56" s="158">
        <v>227443.47999999998</v>
      </c>
    </row>
    <row r="57" spans="1:4" ht="12.75" x14ac:dyDescent="0.2">
      <c r="A57" s="157" t="s">
        <v>603</v>
      </c>
      <c r="B57" s="158">
        <v>250836.72</v>
      </c>
      <c r="C57" s="158">
        <v>51809.729999999996</v>
      </c>
      <c r="D57" s="158">
        <v>199026.99</v>
      </c>
    </row>
    <row r="58" spans="1:4" ht="12.75" x14ac:dyDescent="0.2">
      <c r="A58" s="157" t="s">
        <v>152</v>
      </c>
      <c r="B58" s="158">
        <v>90313.11</v>
      </c>
      <c r="C58" s="158">
        <v>6637.23</v>
      </c>
      <c r="D58" s="158">
        <v>83675.88</v>
      </c>
    </row>
    <row r="59" spans="1:4" ht="12.75" x14ac:dyDescent="0.2">
      <c r="A59" s="157" t="s">
        <v>604</v>
      </c>
      <c r="B59" s="158">
        <v>3934685.6100000003</v>
      </c>
      <c r="C59" s="158">
        <v>1221632.3899999999</v>
      </c>
      <c r="D59" s="158">
        <v>2713053.2199999997</v>
      </c>
    </row>
    <row r="60" spans="1:4" ht="12.75" x14ac:dyDescent="0.2">
      <c r="A60" s="157" t="s">
        <v>344</v>
      </c>
      <c r="B60" s="158">
        <v>272613.42</v>
      </c>
      <c r="C60" s="158">
        <v>140615.32999999999</v>
      </c>
      <c r="D60" s="158">
        <v>131998.09</v>
      </c>
    </row>
    <row r="61" spans="1:4" ht="12.75" x14ac:dyDescent="0.2">
      <c r="A61" s="157" t="s">
        <v>605</v>
      </c>
      <c r="B61" s="158">
        <v>1035502.69</v>
      </c>
      <c r="C61" s="158">
        <v>320714.59999999998</v>
      </c>
      <c r="D61" s="158">
        <v>714788.09</v>
      </c>
    </row>
    <row r="62" spans="1:4" ht="12.75" x14ac:dyDescent="0.2">
      <c r="A62" s="157" t="s">
        <v>606</v>
      </c>
      <c r="B62" s="158">
        <v>5929234.8099999996</v>
      </c>
      <c r="C62" s="158">
        <v>933652.8</v>
      </c>
      <c r="D62" s="158">
        <v>4995582.01</v>
      </c>
    </row>
    <row r="63" spans="1:4" ht="12.75" x14ac:dyDescent="0.2">
      <c r="A63" s="157" t="s">
        <v>382</v>
      </c>
      <c r="B63" s="158">
        <v>1658293.7</v>
      </c>
      <c r="C63" s="158">
        <v>635340.43000000005</v>
      </c>
      <c r="D63" s="158">
        <v>1022953.27</v>
      </c>
    </row>
    <row r="64" spans="1:4" ht="12.75" x14ac:dyDescent="0.2">
      <c r="A64" s="157" t="s">
        <v>348</v>
      </c>
      <c r="B64" s="158">
        <v>768173.9800000001</v>
      </c>
      <c r="C64" s="158">
        <v>288694.77999999997</v>
      </c>
      <c r="D64" s="158">
        <v>479479.2</v>
      </c>
    </row>
    <row r="65" spans="1:4" ht="12.75" x14ac:dyDescent="0.2">
      <c r="A65" s="157" t="s">
        <v>607</v>
      </c>
      <c r="B65" s="158">
        <v>2051530.8</v>
      </c>
      <c r="C65" s="158">
        <v>170787</v>
      </c>
      <c r="D65" s="158">
        <v>1880743.7999999998</v>
      </c>
    </row>
    <row r="66" spans="1:4" ht="12.75" x14ac:dyDescent="0.2">
      <c r="A66" s="157" t="s">
        <v>252</v>
      </c>
      <c r="B66" s="158">
        <v>3058472.32</v>
      </c>
      <c r="C66" s="158">
        <v>97321.97</v>
      </c>
      <c r="D66" s="158">
        <v>2961150.3499999996</v>
      </c>
    </row>
    <row r="67" spans="1:4" ht="12.75" x14ac:dyDescent="0.2">
      <c r="A67" s="157" t="s">
        <v>608</v>
      </c>
      <c r="B67" s="158">
        <v>1334605.19</v>
      </c>
      <c r="C67" s="158">
        <v>453981.11</v>
      </c>
      <c r="D67" s="158">
        <v>880624.08</v>
      </c>
    </row>
    <row r="68" spans="1:4" ht="12.75" x14ac:dyDescent="0.2">
      <c r="A68" s="157" t="s">
        <v>490</v>
      </c>
      <c r="B68" s="158">
        <v>484972.89</v>
      </c>
      <c r="C68" s="158">
        <v>14369.7</v>
      </c>
      <c r="D68" s="158">
        <v>470603.19</v>
      </c>
    </row>
    <row r="69" spans="1:4" ht="12.75" x14ac:dyDescent="0.2">
      <c r="A69" s="157" t="s">
        <v>1259</v>
      </c>
      <c r="B69" s="158">
        <v>10005.890000000001</v>
      </c>
      <c r="C69" s="158">
        <v>107.28999999999999</v>
      </c>
      <c r="D69" s="158">
        <v>9898.5999999999985</v>
      </c>
    </row>
    <row r="70" spans="1:4" ht="12.75" x14ac:dyDescent="0.2">
      <c r="A70" s="157" t="s">
        <v>609</v>
      </c>
      <c r="B70" s="158">
        <v>1242033.5899999999</v>
      </c>
      <c r="C70" s="158">
        <v>361281.20000000007</v>
      </c>
      <c r="D70" s="158">
        <v>880752.39</v>
      </c>
    </row>
    <row r="71" spans="1:4" ht="12.75" x14ac:dyDescent="0.2">
      <c r="A71" s="157" t="s">
        <v>610</v>
      </c>
      <c r="B71" s="158">
        <v>1739449.72</v>
      </c>
      <c r="C71" s="158">
        <v>494098.61999999994</v>
      </c>
      <c r="D71" s="158">
        <v>1245351.1000000001</v>
      </c>
    </row>
    <row r="72" spans="1:4" ht="12.75" x14ac:dyDescent="0.2">
      <c r="A72" s="157" t="s">
        <v>3</v>
      </c>
      <c r="B72" s="158">
        <v>636648.11</v>
      </c>
      <c r="C72" s="158">
        <v>48889.770000000004</v>
      </c>
      <c r="D72" s="158">
        <v>587758.34</v>
      </c>
    </row>
    <row r="73" spans="1:4" ht="12.75" x14ac:dyDescent="0.2">
      <c r="A73" s="157" t="s">
        <v>4</v>
      </c>
      <c r="B73" s="158">
        <v>931320.26000000013</v>
      </c>
      <c r="C73" s="158">
        <v>81107.330000000016</v>
      </c>
      <c r="D73" s="158">
        <v>850212.93</v>
      </c>
    </row>
    <row r="74" spans="1:4" ht="12.75" x14ac:dyDescent="0.2">
      <c r="A74" s="157" t="s">
        <v>611</v>
      </c>
      <c r="B74" s="158">
        <v>448430.68</v>
      </c>
      <c r="C74" s="158">
        <v>65883.090000000011</v>
      </c>
      <c r="D74" s="158">
        <v>382547.59</v>
      </c>
    </row>
    <row r="75" spans="1:4" ht="12.75" x14ac:dyDescent="0.2">
      <c r="A75" s="157" t="s">
        <v>238</v>
      </c>
      <c r="B75" s="158">
        <v>1776.33</v>
      </c>
      <c r="C75" s="158">
        <v>54.96</v>
      </c>
      <c r="D75" s="158">
        <v>1721.37</v>
      </c>
    </row>
    <row r="76" spans="1:4" ht="12.75" x14ac:dyDescent="0.2">
      <c r="A76" s="157" t="s">
        <v>612</v>
      </c>
      <c r="B76" s="158">
        <v>376154.13</v>
      </c>
      <c r="C76" s="158">
        <v>160452.34</v>
      </c>
      <c r="D76" s="158">
        <v>215701.78999999998</v>
      </c>
    </row>
    <row r="77" spans="1:4" ht="12.75" x14ac:dyDescent="0.2">
      <c r="A77" s="157" t="s">
        <v>613</v>
      </c>
      <c r="B77" s="158">
        <v>168780.09000000003</v>
      </c>
      <c r="C77" s="158">
        <v>115064.5</v>
      </c>
      <c r="D77" s="158">
        <v>53715.59</v>
      </c>
    </row>
    <row r="78" spans="1:4" ht="12.75" x14ac:dyDescent="0.2">
      <c r="A78" s="157" t="s">
        <v>614</v>
      </c>
      <c r="B78" s="158">
        <v>3134845.06</v>
      </c>
      <c r="C78" s="158">
        <v>1604551.08</v>
      </c>
      <c r="D78" s="158">
        <v>1530293.9799999997</v>
      </c>
    </row>
    <row r="79" spans="1:4" ht="12.75" x14ac:dyDescent="0.2">
      <c r="A79" s="157" t="s">
        <v>1260</v>
      </c>
      <c r="B79" s="158">
        <v>565280.91</v>
      </c>
      <c r="C79" s="158">
        <v>105415.63</v>
      </c>
      <c r="D79" s="158">
        <v>459865.27999999997</v>
      </c>
    </row>
    <row r="80" spans="1:4" ht="12.75" x14ac:dyDescent="0.2">
      <c r="A80" s="157" t="s">
        <v>615</v>
      </c>
      <c r="B80" s="158">
        <v>136861.76000000001</v>
      </c>
      <c r="C80" s="158">
        <v>72287.710000000006</v>
      </c>
      <c r="D80" s="158">
        <v>64574.05</v>
      </c>
    </row>
    <row r="81" spans="1:4" ht="12.75" x14ac:dyDescent="0.2">
      <c r="A81" s="157" t="s">
        <v>153</v>
      </c>
      <c r="B81" s="158">
        <v>335413.82999999996</v>
      </c>
      <c r="C81" s="158">
        <v>25018.46</v>
      </c>
      <c r="D81" s="158">
        <v>310395.37</v>
      </c>
    </row>
    <row r="82" spans="1:4" ht="12.75" x14ac:dyDescent="0.2">
      <c r="A82" s="157" t="s">
        <v>622</v>
      </c>
      <c r="B82" s="158">
        <v>586909.49</v>
      </c>
      <c r="C82" s="158">
        <v>179879.98000000004</v>
      </c>
      <c r="D82" s="158">
        <v>407029.51</v>
      </c>
    </row>
    <row r="83" spans="1:4" ht="12.75" x14ac:dyDescent="0.2">
      <c r="A83" s="157" t="s">
        <v>623</v>
      </c>
      <c r="B83" s="158">
        <v>5596633.5200000005</v>
      </c>
      <c r="C83" s="158">
        <v>1250712.23</v>
      </c>
      <c r="D83" s="158">
        <v>4345921.290000001</v>
      </c>
    </row>
    <row r="84" spans="1:4" ht="12.75" x14ac:dyDescent="0.2">
      <c r="A84" s="157" t="s">
        <v>154</v>
      </c>
      <c r="B84" s="158">
        <v>702369.3600000001</v>
      </c>
      <c r="C84" s="158">
        <v>46444.67</v>
      </c>
      <c r="D84" s="158">
        <v>655924.68999999994</v>
      </c>
    </row>
    <row r="85" spans="1:4" ht="12.75" x14ac:dyDescent="0.2">
      <c r="A85" s="157" t="s">
        <v>233</v>
      </c>
      <c r="B85" s="158">
        <v>1377184.4300000002</v>
      </c>
      <c r="C85" s="158">
        <v>14771.68</v>
      </c>
      <c r="D85" s="158">
        <v>1362412.75</v>
      </c>
    </row>
    <row r="86" spans="1:4" ht="12.75" x14ac:dyDescent="0.2">
      <c r="A86" s="157" t="s">
        <v>155</v>
      </c>
      <c r="B86" s="158">
        <v>34738.199999999997</v>
      </c>
      <c r="C86" s="158">
        <v>1862.53</v>
      </c>
      <c r="D86" s="158">
        <v>32875.67</v>
      </c>
    </row>
    <row r="87" spans="1:4" ht="12.75" x14ac:dyDescent="0.2">
      <c r="A87" s="157" t="s">
        <v>831</v>
      </c>
      <c r="B87" s="158">
        <v>94431.1</v>
      </c>
      <c r="C87" s="158">
        <v>973.96</v>
      </c>
      <c r="D87" s="158">
        <v>93457.14</v>
      </c>
    </row>
    <row r="88" spans="1:4" ht="12.75" x14ac:dyDescent="0.2">
      <c r="A88" s="157" t="s">
        <v>491</v>
      </c>
      <c r="B88" s="158">
        <v>443830.8</v>
      </c>
      <c r="C88" s="158">
        <v>32279.06</v>
      </c>
      <c r="D88" s="158">
        <v>411551.74</v>
      </c>
    </row>
    <row r="89" spans="1:4" ht="12.75" x14ac:dyDescent="0.2">
      <c r="A89" s="157" t="s">
        <v>624</v>
      </c>
      <c r="B89" s="158">
        <v>662558.69000000006</v>
      </c>
      <c r="C89" s="158">
        <v>310460.73</v>
      </c>
      <c r="D89" s="158">
        <v>352097.96</v>
      </c>
    </row>
    <row r="90" spans="1:4" ht="12.75" x14ac:dyDescent="0.2">
      <c r="A90" s="157" t="s">
        <v>625</v>
      </c>
      <c r="B90" s="158">
        <v>31454.560000000001</v>
      </c>
      <c r="C90" s="158">
        <v>19658.849999999999</v>
      </c>
      <c r="D90" s="158">
        <v>11795.710000000001</v>
      </c>
    </row>
    <row r="91" spans="1:4" ht="12.75" x14ac:dyDescent="0.2">
      <c r="A91" s="157" t="s">
        <v>1261</v>
      </c>
      <c r="B91" s="158">
        <v>968165.59000000008</v>
      </c>
      <c r="C91" s="158">
        <v>261027.56</v>
      </c>
      <c r="D91" s="158">
        <v>707138.03</v>
      </c>
    </row>
    <row r="92" spans="1:4" ht="12.75" x14ac:dyDescent="0.2">
      <c r="A92" s="157" t="s">
        <v>626</v>
      </c>
      <c r="B92" s="158">
        <v>4572177.45</v>
      </c>
      <c r="C92" s="158">
        <v>1413185.42</v>
      </c>
      <c r="D92" s="158">
        <v>3158992.0300000003</v>
      </c>
    </row>
    <row r="93" spans="1:4" ht="12.75" x14ac:dyDescent="0.2">
      <c r="A93" s="157" t="s">
        <v>627</v>
      </c>
      <c r="B93" s="158">
        <v>640112.65</v>
      </c>
      <c r="C93" s="158">
        <v>192649.16</v>
      </c>
      <c r="D93" s="158">
        <v>447463.49000000005</v>
      </c>
    </row>
    <row r="94" spans="1:4" ht="12.75" x14ac:dyDescent="0.2">
      <c r="A94" s="157" t="s">
        <v>628</v>
      </c>
      <c r="B94" s="158">
        <v>2907395.39</v>
      </c>
      <c r="C94" s="158">
        <v>161351.28999999998</v>
      </c>
      <c r="D94" s="158">
        <v>2746044.1</v>
      </c>
    </row>
    <row r="95" spans="1:4" ht="12.75" x14ac:dyDescent="0.2">
      <c r="A95" s="157" t="s">
        <v>629</v>
      </c>
      <c r="B95" s="158">
        <v>1647837.72</v>
      </c>
      <c r="C95" s="158">
        <v>644086.71000000008</v>
      </c>
      <c r="D95" s="158">
        <v>1003751.01</v>
      </c>
    </row>
    <row r="96" spans="1:4" ht="12.75" x14ac:dyDescent="0.2">
      <c r="A96" s="157" t="s">
        <v>1262</v>
      </c>
      <c r="B96" s="158">
        <v>1665248.9900000002</v>
      </c>
      <c r="C96" s="158">
        <v>131256.69</v>
      </c>
      <c r="D96" s="158">
        <v>1533992.2999999998</v>
      </c>
    </row>
    <row r="97" spans="1:4" ht="12.75" x14ac:dyDescent="0.2">
      <c r="A97" s="157" t="s">
        <v>631</v>
      </c>
      <c r="B97" s="158">
        <v>2160637.96</v>
      </c>
      <c r="C97" s="158">
        <v>593138.36</v>
      </c>
      <c r="D97" s="158">
        <v>1567499.5999999996</v>
      </c>
    </row>
    <row r="98" spans="1:4" ht="12.75" x14ac:dyDescent="0.2">
      <c r="A98" s="157" t="s">
        <v>632</v>
      </c>
      <c r="B98" s="158">
        <v>75206.009999999995</v>
      </c>
      <c r="C98" s="158">
        <v>24764.309999999998</v>
      </c>
      <c r="D98" s="158">
        <v>50441.7</v>
      </c>
    </row>
    <row r="99" spans="1:4" ht="12.75" x14ac:dyDescent="0.2">
      <c r="A99" s="157" t="s">
        <v>1263</v>
      </c>
      <c r="B99" s="158">
        <v>5369329.9299999997</v>
      </c>
      <c r="C99" s="158">
        <v>2040800.18</v>
      </c>
      <c r="D99" s="158">
        <v>3328529.7499999995</v>
      </c>
    </row>
    <row r="100" spans="1:4" ht="12.75" x14ac:dyDescent="0.2">
      <c r="A100" s="157" t="s">
        <v>1264</v>
      </c>
      <c r="B100" s="158">
        <v>716.44</v>
      </c>
      <c r="C100" s="158">
        <v>468.63</v>
      </c>
      <c r="D100" s="158">
        <v>247.81</v>
      </c>
    </row>
    <row r="101" spans="1:4" ht="12.75" x14ac:dyDescent="0.2">
      <c r="A101" s="157" t="s">
        <v>392</v>
      </c>
      <c r="B101" s="158">
        <v>10065.25</v>
      </c>
      <c r="C101" s="158">
        <v>528.36</v>
      </c>
      <c r="D101" s="158">
        <v>9536.89</v>
      </c>
    </row>
    <row r="102" spans="1:4" ht="12.75" x14ac:dyDescent="0.2">
      <c r="A102" s="157" t="s">
        <v>257</v>
      </c>
      <c r="B102" s="158">
        <v>129073.45000000001</v>
      </c>
      <c r="C102" s="158">
        <v>4574.1000000000004</v>
      </c>
      <c r="D102" s="158">
        <v>124499.34999999999</v>
      </c>
    </row>
    <row r="103" spans="1:4" ht="12.75" x14ac:dyDescent="0.2">
      <c r="A103" s="157" t="s">
        <v>156</v>
      </c>
      <c r="B103" s="158">
        <v>34326.32</v>
      </c>
      <c r="C103" s="158">
        <v>210.92000000000002</v>
      </c>
      <c r="D103" s="158">
        <v>34115.4</v>
      </c>
    </row>
    <row r="104" spans="1:4" ht="12.75" x14ac:dyDescent="0.2">
      <c r="A104" s="157" t="s">
        <v>634</v>
      </c>
      <c r="B104" s="158">
        <v>1203245.68</v>
      </c>
      <c r="C104" s="158">
        <v>103062.43</v>
      </c>
      <c r="D104" s="158">
        <v>1100183.25</v>
      </c>
    </row>
    <row r="105" spans="1:4" ht="12.75" x14ac:dyDescent="0.2">
      <c r="A105" s="157" t="s">
        <v>237</v>
      </c>
      <c r="B105" s="158">
        <v>333963.26999999996</v>
      </c>
      <c r="C105" s="158">
        <v>41830.039999999994</v>
      </c>
      <c r="D105" s="158">
        <v>292133.23</v>
      </c>
    </row>
    <row r="106" spans="1:4" ht="12.75" x14ac:dyDescent="0.2">
      <c r="A106" s="157" t="s">
        <v>379</v>
      </c>
      <c r="B106" s="158">
        <v>1713949.57</v>
      </c>
      <c r="C106" s="158">
        <v>73375.83</v>
      </c>
      <c r="D106" s="158">
        <v>1640573.74</v>
      </c>
    </row>
    <row r="107" spans="1:4" ht="12.75" x14ac:dyDescent="0.2">
      <c r="A107" s="157" t="s">
        <v>5</v>
      </c>
      <c r="B107" s="158">
        <v>1157207.4000000001</v>
      </c>
      <c r="C107" s="158">
        <v>135417.51</v>
      </c>
      <c r="D107" s="158">
        <v>1021789.8900000001</v>
      </c>
    </row>
    <row r="108" spans="1:4" ht="12.75" x14ac:dyDescent="0.2">
      <c r="A108" s="157" t="s">
        <v>247</v>
      </c>
      <c r="B108" s="158">
        <v>7890689.1999999993</v>
      </c>
      <c r="C108" s="158">
        <v>251934.06</v>
      </c>
      <c r="D108" s="158">
        <v>7638755.1399999997</v>
      </c>
    </row>
    <row r="109" spans="1:4" ht="12.75" x14ac:dyDescent="0.2">
      <c r="A109" s="157" t="s">
        <v>157</v>
      </c>
      <c r="B109" s="158">
        <v>636346.82000000007</v>
      </c>
      <c r="C109" s="158">
        <v>41485.65</v>
      </c>
      <c r="D109" s="158">
        <v>594861.17000000004</v>
      </c>
    </row>
    <row r="110" spans="1:4" ht="12.75" x14ac:dyDescent="0.2">
      <c r="A110" s="157" t="s">
        <v>826</v>
      </c>
      <c r="B110" s="158">
        <v>305632.87</v>
      </c>
      <c r="C110" s="158">
        <v>3274.89</v>
      </c>
      <c r="D110" s="158">
        <v>302357.98</v>
      </c>
    </row>
    <row r="111" spans="1:4" ht="12.75" x14ac:dyDescent="0.2">
      <c r="A111" s="157" t="s">
        <v>635</v>
      </c>
      <c r="B111" s="158">
        <v>4051727.6000000006</v>
      </c>
      <c r="C111" s="158">
        <v>1446329.26</v>
      </c>
      <c r="D111" s="158">
        <v>2605398.34</v>
      </c>
    </row>
    <row r="112" spans="1:4" ht="12.75" x14ac:dyDescent="0.2">
      <c r="A112" s="157" t="s">
        <v>636</v>
      </c>
      <c r="B112" s="158">
        <v>2432888.6399999997</v>
      </c>
      <c r="C112" s="158">
        <v>920473.59</v>
      </c>
      <c r="D112" s="158">
        <v>1512415.0500000003</v>
      </c>
    </row>
    <row r="113" spans="1:4" ht="12.75" x14ac:dyDescent="0.2">
      <c r="A113" s="157" t="s">
        <v>396</v>
      </c>
      <c r="B113" s="158">
        <v>685349.51</v>
      </c>
      <c r="C113" s="158">
        <v>18445.669999999998</v>
      </c>
      <c r="D113" s="158">
        <v>666903.84</v>
      </c>
    </row>
    <row r="114" spans="1:4" ht="12.75" x14ac:dyDescent="0.2">
      <c r="A114" s="157" t="s">
        <v>230</v>
      </c>
      <c r="B114" s="158">
        <v>6680122.9499999993</v>
      </c>
      <c r="C114" s="158">
        <v>83871.530000000013</v>
      </c>
      <c r="D114" s="158">
        <v>6596251.4200000009</v>
      </c>
    </row>
    <row r="115" spans="1:4" ht="12.75" x14ac:dyDescent="0.2">
      <c r="A115" s="157" t="s">
        <v>378</v>
      </c>
      <c r="B115" s="158">
        <v>838141.09</v>
      </c>
      <c r="C115" s="158">
        <v>320074.45</v>
      </c>
      <c r="D115" s="158">
        <v>518066.63999999996</v>
      </c>
    </row>
    <row r="116" spans="1:4" ht="12.75" x14ac:dyDescent="0.2">
      <c r="A116" s="157" t="s">
        <v>158</v>
      </c>
      <c r="B116" s="158">
        <v>10469487.33</v>
      </c>
      <c r="C116" s="158">
        <v>773855.31</v>
      </c>
      <c r="D116" s="158">
        <v>9695632.0199999996</v>
      </c>
    </row>
    <row r="117" spans="1:4" ht="12.75" x14ac:dyDescent="0.2">
      <c r="A117" s="157" t="s">
        <v>374</v>
      </c>
      <c r="B117" s="158">
        <v>42274.140000000007</v>
      </c>
      <c r="C117" s="158">
        <v>18915.919999999998</v>
      </c>
      <c r="D117" s="158">
        <v>23358.22</v>
      </c>
    </row>
    <row r="118" spans="1:4" ht="12.75" x14ac:dyDescent="0.2">
      <c r="A118" s="157" t="s">
        <v>846</v>
      </c>
      <c r="B118" s="158">
        <v>55002.600000000006</v>
      </c>
      <c r="C118" s="158">
        <v>579.61</v>
      </c>
      <c r="D118" s="158">
        <v>54422.99</v>
      </c>
    </row>
    <row r="119" spans="1:4" ht="12.75" x14ac:dyDescent="0.2">
      <c r="A119" s="157" t="s">
        <v>314</v>
      </c>
      <c r="B119" s="158">
        <v>691770.20000000007</v>
      </c>
      <c r="C119" s="158">
        <v>35547.68</v>
      </c>
      <c r="D119" s="158">
        <v>656222.5199999999</v>
      </c>
    </row>
    <row r="120" spans="1:4" ht="12.75" x14ac:dyDescent="0.2">
      <c r="A120" s="157" t="s">
        <v>6</v>
      </c>
      <c r="B120" s="158">
        <v>351701.91000000003</v>
      </c>
      <c r="C120" s="158">
        <v>162031.76</v>
      </c>
      <c r="D120" s="158">
        <v>189670.15000000002</v>
      </c>
    </row>
    <row r="121" spans="1:4" ht="12.75" x14ac:dyDescent="0.2">
      <c r="A121" s="157" t="s">
        <v>492</v>
      </c>
      <c r="B121" s="158">
        <v>1482427.71</v>
      </c>
      <c r="C121" s="158">
        <v>25801.530000000002</v>
      </c>
      <c r="D121" s="158">
        <v>1456626.18</v>
      </c>
    </row>
    <row r="122" spans="1:4" ht="12.75" x14ac:dyDescent="0.2">
      <c r="A122" s="157" t="s">
        <v>380</v>
      </c>
      <c r="B122" s="158">
        <v>208189.53999999998</v>
      </c>
      <c r="C122" s="158">
        <v>10992.240000000002</v>
      </c>
      <c r="D122" s="158">
        <v>197197.3</v>
      </c>
    </row>
    <row r="123" spans="1:4" ht="12.75" x14ac:dyDescent="0.2">
      <c r="A123" s="157" t="s">
        <v>376</v>
      </c>
      <c r="B123" s="158">
        <v>142384.17000000001</v>
      </c>
      <c r="C123" s="158">
        <v>7444.7199999999993</v>
      </c>
      <c r="D123" s="158">
        <v>134939.45000000001</v>
      </c>
    </row>
    <row r="124" spans="1:4" ht="12.75" x14ac:dyDescent="0.2">
      <c r="A124" s="157" t="s">
        <v>637</v>
      </c>
      <c r="B124" s="158">
        <v>5479524.6100000003</v>
      </c>
      <c r="C124" s="158">
        <v>2218160.37</v>
      </c>
      <c r="D124" s="158">
        <v>3261364.2399999998</v>
      </c>
    </row>
    <row r="125" spans="1:4" ht="12.75" x14ac:dyDescent="0.2">
      <c r="A125" s="157" t="s">
        <v>385</v>
      </c>
      <c r="B125" s="158">
        <v>1433890.08</v>
      </c>
      <c r="C125" s="158">
        <v>87343.039999999994</v>
      </c>
      <c r="D125" s="158">
        <v>1346547.0399999998</v>
      </c>
    </row>
    <row r="126" spans="1:4" ht="12.75" x14ac:dyDescent="0.2">
      <c r="A126" s="157" t="s">
        <v>638</v>
      </c>
      <c r="B126" s="158">
        <v>3545738.0200000005</v>
      </c>
      <c r="C126" s="158">
        <v>1021069.3200000002</v>
      </c>
      <c r="D126" s="158">
        <v>2524668.7000000002</v>
      </c>
    </row>
    <row r="127" spans="1:4" ht="12.75" x14ac:dyDescent="0.2">
      <c r="A127" s="157" t="s">
        <v>849</v>
      </c>
      <c r="B127" s="158">
        <v>383695.66</v>
      </c>
      <c r="C127" s="158">
        <v>4047.72</v>
      </c>
      <c r="D127" s="158">
        <v>379647.94</v>
      </c>
    </row>
    <row r="128" spans="1:4" ht="12.75" x14ac:dyDescent="0.2">
      <c r="A128" s="157" t="s">
        <v>639</v>
      </c>
      <c r="B128" s="158">
        <v>6311962.7299999995</v>
      </c>
      <c r="C128" s="158">
        <v>2324041.67</v>
      </c>
      <c r="D128" s="158">
        <v>3987921.06</v>
      </c>
    </row>
    <row r="129" spans="1:4" ht="12.75" x14ac:dyDescent="0.2">
      <c r="A129" s="157" t="s">
        <v>640</v>
      </c>
      <c r="B129" s="158">
        <v>678442.5</v>
      </c>
      <c r="C129" s="158">
        <v>323575.99000000005</v>
      </c>
      <c r="D129" s="158">
        <v>354866.51</v>
      </c>
    </row>
    <row r="130" spans="1:4" ht="12.75" x14ac:dyDescent="0.2">
      <c r="A130" s="157" t="s">
        <v>654</v>
      </c>
      <c r="B130" s="158">
        <v>6654335.8599999994</v>
      </c>
      <c r="C130" s="158">
        <v>1327603.07</v>
      </c>
      <c r="D130" s="158">
        <v>5326732.7899999991</v>
      </c>
    </row>
    <row r="131" spans="1:4" ht="12.75" x14ac:dyDescent="0.2">
      <c r="A131" s="157" t="s">
        <v>234</v>
      </c>
      <c r="B131" s="158">
        <v>52023.41</v>
      </c>
      <c r="C131" s="158">
        <v>6136.44</v>
      </c>
      <c r="D131" s="158">
        <v>45886.97</v>
      </c>
    </row>
    <row r="132" spans="1:4" ht="12.75" x14ac:dyDescent="0.2">
      <c r="A132" s="157" t="s">
        <v>248</v>
      </c>
      <c r="B132" s="158">
        <v>868711.9</v>
      </c>
      <c r="C132" s="158">
        <v>25537.1</v>
      </c>
      <c r="D132" s="158">
        <v>843174.79999999993</v>
      </c>
    </row>
    <row r="133" spans="1:4" ht="12.75" x14ac:dyDescent="0.2">
      <c r="A133" s="157" t="s">
        <v>847</v>
      </c>
      <c r="B133" s="158">
        <v>331070.69</v>
      </c>
      <c r="C133" s="158">
        <v>3492.56</v>
      </c>
      <c r="D133" s="158">
        <v>327578.13</v>
      </c>
    </row>
    <row r="134" spans="1:4" ht="12.75" x14ac:dyDescent="0.2">
      <c r="A134" s="157" t="s">
        <v>229</v>
      </c>
      <c r="B134" s="158">
        <v>6161848.25</v>
      </c>
      <c r="C134" s="158">
        <v>1745846.37</v>
      </c>
      <c r="D134" s="158">
        <v>4416001.88</v>
      </c>
    </row>
    <row r="135" spans="1:4" ht="12.75" x14ac:dyDescent="0.2">
      <c r="A135" s="157" t="s">
        <v>1265</v>
      </c>
      <c r="B135" s="158">
        <v>29864.400000000001</v>
      </c>
      <c r="C135" s="158">
        <v>320.08</v>
      </c>
      <c r="D135" s="158">
        <v>29544.32</v>
      </c>
    </row>
    <row r="136" spans="1:4" ht="12.75" x14ac:dyDescent="0.2">
      <c r="A136" s="157" t="s">
        <v>656</v>
      </c>
      <c r="B136" s="158">
        <v>5613537.0099999998</v>
      </c>
      <c r="C136" s="158">
        <v>661031.41</v>
      </c>
      <c r="D136" s="158">
        <v>4952505.5999999996</v>
      </c>
    </row>
    <row r="137" spans="1:4" ht="12.75" x14ac:dyDescent="0.2">
      <c r="A137" s="157" t="s">
        <v>1266</v>
      </c>
      <c r="B137" s="158">
        <v>11758237.180000002</v>
      </c>
      <c r="C137" s="158">
        <v>125882.54000000001</v>
      </c>
      <c r="D137" s="158">
        <v>11632354.639999999</v>
      </c>
    </row>
    <row r="138" spans="1:4" ht="12.75" x14ac:dyDescent="0.2">
      <c r="A138" s="157" t="s">
        <v>1267</v>
      </c>
      <c r="B138" s="158">
        <v>1972163.44</v>
      </c>
      <c r="C138" s="158">
        <v>20705.27</v>
      </c>
      <c r="D138" s="158">
        <v>1951458.17</v>
      </c>
    </row>
    <row r="139" spans="1:4" ht="12.75" x14ac:dyDescent="0.2">
      <c r="A139" s="157" t="s">
        <v>657</v>
      </c>
      <c r="B139" s="158">
        <v>8633910.0499999989</v>
      </c>
      <c r="C139" s="158">
        <v>3882520.53</v>
      </c>
      <c r="D139" s="158">
        <v>4751389.5199999996</v>
      </c>
    </row>
    <row r="140" spans="1:4" ht="12.75" x14ac:dyDescent="0.2">
      <c r="A140" s="157" t="s">
        <v>159</v>
      </c>
      <c r="B140" s="158">
        <v>589225.75</v>
      </c>
      <c r="C140" s="158">
        <v>32304.71</v>
      </c>
      <c r="D140" s="158">
        <v>556921.04</v>
      </c>
    </row>
    <row r="141" spans="1:4" ht="12.75" x14ac:dyDescent="0.2">
      <c r="A141" s="157" t="s">
        <v>316</v>
      </c>
      <c r="B141" s="158">
        <v>7641271.0699999994</v>
      </c>
      <c r="C141" s="158">
        <v>885212.1</v>
      </c>
      <c r="D141" s="158">
        <v>6756058.9699999997</v>
      </c>
    </row>
    <row r="142" spans="1:4" ht="12.75" x14ac:dyDescent="0.2">
      <c r="A142" s="157" t="s">
        <v>658</v>
      </c>
      <c r="B142" s="158">
        <v>391197.89</v>
      </c>
      <c r="C142" s="158">
        <v>180209.32</v>
      </c>
      <c r="D142" s="158">
        <v>210988.56999999998</v>
      </c>
    </row>
    <row r="143" spans="1:4" ht="12.75" x14ac:dyDescent="0.2">
      <c r="A143" s="157" t="s">
        <v>659</v>
      </c>
      <c r="B143" s="158">
        <v>734848.61</v>
      </c>
      <c r="C143" s="158">
        <v>410980.42000000004</v>
      </c>
      <c r="D143" s="158">
        <v>323868.19</v>
      </c>
    </row>
    <row r="144" spans="1:4" ht="12.75" x14ac:dyDescent="0.2">
      <c r="A144" s="157" t="s">
        <v>1268</v>
      </c>
      <c r="B144" s="158">
        <v>19364149.760000002</v>
      </c>
      <c r="C144" s="158">
        <v>8589420.0800000001</v>
      </c>
      <c r="D144" s="158">
        <v>10774729.679999998</v>
      </c>
    </row>
    <row r="145" spans="1:4" ht="12.75" x14ac:dyDescent="0.2">
      <c r="A145" s="157" t="s">
        <v>660</v>
      </c>
      <c r="B145" s="158">
        <v>-1287.21</v>
      </c>
      <c r="C145" s="158">
        <v>-262.26</v>
      </c>
      <c r="D145" s="158">
        <v>-1024.95</v>
      </c>
    </row>
    <row r="146" spans="1:4" ht="12.75" x14ac:dyDescent="0.2">
      <c r="A146" s="157" t="s">
        <v>160</v>
      </c>
      <c r="B146" s="158">
        <v>4301846.07</v>
      </c>
      <c r="C146" s="158">
        <v>314439.39999999997</v>
      </c>
      <c r="D146" s="158">
        <v>3987406.67</v>
      </c>
    </row>
    <row r="147" spans="1:4" ht="12.75" x14ac:dyDescent="0.2">
      <c r="A147" s="157" t="s">
        <v>161</v>
      </c>
      <c r="B147" s="158">
        <v>208891.90000000002</v>
      </c>
      <c r="C147" s="158">
        <v>15434.46</v>
      </c>
      <c r="D147" s="158">
        <v>193457.44</v>
      </c>
    </row>
    <row r="148" spans="1:4" ht="12.75" x14ac:dyDescent="0.2">
      <c r="A148" s="157" t="s">
        <v>162</v>
      </c>
      <c r="B148" s="158">
        <v>828352.69</v>
      </c>
      <c r="C148" s="158">
        <v>61920.03</v>
      </c>
      <c r="D148" s="158">
        <v>766432.65999999992</v>
      </c>
    </row>
    <row r="149" spans="1:4" ht="12.75" x14ac:dyDescent="0.2">
      <c r="A149" s="157" t="s">
        <v>661</v>
      </c>
      <c r="B149" s="158">
        <v>191222.96</v>
      </c>
      <c r="C149" s="158">
        <v>58444.5</v>
      </c>
      <c r="D149" s="158">
        <v>132778.46</v>
      </c>
    </row>
    <row r="150" spans="1:4" ht="12.75" x14ac:dyDescent="0.2">
      <c r="A150" s="157" t="s">
        <v>662</v>
      </c>
      <c r="B150" s="158">
        <v>2329369.7399999998</v>
      </c>
      <c r="C150" s="158">
        <v>634249.94999999995</v>
      </c>
      <c r="D150" s="158">
        <v>1695119.79</v>
      </c>
    </row>
    <row r="151" spans="1:4" ht="12.75" x14ac:dyDescent="0.2">
      <c r="A151" s="157" t="s">
        <v>663</v>
      </c>
      <c r="B151" s="158">
        <v>1765537.2100000002</v>
      </c>
      <c r="C151" s="158">
        <v>469060.99</v>
      </c>
      <c r="D151" s="158">
        <v>1296476.2200000002</v>
      </c>
    </row>
    <row r="152" spans="1:4" ht="12.75" x14ac:dyDescent="0.2">
      <c r="A152" s="157" t="s">
        <v>1269</v>
      </c>
      <c r="B152" s="158">
        <v>640220.42999999993</v>
      </c>
      <c r="C152" s="158">
        <v>332957.84999999998</v>
      </c>
      <c r="D152" s="158">
        <v>307262.58</v>
      </c>
    </row>
    <row r="153" spans="1:4" ht="12.75" x14ac:dyDescent="0.2">
      <c r="A153" s="157" t="s">
        <v>664</v>
      </c>
      <c r="B153" s="158">
        <v>1772574.51</v>
      </c>
      <c r="C153" s="158">
        <v>622399.83000000007</v>
      </c>
      <c r="D153" s="158">
        <v>1150174.68</v>
      </c>
    </row>
    <row r="154" spans="1:4" ht="12.75" x14ac:dyDescent="0.2">
      <c r="A154" s="157" t="s">
        <v>320</v>
      </c>
      <c r="B154" s="158">
        <v>1406.28</v>
      </c>
      <c r="C154" s="158">
        <v>217.57</v>
      </c>
      <c r="D154" s="158">
        <v>1188.71</v>
      </c>
    </row>
    <row r="155" spans="1:4" ht="12.75" x14ac:dyDescent="0.2">
      <c r="A155" s="157" t="s">
        <v>1270</v>
      </c>
      <c r="B155" s="158">
        <v>4731720.0200000005</v>
      </c>
      <c r="C155" s="158">
        <v>50394.630000000005</v>
      </c>
      <c r="D155" s="158">
        <v>4681325.3899999997</v>
      </c>
    </row>
    <row r="156" spans="1:4" ht="12.75" x14ac:dyDescent="0.2">
      <c r="A156" s="157" t="s">
        <v>665</v>
      </c>
      <c r="B156" s="158">
        <v>12099731.800000001</v>
      </c>
      <c r="C156" s="158">
        <v>3179265.95</v>
      </c>
      <c r="D156" s="158">
        <v>8920465.8499999996</v>
      </c>
    </row>
    <row r="157" spans="1:4" ht="12.75" x14ac:dyDescent="0.2">
      <c r="A157" s="157" t="s">
        <v>401</v>
      </c>
      <c r="B157" s="158">
        <v>42136171.670000002</v>
      </c>
      <c r="C157" s="158">
        <v>528537.86</v>
      </c>
      <c r="D157" s="158">
        <v>41607633.810000002</v>
      </c>
    </row>
    <row r="158" spans="1:4" ht="12.75" x14ac:dyDescent="0.2">
      <c r="A158" s="157" t="s">
        <v>832</v>
      </c>
      <c r="B158" s="158">
        <v>6963967.2300000004</v>
      </c>
      <c r="C158" s="158">
        <v>74676.08</v>
      </c>
      <c r="D158" s="158">
        <v>6889291.1500000004</v>
      </c>
    </row>
    <row r="159" spans="1:4" ht="12.75" x14ac:dyDescent="0.2">
      <c r="A159" s="157" t="s">
        <v>666</v>
      </c>
      <c r="B159" s="158">
        <v>173403</v>
      </c>
      <c r="C159" s="158">
        <v>128031.81</v>
      </c>
      <c r="D159" s="158">
        <v>45371.19000000001</v>
      </c>
    </row>
    <row r="160" spans="1:4" ht="12.75" x14ac:dyDescent="0.2">
      <c r="A160" s="157" t="s">
        <v>667</v>
      </c>
      <c r="B160" s="158">
        <v>153964.01999999999</v>
      </c>
      <c r="C160" s="158">
        <v>90769.75</v>
      </c>
      <c r="D160" s="158">
        <v>63194.27</v>
      </c>
    </row>
    <row r="161" spans="1:4" ht="12.75" x14ac:dyDescent="0.2">
      <c r="A161" s="157" t="s">
        <v>668</v>
      </c>
      <c r="B161" s="158">
        <v>2142072.6999999997</v>
      </c>
      <c r="C161" s="158">
        <v>782127.27</v>
      </c>
      <c r="D161" s="158">
        <v>1359945.43</v>
      </c>
    </row>
    <row r="162" spans="1:4" ht="12.75" x14ac:dyDescent="0.2">
      <c r="A162" s="157" t="s">
        <v>669</v>
      </c>
      <c r="B162" s="158">
        <v>166850.62</v>
      </c>
      <c r="C162" s="158">
        <v>39566.879999999997</v>
      </c>
      <c r="D162" s="158">
        <v>127283.73999999999</v>
      </c>
    </row>
    <row r="163" spans="1:4" ht="12.75" x14ac:dyDescent="0.2">
      <c r="A163" s="157" t="s">
        <v>670</v>
      </c>
      <c r="B163" s="158">
        <v>22734.21</v>
      </c>
      <c r="C163" s="158">
        <v>14766.09</v>
      </c>
      <c r="D163" s="158">
        <v>7968.12</v>
      </c>
    </row>
    <row r="164" spans="1:4" ht="12.75" x14ac:dyDescent="0.2">
      <c r="A164" s="157" t="s">
        <v>671</v>
      </c>
      <c r="B164" s="158">
        <v>147270.06</v>
      </c>
      <c r="C164" s="158">
        <v>86563.199999999997</v>
      </c>
      <c r="D164" s="158">
        <v>60706.86</v>
      </c>
    </row>
    <row r="165" spans="1:4" ht="12.75" x14ac:dyDescent="0.2">
      <c r="A165" s="157" t="s">
        <v>672</v>
      </c>
      <c r="B165" s="158">
        <v>75190.990000000005</v>
      </c>
      <c r="C165" s="158">
        <v>45802.65</v>
      </c>
      <c r="D165" s="158">
        <v>29388.34</v>
      </c>
    </row>
    <row r="166" spans="1:4" ht="12.75" x14ac:dyDescent="0.2">
      <c r="A166" s="157" t="s">
        <v>673</v>
      </c>
      <c r="B166" s="158">
        <v>117147.69999999998</v>
      </c>
      <c r="C166" s="158">
        <v>64433.900000000009</v>
      </c>
      <c r="D166" s="158">
        <v>52713.799999999996</v>
      </c>
    </row>
    <row r="167" spans="1:4" ht="12.75" x14ac:dyDescent="0.2">
      <c r="A167" s="157" t="s">
        <v>163</v>
      </c>
      <c r="B167" s="158">
        <v>174832.24</v>
      </c>
      <c r="C167" s="158">
        <v>10832.38</v>
      </c>
      <c r="D167" s="158">
        <v>163999.85999999999</v>
      </c>
    </row>
    <row r="168" spans="1:4" ht="12.75" x14ac:dyDescent="0.2">
      <c r="A168" s="157" t="s">
        <v>354</v>
      </c>
      <c r="B168" s="158">
        <v>644927.46</v>
      </c>
      <c r="C168" s="158">
        <v>245733.3</v>
      </c>
      <c r="D168" s="158">
        <v>399194.16000000003</v>
      </c>
    </row>
    <row r="169" spans="1:4" ht="12.75" x14ac:dyDescent="0.2">
      <c r="A169" s="157" t="s">
        <v>674</v>
      </c>
      <c r="B169" s="158">
        <v>701746.13</v>
      </c>
      <c r="C169" s="158">
        <v>299210.59999999998</v>
      </c>
      <c r="D169" s="158">
        <v>402535.53</v>
      </c>
    </row>
    <row r="170" spans="1:4" ht="12.75" x14ac:dyDescent="0.2">
      <c r="A170" s="157" t="s">
        <v>675</v>
      </c>
      <c r="B170" s="158">
        <v>385650.05000000005</v>
      </c>
      <c r="C170" s="158">
        <v>164412.41</v>
      </c>
      <c r="D170" s="158">
        <v>221237.64</v>
      </c>
    </row>
    <row r="171" spans="1:4" ht="12.75" x14ac:dyDescent="0.2">
      <c r="A171" s="157" t="s">
        <v>164</v>
      </c>
      <c r="B171" s="158">
        <v>1110691.04</v>
      </c>
      <c r="C171" s="158">
        <v>36884.99</v>
      </c>
      <c r="D171" s="158">
        <v>1073806.05</v>
      </c>
    </row>
    <row r="172" spans="1:4" ht="12.75" x14ac:dyDescent="0.2">
      <c r="A172" s="157" t="s">
        <v>676</v>
      </c>
      <c r="B172" s="158">
        <v>3631476.52</v>
      </c>
      <c r="C172" s="158">
        <v>610414.3600000001</v>
      </c>
      <c r="D172" s="158">
        <v>3021062.16</v>
      </c>
    </row>
    <row r="173" spans="1:4" ht="12.75" x14ac:dyDescent="0.2">
      <c r="A173" s="157" t="s">
        <v>754</v>
      </c>
      <c r="B173" s="158">
        <v>1496179.13</v>
      </c>
      <c r="C173" s="158">
        <v>858311.83000000007</v>
      </c>
      <c r="D173" s="158">
        <v>637867.30000000005</v>
      </c>
    </row>
    <row r="174" spans="1:4" ht="12.75" x14ac:dyDescent="0.2">
      <c r="A174" s="157" t="s">
        <v>1271</v>
      </c>
      <c r="B174" s="158">
        <v>1625073.1800000002</v>
      </c>
      <c r="C174" s="158">
        <v>194792.39</v>
      </c>
      <c r="D174" s="158">
        <v>1430280.79</v>
      </c>
    </row>
    <row r="175" spans="1:4" ht="12.75" x14ac:dyDescent="0.2">
      <c r="A175" s="157" t="s">
        <v>756</v>
      </c>
      <c r="B175" s="158">
        <v>115593.75</v>
      </c>
      <c r="C175" s="158">
        <v>69212.329999999987</v>
      </c>
      <c r="D175" s="158">
        <v>46381.42</v>
      </c>
    </row>
    <row r="176" spans="1:4" ht="12.75" x14ac:dyDescent="0.2">
      <c r="A176" s="157" t="s">
        <v>1272</v>
      </c>
      <c r="B176" s="158">
        <v>149986.28</v>
      </c>
      <c r="C176" s="158">
        <v>87920.459999999992</v>
      </c>
      <c r="D176" s="158">
        <v>62065.820000000007</v>
      </c>
    </row>
    <row r="177" spans="1:4" ht="12.75" x14ac:dyDescent="0.2">
      <c r="A177" s="157" t="s">
        <v>765</v>
      </c>
      <c r="B177" s="158">
        <v>657014.76</v>
      </c>
      <c r="C177" s="158">
        <v>298088.31</v>
      </c>
      <c r="D177" s="158">
        <v>358926.44999999995</v>
      </c>
    </row>
    <row r="178" spans="1:4" ht="12.75" x14ac:dyDescent="0.2">
      <c r="A178" s="157" t="s">
        <v>766</v>
      </c>
      <c r="B178" s="158">
        <v>367663.78</v>
      </c>
      <c r="C178" s="158">
        <v>105378.49</v>
      </c>
      <c r="D178" s="158">
        <v>262285.28999999998</v>
      </c>
    </row>
    <row r="179" spans="1:4" ht="12.75" x14ac:dyDescent="0.2">
      <c r="A179" s="157" t="s">
        <v>767</v>
      </c>
      <c r="B179" s="158">
        <v>43719.539999999994</v>
      </c>
      <c r="C179" s="158">
        <v>23980.51</v>
      </c>
      <c r="D179" s="158">
        <v>19739.03</v>
      </c>
    </row>
    <row r="180" spans="1:4" ht="12.75" x14ac:dyDescent="0.2">
      <c r="A180" s="157" t="s">
        <v>260</v>
      </c>
      <c r="B180" s="158">
        <v>93729.53</v>
      </c>
      <c r="C180" s="158">
        <v>2726.45</v>
      </c>
      <c r="D180" s="158">
        <v>91003.08</v>
      </c>
    </row>
    <row r="181" spans="1:4" ht="12.75" x14ac:dyDescent="0.2">
      <c r="A181" s="157" t="s">
        <v>244</v>
      </c>
      <c r="B181" s="158">
        <v>134804.09</v>
      </c>
      <c r="C181" s="158">
        <v>4336.6000000000004</v>
      </c>
      <c r="D181" s="158">
        <v>130467.49</v>
      </c>
    </row>
    <row r="182" spans="1:4" ht="12.75" x14ac:dyDescent="0.2">
      <c r="A182" s="157" t="s">
        <v>772</v>
      </c>
      <c r="B182" s="158">
        <v>77406.37999999999</v>
      </c>
      <c r="C182" s="158">
        <v>24731.57</v>
      </c>
      <c r="D182" s="158">
        <v>52674.81</v>
      </c>
    </row>
    <row r="183" spans="1:4" ht="12.75" x14ac:dyDescent="0.2">
      <c r="A183" s="157" t="s">
        <v>773</v>
      </c>
      <c r="B183" s="158">
        <v>842652.85000000009</v>
      </c>
      <c r="C183" s="158">
        <v>304024.18</v>
      </c>
      <c r="D183" s="158">
        <v>538628.67000000004</v>
      </c>
    </row>
    <row r="184" spans="1:4" ht="12.75" x14ac:dyDescent="0.2">
      <c r="A184" s="157" t="s">
        <v>774</v>
      </c>
      <c r="B184" s="158">
        <v>23249.35</v>
      </c>
      <c r="C184" s="158">
        <v>8355.6</v>
      </c>
      <c r="D184" s="158">
        <v>14893.750000000002</v>
      </c>
    </row>
    <row r="185" spans="1:4" ht="12.75" x14ac:dyDescent="0.2">
      <c r="A185" s="157" t="s">
        <v>250</v>
      </c>
      <c r="B185" s="158">
        <v>869623.76</v>
      </c>
      <c r="C185" s="158">
        <v>27975.109999999997</v>
      </c>
      <c r="D185" s="158">
        <v>841648.65</v>
      </c>
    </row>
    <row r="186" spans="1:4" ht="12.75" x14ac:dyDescent="0.2">
      <c r="A186" s="157" t="s">
        <v>408</v>
      </c>
      <c r="B186" s="158">
        <v>1169592.26</v>
      </c>
      <c r="C186" s="158">
        <v>294692.99</v>
      </c>
      <c r="D186" s="158">
        <v>874899.27000000014</v>
      </c>
    </row>
    <row r="187" spans="1:4" ht="12.75" x14ac:dyDescent="0.2">
      <c r="A187" s="157" t="s">
        <v>775</v>
      </c>
      <c r="B187" s="158">
        <v>1114688.75</v>
      </c>
      <c r="C187" s="158">
        <v>265528.51</v>
      </c>
      <c r="D187" s="158">
        <v>849160.24000000011</v>
      </c>
    </row>
    <row r="188" spans="1:4" ht="12.75" x14ac:dyDescent="0.2">
      <c r="A188" s="157" t="s">
        <v>776</v>
      </c>
      <c r="B188" s="158">
        <v>1817385.0699999998</v>
      </c>
      <c r="C188" s="158">
        <v>689530.00999999989</v>
      </c>
      <c r="D188" s="158">
        <v>1127855.0599999998</v>
      </c>
    </row>
    <row r="189" spans="1:4" ht="12.75" x14ac:dyDescent="0.2">
      <c r="A189" s="157" t="s">
        <v>777</v>
      </c>
      <c r="B189" s="158">
        <v>19687.280000000002</v>
      </c>
      <c r="C189" s="158">
        <v>14686.179999999998</v>
      </c>
      <c r="D189" s="158">
        <v>5001.1000000000004</v>
      </c>
    </row>
    <row r="190" spans="1:4" ht="12.75" x14ac:dyDescent="0.2">
      <c r="A190" s="157" t="s">
        <v>165</v>
      </c>
      <c r="B190" s="158">
        <v>12503.35</v>
      </c>
      <c r="C190" s="158">
        <v>938.53</v>
      </c>
      <c r="D190" s="158">
        <v>11564.82</v>
      </c>
    </row>
    <row r="191" spans="1:4" ht="12.75" x14ac:dyDescent="0.2">
      <c r="A191" s="157" t="s">
        <v>778</v>
      </c>
      <c r="B191" s="158">
        <v>112011.75</v>
      </c>
      <c r="C191" s="158">
        <v>70672.56</v>
      </c>
      <c r="D191" s="158">
        <v>41339.19</v>
      </c>
    </row>
    <row r="192" spans="1:4" ht="12.75" x14ac:dyDescent="0.2">
      <c r="A192" s="157" t="s">
        <v>779</v>
      </c>
      <c r="B192" s="158">
        <v>242194.31</v>
      </c>
      <c r="C192" s="158">
        <v>22544.720000000001</v>
      </c>
      <c r="D192" s="158">
        <v>219649.59</v>
      </c>
    </row>
    <row r="193" spans="1:4" ht="12.75" x14ac:dyDescent="0.2">
      <c r="A193" s="157" t="s">
        <v>780</v>
      </c>
      <c r="B193" s="158">
        <v>6728.99</v>
      </c>
      <c r="C193" s="158">
        <v>5083.09</v>
      </c>
      <c r="D193" s="158">
        <v>1645.9</v>
      </c>
    </row>
    <row r="194" spans="1:4" ht="12.75" x14ac:dyDescent="0.2">
      <c r="A194" s="157" t="s">
        <v>441</v>
      </c>
      <c r="B194" s="158">
        <v>248472.67</v>
      </c>
      <c r="C194" s="158">
        <v>87914.78</v>
      </c>
      <c r="D194" s="158">
        <v>160557.89000000001</v>
      </c>
    </row>
    <row r="195" spans="1:4" ht="12.75" x14ac:dyDescent="0.2">
      <c r="A195" s="157" t="s">
        <v>782</v>
      </c>
      <c r="B195" s="158">
        <v>430308.72999999992</v>
      </c>
      <c r="C195" s="158">
        <v>49466.96</v>
      </c>
      <c r="D195" s="158">
        <v>380841.77</v>
      </c>
    </row>
    <row r="196" spans="1:4" ht="12.75" x14ac:dyDescent="0.2">
      <c r="A196" s="157" t="s">
        <v>783</v>
      </c>
      <c r="B196" s="158">
        <v>167543.25</v>
      </c>
      <c r="C196" s="158">
        <v>98636.450000000012</v>
      </c>
      <c r="D196" s="158">
        <v>68906.8</v>
      </c>
    </row>
    <row r="197" spans="1:4" ht="12.75" x14ac:dyDescent="0.2">
      <c r="A197" s="157" t="s">
        <v>166</v>
      </c>
      <c r="B197" s="158">
        <v>221421.99</v>
      </c>
      <c r="C197" s="158">
        <v>12173.9</v>
      </c>
      <c r="D197" s="158">
        <v>209248.09</v>
      </c>
    </row>
    <row r="198" spans="1:4" ht="12.75" x14ac:dyDescent="0.2">
      <c r="A198" s="157" t="s">
        <v>442</v>
      </c>
      <c r="B198" s="158">
        <v>14982.06</v>
      </c>
      <c r="C198" s="158">
        <v>9794.130000000001</v>
      </c>
      <c r="D198" s="158">
        <v>5187.9299999999994</v>
      </c>
    </row>
    <row r="199" spans="1:4" ht="12.75" x14ac:dyDescent="0.2">
      <c r="A199" s="157" t="s">
        <v>784</v>
      </c>
      <c r="B199" s="158">
        <v>1559421.15</v>
      </c>
      <c r="C199" s="158">
        <v>675237.81</v>
      </c>
      <c r="D199" s="158">
        <v>884183.34000000008</v>
      </c>
    </row>
    <row r="200" spans="1:4" ht="12.75" x14ac:dyDescent="0.2">
      <c r="A200" s="157" t="s">
        <v>785</v>
      </c>
      <c r="B200" s="158">
        <v>117425.08</v>
      </c>
      <c r="C200" s="158">
        <v>50269.53</v>
      </c>
      <c r="D200" s="158">
        <v>67155.55</v>
      </c>
    </row>
    <row r="201" spans="1:4" ht="12.75" x14ac:dyDescent="0.2">
      <c r="A201" s="157" t="s">
        <v>1273</v>
      </c>
      <c r="B201" s="158">
        <v>7443339.6099999994</v>
      </c>
      <c r="C201" s="158">
        <v>1268745.22</v>
      </c>
      <c r="D201" s="158">
        <v>6174594.3899999997</v>
      </c>
    </row>
    <row r="202" spans="1:4" ht="12.75" x14ac:dyDescent="0.2">
      <c r="A202" s="157" t="s">
        <v>1274</v>
      </c>
      <c r="B202" s="158">
        <v>40187.42</v>
      </c>
      <c r="C202" s="158">
        <v>1243.48</v>
      </c>
      <c r="D202" s="158">
        <v>38943.94</v>
      </c>
    </row>
    <row r="203" spans="1:4" ht="12.75" x14ac:dyDescent="0.2">
      <c r="A203" s="157" t="s">
        <v>446</v>
      </c>
      <c r="B203" s="158">
        <v>180203.09</v>
      </c>
      <c r="C203" s="158">
        <v>27717.78</v>
      </c>
      <c r="D203" s="158">
        <v>152485.31000000003</v>
      </c>
    </row>
    <row r="204" spans="1:4" ht="12.75" x14ac:dyDescent="0.2">
      <c r="A204" s="157" t="s">
        <v>786</v>
      </c>
      <c r="B204" s="158">
        <v>513049.04000000004</v>
      </c>
      <c r="C204" s="158">
        <v>82129.290000000008</v>
      </c>
      <c r="D204" s="158">
        <v>430919.75</v>
      </c>
    </row>
    <row r="205" spans="1:4" ht="12.75" x14ac:dyDescent="0.2">
      <c r="A205" s="157" t="s">
        <v>787</v>
      </c>
      <c r="B205" s="158">
        <v>99807.2</v>
      </c>
      <c r="C205" s="158">
        <v>62248.34</v>
      </c>
      <c r="D205" s="158">
        <v>37558.86</v>
      </c>
    </row>
    <row r="206" spans="1:4" ht="12.75" x14ac:dyDescent="0.2">
      <c r="A206" s="157" t="s">
        <v>788</v>
      </c>
      <c r="B206" s="158">
        <v>175426.18</v>
      </c>
      <c r="C206" s="158">
        <v>54072.4</v>
      </c>
      <c r="D206" s="158">
        <v>121353.78</v>
      </c>
    </row>
    <row r="207" spans="1:4" ht="12.75" x14ac:dyDescent="0.2">
      <c r="A207" s="157" t="s">
        <v>789</v>
      </c>
      <c r="B207" s="158">
        <v>82684.36</v>
      </c>
      <c r="C207" s="158">
        <v>47460.430000000008</v>
      </c>
      <c r="D207" s="158">
        <v>35223.93</v>
      </c>
    </row>
    <row r="208" spans="1:4" ht="12.75" x14ac:dyDescent="0.2">
      <c r="A208" s="157" t="s">
        <v>167</v>
      </c>
      <c r="B208" s="158">
        <v>1439722.7</v>
      </c>
      <c r="C208" s="158">
        <v>206840.88</v>
      </c>
      <c r="D208" s="158">
        <v>1232881.8199999998</v>
      </c>
    </row>
    <row r="209" spans="1:4" ht="12.75" x14ac:dyDescent="0.2">
      <c r="A209" s="157" t="s">
        <v>390</v>
      </c>
      <c r="B209" s="158">
        <v>81075.260000000009</v>
      </c>
      <c r="C209" s="158">
        <v>2026.03</v>
      </c>
      <c r="D209" s="158">
        <v>79049.23</v>
      </c>
    </row>
    <row r="210" spans="1:4" ht="12.75" x14ac:dyDescent="0.2">
      <c r="A210" s="157" t="s">
        <v>790</v>
      </c>
      <c r="B210" s="158">
        <v>2764703.48</v>
      </c>
      <c r="C210" s="158">
        <v>791860.32000000007</v>
      </c>
      <c r="D210" s="158">
        <v>1972843.16</v>
      </c>
    </row>
    <row r="211" spans="1:4" ht="12.75" x14ac:dyDescent="0.2">
      <c r="A211" s="157" t="s">
        <v>168</v>
      </c>
      <c r="B211" s="158">
        <v>176487.69</v>
      </c>
      <c r="C211" s="158">
        <v>7688.8</v>
      </c>
      <c r="D211" s="158">
        <v>168798.89</v>
      </c>
    </row>
    <row r="212" spans="1:4" ht="12.75" x14ac:dyDescent="0.2">
      <c r="A212" s="157" t="s">
        <v>791</v>
      </c>
      <c r="B212" s="158">
        <v>191032.56</v>
      </c>
      <c r="C212" s="158">
        <v>111712.84</v>
      </c>
      <c r="D212" s="158">
        <v>79319.72</v>
      </c>
    </row>
    <row r="213" spans="1:4" ht="12.75" x14ac:dyDescent="0.2">
      <c r="A213" s="157" t="s">
        <v>792</v>
      </c>
      <c r="B213" s="158">
        <v>4210524.1500000004</v>
      </c>
      <c r="C213" s="158">
        <v>1254365.6399999999</v>
      </c>
      <c r="D213" s="158">
        <v>2956158.5100000002</v>
      </c>
    </row>
    <row r="214" spans="1:4" ht="12.75" x14ac:dyDescent="0.2">
      <c r="A214" s="157" t="s">
        <v>472</v>
      </c>
      <c r="B214" s="158">
        <v>1839.07</v>
      </c>
      <c r="C214" s="158">
        <v>771.05</v>
      </c>
      <c r="D214" s="158">
        <v>1068.02</v>
      </c>
    </row>
    <row r="215" spans="1:4" ht="12.75" x14ac:dyDescent="0.2">
      <c r="A215" s="157" t="s">
        <v>169</v>
      </c>
      <c r="B215" s="158">
        <v>6756.14</v>
      </c>
      <c r="C215" s="158">
        <v>217.34</v>
      </c>
      <c r="D215" s="158">
        <v>6538.8</v>
      </c>
    </row>
    <row r="216" spans="1:4" ht="12.75" x14ac:dyDescent="0.2">
      <c r="A216" s="157" t="s">
        <v>170</v>
      </c>
      <c r="B216" s="158">
        <v>347087.25</v>
      </c>
      <c r="C216" s="158">
        <v>7629.82</v>
      </c>
      <c r="D216" s="158">
        <v>339457.43</v>
      </c>
    </row>
    <row r="217" spans="1:4" ht="12.75" x14ac:dyDescent="0.2">
      <c r="A217" s="157" t="s">
        <v>474</v>
      </c>
      <c r="B217" s="158">
        <v>-23130.15</v>
      </c>
      <c r="C217" s="158">
        <v>-9810.49</v>
      </c>
      <c r="D217" s="158">
        <v>-13319.66</v>
      </c>
    </row>
    <row r="218" spans="1:4" ht="12.75" x14ac:dyDescent="0.2">
      <c r="A218" s="157" t="s">
        <v>793</v>
      </c>
      <c r="B218" s="158">
        <v>8034.8099999999995</v>
      </c>
      <c r="C218" s="158">
        <v>6078.8099999999995</v>
      </c>
      <c r="D218" s="158">
        <v>1956</v>
      </c>
    </row>
    <row r="219" spans="1:4" ht="12.75" x14ac:dyDescent="0.2">
      <c r="A219" s="157" t="s">
        <v>838</v>
      </c>
      <c r="B219" s="158">
        <v>319531.95999999996</v>
      </c>
      <c r="C219" s="158">
        <v>3402.69</v>
      </c>
      <c r="D219" s="158">
        <v>316129.27</v>
      </c>
    </row>
    <row r="220" spans="1:4" ht="12.75" x14ac:dyDescent="0.2">
      <c r="A220" s="157" t="s">
        <v>839</v>
      </c>
      <c r="B220" s="158">
        <v>338938.45</v>
      </c>
      <c r="C220" s="158">
        <v>3622.3500000000004</v>
      </c>
      <c r="D220" s="158">
        <v>335316.09999999998</v>
      </c>
    </row>
    <row r="221" spans="1:4" ht="12.75" x14ac:dyDescent="0.2">
      <c r="A221" s="157" t="s">
        <v>794</v>
      </c>
      <c r="B221" s="158">
        <v>318704.95</v>
      </c>
      <c r="C221" s="158">
        <v>212095.3</v>
      </c>
      <c r="D221" s="158">
        <v>106609.65</v>
      </c>
    </row>
    <row r="222" spans="1:4" ht="12.75" x14ac:dyDescent="0.2">
      <c r="A222" s="157" t="s">
        <v>848</v>
      </c>
      <c r="B222" s="158">
        <v>33306.959999999999</v>
      </c>
      <c r="C222" s="158">
        <v>357.16</v>
      </c>
      <c r="D222" s="158">
        <v>32949.800000000003</v>
      </c>
    </row>
    <row r="223" spans="1:4" ht="12.75" x14ac:dyDescent="0.2">
      <c r="A223" s="157" t="s">
        <v>795</v>
      </c>
      <c r="B223" s="158">
        <v>517440.78</v>
      </c>
      <c r="C223" s="158">
        <v>56320.45</v>
      </c>
      <c r="D223" s="158">
        <v>461120.33</v>
      </c>
    </row>
    <row r="224" spans="1:4" ht="12.75" x14ac:dyDescent="0.2">
      <c r="A224" s="157" t="s">
        <v>796</v>
      </c>
      <c r="B224" s="158">
        <v>587277.34000000008</v>
      </c>
      <c r="C224" s="158">
        <v>45164.78</v>
      </c>
      <c r="D224" s="158">
        <v>542112.56000000006</v>
      </c>
    </row>
    <row r="225" spans="1:4" ht="12.75" x14ac:dyDescent="0.2">
      <c r="A225" s="157" t="s">
        <v>171</v>
      </c>
      <c r="B225" s="158">
        <v>73733.069999999992</v>
      </c>
      <c r="C225" s="158">
        <v>2902.8599999999997</v>
      </c>
      <c r="D225" s="158">
        <v>70830.210000000006</v>
      </c>
    </row>
    <row r="226" spans="1:4" ht="12.75" x14ac:dyDescent="0.2">
      <c r="A226" s="157" t="s">
        <v>172</v>
      </c>
      <c r="B226" s="158">
        <v>68211.259999999995</v>
      </c>
      <c r="C226" s="158">
        <v>4929.16</v>
      </c>
      <c r="D226" s="158">
        <v>63282.1</v>
      </c>
    </row>
    <row r="227" spans="1:4" ht="12.75" x14ac:dyDescent="0.2">
      <c r="A227" s="157" t="s">
        <v>173</v>
      </c>
      <c r="B227" s="158">
        <v>383293.36</v>
      </c>
      <c r="C227" s="158">
        <v>28632.809999999998</v>
      </c>
      <c r="D227" s="158">
        <v>354660.55</v>
      </c>
    </row>
    <row r="228" spans="1:4" ht="12.75" x14ac:dyDescent="0.2">
      <c r="A228" s="157" t="s">
        <v>797</v>
      </c>
      <c r="B228" s="158">
        <v>1163410.74</v>
      </c>
      <c r="C228" s="158">
        <v>72975.239999999991</v>
      </c>
      <c r="D228" s="158">
        <v>1090435.4999999998</v>
      </c>
    </row>
    <row r="229" spans="1:4" ht="12.75" x14ac:dyDescent="0.2">
      <c r="A229" s="157" t="s">
        <v>798</v>
      </c>
      <c r="B229" s="158">
        <v>65439.53</v>
      </c>
      <c r="C229" s="158">
        <v>29433.17</v>
      </c>
      <c r="D229" s="158">
        <v>36006.36</v>
      </c>
    </row>
    <row r="230" spans="1:4" ht="12.75" x14ac:dyDescent="0.2">
      <c r="A230" s="157" t="s">
        <v>799</v>
      </c>
      <c r="B230" s="158">
        <v>37268.240000000005</v>
      </c>
      <c r="C230" s="158">
        <v>21777.5</v>
      </c>
      <c r="D230" s="158">
        <v>15490.74</v>
      </c>
    </row>
    <row r="231" spans="1:4" ht="12.75" x14ac:dyDescent="0.2">
      <c r="A231" s="157" t="s">
        <v>800</v>
      </c>
      <c r="B231" s="158">
        <v>116051.99</v>
      </c>
      <c r="C231" s="158">
        <v>20232.650000000001</v>
      </c>
      <c r="D231" s="158">
        <v>95819.34</v>
      </c>
    </row>
    <row r="232" spans="1:4" ht="12.75" x14ac:dyDescent="0.2">
      <c r="A232" s="157" t="s">
        <v>801</v>
      </c>
      <c r="B232" s="158">
        <v>42099.040000000001</v>
      </c>
      <c r="C232" s="158">
        <v>26090.979999999996</v>
      </c>
      <c r="D232" s="158">
        <v>16008.06</v>
      </c>
    </row>
    <row r="233" spans="1:4" ht="12.75" x14ac:dyDescent="0.2">
      <c r="A233" s="157" t="s">
        <v>802</v>
      </c>
      <c r="B233" s="158">
        <v>69169.959999999992</v>
      </c>
      <c r="C233" s="158">
        <v>40272.370000000003</v>
      </c>
      <c r="D233" s="158">
        <v>28897.589999999997</v>
      </c>
    </row>
    <row r="234" spans="1:4" ht="12.75" x14ac:dyDescent="0.2">
      <c r="A234" s="157" t="s">
        <v>803</v>
      </c>
      <c r="B234" s="158">
        <v>1364105.4700000002</v>
      </c>
      <c r="C234" s="158">
        <v>392447.13</v>
      </c>
      <c r="D234" s="158">
        <v>971658.34000000008</v>
      </c>
    </row>
    <row r="235" spans="1:4" ht="12.75" x14ac:dyDescent="0.2">
      <c r="A235" s="157" t="s">
        <v>804</v>
      </c>
      <c r="B235" s="158">
        <v>1017870.2000000001</v>
      </c>
      <c r="C235" s="158">
        <v>403196.51999999996</v>
      </c>
      <c r="D235" s="158">
        <v>614673.68000000005</v>
      </c>
    </row>
    <row r="236" spans="1:4" ht="12.75" x14ac:dyDescent="0.2">
      <c r="A236" s="157" t="s">
        <v>394</v>
      </c>
      <c r="B236" s="158">
        <v>156133.22999999998</v>
      </c>
      <c r="C236" s="158">
        <v>1876.73</v>
      </c>
      <c r="D236" s="158">
        <v>154256.5</v>
      </c>
    </row>
    <row r="237" spans="1:4" ht="12.75" x14ac:dyDescent="0.2">
      <c r="A237" s="157" t="s">
        <v>805</v>
      </c>
      <c r="B237" s="158">
        <v>374039.64</v>
      </c>
      <c r="C237" s="158">
        <v>223324.89</v>
      </c>
      <c r="D237" s="158">
        <v>150714.74999999997</v>
      </c>
    </row>
    <row r="238" spans="1:4" ht="12.75" x14ac:dyDescent="0.2">
      <c r="A238" s="157" t="s">
        <v>806</v>
      </c>
      <c r="B238" s="158">
        <v>373008.85</v>
      </c>
      <c r="C238" s="158">
        <v>239144.86000000002</v>
      </c>
      <c r="D238" s="158">
        <v>133863.99</v>
      </c>
    </row>
    <row r="239" spans="1:4" ht="12.75" x14ac:dyDescent="0.2">
      <c r="A239" s="157" t="s">
        <v>1275</v>
      </c>
      <c r="B239" s="158">
        <v>80885.16</v>
      </c>
      <c r="C239" s="158">
        <v>50931.23</v>
      </c>
      <c r="D239" s="158">
        <v>29953.93</v>
      </c>
    </row>
    <row r="240" spans="1:4" ht="12.75" x14ac:dyDescent="0.2">
      <c r="A240" s="157" t="s">
        <v>807</v>
      </c>
      <c r="B240" s="158">
        <v>25858.71</v>
      </c>
      <c r="C240" s="158">
        <v>19194.050000000003</v>
      </c>
      <c r="D240" s="158">
        <v>6664.66</v>
      </c>
    </row>
    <row r="241" spans="1:4" ht="12.75" x14ac:dyDescent="0.2">
      <c r="A241" s="157" t="s">
        <v>393</v>
      </c>
      <c r="B241" s="158">
        <v>526531.9</v>
      </c>
      <c r="C241" s="158">
        <v>28038.31</v>
      </c>
      <c r="D241" s="158">
        <v>498493.59</v>
      </c>
    </row>
    <row r="242" spans="1:4" ht="12.75" x14ac:dyDescent="0.2">
      <c r="A242" s="157" t="s">
        <v>808</v>
      </c>
      <c r="B242" s="158">
        <v>130660.73999999999</v>
      </c>
      <c r="C242" s="158">
        <v>74859.03</v>
      </c>
      <c r="D242" s="158">
        <v>55801.710000000006</v>
      </c>
    </row>
    <row r="243" spans="1:4" ht="12.75" x14ac:dyDescent="0.2">
      <c r="A243" s="157" t="s">
        <v>809</v>
      </c>
      <c r="B243" s="158">
        <v>24346.720000000001</v>
      </c>
      <c r="C243" s="158">
        <v>14893.880000000001</v>
      </c>
      <c r="D243" s="158">
        <v>9452.84</v>
      </c>
    </row>
    <row r="244" spans="1:4" ht="12.75" x14ac:dyDescent="0.2">
      <c r="A244" s="157" t="s">
        <v>810</v>
      </c>
      <c r="B244" s="158">
        <v>120593.81</v>
      </c>
      <c r="C244" s="158">
        <v>71614.009999999995</v>
      </c>
      <c r="D244" s="158">
        <v>48979.8</v>
      </c>
    </row>
    <row r="245" spans="1:4" ht="12.75" x14ac:dyDescent="0.2">
      <c r="A245" s="157" t="s">
        <v>811</v>
      </c>
      <c r="B245" s="158">
        <v>727959.41</v>
      </c>
      <c r="C245" s="158">
        <v>360894.56</v>
      </c>
      <c r="D245" s="158">
        <v>367064.85</v>
      </c>
    </row>
    <row r="246" spans="1:4" ht="12.75" x14ac:dyDescent="0.2">
      <c r="A246" s="157" t="s">
        <v>812</v>
      </c>
      <c r="B246" s="158">
        <v>488565.88</v>
      </c>
      <c r="C246" s="158">
        <v>193858.84999999998</v>
      </c>
      <c r="D246" s="158">
        <v>294707.03000000003</v>
      </c>
    </row>
    <row r="247" spans="1:4" ht="12.75" x14ac:dyDescent="0.2">
      <c r="A247" s="157" t="s">
        <v>813</v>
      </c>
      <c r="B247" s="158">
        <v>637537.21</v>
      </c>
      <c r="C247" s="158">
        <v>181449.71000000002</v>
      </c>
      <c r="D247" s="158">
        <v>456087.5</v>
      </c>
    </row>
    <row r="248" spans="1:4" ht="12.75" x14ac:dyDescent="0.2">
      <c r="A248" s="157" t="s">
        <v>814</v>
      </c>
      <c r="B248" s="158">
        <v>28375.350000000006</v>
      </c>
      <c r="C248" s="158">
        <v>19726.919999999998</v>
      </c>
      <c r="D248" s="158">
        <v>8648.43</v>
      </c>
    </row>
    <row r="249" spans="1:4" ht="12.75" x14ac:dyDescent="0.2">
      <c r="A249" s="157" t="s">
        <v>488</v>
      </c>
      <c r="B249" s="158">
        <v>308393.3</v>
      </c>
      <c r="C249" s="158">
        <v>34480.159999999996</v>
      </c>
      <c r="D249" s="158">
        <v>273913.14</v>
      </c>
    </row>
    <row r="250" spans="1:4" ht="12.75" x14ac:dyDescent="0.2">
      <c r="A250" s="157" t="s">
        <v>815</v>
      </c>
      <c r="B250" s="158">
        <v>1004075.49</v>
      </c>
      <c r="C250" s="158">
        <v>31744.089999999997</v>
      </c>
      <c r="D250" s="158">
        <v>972331.39999999991</v>
      </c>
    </row>
    <row r="251" spans="1:4" ht="12.75" x14ac:dyDescent="0.2">
      <c r="A251" s="157" t="s">
        <v>816</v>
      </c>
      <c r="B251" s="158">
        <v>435033.44</v>
      </c>
      <c r="C251" s="158">
        <v>253114.53999999998</v>
      </c>
      <c r="D251" s="158">
        <v>181918.90000000002</v>
      </c>
    </row>
    <row r="252" spans="1:4" ht="12.75" x14ac:dyDescent="0.2">
      <c r="A252" s="157" t="s">
        <v>498</v>
      </c>
      <c r="B252" s="158">
        <v>26270.44</v>
      </c>
      <c r="C252" s="158">
        <v>13389.77</v>
      </c>
      <c r="D252" s="158">
        <v>12880.67</v>
      </c>
    </row>
    <row r="253" spans="1:4" ht="12.75" x14ac:dyDescent="0.2">
      <c r="A253" s="157" t="s">
        <v>817</v>
      </c>
      <c r="B253" s="158">
        <v>56994.79</v>
      </c>
      <c r="C253" s="158">
        <v>30502.97</v>
      </c>
      <c r="D253" s="158">
        <v>26491.820000000003</v>
      </c>
    </row>
    <row r="254" spans="1:4" ht="12.75" x14ac:dyDescent="0.2">
      <c r="A254" s="157" t="s">
        <v>818</v>
      </c>
      <c r="B254" s="158">
        <v>2372230.2799999998</v>
      </c>
      <c r="C254" s="158">
        <v>243377.75999999998</v>
      </c>
      <c r="D254" s="158">
        <v>2128852.5200000005</v>
      </c>
    </row>
    <row r="255" spans="1:4" ht="12.75" x14ac:dyDescent="0.2">
      <c r="A255" s="157" t="s">
        <v>819</v>
      </c>
      <c r="B255" s="158">
        <v>310715.88</v>
      </c>
      <c r="C255" s="158">
        <v>105988.71</v>
      </c>
      <c r="D255" s="158">
        <v>204727.16999999998</v>
      </c>
    </row>
    <row r="256" spans="1:4" ht="12.75" x14ac:dyDescent="0.2">
      <c r="A256" s="157" t="s">
        <v>820</v>
      </c>
      <c r="B256" s="158">
        <v>136014.67000000001</v>
      </c>
      <c r="C256" s="158">
        <v>84035.459999999992</v>
      </c>
      <c r="D256" s="158">
        <v>51979.21</v>
      </c>
    </row>
    <row r="257" spans="1:4" ht="12.75" x14ac:dyDescent="0.2">
      <c r="A257" s="157" t="s">
        <v>821</v>
      </c>
      <c r="B257" s="158">
        <v>93097.849999999991</v>
      </c>
      <c r="C257" s="158">
        <v>49418.720000000001</v>
      </c>
      <c r="D257" s="158">
        <v>43679.13</v>
      </c>
    </row>
    <row r="258" spans="1:4" ht="12.75" x14ac:dyDescent="0.2">
      <c r="A258" s="157" t="s">
        <v>824</v>
      </c>
      <c r="B258" s="158">
        <v>164004.26999999999</v>
      </c>
      <c r="C258" s="158">
        <v>1740.1100000000001</v>
      </c>
      <c r="D258" s="158">
        <v>162264.16</v>
      </c>
    </row>
    <row r="259" spans="1:4" ht="12.75" x14ac:dyDescent="0.2">
      <c r="A259" s="157" t="s">
        <v>856</v>
      </c>
      <c r="B259" s="158">
        <v>509580.66000000003</v>
      </c>
      <c r="C259" s="158">
        <v>122919.89000000001</v>
      </c>
      <c r="D259" s="158">
        <v>386660.77</v>
      </c>
    </row>
    <row r="260" spans="1:4" ht="12.75" x14ac:dyDescent="0.2">
      <c r="A260" s="157" t="s">
        <v>857</v>
      </c>
      <c r="B260" s="158">
        <v>436035.02999999997</v>
      </c>
      <c r="C260" s="158">
        <v>113464.13999999998</v>
      </c>
      <c r="D260" s="158">
        <v>322570.89</v>
      </c>
    </row>
    <row r="261" spans="1:4" ht="12.75" x14ac:dyDescent="0.2">
      <c r="A261" s="157" t="s">
        <v>858</v>
      </c>
      <c r="B261" s="158">
        <v>285661.77</v>
      </c>
      <c r="C261" s="158">
        <v>158184.88</v>
      </c>
      <c r="D261" s="158">
        <v>127476.89000000001</v>
      </c>
    </row>
    <row r="262" spans="1:4" ht="12.75" x14ac:dyDescent="0.2">
      <c r="A262" s="157" t="s">
        <v>859</v>
      </c>
      <c r="B262" s="158">
        <v>18078.23</v>
      </c>
      <c r="C262" s="158">
        <v>13278.9</v>
      </c>
      <c r="D262" s="158">
        <v>4799.33</v>
      </c>
    </row>
    <row r="263" spans="1:4" ht="12.75" x14ac:dyDescent="0.2">
      <c r="A263" s="157" t="s">
        <v>860</v>
      </c>
      <c r="B263" s="158">
        <v>201113.4</v>
      </c>
      <c r="C263" s="158">
        <v>115862.18999999999</v>
      </c>
      <c r="D263" s="158">
        <v>85251.21</v>
      </c>
    </row>
    <row r="264" spans="1:4" ht="12.75" x14ac:dyDescent="0.2">
      <c r="A264" s="157" t="s">
        <v>861</v>
      </c>
      <c r="B264" s="158">
        <v>210476.14999999997</v>
      </c>
      <c r="C264" s="158">
        <v>83507.950000000012</v>
      </c>
      <c r="D264" s="158">
        <v>126968.20000000001</v>
      </c>
    </row>
    <row r="265" spans="1:4" ht="12.75" x14ac:dyDescent="0.2">
      <c r="A265" s="157" t="s">
        <v>1276</v>
      </c>
      <c r="B265" s="158">
        <v>1570421.97</v>
      </c>
      <c r="C265" s="158">
        <v>442775.66</v>
      </c>
      <c r="D265" s="158">
        <v>1127646.31</v>
      </c>
    </row>
    <row r="266" spans="1:4" ht="12.75" x14ac:dyDescent="0.2">
      <c r="A266" s="157" t="s">
        <v>1277</v>
      </c>
      <c r="B266" s="158">
        <v>976279.23</v>
      </c>
      <c r="C266" s="158">
        <v>253834.08000000002</v>
      </c>
      <c r="D266" s="158">
        <v>722445.15</v>
      </c>
    </row>
    <row r="267" spans="1:4" ht="12.75" x14ac:dyDescent="0.2">
      <c r="A267" s="157" t="s">
        <v>864</v>
      </c>
      <c r="B267" s="158">
        <v>78292.42</v>
      </c>
      <c r="C267" s="158">
        <v>39205.120000000003</v>
      </c>
      <c r="D267" s="158">
        <v>39087.299999999996</v>
      </c>
    </row>
    <row r="268" spans="1:4" ht="12.75" x14ac:dyDescent="0.2">
      <c r="A268" s="157" t="s">
        <v>1278</v>
      </c>
      <c r="B268" s="158">
        <v>152871.29999999999</v>
      </c>
      <c r="C268" s="158">
        <v>95975.42</v>
      </c>
      <c r="D268" s="158">
        <v>56895.88</v>
      </c>
    </row>
    <row r="269" spans="1:4" ht="12.75" x14ac:dyDescent="0.2">
      <c r="A269" s="157" t="s">
        <v>388</v>
      </c>
      <c r="B269" s="158">
        <v>499621.54</v>
      </c>
      <c r="C269" s="158">
        <v>20087.899999999998</v>
      </c>
      <c r="D269" s="158">
        <v>479533.64000000007</v>
      </c>
    </row>
    <row r="270" spans="1:4" ht="12.75" x14ac:dyDescent="0.2">
      <c r="A270" s="157" t="s">
        <v>386</v>
      </c>
      <c r="B270" s="158">
        <v>213195.78000000003</v>
      </c>
      <c r="C270" s="158">
        <v>11144.41</v>
      </c>
      <c r="D270" s="158">
        <v>202051.37</v>
      </c>
    </row>
    <row r="271" spans="1:4" ht="12.75" x14ac:dyDescent="0.2">
      <c r="A271" s="157" t="s">
        <v>865</v>
      </c>
      <c r="B271" s="158">
        <v>77172.55</v>
      </c>
      <c r="C271" s="158">
        <v>44701.55</v>
      </c>
      <c r="D271" s="158">
        <v>32470.999999999996</v>
      </c>
    </row>
    <row r="272" spans="1:4" ht="12.75" x14ac:dyDescent="0.2">
      <c r="A272" s="157" t="s">
        <v>509</v>
      </c>
      <c r="B272" s="158">
        <v>368714.78</v>
      </c>
      <c r="C272" s="158">
        <v>101804.26999999999</v>
      </c>
      <c r="D272" s="158">
        <v>266910.51</v>
      </c>
    </row>
    <row r="273" spans="1:4" ht="12.75" x14ac:dyDescent="0.2">
      <c r="A273" s="157" t="s">
        <v>866</v>
      </c>
      <c r="B273" s="158">
        <v>587817.03</v>
      </c>
      <c r="C273" s="158">
        <v>242898.86</v>
      </c>
      <c r="D273" s="158">
        <v>344918.17000000004</v>
      </c>
    </row>
    <row r="274" spans="1:4" ht="12.75" x14ac:dyDescent="0.2">
      <c r="A274" s="157" t="s">
        <v>399</v>
      </c>
      <c r="B274" s="158">
        <v>23289.300000000003</v>
      </c>
      <c r="C274" s="158">
        <v>941.32</v>
      </c>
      <c r="D274" s="158">
        <v>22347.98</v>
      </c>
    </row>
    <row r="275" spans="1:4" ht="12.75" x14ac:dyDescent="0.2">
      <c r="A275" s="157" t="s">
        <v>691</v>
      </c>
      <c r="B275" s="158">
        <v>421904.35</v>
      </c>
      <c r="C275" s="158">
        <v>169167.54</v>
      </c>
      <c r="D275" s="158">
        <v>252736.81</v>
      </c>
    </row>
    <row r="276" spans="1:4" ht="12.75" x14ac:dyDescent="0.2">
      <c r="A276" s="157" t="s">
        <v>867</v>
      </c>
      <c r="B276" s="158">
        <v>315531.77</v>
      </c>
      <c r="C276" s="158">
        <v>130080.65</v>
      </c>
      <c r="D276" s="158">
        <v>185451.12</v>
      </c>
    </row>
    <row r="277" spans="1:4" ht="12.75" x14ac:dyDescent="0.2">
      <c r="A277" s="157" t="s">
        <v>868</v>
      </c>
      <c r="B277" s="158">
        <v>65826.11</v>
      </c>
      <c r="C277" s="158">
        <v>34410.92</v>
      </c>
      <c r="D277" s="158">
        <v>31415.19</v>
      </c>
    </row>
    <row r="278" spans="1:4" ht="12.75" x14ac:dyDescent="0.2">
      <c r="A278" s="157" t="s">
        <v>175</v>
      </c>
      <c r="B278" s="158">
        <v>375728.65</v>
      </c>
      <c r="C278" s="158">
        <v>27400.62</v>
      </c>
      <c r="D278" s="158">
        <v>348328.03</v>
      </c>
    </row>
    <row r="279" spans="1:4" ht="12.75" x14ac:dyDescent="0.2">
      <c r="A279" s="157" t="s">
        <v>869</v>
      </c>
      <c r="B279" s="158">
        <v>16614.810000000001</v>
      </c>
      <c r="C279" s="158">
        <v>10833.46</v>
      </c>
      <c r="D279" s="158">
        <v>5781.3499999999995</v>
      </c>
    </row>
    <row r="280" spans="1:4" ht="12.75" x14ac:dyDescent="0.2">
      <c r="A280" s="157" t="s">
        <v>176</v>
      </c>
      <c r="B280" s="158">
        <v>377760.23</v>
      </c>
      <c r="C280" s="158">
        <v>12053.98</v>
      </c>
      <c r="D280" s="158">
        <v>365706.25</v>
      </c>
    </row>
    <row r="281" spans="1:4" ht="12.75" x14ac:dyDescent="0.2">
      <c r="A281" s="157" t="s">
        <v>715</v>
      </c>
      <c r="B281" s="158">
        <v>3286667.1100000003</v>
      </c>
      <c r="C281" s="158">
        <v>1465074.3900000001</v>
      </c>
      <c r="D281" s="158">
        <v>1821592.72</v>
      </c>
    </row>
    <row r="282" spans="1:4" ht="12.75" x14ac:dyDescent="0.2">
      <c r="A282" s="157" t="s">
        <v>1279</v>
      </c>
      <c r="B282" s="158">
        <v>7263579.3499999996</v>
      </c>
      <c r="C282" s="158">
        <v>2321392.8099999996</v>
      </c>
      <c r="D282" s="158">
        <v>4942186.54</v>
      </c>
    </row>
    <row r="283" spans="1:4" ht="12.75" x14ac:dyDescent="0.2">
      <c r="A283" s="157" t="s">
        <v>871</v>
      </c>
      <c r="B283" s="158">
        <v>4282635</v>
      </c>
      <c r="C283" s="158">
        <v>586711.07999999996</v>
      </c>
      <c r="D283" s="158">
        <v>3695923.9200000004</v>
      </c>
    </row>
    <row r="284" spans="1:4" ht="12.75" x14ac:dyDescent="0.2">
      <c r="A284" s="157" t="s">
        <v>872</v>
      </c>
      <c r="B284" s="158">
        <v>1784109.48</v>
      </c>
      <c r="C284" s="158">
        <v>323049.28000000003</v>
      </c>
      <c r="D284" s="158">
        <v>1461060.2</v>
      </c>
    </row>
    <row r="285" spans="1:4" ht="12.75" x14ac:dyDescent="0.2">
      <c r="A285" s="157" t="s">
        <v>873</v>
      </c>
      <c r="B285" s="158">
        <v>520479.67000000004</v>
      </c>
      <c r="C285" s="158">
        <v>197491.16999999998</v>
      </c>
      <c r="D285" s="158">
        <v>322988.5</v>
      </c>
    </row>
    <row r="286" spans="1:4" ht="12.75" x14ac:dyDescent="0.2">
      <c r="A286" s="157" t="s">
        <v>874</v>
      </c>
      <c r="B286" s="158">
        <v>278275.51999999996</v>
      </c>
      <c r="C286" s="158">
        <v>137926.91</v>
      </c>
      <c r="D286" s="158">
        <v>140348.60999999999</v>
      </c>
    </row>
    <row r="287" spans="1:4" ht="12.75" x14ac:dyDescent="0.2">
      <c r="A287" s="157" t="s">
        <v>875</v>
      </c>
      <c r="B287" s="158">
        <v>124938.09</v>
      </c>
      <c r="C287" s="158">
        <v>72068.700000000012</v>
      </c>
      <c r="D287" s="158">
        <v>52869.39</v>
      </c>
    </row>
    <row r="288" spans="1:4" ht="12.75" x14ac:dyDescent="0.2">
      <c r="A288" s="157" t="s">
        <v>876</v>
      </c>
      <c r="B288" s="158">
        <v>525689.87</v>
      </c>
      <c r="C288" s="158">
        <v>170662.62</v>
      </c>
      <c r="D288" s="158">
        <v>355027.24999999994</v>
      </c>
    </row>
    <row r="289" spans="1:4" ht="12.75" x14ac:dyDescent="0.2">
      <c r="A289" s="157" t="s">
        <v>877</v>
      </c>
      <c r="B289" s="158">
        <v>236672.34</v>
      </c>
      <c r="C289" s="158">
        <v>65413.18</v>
      </c>
      <c r="D289" s="158">
        <v>171259.16</v>
      </c>
    </row>
    <row r="290" spans="1:4" ht="12.75" x14ac:dyDescent="0.2">
      <c r="A290" s="157" t="s">
        <v>878</v>
      </c>
      <c r="B290" s="158">
        <v>91563.76999999999</v>
      </c>
      <c r="C290" s="158">
        <v>58704.44</v>
      </c>
      <c r="D290" s="158">
        <v>32859.33</v>
      </c>
    </row>
    <row r="291" spans="1:4" ht="12.75" x14ac:dyDescent="0.2">
      <c r="A291" s="157" t="s">
        <v>879</v>
      </c>
      <c r="B291" s="158">
        <v>32940.83</v>
      </c>
      <c r="C291" s="158">
        <v>20617.16</v>
      </c>
      <c r="D291" s="158">
        <v>12323.669999999998</v>
      </c>
    </row>
    <row r="292" spans="1:4" ht="12.75" x14ac:dyDescent="0.2">
      <c r="A292" s="157" t="s">
        <v>880</v>
      </c>
      <c r="B292" s="158">
        <v>2933.3199999999997</v>
      </c>
      <c r="C292" s="158">
        <v>2084.79</v>
      </c>
      <c r="D292" s="158">
        <v>848.53</v>
      </c>
    </row>
    <row r="293" spans="1:4" ht="12.75" x14ac:dyDescent="0.2">
      <c r="A293" s="157" t="s">
        <v>881</v>
      </c>
      <c r="B293" s="158">
        <v>103142.04</v>
      </c>
      <c r="C293" s="158">
        <v>63002.64</v>
      </c>
      <c r="D293" s="158">
        <v>40139.4</v>
      </c>
    </row>
    <row r="294" spans="1:4" ht="12.75" x14ac:dyDescent="0.2">
      <c r="A294" s="157" t="s">
        <v>882</v>
      </c>
      <c r="B294" s="158">
        <v>295911.78999999998</v>
      </c>
      <c r="C294" s="158">
        <v>203939.12999999998</v>
      </c>
      <c r="D294" s="158">
        <v>91972.66</v>
      </c>
    </row>
    <row r="295" spans="1:4" ht="12.75" x14ac:dyDescent="0.2">
      <c r="A295" s="157" t="s">
        <v>883</v>
      </c>
      <c r="B295" s="158">
        <v>1226344.53</v>
      </c>
      <c r="C295" s="158">
        <v>478414.43999999994</v>
      </c>
      <c r="D295" s="158">
        <v>747930.09000000008</v>
      </c>
    </row>
    <row r="296" spans="1:4" ht="12.75" x14ac:dyDescent="0.2">
      <c r="A296" s="157" t="s">
        <v>884</v>
      </c>
      <c r="B296" s="158">
        <v>78402.94</v>
      </c>
      <c r="C296" s="158">
        <v>57362.61</v>
      </c>
      <c r="D296" s="158">
        <v>21040.329999999998</v>
      </c>
    </row>
    <row r="297" spans="1:4" ht="12.75" x14ac:dyDescent="0.2">
      <c r="A297" s="157" t="s">
        <v>843</v>
      </c>
      <c r="B297" s="158">
        <v>3109701.1999999997</v>
      </c>
      <c r="C297" s="158">
        <v>419819.62</v>
      </c>
      <c r="D297" s="158">
        <v>2689881.58</v>
      </c>
    </row>
    <row r="298" spans="1:4" ht="12.75" x14ac:dyDescent="0.2">
      <c r="A298" s="157" t="s">
        <v>885</v>
      </c>
      <c r="B298" s="158">
        <v>893057.69</v>
      </c>
      <c r="C298" s="158">
        <v>243298.37000000002</v>
      </c>
      <c r="D298" s="158">
        <v>649759.31999999995</v>
      </c>
    </row>
    <row r="299" spans="1:4" ht="12.75" x14ac:dyDescent="0.2">
      <c r="A299" s="157" t="s">
        <v>886</v>
      </c>
      <c r="B299" s="158">
        <v>37478.22</v>
      </c>
      <c r="C299" s="158">
        <v>8665.2000000000007</v>
      </c>
      <c r="D299" s="158">
        <v>28813.019999999997</v>
      </c>
    </row>
    <row r="300" spans="1:4" ht="12.75" x14ac:dyDescent="0.2">
      <c r="A300" s="157" t="s">
        <v>887</v>
      </c>
      <c r="B300" s="158">
        <v>1475167.58</v>
      </c>
      <c r="C300" s="158">
        <v>266928.45</v>
      </c>
      <c r="D300" s="158">
        <v>1208239.1300000001</v>
      </c>
    </row>
    <row r="301" spans="1:4" ht="12.75" x14ac:dyDescent="0.2">
      <c r="A301" s="157" t="s">
        <v>853</v>
      </c>
      <c r="B301" s="158">
        <v>32386.48</v>
      </c>
      <c r="C301" s="158">
        <v>347.29</v>
      </c>
      <c r="D301" s="158">
        <v>32039.19</v>
      </c>
    </row>
    <row r="302" spans="1:4" ht="12.75" x14ac:dyDescent="0.2">
      <c r="A302" s="157" t="s">
        <v>395</v>
      </c>
      <c r="B302" s="158">
        <v>108702.59</v>
      </c>
      <c r="C302" s="158">
        <v>5605.79</v>
      </c>
      <c r="D302" s="158">
        <v>103096.8</v>
      </c>
    </row>
    <row r="303" spans="1:4" ht="12.75" x14ac:dyDescent="0.2">
      <c r="A303" s="157" t="s">
        <v>891</v>
      </c>
      <c r="B303" s="158">
        <v>225193.45</v>
      </c>
      <c r="C303" s="158">
        <v>145183.34</v>
      </c>
      <c r="D303" s="158">
        <v>80010.11</v>
      </c>
    </row>
    <row r="304" spans="1:4" ht="12.75" x14ac:dyDescent="0.2">
      <c r="A304" s="157" t="s">
        <v>892</v>
      </c>
      <c r="B304" s="158">
        <v>95822.79</v>
      </c>
      <c r="C304" s="158">
        <v>12015.38</v>
      </c>
      <c r="D304" s="158">
        <v>83807.41</v>
      </c>
    </row>
    <row r="305" spans="1:4" ht="12.75" x14ac:dyDescent="0.2">
      <c r="A305" s="157" t="s">
        <v>893</v>
      </c>
      <c r="B305" s="158">
        <v>653028.99</v>
      </c>
      <c r="C305" s="158">
        <v>137181.72999999998</v>
      </c>
      <c r="D305" s="158">
        <v>515847.26</v>
      </c>
    </row>
    <row r="306" spans="1:4" ht="12.75" x14ac:dyDescent="0.2">
      <c r="A306" s="157" t="s">
        <v>894</v>
      </c>
      <c r="B306" s="158">
        <v>217750.71000000002</v>
      </c>
      <c r="C306" s="158">
        <v>135589.49</v>
      </c>
      <c r="D306" s="158">
        <v>82161.22</v>
      </c>
    </row>
    <row r="307" spans="1:4" ht="12.75" x14ac:dyDescent="0.2">
      <c r="A307" s="157" t="s">
        <v>895</v>
      </c>
      <c r="B307" s="158">
        <v>881070.99</v>
      </c>
      <c r="C307" s="158">
        <v>252644.63</v>
      </c>
      <c r="D307" s="158">
        <v>628426.35999999987</v>
      </c>
    </row>
    <row r="308" spans="1:4" ht="12.75" x14ac:dyDescent="0.2">
      <c r="A308" s="157" t="s">
        <v>896</v>
      </c>
      <c r="B308" s="158">
        <v>1171595.4400000002</v>
      </c>
      <c r="C308" s="158">
        <v>87546.61</v>
      </c>
      <c r="D308" s="158">
        <v>1084048.83</v>
      </c>
    </row>
    <row r="309" spans="1:4" ht="12.75" x14ac:dyDescent="0.2">
      <c r="A309" s="157" t="s">
        <v>897</v>
      </c>
      <c r="B309" s="158">
        <v>185812.48000000001</v>
      </c>
      <c r="C309" s="158">
        <v>59410.54</v>
      </c>
      <c r="D309" s="158">
        <v>126401.94</v>
      </c>
    </row>
    <row r="310" spans="1:4" ht="12.75" x14ac:dyDescent="0.2">
      <c r="A310" s="157" t="s">
        <v>372</v>
      </c>
      <c r="B310" s="158">
        <v>674893.47</v>
      </c>
      <c r="C310" s="158">
        <v>26976.809999999998</v>
      </c>
      <c r="D310" s="158">
        <v>647916.66</v>
      </c>
    </row>
    <row r="311" spans="1:4" ht="12.75" x14ac:dyDescent="0.2">
      <c r="A311" s="157" t="s">
        <v>898</v>
      </c>
      <c r="B311" s="158">
        <v>331938.17000000004</v>
      </c>
      <c r="C311" s="158">
        <v>123129.03000000001</v>
      </c>
      <c r="D311" s="158">
        <v>208809.14</v>
      </c>
    </row>
    <row r="312" spans="1:4" ht="12.75" x14ac:dyDescent="0.2">
      <c r="A312" s="157" t="s">
        <v>7</v>
      </c>
      <c r="B312" s="158">
        <v>525430.76</v>
      </c>
      <c r="C312" s="158">
        <v>40553.399999999994</v>
      </c>
      <c r="D312" s="158">
        <v>484877.36</v>
      </c>
    </row>
    <row r="313" spans="1:4" ht="12.75" x14ac:dyDescent="0.2">
      <c r="A313" s="157" t="s">
        <v>899</v>
      </c>
      <c r="B313" s="158">
        <v>17360.75</v>
      </c>
      <c r="C313" s="158">
        <v>10430.6</v>
      </c>
      <c r="D313" s="158">
        <v>6930.15</v>
      </c>
    </row>
    <row r="314" spans="1:4" ht="12.75" x14ac:dyDescent="0.2">
      <c r="A314" s="157" t="s">
        <v>253</v>
      </c>
      <c r="B314" s="158">
        <v>167262.54999999999</v>
      </c>
      <c r="C314" s="158">
        <v>5368.6600000000008</v>
      </c>
      <c r="D314" s="158">
        <v>161893.89000000001</v>
      </c>
    </row>
    <row r="315" spans="1:4" ht="12.75" x14ac:dyDescent="0.2">
      <c r="A315" s="157" t="s">
        <v>177</v>
      </c>
      <c r="B315" s="158">
        <v>27012497.800000004</v>
      </c>
      <c r="C315" s="158">
        <v>1468602.2999999998</v>
      </c>
      <c r="D315" s="158">
        <v>25543895.5</v>
      </c>
    </row>
    <row r="316" spans="1:4" ht="12.75" x14ac:dyDescent="0.2">
      <c r="A316" s="157" t="s">
        <v>259</v>
      </c>
      <c r="B316" s="158">
        <v>348588.14</v>
      </c>
      <c r="C316" s="158">
        <v>10979.23</v>
      </c>
      <c r="D316" s="158">
        <v>337608.91</v>
      </c>
    </row>
    <row r="317" spans="1:4" ht="12.75" x14ac:dyDescent="0.2">
      <c r="A317" s="157" t="s">
        <v>232</v>
      </c>
      <c r="B317" s="158">
        <v>239588.72</v>
      </c>
      <c r="C317" s="158">
        <v>7680.71</v>
      </c>
      <c r="D317" s="158">
        <v>231908.01</v>
      </c>
    </row>
    <row r="318" spans="1:4" ht="12.75" x14ac:dyDescent="0.2">
      <c r="A318" s="157" t="s">
        <v>8</v>
      </c>
      <c r="B318" s="158">
        <v>9364773.2300000004</v>
      </c>
      <c r="C318" s="158">
        <v>1096460.58</v>
      </c>
      <c r="D318" s="158">
        <v>8268312.6500000004</v>
      </c>
    </row>
    <row r="319" spans="1:4" ht="12.75" x14ac:dyDescent="0.2">
      <c r="A319" s="157" t="s">
        <v>178</v>
      </c>
      <c r="B319" s="158">
        <v>14754614.16</v>
      </c>
      <c r="C319" s="158">
        <v>994667.55999999994</v>
      </c>
      <c r="D319" s="158">
        <v>13759946.6</v>
      </c>
    </row>
    <row r="320" spans="1:4" ht="12.75" x14ac:dyDescent="0.2">
      <c r="A320" s="157" t="s">
        <v>179</v>
      </c>
      <c r="B320" s="158">
        <v>12040953.109999999</v>
      </c>
      <c r="C320" s="158">
        <v>881983.58000000007</v>
      </c>
      <c r="D320" s="158">
        <v>11158969.530000001</v>
      </c>
    </row>
    <row r="321" spans="1:4" ht="12.75" x14ac:dyDescent="0.2">
      <c r="A321" s="157" t="s">
        <v>834</v>
      </c>
      <c r="B321" s="158">
        <v>23853.66</v>
      </c>
      <c r="C321" s="158">
        <v>255.79</v>
      </c>
      <c r="D321" s="158">
        <v>23597.87</v>
      </c>
    </row>
    <row r="322" spans="1:4" ht="12.75" x14ac:dyDescent="0.2">
      <c r="A322" s="157" t="s">
        <v>397</v>
      </c>
      <c r="B322" s="158">
        <v>544916.63</v>
      </c>
      <c r="C322" s="158">
        <v>28770.3</v>
      </c>
      <c r="D322" s="158">
        <v>516146.33</v>
      </c>
    </row>
    <row r="323" spans="1:4" ht="12.75" x14ac:dyDescent="0.2">
      <c r="A323" s="157" t="s">
        <v>236</v>
      </c>
      <c r="B323" s="158">
        <v>337976.24</v>
      </c>
      <c r="C323" s="158">
        <v>10872.57</v>
      </c>
      <c r="D323" s="158">
        <v>327103.67</v>
      </c>
    </row>
    <row r="324" spans="1:4" ht="12.75" x14ac:dyDescent="0.2">
      <c r="A324" s="157" t="s">
        <v>373</v>
      </c>
      <c r="B324" s="158">
        <v>2459888.7999999998</v>
      </c>
      <c r="C324" s="158">
        <v>53546.14</v>
      </c>
      <c r="D324" s="158">
        <v>2406342.66</v>
      </c>
    </row>
    <row r="325" spans="1:4" ht="12.75" x14ac:dyDescent="0.2">
      <c r="A325" s="157" t="s">
        <v>325</v>
      </c>
      <c r="B325" s="158">
        <v>358600.96000000002</v>
      </c>
      <c r="C325" s="158">
        <v>26060.739999999998</v>
      </c>
      <c r="D325" s="158">
        <v>332540.21999999997</v>
      </c>
    </row>
    <row r="326" spans="1:4" ht="12.75" x14ac:dyDescent="0.2">
      <c r="A326" s="157" t="s">
        <v>9</v>
      </c>
      <c r="B326" s="158">
        <v>763156.56</v>
      </c>
      <c r="C326" s="158">
        <v>75211.56</v>
      </c>
      <c r="D326" s="158">
        <v>687945</v>
      </c>
    </row>
    <row r="327" spans="1:4" ht="12.75" x14ac:dyDescent="0.2">
      <c r="A327" s="157" t="s">
        <v>900</v>
      </c>
      <c r="B327" s="158">
        <v>2853349.74</v>
      </c>
      <c r="C327" s="158">
        <v>703282.8899999999</v>
      </c>
      <c r="D327" s="158">
        <v>2150066.85</v>
      </c>
    </row>
    <row r="328" spans="1:4" ht="12.75" x14ac:dyDescent="0.2">
      <c r="A328" s="157" t="s">
        <v>901</v>
      </c>
      <c r="B328" s="158">
        <v>880557.74999999988</v>
      </c>
      <c r="C328" s="158">
        <v>363395.67000000004</v>
      </c>
      <c r="D328" s="158">
        <v>517162.08</v>
      </c>
    </row>
    <row r="329" spans="1:4" ht="12.75" x14ac:dyDescent="0.2">
      <c r="A329" s="157" t="s">
        <v>902</v>
      </c>
      <c r="B329" s="158">
        <v>636697.2300000001</v>
      </c>
      <c r="C329" s="158">
        <v>255041.69999999998</v>
      </c>
      <c r="D329" s="158">
        <v>381655.52999999991</v>
      </c>
    </row>
    <row r="330" spans="1:4" ht="12.75" x14ac:dyDescent="0.2">
      <c r="A330" s="157" t="s">
        <v>903</v>
      </c>
      <c r="B330" s="158">
        <v>4271340.0900000008</v>
      </c>
      <c r="C330" s="158">
        <v>1169836.3399999999</v>
      </c>
      <c r="D330" s="158">
        <v>3101503.7500000005</v>
      </c>
    </row>
    <row r="331" spans="1:4" ht="12.75" x14ac:dyDescent="0.2">
      <c r="A331" s="157" t="s">
        <v>904</v>
      </c>
      <c r="B331" s="158">
        <v>1171843.56</v>
      </c>
      <c r="C331" s="158">
        <v>527460.44999999995</v>
      </c>
      <c r="D331" s="158">
        <v>644383.11</v>
      </c>
    </row>
    <row r="332" spans="1:4" ht="12.75" x14ac:dyDescent="0.2">
      <c r="A332" s="157" t="s">
        <v>905</v>
      </c>
      <c r="B332" s="158">
        <v>654147.75</v>
      </c>
      <c r="C332" s="158">
        <v>202175.34000000003</v>
      </c>
      <c r="D332" s="158">
        <v>451972.41000000003</v>
      </c>
    </row>
    <row r="333" spans="1:4" ht="12.75" x14ac:dyDescent="0.2">
      <c r="A333" s="157" t="s">
        <v>1280</v>
      </c>
      <c r="B333" s="158">
        <v>3128101.9699999997</v>
      </c>
      <c r="C333" s="158">
        <v>922981.68</v>
      </c>
      <c r="D333" s="158">
        <v>2205120.2899999996</v>
      </c>
    </row>
    <row r="334" spans="1:4" ht="12.75" x14ac:dyDescent="0.2">
      <c r="A334" s="157" t="s">
        <v>1281</v>
      </c>
      <c r="B334" s="158">
        <v>544921.47000000009</v>
      </c>
      <c r="C334" s="158">
        <v>220879.09999999998</v>
      </c>
      <c r="D334" s="158">
        <v>324042.36999999994</v>
      </c>
    </row>
    <row r="335" spans="1:4" ht="12.75" x14ac:dyDescent="0.2">
      <c r="A335" s="157" t="s">
        <v>906</v>
      </c>
      <c r="B335" s="158">
        <v>446569.67</v>
      </c>
      <c r="C335" s="158">
        <v>67114.490000000005</v>
      </c>
      <c r="D335" s="158">
        <v>379455.18000000005</v>
      </c>
    </row>
    <row r="336" spans="1:4" ht="12.75" x14ac:dyDescent="0.2">
      <c r="A336" s="157" t="s">
        <v>907</v>
      </c>
      <c r="B336" s="158">
        <v>165962.81</v>
      </c>
      <c r="C336" s="158">
        <v>92868.57</v>
      </c>
      <c r="D336" s="158">
        <v>73094.240000000005</v>
      </c>
    </row>
    <row r="337" spans="1:4" ht="12.75" x14ac:dyDescent="0.2">
      <c r="A337" s="157" t="s">
        <v>180</v>
      </c>
      <c r="B337" s="158">
        <v>955269.57000000007</v>
      </c>
      <c r="C337" s="158">
        <v>48582.58</v>
      </c>
      <c r="D337" s="158">
        <v>906686.99</v>
      </c>
    </row>
    <row r="338" spans="1:4" ht="12.75" x14ac:dyDescent="0.2">
      <c r="A338" s="157" t="s">
        <v>908</v>
      </c>
      <c r="B338" s="158">
        <v>531314.44999999995</v>
      </c>
      <c r="C338" s="158">
        <v>159412.11000000002</v>
      </c>
      <c r="D338" s="158">
        <v>371902.34</v>
      </c>
    </row>
    <row r="339" spans="1:4" ht="12.75" x14ac:dyDescent="0.2">
      <c r="A339" s="157" t="s">
        <v>909</v>
      </c>
      <c r="B339" s="158">
        <v>46471.61</v>
      </c>
      <c r="C339" s="158">
        <v>30218.11</v>
      </c>
      <c r="D339" s="158">
        <v>16253.5</v>
      </c>
    </row>
    <row r="340" spans="1:4" ht="12.75" x14ac:dyDescent="0.2">
      <c r="A340" s="157" t="s">
        <v>910</v>
      </c>
      <c r="B340" s="158">
        <v>39101.03</v>
      </c>
      <c r="C340" s="158">
        <v>18795.78</v>
      </c>
      <c r="D340" s="158">
        <v>20305.25</v>
      </c>
    </row>
    <row r="341" spans="1:4" ht="12.75" x14ac:dyDescent="0.2">
      <c r="A341" s="157" t="s">
        <v>911</v>
      </c>
      <c r="B341" s="158">
        <v>244042.6</v>
      </c>
      <c r="C341" s="158">
        <v>188255.42</v>
      </c>
      <c r="D341" s="158">
        <v>55787.18</v>
      </c>
    </row>
    <row r="342" spans="1:4" ht="12.75" x14ac:dyDescent="0.2">
      <c r="A342" s="157" t="s">
        <v>912</v>
      </c>
      <c r="B342" s="158">
        <v>152413.43</v>
      </c>
      <c r="C342" s="158">
        <v>93008.700000000012</v>
      </c>
      <c r="D342" s="158">
        <v>59404.73</v>
      </c>
    </row>
    <row r="343" spans="1:4" ht="12.75" x14ac:dyDescent="0.2">
      <c r="A343" s="157" t="s">
        <v>913</v>
      </c>
      <c r="B343" s="158">
        <v>320842.83</v>
      </c>
      <c r="C343" s="158">
        <v>61003.19</v>
      </c>
      <c r="D343" s="158">
        <v>259839.63999999998</v>
      </c>
    </row>
    <row r="344" spans="1:4" ht="12.75" x14ac:dyDescent="0.2">
      <c r="A344" s="157" t="s">
        <v>1282</v>
      </c>
      <c r="B344" s="158">
        <v>18164.63</v>
      </c>
      <c r="C344" s="158">
        <v>584.34</v>
      </c>
      <c r="D344" s="158">
        <v>17580.29</v>
      </c>
    </row>
    <row r="345" spans="1:4" ht="12.75" x14ac:dyDescent="0.2">
      <c r="A345" s="157" t="s">
        <v>10</v>
      </c>
      <c r="B345" s="158">
        <v>1015796.14</v>
      </c>
      <c r="C345" s="158">
        <v>96328.31</v>
      </c>
      <c r="D345" s="158">
        <v>919467.83</v>
      </c>
    </row>
    <row r="346" spans="1:4" ht="12.75" x14ac:dyDescent="0.2">
      <c r="A346" s="157" t="s">
        <v>387</v>
      </c>
      <c r="B346" s="158">
        <v>3726815.41</v>
      </c>
      <c r="C346" s="158">
        <v>184366.24</v>
      </c>
      <c r="D346" s="158">
        <v>3542449.17</v>
      </c>
    </row>
    <row r="347" spans="1:4" ht="12.75" x14ac:dyDescent="0.2">
      <c r="A347" s="157" t="s">
        <v>493</v>
      </c>
      <c r="B347" s="158">
        <v>2260138.96</v>
      </c>
      <c r="C347" s="158">
        <v>170366.65</v>
      </c>
      <c r="D347" s="158">
        <v>2089772.31</v>
      </c>
    </row>
    <row r="348" spans="1:4" ht="12.75" x14ac:dyDescent="0.2">
      <c r="A348" s="157" t="s">
        <v>1283</v>
      </c>
      <c r="B348" s="158">
        <v>249020.03999999998</v>
      </c>
      <c r="C348" s="158">
        <v>2644.82</v>
      </c>
      <c r="D348" s="158">
        <v>246375.21999999997</v>
      </c>
    </row>
    <row r="349" spans="1:4" ht="12.75" x14ac:dyDescent="0.2">
      <c r="A349" s="157" t="s">
        <v>246</v>
      </c>
      <c r="B349" s="158">
        <v>66781.929999999993</v>
      </c>
      <c r="C349" s="158">
        <v>2148.35</v>
      </c>
      <c r="D349" s="158">
        <v>64633.58</v>
      </c>
    </row>
    <row r="350" spans="1:4" ht="12.75" x14ac:dyDescent="0.2">
      <c r="A350" s="157" t="s">
        <v>914</v>
      </c>
      <c r="B350" s="158">
        <v>1670780.8900000001</v>
      </c>
      <c r="C350" s="158">
        <v>580391.30000000005</v>
      </c>
      <c r="D350" s="158">
        <v>1090389.5899999999</v>
      </c>
    </row>
    <row r="351" spans="1:4" ht="12.75" x14ac:dyDescent="0.2">
      <c r="A351" s="157" t="s">
        <v>915</v>
      </c>
      <c r="B351" s="158">
        <v>1586265.8</v>
      </c>
      <c r="C351" s="158">
        <v>607533.27</v>
      </c>
      <c r="D351" s="158">
        <v>978732.53</v>
      </c>
    </row>
    <row r="352" spans="1:4" ht="12.75" x14ac:dyDescent="0.2">
      <c r="A352" s="157" t="s">
        <v>375</v>
      </c>
      <c r="B352" s="158">
        <v>731913.62</v>
      </c>
      <c r="C352" s="158">
        <v>201063.63999999998</v>
      </c>
      <c r="D352" s="158">
        <v>530849.98</v>
      </c>
    </row>
    <row r="353" spans="1:4" ht="12.75" x14ac:dyDescent="0.2">
      <c r="A353" s="157" t="s">
        <v>830</v>
      </c>
      <c r="B353" s="158">
        <v>313248.82</v>
      </c>
      <c r="C353" s="158">
        <v>3359.03</v>
      </c>
      <c r="D353" s="158">
        <v>309889.78999999998</v>
      </c>
    </row>
    <row r="354" spans="1:4" ht="12.75" x14ac:dyDescent="0.2">
      <c r="A354" s="157" t="s">
        <v>241</v>
      </c>
      <c r="B354" s="158">
        <v>304371.89</v>
      </c>
      <c r="C354" s="158">
        <v>7781.23</v>
      </c>
      <c r="D354" s="158">
        <v>296590.66000000003</v>
      </c>
    </row>
    <row r="355" spans="1:4" ht="12.75" x14ac:dyDescent="0.2">
      <c r="A355" s="157" t="s">
        <v>181</v>
      </c>
      <c r="B355" s="158">
        <v>562753.76</v>
      </c>
      <c r="C355" s="158">
        <v>41430.14</v>
      </c>
      <c r="D355" s="158">
        <v>521323.62</v>
      </c>
    </row>
    <row r="356" spans="1:4" ht="12.75" x14ac:dyDescent="0.2">
      <c r="A356" s="157" t="s">
        <v>315</v>
      </c>
      <c r="B356" s="158">
        <v>5695518.7599999998</v>
      </c>
      <c r="C356" s="158">
        <v>297172.77</v>
      </c>
      <c r="D356" s="158">
        <v>5398345.9900000002</v>
      </c>
    </row>
    <row r="357" spans="1:4" ht="12.75" x14ac:dyDescent="0.2">
      <c r="A357" s="157" t="s">
        <v>391</v>
      </c>
      <c r="B357" s="158">
        <v>697539.64</v>
      </c>
      <c r="C357" s="158">
        <v>33506.639999999999</v>
      </c>
      <c r="D357" s="158">
        <v>664033</v>
      </c>
    </row>
    <row r="358" spans="1:4" ht="12.75" x14ac:dyDescent="0.2">
      <c r="A358" s="157" t="s">
        <v>835</v>
      </c>
      <c r="B358" s="158">
        <v>673409.95</v>
      </c>
      <c r="C358" s="158">
        <v>7141.2</v>
      </c>
      <c r="D358" s="158">
        <v>666268.75</v>
      </c>
    </row>
    <row r="359" spans="1:4" ht="12.75" x14ac:dyDescent="0.2">
      <c r="A359" s="157" t="s">
        <v>398</v>
      </c>
      <c r="B359" s="158">
        <v>367288.20999999996</v>
      </c>
      <c r="C359" s="158">
        <v>11771.76</v>
      </c>
      <c r="D359" s="158">
        <v>355516.45</v>
      </c>
    </row>
    <row r="360" spans="1:4" ht="12.75" x14ac:dyDescent="0.2">
      <c r="A360" s="157" t="s">
        <v>544</v>
      </c>
      <c r="B360" s="158">
        <v>197822.44</v>
      </c>
      <c r="C360" s="158">
        <v>53837.119999999995</v>
      </c>
      <c r="D360" s="158">
        <v>143985.32</v>
      </c>
    </row>
    <row r="361" spans="1:4" ht="12.75" x14ac:dyDescent="0.2">
      <c r="A361" s="157" t="s">
        <v>384</v>
      </c>
      <c r="B361" s="158">
        <v>551115.72</v>
      </c>
      <c r="C361" s="158">
        <v>23826</v>
      </c>
      <c r="D361" s="158">
        <v>527289.72</v>
      </c>
    </row>
    <row r="362" spans="1:4" ht="12.75" x14ac:dyDescent="0.2">
      <c r="A362" s="157" t="s">
        <v>916</v>
      </c>
      <c r="B362" s="158">
        <v>48027.24</v>
      </c>
      <c r="C362" s="158">
        <v>18654.5</v>
      </c>
      <c r="D362" s="158">
        <v>29372.739999999998</v>
      </c>
    </row>
    <row r="363" spans="1:4" ht="12.75" x14ac:dyDescent="0.2">
      <c r="A363" s="157" t="s">
        <v>182</v>
      </c>
      <c r="B363" s="158">
        <v>657015.47</v>
      </c>
      <c r="C363" s="158">
        <v>48698.58</v>
      </c>
      <c r="D363" s="158">
        <v>608316.89</v>
      </c>
    </row>
    <row r="364" spans="1:4" ht="12.75" x14ac:dyDescent="0.2">
      <c r="A364" s="157" t="s">
        <v>254</v>
      </c>
      <c r="B364" s="158">
        <v>63404.06</v>
      </c>
      <c r="C364" s="158">
        <v>2038.9099999999999</v>
      </c>
      <c r="D364" s="158">
        <v>61365.15</v>
      </c>
    </row>
    <row r="365" spans="1:4" ht="12.75" x14ac:dyDescent="0.2">
      <c r="A365" s="157" t="s">
        <v>249</v>
      </c>
      <c r="B365" s="158">
        <v>513687.17000000004</v>
      </c>
      <c r="C365" s="158">
        <v>16524.650000000001</v>
      </c>
      <c r="D365" s="158">
        <v>497162.52</v>
      </c>
    </row>
    <row r="366" spans="1:4" ht="12.75" x14ac:dyDescent="0.2">
      <c r="A366" s="157" t="s">
        <v>917</v>
      </c>
      <c r="B366" s="158">
        <v>617528.96</v>
      </c>
      <c r="C366" s="158">
        <v>146530.56</v>
      </c>
      <c r="D366" s="158">
        <v>470998.4</v>
      </c>
    </row>
    <row r="367" spans="1:4" ht="12.75" x14ac:dyDescent="0.2">
      <c r="A367" s="157" t="s">
        <v>918</v>
      </c>
      <c r="B367" s="158">
        <v>745429.67</v>
      </c>
      <c r="C367" s="158">
        <v>331990.3</v>
      </c>
      <c r="D367" s="158">
        <v>413439.37</v>
      </c>
    </row>
    <row r="368" spans="1:4" ht="12.75" x14ac:dyDescent="0.2">
      <c r="A368" s="157" t="s">
        <v>919</v>
      </c>
      <c r="B368" s="158">
        <v>3016368.06</v>
      </c>
      <c r="C368" s="158">
        <v>1028926.75</v>
      </c>
      <c r="D368" s="158">
        <v>1987441.31</v>
      </c>
    </row>
    <row r="369" spans="1:4" ht="12.75" x14ac:dyDescent="0.2">
      <c r="A369" s="157" t="s">
        <v>920</v>
      </c>
      <c r="B369" s="158">
        <v>458199.32</v>
      </c>
      <c r="C369" s="158">
        <v>225867.03000000003</v>
      </c>
      <c r="D369" s="158">
        <v>232332.28999999998</v>
      </c>
    </row>
    <row r="370" spans="1:4" ht="12.75" x14ac:dyDescent="0.2">
      <c r="A370" s="157" t="s">
        <v>0</v>
      </c>
      <c r="B370" s="158">
        <v>1477276.12</v>
      </c>
      <c r="C370" s="158">
        <v>647914.43999999994</v>
      </c>
      <c r="D370" s="158">
        <v>829361.67999999993</v>
      </c>
    </row>
    <row r="371" spans="1:4" ht="12.75" x14ac:dyDescent="0.2">
      <c r="A371" s="157" t="s">
        <v>842</v>
      </c>
      <c r="B371" s="158">
        <v>68597.14</v>
      </c>
      <c r="C371" s="158">
        <v>4250.1899999999996</v>
      </c>
      <c r="D371" s="158">
        <v>64346.95</v>
      </c>
    </row>
    <row r="372" spans="1:4" ht="12.75" x14ac:dyDescent="0.2">
      <c r="A372" s="157" t="s">
        <v>841</v>
      </c>
      <c r="B372" s="158">
        <v>6006534.1599999992</v>
      </c>
      <c r="C372" s="158">
        <v>63794.759999999995</v>
      </c>
      <c r="D372" s="158">
        <v>5942739.3999999994</v>
      </c>
    </row>
    <row r="373" spans="1:4" ht="12.75" x14ac:dyDescent="0.2">
      <c r="A373" s="157" t="s">
        <v>1284</v>
      </c>
      <c r="B373" s="158">
        <v>12460842.809999999</v>
      </c>
      <c r="C373" s="158">
        <v>132343.15</v>
      </c>
      <c r="D373" s="158">
        <v>12328499.66</v>
      </c>
    </row>
    <row r="374" spans="1:4" ht="12.75" x14ac:dyDescent="0.2">
      <c r="A374" s="157" t="s">
        <v>1</v>
      </c>
      <c r="B374" s="158">
        <v>847378.86</v>
      </c>
      <c r="C374" s="158">
        <v>433438.18999999994</v>
      </c>
      <c r="D374" s="158">
        <v>413940.67000000004</v>
      </c>
    </row>
    <row r="375" spans="1:4" ht="12.75" x14ac:dyDescent="0.2">
      <c r="A375" s="157" t="s">
        <v>183</v>
      </c>
      <c r="B375" s="158">
        <v>1061812.44</v>
      </c>
      <c r="C375" s="158">
        <v>128701.63999999998</v>
      </c>
      <c r="D375" s="158">
        <v>933110.8</v>
      </c>
    </row>
    <row r="376" spans="1:4" ht="12.75" x14ac:dyDescent="0.2">
      <c r="A376" s="157" t="s">
        <v>184</v>
      </c>
      <c r="B376" s="158">
        <v>1722524.98</v>
      </c>
      <c r="C376" s="158">
        <v>127091.18000000001</v>
      </c>
      <c r="D376" s="158">
        <v>1595433.8</v>
      </c>
    </row>
    <row r="377" spans="1:4" ht="12.75" x14ac:dyDescent="0.2">
      <c r="A377" s="157" t="s">
        <v>2</v>
      </c>
      <c r="B377" s="158">
        <v>30507.83</v>
      </c>
      <c r="C377" s="158">
        <v>20940.05</v>
      </c>
      <c r="D377" s="158">
        <v>9567.7799999999988</v>
      </c>
    </row>
    <row r="378" spans="1:4" ht="12.75" x14ac:dyDescent="0.2">
      <c r="A378" s="157" t="s">
        <v>20</v>
      </c>
      <c r="B378" s="158">
        <v>6328047.71</v>
      </c>
      <c r="C378" s="158">
        <v>1125963.69</v>
      </c>
      <c r="D378" s="158">
        <v>5202084.0200000005</v>
      </c>
    </row>
    <row r="379" spans="1:4" ht="12.75" x14ac:dyDescent="0.2">
      <c r="A379" s="157" t="s">
        <v>21</v>
      </c>
      <c r="B379" s="158">
        <v>432234.79</v>
      </c>
      <c r="C379" s="158">
        <v>126307.28</v>
      </c>
      <c r="D379" s="158">
        <v>305927.51</v>
      </c>
    </row>
    <row r="380" spans="1:4" ht="12.75" x14ac:dyDescent="0.2">
      <c r="A380" s="157" t="s">
        <v>22</v>
      </c>
      <c r="B380" s="158">
        <v>1021620.84</v>
      </c>
      <c r="C380" s="158">
        <v>256936.80000000002</v>
      </c>
      <c r="D380" s="158">
        <v>764684.04</v>
      </c>
    </row>
    <row r="381" spans="1:4" ht="12.75" x14ac:dyDescent="0.2">
      <c r="A381" s="157" t="s">
        <v>23</v>
      </c>
      <c r="B381" s="158">
        <v>3154936.6900000004</v>
      </c>
      <c r="C381" s="158">
        <v>1159070.4700000002</v>
      </c>
      <c r="D381" s="158">
        <v>1995866.22</v>
      </c>
    </row>
    <row r="382" spans="1:4" ht="12.75" x14ac:dyDescent="0.2">
      <c r="A382" s="157" t="s">
        <v>24</v>
      </c>
      <c r="B382" s="158">
        <v>72904.350000000006</v>
      </c>
      <c r="C382" s="158">
        <v>44901.74</v>
      </c>
      <c r="D382" s="158">
        <v>28002.609999999997</v>
      </c>
    </row>
    <row r="383" spans="1:4" ht="12.75" x14ac:dyDescent="0.2">
      <c r="A383" s="157" t="s">
        <v>329</v>
      </c>
      <c r="B383" s="158">
        <v>1070.7600000000002</v>
      </c>
      <c r="C383" s="158">
        <v>-4142.71</v>
      </c>
      <c r="D383" s="158">
        <v>5213.4699999999993</v>
      </c>
    </row>
    <row r="384" spans="1:4" ht="12.75" x14ac:dyDescent="0.2">
      <c r="A384" s="157" t="s">
        <v>25</v>
      </c>
      <c r="B384" s="158">
        <v>3846091.97</v>
      </c>
      <c r="C384" s="158">
        <v>1279277.9100000001</v>
      </c>
      <c r="D384" s="158">
        <v>2566814.06</v>
      </c>
    </row>
    <row r="385" spans="1:4" ht="12.75" x14ac:dyDescent="0.2">
      <c r="A385" s="157" t="s">
        <v>26</v>
      </c>
      <c r="B385" s="158">
        <v>1153553.4100000001</v>
      </c>
      <c r="C385" s="158">
        <v>193526.05</v>
      </c>
      <c r="D385" s="158">
        <v>960027.3600000001</v>
      </c>
    </row>
    <row r="386" spans="1:4" ht="12.75" x14ac:dyDescent="0.2">
      <c r="A386" s="157" t="s">
        <v>11</v>
      </c>
      <c r="B386" s="158">
        <v>343323.25</v>
      </c>
      <c r="C386" s="158">
        <v>16340.010000000002</v>
      </c>
      <c r="D386" s="158">
        <v>326983.24</v>
      </c>
    </row>
    <row r="387" spans="1:4" ht="12.75" x14ac:dyDescent="0.2">
      <c r="A387" s="157" t="s">
        <v>1285</v>
      </c>
      <c r="B387" s="158">
        <v>2449086.94</v>
      </c>
      <c r="C387" s="158">
        <v>475588.97</v>
      </c>
      <c r="D387" s="158">
        <v>1973497.97</v>
      </c>
    </row>
    <row r="388" spans="1:4" ht="12.75" x14ac:dyDescent="0.2">
      <c r="A388" s="157" t="s">
        <v>1286</v>
      </c>
      <c r="B388" s="158">
        <v>16631.11</v>
      </c>
      <c r="C388" s="158">
        <v>174.61</v>
      </c>
      <c r="D388" s="158">
        <v>16456.5</v>
      </c>
    </row>
    <row r="389" spans="1:4" ht="12.75" x14ac:dyDescent="0.2">
      <c r="A389" s="157" t="s">
        <v>1287</v>
      </c>
      <c r="B389" s="158">
        <v>49657.27</v>
      </c>
      <c r="C389" s="158">
        <v>5825.74</v>
      </c>
      <c r="D389" s="158">
        <v>43831.53</v>
      </c>
    </row>
    <row r="390" spans="1:4" ht="12.75" x14ac:dyDescent="0.2">
      <c r="A390" s="157" t="s">
        <v>1288</v>
      </c>
      <c r="B390" s="158">
        <v>227278.27000000002</v>
      </c>
      <c r="C390" s="158">
        <v>73793.25</v>
      </c>
      <c r="D390" s="158">
        <v>153485.01999999999</v>
      </c>
    </row>
    <row r="391" spans="1:4" ht="12.75" x14ac:dyDescent="0.2">
      <c r="A391" s="157" t="s">
        <v>1289</v>
      </c>
      <c r="B391" s="158">
        <v>4378438.33</v>
      </c>
      <c r="C391" s="158">
        <v>1304853.6000000001</v>
      </c>
      <c r="D391" s="158">
        <v>3073584.73</v>
      </c>
    </row>
    <row r="392" spans="1:4" ht="12.75" x14ac:dyDescent="0.2">
      <c r="A392" s="157" t="s">
        <v>1290</v>
      </c>
      <c r="B392" s="158">
        <v>483697.15</v>
      </c>
      <c r="C392" s="158">
        <v>155860.02000000002</v>
      </c>
      <c r="D392" s="158">
        <v>327837.13</v>
      </c>
    </row>
    <row r="393" spans="1:4" ht="12.75" x14ac:dyDescent="0.2">
      <c r="A393" s="157" t="s">
        <v>1291</v>
      </c>
      <c r="B393" s="158">
        <v>5463.15</v>
      </c>
      <c r="C393" s="158">
        <v>1746.75</v>
      </c>
      <c r="D393" s="158">
        <v>3716.4</v>
      </c>
    </row>
    <row r="394" spans="1:4" ht="12.75" x14ac:dyDescent="0.2">
      <c r="A394" s="157" t="s">
        <v>845</v>
      </c>
      <c r="B394" s="158">
        <v>9277006.7599999998</v>
      </c>
      <c r="C394" s="158">
        <v>98950.739999999991</v>
      </c>
      <c r="D394" s="158">
        <v>9178056.0200000014</v>
      </c>
    </row>
    <row r="395" spans="1:4" ht="12.75" x14ac:dyDescent="0.2">
      <c r="A395" s="157" t="s">
        <v>836</v>
      </c>
      <c r="B395" s="158">
        <v>8601889.75</v>
      </c>
      <c r="C395" s="158">
        <v>91182</v>
      </c>
      <c r="D395" s="158">
        <v>8510707.75</v>
      </c>
    </row>
    <row r="396" spans="1:4" ht="12.75" x14ac:dyDescent="0.2">
      <c r="A396" s="157" t="s">
        <v>1292</v>
      </c>
      <c r="B396" s="158">
        <v>12094605.279999999</v>
      </c>
      <c r="C396" s="158">
        <v>128592.71</v>
      </c>
      <c r="D396" s="158">
        <v>11966012.57</v>
      </c>
    </row>
    <row r="397" spans="1:4" ht="12.75" x14ac:dyDescent="0.2">
      <c r="A397" s="157" t="s">
        <v>27</v>
      </c>
      <c r="B397" s="158">
        <v>1233977.2</v>
      </c>
      <c r="C397" s="158">
        <v>381394.45999999996</v>
      </c>
      <c r="D397" s="158">
        <v>852582.73999999987</v>
      </c>
    </row>
    <row r="398" spans="1:4" ht="12.75" x14ac:dyDescent="0.2">
      <c r="A398" s="157" t="s">
        <v>71</v>
      </c>
      <c r="B398" s="158">
        <v>1384411.2</v>
      </c>
      <c r="C398" s="158">
        <v>377217.32</v>
      </c>
      <c r="D398" s="158">
        <v>1007193.8799999999</v>
      </c>
    </row>
    <row r="399" spans="1:4" ht="12.75" x14ac:dyDescent="0.2">
      <c r="A399" s="157" t="s">
        <v>72</v>
      </c>
      <c r="B399" s="158">
        <v>1808717.72</v>
      </c>
      <c r="C399" s="158">
        <v>469719.16000000003</v>
      </c>
      <c r="D399" s="158">
        <v>1338998.56</v>
      </c>
    </row>
    <row r="400" spans="1:4" ht="12.75" x14ac:dyDescent="0.2">
      <c r="A400" s="157" t="s">
        <v>548</v>
      </c>
      <c r="B400" s="158">
        <v>2942408.9899999998</v>
      </c>
      <c r="C400" s="158">
        <v>396929.8</v>
      </c>
      <c r="D400" s="158">
        <v>2545479.1900000004</v>
      </c>
    </row>
    <row r="401" spans="1:4" ht="12.75" x14ac:dyDescent="0.2">
      <c r="A401" s="157" t="s">
        <v>73</v>
      </c>
      <c r="B401" s="158">
        <v>3424924</v>
      </c>
      <c r="C401" s="158">
        <v>618392.65</v>
      </c>
      <c r="D401" s="158">
        <v>2806531.35</v>
      </c>
    </row>
    <row r="402" spans="1:4" ht="12.75" x14ac:dyDescent="0.2">
      <c r="A402" s="157" t="s">
        <v>833</v>
      </c>
      <c r="B402" s="158">
        <v>419778.11</v>
      </c>
      <c r="C402" s="158">
        <v>4329.59</v>
      </c>
      <c r="D402" s="158">
        <v>415448.52</v>
      </c>
    </row>
    <row r="403" spans="1:4" ht="12.75" x14ac:dyDescent="0.2">
      <c r="A403" s="157" t="s">
        <v>74</v>
      </c>
      <c r="B403" s="158">
        <v>6472999.4199999999</v>
      </c>
      <c r="C403" s="158">
        <v>1546628.46</v>
      </c>
      <c r="D403" s="158">
        <v>4926370.9600000009</v>
      </c>
    </row>
    <row r="404" spans="1:4" ht="12.75" x14ac:dyDescent="0.2">
      <c r="A404" s="157" t="s">
        <v>75</v>
      </c>
      <c r="B404" s="158">
        <v>198059.5</v>
      </c>
      <c r="C404" s="158">
        <v>78405.580000000016</v>
      </c>
      <c r="D404" s="158">
        <v>119653.92</v>
      </c>
    </row>
    <row r="405" spans="1:4" ht="12.75" x14ac:dyDescent="0.2">
      <c r="A405" s="157" t="s">
        <v>240</v>
      </c>
      <c r="B405" s="158">
        <v>222470.44</v>
      </c>
      <c r="C405" s="158">
        <v>7050.52</v>
      </c>
      <c r="D405" s="158">
        <v>215419.92</v>
      </c>
    </row>
    <row r="406" spans="1:4" ht="12.75" x14ac:dyDescent="0.2">
      <c r="A406" s="157" t="s">
        <v>76</v>
      </c>
      <c r="B406" s="158">
        <v>231106.29</v>
      </c>
      <c r="C406" s="158">
        <v>30501.239999999998</v>
      </c>
      <c r="D406" s="158">
        <v>200605.05000000002</v>
      </c>
    </row>
    <row r="407" spans="1:4" ht="12.75" x14ac:dyDescent="0.2">
      <c r="A407" s="157" t="s">
        <v>77</v>
      </c>
      <c r="B407" s="158">
        <v>237068.61</v>
      </c>
      <c r="C407" s="158">
        <v>18957.36</v>
      </c>
      <c r="D407" s="158">
        <v>218111.25</v>
      </c>
    </row>
    <row r="408" spans="1:4" ht="12.75" x14ac:dyDescent="0.2">
      <c r="A408" s="157" t="s">
        <v>78</v>
      </c>
      <c r="B408" s="158">
        <v>523055.02999999997</v>
      </c>
      <c r="C408" s="158">
        <v>185291.03999999998</v>
      </c>
      <c r="D408" s="158">
        <v>337763.99000000011</v>
      </c>
    </row>
    <row r="409" spans="1:4" ht="12.75" x14ac:dyDescent="0.2">
      <c r="A409" s="157" t="s">
        <v>79</v>
      </c>
      <c r="B409" s="158">
        <v>389414.11</v>
      </c>
      <c r="C409" s="158">
        <v>277520.51</v>
      </c>
      <c r="D409" s="158">
        <v>111893.6</v>
      </c>
    </row>
    <row r="410" spans="1:4" ht="12.75" x14ac:dyDescent="0.2">
      <c r="A410" s="157" t="s">
        <v>80</v>
      </c>
      <c r="B410" s="158">
        <v>21344.02</v>
      </c>
      <c r="C410" s="158">
        <v>15572.02</v>
      </c>
      <c r="D410" s="158">
        <v>5772.0000000000009</v>
      </c>
    </row>
    <row r="411" spans="1:4" ht="12.75" x14ac:dyDescent="0.2">
      <c r="A411" s="157" t="s">
        <v>81</v>
      </c>
      <c r="B411" s="158">
        <v>8459.7099999999991</v>
      </c>
      <c r="C411" s="158">
        <v>5301.58</v>
      </c>
      <c r="D411" s="158">
        <v>3158.13</v>
      </c>
    </row>
    <row r="412" spans="1:4" ht="12.75" x14ac:dyDescent="0.2">
      <c r="A412" s="157" t="s">
        <v>82</v>
      </c>
      <c r="B412" s="158">
        <v>999446.79</v>
      </c>
      <c r="C412" s="158">
        <v>243802</v>
      </c>
      <c r="D412" s="158">
        <v>755644.79</v>
      </c>
    </row>
    <row r="413" spans="1:4" ht="12.75" x14ac:dyDescent="0.2">
      <c r="A413" s="157" t="s">
        <v>83</v>
      </c>
      <c r="B413" s="158">
        <v>-1186.96</v>
      </c>
      <c r="C413" s="158">
        <v>-716.43999999999994</v>
      </c>
      <c r="D413" s="158">
        <v>-470.52</v>
      </c>
    </row>
    <row r="414" spans="1:4" ht="12.75" x14ac:dyDescent="0.2">
      <c r="A414" s="157" t="s">
        <v>235</v>
      </c>
      <c r="B414" s="158">
        <v>263111.01</v>
      </c>
      <c r="C414" s="158">
        <v>8383.5300000000007</v>
      </c>
      <c r="D414" s="158">
        <v>254727.47999999998</v>
      </c>
    </row>
    <row r="415" spans="1:4" ht="12.75" x14ac:dyDescent="0.2">
      <c r="A415" s="157" t="s">
        <v>84</v>
      </c>
      <c r="B415" s="158">
        <v>241622.02000000002</v>
      </c>
      <c r="C415" s="158">
        <v>98383.12</v>
      </c>
      <c r="D415" s="158">
        <v>143238.9</v>
      </c>
    </row>
    <row r="416" spans="1:4" ht="12.75" x14ac:dyDescent="0.2">
      <c r="A416" s="157" t="s">
        <v>85</v>
      </c>
      <c r="B416" s="158">
        <v>495290.72</v>
      </c>
      <c r="C416" s="158">
        <v>269096.7</v>
      </c>
      <c r="D416" s="158">
        <v>226194.02</v>
      </c>
    </row>
    <row r="417" spans="1:4" ht="12.75" x14ac:dyDescent="0.2">
      <c r="A417" s="157" t="s">
        <v>86</v>
      </c>
      <c r="B417" s="158">
        <v>825683.30999999994</v>
      </c>
      <c r="C417" s="158">
        <v>310949.17</v>
      </c>
      <c r="D417" s="158">
        <v>514734.14</v>
      </c>
    </row>
    <row r="418" spans="1:4" ht="12.75" x14ac:dyDescent="0.2">
      <c r="A418" s="157" t="s">
        <v>258</v>
      </c>
      <c r="B418" s="158">
        <v>216932.8</v>
      </c>
      <c r="C418" s="158">
        <v>6978.65</v>
      </c>
      <c r="D418" s="158">
        <v>209954.15</v>
      </c>
    </row>
    <row r="419" spans="1:4" ht="12.75" x14ac:dyDescent="0.2">
      <c r="A419" s="157" t="s">
        <v>87</v>
      </c>
      <c r="B419" s="158">
        <v>2226491.23</v>
      </c>
      <c r="C419" s="158">
        <v>863611.77000000014</v>
      </c>
      <c r="D419" s="158">
        <v>1362879.4599999997</v>
      </c>
    </row>
    <row r="420" spans="1:4" ht="12.75" x14ac:dyDescent="0.2">
      <c r="A420" s="157" t="s">
        <v>88</v>
      </c>
      <c r="B420" s="158">
        <v>2011880.23</v>
      </c>
      <c r="C420" s="158">
        <v>469544.67999999993</v>
      </c>
      <c r="D420" s="158">
        <v>1542335.55</v>
      </c>
    </row>
    <row r="421" spans="1:4" ht="12.75" x14ac:dyDescent="0.2">
      <c r="A421" s="157" t="s">
        <v>89</v>
      </c>
      <c r="B421" s="158">
        <v>2427887.2800000003</v>
      </c>
      <c r="C421" s="158">
        <v>476151.08999999997</v>
      </c>
      <c r="D421" s="158">
        <v>1951736.19</v>
      </c>
    </row>
    <row r="422" spans="1:4" ht="12.75" x14ac:dyDescent="0.2">
      <c r="A422" s="157" t="s">
        <v>90</v>
      </c>
      <c r="B422" s="158">
        <v>1267982.04</v>
      </c>
      <c r="C422" s="158">
        <v>253590.84000000003</v>
      </c>
      <c r="D422" s="158">
        <v>1014391.2000000002</v>
      </c>
    </row>
    <row r="423" spans="1:4" ht="12.75" x14ac:dyDescent="0.2">
      <c r="A423" s="157" t="s">
        <v>245</v>
      </c>
      <c r="B423" s="158">
        <v>629598.29</v>
      </c>
      <c r="C423" s="158">
        <v>11665.039999999999</v>
      </c>
      <c r="D423" s="158">
        <v>617933.25</v>
      </c>
    </row>
    <row r="424" spans="1:4" ht="12.75" x14ac:dyDescent="0.2">
      <c r="A424" s="157" t="s">
        <v>91</v>
      </c>
      <c r="B424" s="158">
        <v>530420.77</v>
      </c>
      <c r="C424" s="158">
        <v>259660.37000000002</v>
      </c>
      <c r="D424" s="158">
        <v>270760.40000000002</v>
      </c>
    </row>
    <row r="425" spans="1:4" ht="12.75" x14ac:dyDescent="0.2">
      <c r="A425" s="157" t="s">
        <v>323</v>
      </c>
      <c r="B425" s="158">
        <v>259277.77</v>
      </c>
      <c r="C425" s="158">
        <v>19725.010000000002</v>
      </c>
      <c r="D425" s="158">
        <v>239552.76</v>
      </c>
    </row>
    <row r="426" spans="1:4" ht="12.75" x14ac:dyDescent="0.2">
      <c r="A426" s="157" t="s">
        <v>321</v>
      </c>
      <c r="B426" s="158">
        <v>727973.42999999993</v>
      </c>
      <c r="C426" s="158">
        <v>88326.59</v>
      </c>
      <c r="D426" s="158">
        <v>639646.84000000008</v>
      </c>
    </row>
    <row r="427" spans="1:4" ht="12.75" x14ac:dyDescent="0.2">
      <c r="A427" s="157" t="s">
        <v>92</v>
      </c>
      <c r="B427" s="158">
        <v>1609616.58</v>
      </c>
      <c r="C427" s="158">
        <v>214227.61</v>
      </c>
      <c r="D427" s="158">
        <v>1395388.97</v>
      </c>
    </row>
    <row r="428" spans="1:4" ht="12.75" x14ac:dyDescent="0.2">
      <c r="A428" s="157" t="s">
        <v>93</v>
      </c>
      <c r="B428" s="158">
        <v>9782677.7799999993</v>
      </c>
      <c r="C428" s="158">
        <v>608852.47999999998</v>
      </c>
      <c r="D428" s="158">
        <v>9173825.2999999989</v>
      </c>
    </row>
    <row r="429" spans="1:4" ht="12.75" x14ac:dyDescent="0.2">
      <c r="A429" s="157" t="s">
        <v>94</v>
      </c>
      <c r="B429" s="158">
        <v>922574.64</v>
      </c>
      <c r="C429" s="158">
        <v>224060.56000000003</v>
      </c>
      <c r="D429" s="158">
        <v>698514.08000000007</v>
      </c>
    </row>
    <row r="430" spans="1:4" ht="12.75" x14ac:dyDescent="0.2">
      <c r="A430" s="157" t="s">
        <v>551</v>
      </c>
      <c r="B430" s="158">
        <v>2265438.71</v>
      </c>
      <c r="C430" s="158">
        <v>748181.16</v>
      </c>
      <c r="D430" s="158">
        <v>1517257.55</v>
      </c>
    </row>
    <row r="431" spans="1:4" ht="12.75" x14ac:dyDescent="0.2">
      <c r="A431" s="157" t="s">
        <v>837</v>
      </c>
      <c r="B431" s="158">
        <v>152273.15000000002</v>
      </c>
      <c r="C431" s="158">
        <v>1630.05</v>
      </c>
      <c r="D431" s="158">
        <v>150643.1</v>
      </c>
    </row>
    <row r="432" spans="1:4" ht="12.75" x14ac:dyDescent="0.2">
      <c r="A432" s="157" t="s">
        <v>95</v>
      </c>
      <c r="B432" s="158">
        <v>178237.36</v>
      </c>
      <c r="C432" s="158">
        <v>111881.20999999999</v>
      </c>
      <c r="D432" s="158">
        <v>66356.149999999994</v>
      </c>
    </row>
    <row r="433" spans="1:4" ht="12.75" x14ac:dyDescent="0.2">
      <c r="A433" s="157" t="s">
        <v>96</v>
      </c>
      <c r="B433" s="158">
        <v>2007361.85</v>
      </c>
      <c r="C433" s="158">
        <v>221590.43</v>
      </c>
      <c r="D433" s="158">
        <v>1785771.42</v>
      </c>
    </row>
    <row r="434" spans="1:4" ht="12.75" x14ac:dyDescent="0.2">
      <c r="A434" s="157" t="s">
        <v>97</v>
      </c>
      <c r="B434" s="158">
        <v>2651417.73</v>
      </c>
      <c r="C434" s="158">
        <v>971540.79</v>
      </c>
      <c r="D434" s="158">
        <v>1679876.94</v>
      </c>
    </row>
    <row r="435" spans="1:4" ht="12.75" x14ac:dyDescent="0.2">
      <c r="A435" s="157" t="s">
        <v>98</v>
      </c>
      <c r="B435" s="158">
        <v>2060259.12</v>
      </c>
      <c r="C435" s="158">
        <v>1049603.05</v>
      </c>
      <c r="D435" s="158">
        <v>1010656.0700000001</v>
      </c>
    </row>
    <row r="436" spans="1:4" ht="12.75" x14ac:dyDescent="0.2">
      <c r="A436" s="157" t="s">
        <v>840</v>
      </c>
      <c r="B436" s="158">
        <v>160413.35999999999</v>
      </c>
      <c r="C436" s="158">
        <v>1661.02</v>
      </c>
      <c r="D436" s="158">
        <v>158752.34000000003</v>
      </c>
    </row>
    <row r="437" spans="1:4" ht="12.75" x14ac:dyDescent="0.2">
      <c r="A437" s="157" t="s">
        <v>851</v>
      </c>
      <c r="B437" s="158">
        <v>4079711.08</v>
      </c>
      <c r="C437" s="158">
        <v>43246.76</v>
      </c>
      <c r="D437" s="158">
        <v>4036464.32</v>
      </c>
    </row>
    <row r="438" spans="1:4" ht="12.75" x14ac:dyDescent="0.2">
      <c r="A438" s="157" t="s">
        <v>825</v>
      </c>
      <c r="B438" s="158">
        <v>70972.28</v>
      </c>
      <c r="C438" s="158">
        <v>732.01</v>
      </c>
      <c r="D438" s="158">
        <v>70240.27</v>
      </c>
    </row>
    <row r="439" spans="1:4" ht="12.75" x14ac:dyDescent="0.2">
      <c r="A439" s="157" t="s">
        <v>99</v>
      </c>
      <c r="B439" s="158">
        <v>40513.64</v>
      </c>
      <c r="C439" s="158">
        <v>25856.78</v>
      </c>
      <c r="D439" s="158">
        <v>14656.86</v>
      </c>
    </row>
    <row r="440" spans="1:4" ht="12.75" x14ac:dyDescent="0.2">
      <c r="A440" s="157" t="s">
        <v>328</v>
      </c>
      <c r="B440" s="158">
        <v>-6495.8200000000006</v>
      </c>
      <c r="C440" s="158">
        <v>-1679.01</v>
      </c>
      <c r="D440" s="158">
        <v>-4816.8100000000004</v>
      </c>
    </row>
    <row r="441" spans="1:4" ht="12.75" x14ac:dyDescent="0.2">
      <c r="A441" s="157" t="s">
        <v>100</v>
      </c>
      <c r="B441" s="158">
        <v>66655.02</v>
      </c>
      <c r="C441" s="158">
        <v>36153.07</v>
      </c>
      <c r="D441" s="158">
        <v>30501.950000000004</v>
      </c>
    </row>
    <row r="442" spans="1:4" ht="12.75" x14ac:dyDescent="0.2">
      <c r="A442" s="157" t="s">
        <v>12</v>
      </c>
      <c r="B442" s="158">
        <v>241702.52</v>
      </c>
      <c r="C442" s="158">
        <v>27422.11</v>
      </c>
      <c r="D442" s="158">
        <v>214280.41</v>
      </c>
    </row>
    <row r="443" spans="1:4" ht="12.75" x14ac:dyDescent="0.2">
      <c r="A443" s="157" t="s">
        <v>13</v>
      </c>
      <c r="B443" s="158">
        <v>1471957.04</v>
      </c>
      <c r="C443" s="158">
        <v>172968.65</v>
      </c>
      <c r="D443" s="158">
        <v>1298988.3899999999</v>
      </c>
    </row>
    <row r="444" spans="1:4" ht="12.75" x14ac:dyDescent="0.2">
      <c r="A444" s="157" t="s">
        <v>14</v>
      </c>
      <c r="B444" s="158">
        <v>694877.23</v>
      </c>
      <c r="C444" s="158">
        <v>76560.899999999994</v>
      </c>
      <c r="D444" s="158">
        <v>618316.33000000007</v>
      </c>
    </row>
    <row r="445" spans="1:4" ht="12.75" x14ac:dyDescent="0.2">
      <c r="A445" s="157" t="s">
        <v>101</v>
      </c>
      <c r="B445" s="158">
        <v>-111410.1</v>
      </c>
      <c r="C445" s="158">
        <v>-69756.570000000007</v>
      </c>
      <c r="D445" s="158">
        <v>-41653.53</v>
      </c>
    </row>
    <row r="446" spans="1:4" ht="12.75" x14ac:dyDescent="0.2">
      <c r="A446" s="157" t="s">
        <v>102</v>
      </c>
      <c r="B446" s="158">
        <v>155277.31</v>
      </c>
      <c r="C446" s="158">
        <v>94775.360000000001</v>
      </c>
      <c r="D446" s="158">
        <v>60501.95</v>
      </c>
    </row>
    <row r="447" spans="1:4" ht="12.75" x14ac:dyDescent="0.2">
      <c r="A447" s="157" t="s">
        <v>103</v>
      </c>
      <c r="B447" s="158">
        <v>120437.75</v>
      </c>
      <c r="C447" s="158">
        <v>61123.979999999996</v>
      </c>
      <c r="D447" s="158">
        <v>59313.770000000004</v>
      </c>
    </row>
    <row r="448" spans="1:4" ht="12.75" x14ac:dyDescent="0.2">
      <c r="A448" s="157" t="s">
        <v>104</v>
      </c>
      <c r="B448" s="158">
        <v>176424.72000000003</v>
      </c>
      <c r="C448" s="158">
        <v>96604.9</v>
      </c>
      <c r="D448" s="158">
        <v>79819.819999999992</v>
      </c>
    </row>
    <row r="449" spans="1:4" ht="12.75" x14ac:dyDescent="0.2">
      <c r="A449" s="157" t="s">
        <v>105</v>
      </c>
      <c r="B449" s="158">
        <v>59815</v>
      </c>
      <c r="C449" s="158">
        <v>21944.629999999997</v>
      </c>
      <c r="D449" s="158">
        <v>37870.369999999995</v>
      </c>
    </row>
    <row r="450" spans="1:4" ht="12.75" x14ac:dyDescent="0.2">
      <c r="A450" s="157" t="s">
        <v>256</v>
      </c>
      <c r="B450" s="158">
        <v>342673.06</v>
      </c>
      <c r="C450" s="158">
        <v>11023.46</v>
      </c>
      <c r="D450" s="158">
        <v>331649.60000000003</v>
      </c>
    </row>
    <row r="451" spans="1:4" ht="12.75" x14ac:dyDescent="0.2">
      <c r="A451" s="157" t="s">
        <v>239</v>
      </c>
      <c r="B451" s="158">
        <v>1181793.58</v>
      </c>
      <c r="C451" s="158">
        <v>30311.739999999998</v>
      </c>
      <c r="D451" s="158">
        <v>1151481.8399999999</v>
      </c>
    </row>
    <row r="452" spans="1:4" ht="12.75" x14ac:dyDescent="0.2">
      <c r="A452" s="157" t="s">
        <v>494</v>
      </c>
      <c r="B452" s="158">
        <v>1889806.75</v>
      </c>
      <c r="C452" s="158">
        <v>735393.86</v>
      </c>
      <c r="D452" s="158">
        <v>1154412.8900000001</v>
      </c>
    </row>
    <row r="453" spans="1:4" ht="12.75" x14ac:dyDescent="0.2">
      <c r="A453" s="157" t="s">
        <v>363</v>
      </c>
      <c r="B453" s="158">
        <v>92951.02</v>
      </c>
      <c r="C453" s="158">
        <v>8398.32</v>
      </c>
      <c r="D453" s="158">
        <v>84552.7</v>
      </c>
    </row>
    <row r="454" spans="1:4" ht="12.75" x14ac:dyDescent="0.2">
      <c r="A454" s="157" t="s">
        <v>364</v>
      </c>
      <c r="B454" s="158">
        <v>77680.649999999994</v>
      </c>
      <c r="C454" s="158">
        <v>5561.59</v>
      </c>
      <c r="D454" s="158">
        <v>72119.06</v>
      </c>
    </row>
    <row r="455" spans="1:4" ht="12.75" x14ac:dyDescent="0.2">
      <c r="A455" s="157" t="s">
        <v>324</v>
      </c>
      <c r="B455" s="158">
        <v>162997.78</v>
      </c>
      <c r="C455" s="158">
        <v>29626.879999999997</v>
      </c>
      <c r="D455" s="158">
        <v>133370.9</v>
      </c>
    </row>
    <row r="456" spans="1:4" ht="12.75" x14ac:dyDescent="0.2">
      <c r="A456" s="157" t="s">
        <v>1293</v>
      </c>
      <c r="B456" s="158">
        <v>953538.58000000007</v>
      </c>
      <c r="C456" s="158">
        <v>381599.13</v>
      </c>
      <c r="D456" s="158">
        <v>571939.45000000007</v>
      </c>
    </row>
    <row r="457" spans="1:4" ht="12.75" x14ac:dyDescent="0.2">
      <c r="A457" s="157" t="s">
        <v>1294</v>
      </c>
      <c r="B457" s="158">
        <v>2574802.5999999996</v>
      </c>
      <c r="C457" s="158">
        <v>1221194.3799999999</v>
      </c>
      <c r="D457" s="158">
        <v>1353608.22</v>
      </c>
    </row>
    <row r="458" spans="1:4" ht="12.75" x14ac:dyDescent="0.2">
      <c r="A458" s="157" t="s">
        <v>129</v>
      </c>
      <c r="B458" s="158">
        <v>430473.56</v>
      </c>
      <c r="C458" s="158">
        <v>109517.53</v>
      </c>
      <c r="D458" s="158">
        <v>320956.02999999997</v>
      </c>
    </row>
    <row r="459" spans="1:4" ht="12.75" x14ac:dyDescent="0.2">
      <c r="A459" s="157" t="s">
        <v>130</v>
      </c>
      <c r="B459" s="158">
        <v>1055111.8600000001</v>
      </c>
      <c r="C459" s="158">
        <v>160265.89000000001</v>
      </c>
      <c r="D459" s="158">
        <v>894845.97</v>
      </c>
    </row>
    <row r="460" spans="1:4" ht="12.75" x14ac:dyDescent="0.2">
      <c r="A460" s="157" t="s">
        <v>131</v>
      </c>
      <c r="B460" s="158">
        <v>469758.3</v>
      </c>
      <c r="C460" s="158">
        <v>118609.88999999998</v>
      </c>
      <c r="D460" s="158">
        <v>351148.41</v>
      </c>
    </row>
    <row r="461" spans="1:4" ht="12.75" x14ac:dyDescent="0.2">
      <c r="A461" s="157" t="s">
        <v>132</v>
      </c>
      <c r="B461" s="158">
        <v>639997.07999999996</v>
      </c>
      <c r="C461" s="158">
        <v>141332.75</v>
      </c>
      <c r="D461" s="158">
        <v>498664.33</v>
      </c>
    </row>
    <row r="462" spans="1:4" ht="12.75" x14ac:dyDescent="0.2">
      <c r="A462" s="157" t="s">
        <v>15</v>
      </c>
      <c r="B462" s="158">
        <v>4961692.17</v>
      </c>
      <c r="C462" s="158">
        <v>659774.59</v>
      </c>
      <c r="D462" s="158">
        <v>4301917.58</v>
      </c>
    </row>
    <row r="463" spans="1:4" ht="12.75" x14ac:dyDescent="0.2">
      <c r="A463" s="157" t="s">
        <v>383</v>
      </c>
      <c r="B463" s="158">
        <v>1063413.99</v>
      </c>
      <c r="C463" s="158">
        <v>47419.930000000008</v>
      </c>
      <c r="D463" s="158">
        <v>1015994.06</v>
      </c>
    </row>
    <row r="464" spans="1:4" ht="12.75" x14ac:dyDescent="0.2">
      <c r="A464" s="157" t="s">
        <v>365</v>
      </c>
      <c r="B464" s="158">
        <v>441211.39</v>
      </c>
      <c r="C464" s="158">
        <v>26588.73</v>
      </c>
      <c r="D464" s="158">
        <v>414622.66</v>
      </c>
    </row>
    <row r="465" spans="1:4" ht="12.75" x14ac:dyDescent="0.2">
      <c r="A465" s="157" t="s">
        <v>133</v>
      </c>
      <c r="B465" s="158">
        <v>3033560.52</v>
      </c>
      <c r="C465" s="158">
        <v>864744.54</v>
      </c>
      <c r="D465" s="158">
        <v>2168815.98</v>
      </c>
    </row>
    <row r="466" spans="1:4" ht="12.75" x14ac:dyDescent="0.2">
      <c r="A466" s="157" t="s">
        <v>185</v>
      </c>
      <c r="B466" s="158">
        <v>535416.84</v>
      </c>
      <c r="C466" s="158">
        <v>40189.71</v>
      </c>
      <c r="D466" s="158">
        <v>495227.13</v>
      </c>
    </row>
    <row r="467" spans="1:4" ht="12.75" x14ac:dyDescent="0.2">
      <c r="A467" s="157" t="s">
        <v>134</v>
      </c>
      <c r="B467" s="158">
        <v>974835.32</v>
      </c>
      <c r="C467" s="158">
        <v>413201.26</v>
      </c>
      <c r="D467" s="158">
        <v>561634.05999999994</v>
      </c>
    </row>
    <row r="468" spans="1:4" ht="12.75" x14ac:dyDescent="0.2">
      <c r="A468" s="157" t="s">
        <v>135</v>
      </c>
      <c r="B468" s="158">
        <v>3337446.3</v>
      </c>
      <c r="C468" s="158">
        <v>654638.49</v>
      </c>
      <c r="D468" s="158">
        <v>2682807.81</v>
      </c>
    </row>
    <row r="469" spans="1:4" ht="12.75" x14ac:dyDescent="0.2">
      <c r="A469" s="157" t="s">
        <v>366</v>
      </c>
      <c r="B469" s="158">
        <v>125514.79999999999</v>
      </c>
      <c r="C469" s="158">
        <v>17379.740000000002</v>
      </c>
      <c r="D469" s="158">
        <v>108135.06</v>
      </c>
    </row>
    <row r="470" spans="1:4" ht="12.75" x14ac:dyDescent="0.2">
      <c r="A470" s="157" t="s">
        <v>495</v>
      </c>
      <c r="B470" s="158">
        <v>3754588.5700000003</v>
      </c>
      <c r="C470" s="158">
        <v>357320.87</v>
      </c>
      <c r="D470" s="158">
        <v>3397267.6999999997</v>
      </c>
    </row>
    <row r="471" spans="1:4" ht="12.75" x14ac:dyDescent="0.2">
      <c r="A471" s="157" t="s">
        <v>186</v>
      </c>
      <c r="B471" s="158">
        <v>349313.63</v>
      </c>
      <c r="C471" s="158">
        <v>23697.42</v>
      </c>
      <c r="D471" s="158">
        <v>325616.20999999996</v>
      </c>
    </row>
    <row r="472" spans="1:4" ht="12.75" x14ac:dyDescent="0.2">
      <c r="A472" s="157" t="s">
        <v>136</v>
      </c>
      <c r="B472" s="158">
        <v>314230.61</v>
      </c>
      <c r="C472" s="158">
        <v>157284.35999999999</v>
      </c>
      <c r="D472" s="158">
        <v>156946.24999999997</v>
      </c>
    </row>
    <row r="473" spans="1:4" ht="12.75" x14ac:dyDescent="0.2">
      <c r="A473" s="157" t="s">
        <v>137</v>
      </c>
      <c r="B473" s="158">
        <v>1164868.7000000002</v>
      </c>
      <c r="C473" s="158">
        <v>372996.83999999997</v>
      </c>
      <c r="D473" s="158">
        <v>791871.8600000001</v>
      </c>
    </row>
    <row r="474" spans="1:4" ht="12.75" x14ac:dyDescent="0.2">
      <c r="A474" s="157" t="s">
        <v>191</v>
      </c>
      <c r="B474" s="158">
        <v>5785115.7899999991</v>
      </c>
      <c r="C474" s="158">
        <v>2099735.71</v>
      </c>
      <c r="D474" s="158">
        <v>3685380.08</v>
      </c>
    </row>
    <row r="475" spans="1:4" ht="12.75" x14ac:dyDescent="0.2">
      <c r="A475" s="157" t="s">
        <v>192</v>
      </c>
      <c r="B475" s="158">
        <v>-5861.95</v>
      </c>
      <c r="C475" s="158">
        <v>-1692.53</v>
      </c>
      <c r="D475" s="158">
        <v>-4169.42</v>
      </c>
    </row>
    <row r="476" spans="1:4" ht="12.75" x14ac:dyDescent="0.2">
      <c r="A476" s="157" t="s">
        <v>327</v>
      </c>
      <c r="B476" s="158">
        <v>945649.47000000009</v>
      </c>
      <c r="C476" s="158">
        <v>50550.17</v>
      </c>
      <c r="D476" s="158">
        <v>895099.3</v>
      </c>
    </row>
    <row r="477" spans="1:4" ht="12.75" x14ac:dyDescent="0.2">
      <c r="A477" s="157" t="s">
        <v>193</v>
      </c>
      <c r="B477" s="158">
        <v>2085.0300000000002</v>
      </c>
      <c r="C477" s="158">
        <v>1132.9099999999999</v>
      </c>
      <c r="D477" s="158">
        <v>952.12</v>
      </c>
    </row>
    <row r="478" spans="1:4" ht="12.75" x14ac:dyDescent="0.2">
      <c r="A478" s="157" t="s">
        <v>1295</v>
      </c>
      <c r="B478" s="158">
        <v>157603.60999999999</v>
      </c>
      <c r="C478" s="158">
        <v>1689.8300000000002</v>
      </c>
      <c r="D478" s="158">
        <v>155913.78</v>
      </c>
    </row>
    <row r="479" spans="1:4" ht="12.75" x14ac:dyDescent="0.2">
      <c r="A479" s="157" t="s">
        <v>496</v>
      </c>
      <c r="B479" s="158">
        <v>622269.71000000008</v>
      </c>
      <c r="C479" s="158">
        <v>21569.97</v>
      </c>
      <c r="D479" s="158">
        <v>600699.74000000011</v>
      </c>
    </row>
    <row r="480" spans="1:4" ht="12.75" x14ac:dyDescent="0.2">
      <c r="A480" s="157" t="s">
        <v>1296</v>
      </c>
      <c r="B480" s="158">
        <v>140625.54</v>
      </c>
      <c r="C480" s="158">
        <v>33753.5</v>
      </c>
      <c r="D480" s="158">
        <v>106872.04000000001</v>
      </c>
    </row>
    <row r="481" spans="1:4" ht="12.75" x14ac:dyDescent="0.2">
      <c r="A481" s="157" t="s">
        <v>1297</v>
      </c>
      <c r="B481" s="158">
        <v>2593761.41</v>
      </c>
      <c r="C481" s="158">
        <v>1284303.3500000001</v>
      </c>
      <c r="D481" s="158">
        <v>1309458.06</v>
      </c>
    </row>
    <row r="482" spans="1:4" ht="12.75" x14ac:dyDescent="0.2">
      <c r="A482" s="157" t="s">
        <v>1298</v>
      </c>
      <c r="B482" s="158">
        <v>1893048.7799999998</v>
      </c>
      <c r="C482" s="158">
        <v>1013467.9</v>
      </c>
      <c r="D482" s="158">
        <v>879580.88</v>
      </c>
    </row>
    <row r="483" spans="1:4" ht="12.75" x14ac:dyDescent="0.2">
      <c r="A483" s="157" t="s">
        <v>187</v>
      </c>
      <c r="B483" s="158">
        <v>713287.56</v>
      </c>
      <c r="C483" s="158">
        <v>62784.93</v>
      </c>
      <c r="D483" s="158">
        <v>650502.63</v>
      </c>
    </row>
    <row r="484" spans="1:4" ht="12.75" x14ac:dyDescent="0.2">
      <c r="A484" s="157" t="s">
        <v>371</v>
      </c>
      <c r="B484" s="158">
        <v>574370.05000000005</v>
      </c>
      <c r="C484" s="158">
        <v>240131.68</v>
      </c>
      <c r="D484" s="158">
        <v>334238.37</v>
      </c>
    </row>
    <row r="485" spans="1:4" ht="12.75" x14ac:dyDescent="0.2">
      <c r="A485" s="157" t="s">
        <v>194</v>
      </c>
      <c r="B485" s="158">
        <v>5029188.7300000004</v>
      </c>
      <c r="C485" s="158">
        <v>2024228.2399999998</v>
      </c>
      <c r="D485" s="158">
        <v>3004960.49</v>
      </c>
    </row>
    <row r="486" spans="1:4" ht="12.75" x14ac:dyDescent="0.2">
      <c r="A486" s="157" t="s">
        <v>195</v>
      </c>
      <c r="B486" s="158">
        <v>734983.18</v>
      </c>
      <c r="C486" s="158">
        <v>310440.43</v>
      </c>
      <c r="D486" s="158">
        <v>424542.75</v>
      </c>
    </row>
    <row r="487" spans="1:4" ht="12.75" x14ac:dyDescent="0.2">
      <c r="A487" s="157" t="s">
        <v>188</v>
      </c>
      <c r="B487" s="158">
        <v>31511448.77</v>
      </c>
      <c r="C487" s="158">
        <v>1716809.62</v>
      </c>
      <c r="D487" s="158">
        <v>29794639.149999999</v>
      </c>
    </row>
    <row r="488" spans="1:4" ht="12.75" x14ac:dyDescent="0.2">
      <c r="A488" s="157" t="s">
        <v>189</v>
      </c>
      <c r="B488" s="158">
        <v>20153415.349999998</v>
      </c>
      <c r="C488" s="158">
        <v>716215.38</v>
      </c>
      <c r="D488" s="158">
        <v>19437199.970000003</v>
      </c>
    </row>
    <row r="489" spans="1:4" ht="12.75" x14ac:dyDescent="0.2">
      <c r="A489" s="157" t="s">
        <v>16</v>
      </c>
      <c r="B489" s="158">
        <v>2369915.7100000004</v>
      </c>
      <c r="C489" s="158">
        <v>186629.78</v>
      </c>
      <c r="D489" s="158">
        <v>2183285.9300000002</v>
      </c>
    </row>
    <row r="490" spans="1:4" ht="12.75" x14ac:dyDescent="0.2">
      <c r="A490" s="157" t="s">
        <v>322</v>
      </c>
      <c r="B490" s="158">
        <v>49053.91</v>
      </c>
      <c r="C490" s="158">
        <v>7599.36</v>
      </c>
      <c r="D490" s="158">
        <v>41454.549999999996</v>
      </c>
    </row>
    <row r="491" spans="1:4" ht="12.75" x14ac:dyDescent="0.2">
      <c r="A491" s="157" t="s">
        <v>1299</v>
      </c>
      <c r="B491" s="158">
        <v>5018283.9399999995</v>
      </c>
      <c r="C491" s="158">
        <v>2123794.9500000002</v>
      </c>
      <c r="D491" s="158">
        <v>2894488.9899999998</v>
      </c>
    </row>
    <row r="492" spans="1:4" ht="12.75" x14ac:dyDescent="0.2">
      <c r="A492" s="157" t="s">
        <v>196</v>
      </c>
      <c r="B492" s="158">
        <v>795425.13000000012</v>
      </c>
      <c r="C492" s="158">
        <v>198200.03</v>
      </c>
      <c r="D492" s="158">
        <v>597225.1</v>
      </c>
    </row>
    <row r="493" spans="1:4" ht="12.75" x14ac:dyDescent="0.2">
      <c r="A493" s="157" t="s">
        <v>231</v>
      </c>
      <c r="B493" s="158">
        <v>1329834.6900000002</v>
      </c>
      <c r="C493" s="158">
        <v>526257.04999999993</v>
      </c>
      <c r="D493" s="158">
        <v>803577.64</v>
      </c>
    </row>
    <row r="494" spans="1:4" ht="12.75" x14ac:dyDescent="0.2">
      <c r="A494" s="157" t="s">
        <v>852</v>
      </c>
      <c r="B494" s="158">
        <v>281392.78999999998</v>
      </c>
      <c r="C494" s="158">
        <v>2902.29</v>
      </c>
      <c r="D494" s="158">
        <v>278490.5</v>
      </c>
    </row>
    <row r="495" spans="1:4" ht="12.75" x14ac:dyDescent="0.2">
      <c r="A495" s="157" t="s">
        <v>197</v>
      </c>
      <c r="B495" s="158">
        <v>2558790.64</v>
      </c>
      <c r="C495" s="158">
        <v>996400.90999999992</v>
      </c>
      <c r="D495" s="158">
        <v>1562389.73</v>
      </c>
    </row>
    <row r="496" spans="1:4" ht="12.75" x14ac:dyDescent="0.2">
      <c r="A496" s="157" t="s">
        <v>312</v>
      </c>
      <c r="B496" s="158">
        <v>713657.64</v>
      </c>
      <c r="C496" s="158">
        <v>204230.83000000002</v>
      </c>
      <c r="D496" s="158">
        <v>509426.81</v>
      </c>
    </row>
    <row r="497" spans="1:4" ht="12.75" x14ac:dyDescent="0.2">
      <c r="A497" s="157" t="s">
        <v>17</v>
      </c>
      <c r="B497" s="158">
        <v>80689.55</v>
      </c>
      <c r="C497" s="158">
        <v>9474.32</v>
      </c>
      <c r="D497" s="158">
        <v>71215.23</v>
      </c>
    </row>
    <row r="498" spans="1:4" ht="12.75" x14ac:dyDescent="0.2">
      <c r="A498" s="157" t="s">
        <v>319</v>
      </c>
      <c r="B498" s="158">
        <v>9213567.0899999999</v>
      </c>
      <c r="C498" s="158">
        <v>1060961.1399999999</v>
      </c>
      <c r="D498" s="158">
        <v>8152605.9500000011</v>
      </c>
    </row>
    <row r="499" spans="1:4" ht="12.75" x14ac:dyDescent="0.2">
      <c r="A499" s="157" t="s">
        <v>313</v>
      </c>
      <c r="B499" s="158">
        <v>36833.17</v>
      </c>
      <c r="C499" s="158">
        <v>11776.81</v>
      </c>
      <c r="D499" s="158">
        <v>25056.36</v>
      </c>
    </row>
    <row r="500" spans="1:4" ht="12.75" x14ac:dyDescent="0.2">
      <c r="A500" s="157" t="s">
        <v>242</v>
      </c>
      <c r="B500" s="158">
        <v>1502532.91</v>
      </c>
      <c r="C500" s="158">
        <v>41753.22</v>
      </c>
      <c r="D500" s="158">
        <v>1460779.69</v>
      </c>
    </row>
    <row r="501" spans="1:4" ht="12.75" x14ac:dyDescent="0.2">
      <c r="A501" s="157" t="s">
        <v>261</v>
      </c>
      <c r="B501" s="158">
        <v>754058.87000000011</v>
      </c>
      <c r="C501" s="158">
        <v>19004.36</v>
      </c>
      <c r="D501" s="158">
        <v>735054.51</v>
      </c>
    </row>
    <row r="502" spans="1:4" ht="12.75" x14ac:dyDescent="0.2">
      <c r="A502" s="157" t="s">
        <v>381</v>
      </c>
      <c r="B502" s="158">
        <v>11620767.16</v>
      </c>
      <c r="C502" s="158">
        <v>153458.03</v>
      </c>
      <c r="D502" s="158">
        <v>11467309.130000001</v>
      </c>
    </row>
    <row r="503" spans="1:4" ht="12.75" x14ac:dyDescent="0.2">
      <c r="A503" s="157" t="s">
        <v>18</v>
      </c>
      <c r="B503" s="158">
        <v>726993.3</v>
      </c>
      <c r="C503" s="158">
        <v>35818.26</v>
      </c>
      <c r="D503" s="158">
        <v>691175.04</v>
      </c>
    </row>
    <row r="504" spans="1:4" ht="12.75" x14ac:dyDescent="0.2">
      <c r="A504" s="157" t="s">
        <v>198</v>
      </c>
      <c r="B504" s="158">
        <v>118913.76</v>
      </c>
      <c r="C504" s="158">
        <v>41474.54</v>
      </c>
      <c r="D504" s="158">
        <v>77439.22</v>
      </c>
    </row>
    <row r="505" spans="1:4" ht="12.75" x14ac:dyDescent="0.2">
      <c r="A505" s="157" t="s">
        <v>199</v>
      </c>
      <c r="B505" s="158">
        <v>69130.240000000005</v>
      </c>
      <c r="C505" s="158">
        <v>30753.72</v>
      </c>
      <c r="D505" s="158">
        <v>38376.520000000004</v>
      </c>
    </row>
    <row r="506" spans="1:4" ht="12.75" x14ac:dyDescent="0.2">
      <c r="A506" s="157" t="s">
        <v>1300</v>
      </c>
      <c r="B506" s="158">
        <v>2625028.25</v>
      </c>
      <c r="C506" s="158">
        <v>558064.78</v>
      </c>
      <c r="D506" s="158">
        <v>2066963.4700000002</v>
      </c>
    </row>
    <row r="507" spans="1:4" ht="12.75" x14ac:dyDescent="0.2">
      <c r="A507" s="157" t="s">
        <v>200</v>
      </c>
      <c r="B507" s="158">
        <v>5659871.8399999999</v>
      </c>
      <c r="C507" s="158">
        <v>2095616.77</v>
      </c>
      <c r="D507" s="158">
        <v>3564255.0699999994</v>
      </c>
    </row>
    <row r="508" spans="1:4" ht="12.75" x14ac:dyDescent="0.2">
      <c r="A508" s="157" t="s">
        <v>370</v>
      </c>
      <c r="B508" s="158">
        <v>3737526.8</v>
      </c>
      <c r="C508" s="158">
        <v>1823142.77</v>
      </c>
      <c r="D508" s="158">
        <v>1914384.0299999998</v>
      </c>
    </row>
    <row r="509" spans="1:4" ht="12.75" x14ac:dyDescent="0.2">
      <c r="A509" s="157" t="s">
        <v>255</v>
      </c>
      <c r="B509" s="158">
        <v>6967896.0700000003</v>
      </c>
      <c r="C509" s="158">
        <v>1569574.95</v>
      </c>
      <c r="D509" s="158">
        <v>5398321.1199999992</v>
      </c>
    </row>
    <row r="510" spans="1:4" ht="12.75" x14ac:dyDescent="0.2">
      <c r="A510" s="157" t="s">
        <v>201</v>
      </c>
      <c r="B510" s="158">
        <v>2602044.14</v>
      </c>
      <c r="C510" s="158">
        <v>1110698.76</v>
      </c>
      <c r="D510" s="158">
        <v>1491345.38</v>
      </c>
    </row>
    <row r="511" spans="1:4" ht="12.75" x14ac:dyDescent="0.2">
      <c r="A511" s="157" t="s">
        <v>202</v>
      </c>
      <c r="B511" s="158">
        <v>613394.62</v>
      </c>
      <c r="C511" s="158">
        <v>148108.44</v>
      </c>
      <c r="D511" s="158">
        <v>465286.18000000005</v>
      </c>
    </row>
    <row r="512" spans="1:4" ht="12.75" x14ac:dyDescent="0.2">
      <c r="A512" s="157" t="s">
        <v>203</v>
      </c>
      <c r="B512" s="158">
        <v>4814886.4700000007</v>
      </c>
      <c r="C512" s="158">
        <v>2334249.1</v>
      </c>
      <c r="D512" s="158">
        <v>2480637.37</v>
      </c>
    </row>
    <row r="513" spans="1:4" ht="12.75" x14ac:dyDescent="0.2">
      <c r="A513" s="157" t="s">
        <v>850</v>
      </c>
      <c r="B513" s="158">
        <v>1427967.85</v>
      </c>
      <c r="C513" s="158">
        <v>15137.1</v>
      </c>
      <c r="D513" s="158">
        <v>1412830.75</v>
      </c>
    </row>
    <row r="514" spans="1:4" ht="12.75" x14ac:dyDescent="0.2">
      <c r="A514" s="157" t="s">
        <v>400</v>
      </c>
      <c r="B514" s="158">
        <v>8237143.5</v>
      </c>
      <c r="C514" s="158">
        <v>286127.06</v>
      </c>
      <c r="D514" s="158">
        <v>7951016.4399999995</v>
      </c>
    </row>
    <row r="515" spans="1:4" ht="12.75" x14ac:dyDescent="0.2">
      <c r="A515" s="157" t="s">
        <v>828</v>
      </c>
      <c r="B515" s="158">
        <v>1120811.1100000001</v>
      </c>
      <c r="C515" s="158">
        <v>11881.1</v>
      </c>
      <c r="D515" s="158">
        <v>1108930.01</v>
      </c>
    </row>
    <row r="516" spans="1:4" ht="12.75" x14ac:dyDescent="0.2">
      <c r="A516" s="157" t="s">
        <v>204</v>
      </c>
      <c r="B516" s="158">
        <v>4616367.3900000006</v>
      </c>
      <c r="C516" s="158">
        <v>733169.14</v>
      </c>
      <c r="D516" s="158">
        <v>3883198.25</v>
      </c>
    </row>
    <row r="517" spans="1:4" ht="12.75" x14ac:dyDescent="0.2">
      <c r="A517" s="157" t="s">
        <v>205</v>
      </c>
      <c r="B517" s="158">
        <v>2131402.38</v>
      </c>
      <c r="C517" s="158">
        <v>810370.12</v>
      </c>
      <c r="D517" s="158">
        <v>1321032.26</v>
      </c>
    </row>
    <row r="518" spans="1:4" ht="12.75" x14ac:dyDescent="0.2">
      <c r="A518" s="157" t="s">
        <v>206</v>
      </c>
      <c r="B518" s="158">
        <v>4513798.75</v>
      </c>
      <c r="C518" s="158">
        <v>1678022.1199999999</v>
      </c>
      <c r="D518" s="158">
        <v>2835776.6300000004</v>
      </c>
    </row>
    <row r="519" spans="1:4" ht="12.75" x14ac:dyDescent="0.2">
      <c r="A519" s="157" t="s">
        <v>207</v>
      </c>
      <c r="B519" s="158">
        <v>1084558.5900000001</v>
      </c>
      <c r="C519" s="158">
        <v>375110.02999999997</v>
      </c>
      <c r="D519" s="158">
        <v>709448.55999999994</v>
      </c>
    </row>
    <row r="520" spans="1:4" ht="12.75" x14ac:dyDescent="0.2">
      <c r="A520" s="157" t="s">
        <v>208</v>
      </c>
      <c r="B520" s="158">
        <v>4933328.57</v>
      </c>
      <c r="C520" s="158">
        <v>1799415.3699999999</v>
      </c>
      <c r="D520" s="158">
        <v>3133913.2</v>
      </c>
    </row>
    <row r="521" spans="1:4" ht="12.75" x14ac:dyDescent="0.2">
      <c r="A521" s="157" t="s">
        <v>1301</v>
      </c>
      <c r="B521" s="158">
        <v>458218.54000000004</v>
      </c>
      <c r="C521" s="158">
        <v>101636.77</v>
      </c>
      <c r="D521" s="158">
        <v>356581.77</v>
      </c>
    </row>
    <row r="522" spans="1:4" ht="12.75" x14ac:dyDescent="0.2">
      <c r="A522" s="157" t="s">
        <v>209</v>
      </c>
      <c r="B522" s="158">
        <v>1994149.9999999998</v>
      </c>
      <c r="C522" s="158">
        <v>842930.74999999988</v>
      </c>
      <c r="D522" s="158">
        <v>1151219.25</v>
      </c>
    </row>
    <row r="523" spans="1:4" ht="12.75" x14ac:dyDescent="0.2">
      <c r="A523" s="157" t="s">
        <v>210</v>
      </c>
      <c r="B523" s="158">
        <v>8653565.0500000007</v>
      </c>
      <c r="C523" s="158">
        <v>3348453.17</v>
      </c>
      <c r="D523" s="158">
        <v>5305111.8800000008</v>
      </c>
    </row>
    <row r="524" spans="1:4" ht="12.75" x14ac:dyDescent="0.2">
      <c r="A524" s="157" t="s">
        <v>211</v>
      </c>
      <c r="B524" s="158">
        <v>3325224.22</v>
      </c>
      <c r="C524" s="158">
        <v>1481973.47</v>
      </c>
      <c r="D524" s="158">
        <v>1843250.75</v>
      </c>
    </row>
    <row r="525" spans="1:4" ht="12.75" x14ac:dyDescent="0.2">
      <c r="A525" s="157" t="s">
        <v>212</v>
      </c>
      <c r="B525" s="158">
        <v>10545331.439999999</v>
      </c>
      <c r="C525" s="158">
        <v>3680221.63</v>
      </c>
      <c r="D525" s="158">
        <v>6865109.8100000005</v>
      </c>
    </row>
    <row r="526" spans="1:4" ht="12.75" x14ac:dyDescent="0.2">
      <c r="A526" s="157" t="s">
        <v>1302</v>
      </c>
      <c r="B526" s="158">
        <v>145961.78999999998</v>
      </c>
      <c r="C526" s="158">
        <v>14040.720000000001</v>
      </c>
      <c r="D526" s="158">
        <v>131921.07</v>
      </c>
    </row>
    <row r="527" spans="1:4" ht="12.75" x14ac:dyDescent="0.2">
      <c r="A527" s="157" t="s">
        <v>1303</v>
      </c>
      <c r="B527" s="158">
        <v>303805.53999999998</v>
      </c>
      <c r="C527" s="158">
        <v>9773.31</v>
      </c>
      <c r="D527" s="158">
        <v>294032.23</v>
      </c>
    </row>
    <row r="528" spans="1:4" ht="12.75" x14ac:dyDescent="0.2">
      <c r="A528" s="157" t="s">
        <v>377</v>
      </c>
      <c r="B528" s="158">
        <v>2986824.1599999997</v>
      </c>
      <c r="C528" s="158">
        <v>820785.67000000016</v>
      </c>
      <c r="D528" s="158">
        <v>2166038.4900000002</v>
      </c>
    </row>
    <row r="529" spans="1:4" ht="12.75" x14ac:dyDescent="0.2">
      <c r="A529" s="157" t="s">
        <v>1304</v>
      </c>
      <c r="B529" s="158">
        <v>2733386.1799999997</v>
      </c>
      <c r="C529" s="158">
        <v>764486.13</v>
      </c>
      <c r="D529" s="158">
        <v>1968900.05</v>
      </c>
    </row>
    <row r="530" spans="1:4" ht="12.75" x14ac:dyDescent="0.2">
      <c r="A530" s="157" t="s">
        <v>1305</v>
      </c>
      <c r="B530" s="158">
        <v>665027.56000000006</v>
      </c>
      <c r="C530" s="158">
        <v>10608.48</v>
      </c>
      <c r="D530" s="158">
        <v>654419.07999999996</v>
      </c>
    </row>
    <row r="531" spans="1:4" ht="12.75" x14ac:dyDescent="0.2">
      <c r="A531" s="157" t="s">
        <v>213</v>
      </c>
      <c r="B531" s="158">
        <v>215843.97</v>
      </c>
      <c r="C531" s="158">
        <v>79494.450000000012</v>
      </c>
      <c r="D531" s="158">
        <v>136349.52000000002</v>
      </c>
    </row>
    <row r="532" spans="1:4" ht="12.75" x14ac:dyDescent="0.2">
      <c r="A532" s="157" t="s">
        <v>389</v>
      </c>
      <c r="B532" s="158">
        <v>688470.06</v>
      </c>
      <c r="C532" s="158">
        <v>36913.050000000003</v>
      </c>
      <c r="D532" s="158">
        <v>651557.01</v>
      </c>
    </row>
    <row r="533" spans="1:4" ht="12.75" x14ac:dyDescent="0.2">
      <c r="A533" s="157" t="s">
        <v>827</v>
      </c>
      <c r="B533" s="158">
        <v>1724934.73</v>
      </c>
      <c r="C533" s="158">
        <v>17794.53</v>
      </c>
      <c r="D533" s="158">
        <v>1707140.2000000002</v>
      </c>
    </row>
    <row r="534" spans="1:4" ht="12.75" x14ac:dyDescent="0.2">
      <c r="A534" s="157" t="s">
        <v>829</v>
      </c>
      <c r="B534" s="158">
        <v>371272.45</v>
      </c>
      <c r="C534" s="158">
        <v>3981.23</v>
      </c>
      <c r="D534" s="158">
        <v>367291.22</v>
      </c>
    </row>
    <row r="535" spans="1:4" ht="12.75" x14ac:dyDescent="0.2">
      <c r="A535" s="157" t="s">
        <v>190</v>
      </c>
      <c r="B535" s="158">
        <v>3383608.5999999996</v>
      </c>
      <c r="C535" s="158">
        <v>146274.76</v>
      </c>
      <c r="D535" s="158">
        <v>3237333.84</v>
      </c>
    </row>
    <row r="536" spans="1:4" ht="12.75" x14ac:dyDescent="0.2">
      <c r="A536" s="157" t="s">
        <v>214</v>
      </c>
      <c r="B536" s="158">
        <v>33565092.109999999</v>
      </c>
      <c r="C536" s="158">
        <v>9403307.3300000001</v>
      </c>
      <c r="D536" s="158">
        <v>24161784.780000001</v>
      </c>
    </row>
    <row r="537" spans="1:4" ht="12.75" x14ac:dyDescent="0.2">
      <c r="A537" s="157" t="s">
        <v>1306</v>
      </c>
      <c r="B537" s="158">
        <v>4672499.24</v>
      </c>
      <c r="C537" s="158">
        <v>2065181.6800000002</v>
      </c>
      <c r="D537" s="158">
        <v>2607317.56</v>
      </c>
    </row>
    <row r="538" spans="1:4" ht="12.75" x14ac:dyDescent="0.2">
      <c r="A538" s="157" t="s">
        <v>1307</v>
      </c>
      <c r="B538" s="158">
        <v>190093053.09999999</v>
      </c>
      <c r="C538" s="158">
        <v>2870388.6199999996</v>
      </c>
      <c r="D538" s="158">
        <v>187222664.48000002</v>
      </c>
    </row>
    <row r="539" spans="1:4" ht="12.75" x14ac:dyDescent="0.2">
      <c r="A539" s="157" t="s">
        <v>1308</v>
      </c>
      <c r="B539" s="158">
        <v>26905255.050000001</v>
      </c>
      <c r="C539" s="158">
        <v>12406835.550000001</v>
      </c>
      <c r="D539" s="158">
        <v>14498419.5</v>
      </c>
    </row>
    <row r="540" spans="1:4" ht="12.75" x14ac:dyDescent="0.2">
      <c r="A540" s="157" t="s">
        <v>215</v>
      </c>
      <c r="B540" s="158">
        <v>481331.75</v>
      </c>
      <c r="C540" s="158">
        <v>268667.05</v>
      </c>
      <c r="D540" s="158">
        <v>212664.69999999998</v>
      </c>
    </row>
    <row r="541" spans="1:4" ht="12.75" x14ac:dyDescent="0.2">
      <c r="A541" s="157" t="s">
        <v>216</v>
      </c>
      <c r="B541" s="158">
        <v>271182.71000000002</v>
      </c>
      <c r="C541" s="158">
        <v>137648.84</v>
      </c>
      <c r="D541" s="158">
        <v>133533.87</v>
      </c>
    </row>
    <row r="542" spans="1:4" ht="12.75" x14ac:dyDescent="0.2">
      <c r="A542" s="157" t="s">
        <v>19</v>
      </c>
      <c r="B542" s="158">
        <v>1168716737.0099993</v>
      </c>
      <c r="C542" s="158">
        <v>202279474.28000006</v>
      </c>
      <c r="D542" s="158">
        <v>966437262.73000026</v>
      </c>
    </row>
    <row r="543" spans="1:4" ht="12.75" x14ac:dyDescent="0.2">
      <c r="A543" s="156"/>
      <c r="B543" s="156"/>
      <c r="C543" s="156"/>
      <c r="D543" s="156"/>
    </row>
    <row r="544" spans="1:4" ht="12.75" x14ac:dyDescent="0.2">
      <c r="A544" s="156"/>
      <c r="B544" s="156"/>
      <c r="C544" s="156"/>
      <c r="D544" s="156"/>
    </row>
    <row r="545" spans="1:4" ht="12.75" x14ac:dyDescent="0.2">
      <c r="A545" s="70"/>
      <c r="B545" s="156"/>
      <c r="C545" s="156"/>
      <c r="D545" s="156"/>
    </row>
    <row r="546" spans="1:4" ht="12.75" x14ac:dyDescent="0.2">
      <c r="A546" s="70"/>
      <c r="B546" s="156"/>
      <c r="C546" s="156"/>
      <c r="D546" s="156"/>
    </row>
    <row r="547" spans="1:4" ht="12.75" x14ac:dyDescent="0.2">
      <c r="A547" s="70"/>
      <c r="B547" s="156"/>
      <c r="C547" s="156"/>
      <c r="D547" s="156"/>
    </row>
    <row r="548" spans="1:4" ht="12.75" x14ac:dyDescent="0.2">
      <c r="A548" s="70"/>
      <c r="B548" s="156"/>
      <c r="C548" s="156"/>
      <c r="D548" s="156"/>
    </row>
    <row r="549" spans="1:4" ht="12.75" x14ac:dyDescent="0.2">
      <c r="A549" s="70"/>
      <c r="B549" s="156"/>
      <c r="C549" s="156"/>
      <c r="D549" s="156"/>
    </row>
    <row r="550" spans="1:4" ht="12.75" x14ac:dyDescent="0.2">
      <c r="A550" s="70"/>
      <c r="B550" s="156"/>
      <c r="C550" s="156"/>
      <c r="D550" s="156"/>
    </row>
    <row r="551" spans="1:4" ht="12.75" x14ac:dyDescent="0.2">
      <c r="A551" s="70"/>
      <c r="B551" s="156"/>
      <c r="C551" s="156"/>
      <c r="D551" s="156"/>
    </row>
    <row r="552" spans="1:4" ht="12.75" x14ac:dyDescent="0.2">
      <c r="A552" s="70"/>
      <c r="B552" s="156"/>
      <c r="C552" s="156"/>
      <c r="D552" s="156"/>
    </row>
    <row r="553" spans="1:4" ht="12.75" x14ac:dyDescent="0.2">
      <c r="A553" s="70"/>
      <c r="B553" s="156"/>
      <c r="C553" s="156"/>
      <c r="D553" s="156"/>
    </row>
    <row r="554" spans="1:4" ht="12.75" x14ac:dyDescent="0.2">
      <c r="A554" s="70"/>
      <c r="B554" s="156"/>
      <c r="C554" s="156"/>
      <c r="D554" s="156"/>
    </row>
    <row r="555" spans="1:4" ht="12.75" x14ac:dyDescent="0.2">
      <c r="A555" s="70"/>
      <c r="B555" s="156"/>
      <c r="C555" s="156"/>
      <c r="D555" s="156"/>
    </row>
    <row r="556" spans="1:4" ht="12.75" x14ac:dyDescent="0.2">
      <c r="A556" s="70"/>
      <c r="B556" s="156"/>
      <c r="C556" s="156"/>
      <c r="D556" s="156"/>
    </row>
    <row r="557" spans="1:4" ht="12.75" x14ac:dyDescent="0.2">
      <c r="A557" s="70"/>
      <c r="B557" s="156"/>
      <c r="C557" s="156"/>
      <c r="D557" s="156"/>
    </row>
    <row r="558" spans="1:4" ht="12.75" x14ac:dyDescent="0.2">
      <c r="A558" s="70"/>
      <c r="B558" s="156"/>
      <c r="C558" s="156"/>
      <c r="D558" s="156"/>
    </row>
    <row r="559" spans="1:4" ht="12.75" x14ac:dyDescent="0.2">
      <c r="A559" s="70"/>
      <c r="B559" s="156"/>
      <c r="C559" s="156"/>
      <c r="D559" s="156"/>
    </row>
    <row r="560" spans="1:4" ht="12.75" x14ac:dyDescent="0.2">
      <c r="A560" s="70"/>
      <c r="B560" s="156"/>
      <c r="C560" s="156"/>
      <c r="D560" s="156"/>
    </row>
    <row r="561" spans="1:4" ht="12.75" x14ac:dyDescent="0.2">
      <c r="A561" s="70"/>
      <c r="B561" s="156"/>
      <c r="C561" s="156"/>
      <c r="D561" s="156"/>
    </row>
    <row r="562" spans="1:4" ht="12.75" x14ac:dyDescent="0.2">
      <c r="A562" s="70"/>
      <c r="B562" s="156"/>
      <c r="C562" s="156"/>
      <c r="D562" s="156"/>
    </row>
    <row r="563" spans="1:4" ht="12.75" x14ac:dyDescent="0.2">
      <c r="A563" s="70"/>
      <c r="B563" s="156"/>
      <c r="C563" s="156"/>
      <c r="D563" s="156"/>
    </row>
    <row r="564" spans="1:4" ht="12.75" x14ac:dyDescent="0.2">
      <c r="A564" s="70"/>
      <c r="B564" s="156"/>
      <c r="C564" s="156"/>
      <c r="D564" s="156"/>
    </row>
    <row r="565" spans="1:4" ht="12.75" x14ac:dyDescent="0.2">
      <c r="A565" s="70"/>
      <c r="B565" s="156"/>
      <c r="C565" s="156"/>
      <c r="D565" s="156"/>
    </row>
    <row r="566" spans="1:4" ht="12.75" x14ac:dyDescent="0.2">
      <c r="A566" s="70"/>
      <c r="B566" s="156"/>
      <c r="C566" s="156"/>
      <c r="D566" s="156"/>
    </row>
    <row r="567" spans="1:4" ht="12.75" x14ac:dyDescent="0.2">
      <c r="A567" s="70"/>
      <c r="B567" s="156"/>
      <c r="C567" s="156"/>
      <c r="D567" s="156"/>
    </row>
    <row r="568" spans="1:4" ht="12.75" x14ac:dyDescent="0.2">
      <c r="A568" s="70"/>
      <c r="B568" s="156"/>
      <c r="C568" s="156"/>
      <c r="D568" s="156"/>
    </row>
    <row r="569" spans="1:4" ht="12.75" x14ac:dyDescent="0.2">
      <c r="A569" s="70"/>
      <c r="B569" s="156"/>
      <c r="C569" s="156"/>
      <c r="D569" s="156"/>
    </row>
    <row r="570" spans="1:4" ht="12.75" x14ac:dyDescent="0.2">
      <c r="A570" s="70"/>
      <c r="B570" s="156"/>
      <c r="C570" s="156"/>
      <c r="D570" s="156"/>
    </row>
    <row r="571" spans="1:4" ht="12.75" x14ac:dyDescent="0.2">
      <c r="A571" s="70"/>
      <c r="B571" s="156"/>
      <c r="C571" s="156"/>
      <c r="D571" s="156"/>
    </row>
    <row r="572" spans="1:4" ht="12.75" x14ac:dyDescent="0.2">
      <c r="A572" s="70"/>
      <c r="B572" s="156"/>
      <c r="C572" s="156"/>
      <c r="D572" s="156"/>
    </row>
    <row r="573" spans="1:4" ht="12.75" x14ac:dyDescent="0.2">
      <c r="A573" s="71"/>
      <c r="B573" s="156"/>
      <c r="C573" s="156"/>
      <c r="D573" s="156"/>
    </row>
    <row r="574" spans="1:4" ht="12.75" x14ac:dyDescent="0.2">
      <c r="B574" s="156"/>
      <c r="C574" s="156"/>
      <c r="D574" s="156"/>
    </row>
    <row r="575" spans="1:4" ht="12.75" x14ac:dyDescent="0.2">
      <c r="B575" s="156"/>
      <c r="C575" s="156"/>
      <c r="D575" s="156"/>
    </row>
    <row r="576" spans="1:4" ht="12.75" x14ac:dyDescent="0.2">
      <c r="B576" s="156"/>
      <c r="C576" s="156"/>
      <c r="D576" s="156"/>
    </row>
    <row r="577" spans="2:4" ht="12.75" x14ac:dyDescent="0.2">
      <c r="B577" s="156"/>
      <c r="C577" s="156"/>
      <c r="D577" s="156"/>
    </row>
    <row r="578" spans="2:4" ht="12.75" x14ac:dyDescent="0.2">
      <c r="B578" s="156"/>
      <c r="C578" s="156"/>
      <c r="D578" s="156"/>
    </row>
    <row r="579" spans="2:4" ht="12.75" x14ac:dyDescent="0.2">
      <c r="B579" s="156"/>
      <c r="C579" s="156"/>
      <c r="D579" s="156"/>
    </row>
    <row r="580" spans="2:4" ht="12.75" x14ac:dyDescent="0.2">
      <c r="B580" s="156"/>
      <c r="C580" s="156"/>
      <c r="D580" s="156"/>
    </row>
    <row r="581" spans="2:4" ht="12.75" x14ac:dyDescent="0.2">
      <c r="B581" s="156"/>
      <c r="C581" s="156"/>
      <c r="D581" s="156"/>
    </row>
    <row r="582" spans="2:4" ht="12.75" x14ac:dyDescent="0.2">
      <c r="B582" s="156"/>
      <c r="C582" s="156"/>
      <c r="D582" s="156"/>
    </row>
    <row r="583" spans="2:4" ht="12.75" x14ac:dyDescent="0.2">
      <c r="B583" s="156"/>
      <c r="C583" s="156"/>
      <c r="D583" s="156"/>
    </row>
    <row r="584" spans="2:4" ht="12.75" x14ac:dyDescent="0.2">
      <c r="B584" s="156"/>
      <c r="C584" s="156"/>
      <c r="D584" s="156"/>
    </row>
  </sheetData>
  <phoneticPr fontId="3" type="noConversion"/>
  <pageMargins left="0.75" right="0.75" top="1.25" bottom="1" header="0.5" footer="0.5"/>
  <pageSetup paperSize="17" fitToHeight="0" orientation="landscape" r:id="rId1"/>
  <headerFooter alignWithMargins="0">
    <oddHeader xml:space="preserve">&amp;L&amp;"Arial,Bold"&amp;11SPS Radial Line Study&amp;"Arial,Regular"
&amp;"Arial,Bold"EOY 2012 Plant Balance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Wrksht O - 2014 TrueUpfinal v3</vt:lpstr>
      <vt:lpstr>Wrksht O - 2014 True Up v3</vt:lpstr>
      <vt:lpstr>Radial Line Chgs v3</vt:lpstr>
      <vt:lpstr>WP SPS Radial Plant v3</vt:lpstr>
      <vt:lpstr>Transmission Cost 12-30-2014</vt:lpstr>
      <vt:lpstr>'WP SPS Radial Plant v3'!Elec_Tran_Line_OH_NM__69KV_Carlsbad_Waterfield_Sub_Tap</vt:lpstr>
      <vt:lpstr>'Transmission Cost 12-30-2014'!Print_Area</vt:lpstr>
      <vt:lpstr>'WP SPS Radial Plant v3'!Print_Area</vt:lpstr>
      <vt:lpstr>'Transmission Cost 12-30-2014'!Print_Titles</vt:lpstr>
      <vt:lpstr>'WP SPS Radial Plant v3'!Print_Titles</vt:lpstr>
      <vt:lpstr>'Wrksht O - 2014 True Up v3'!Print_Titles</vt:lpstr>
      <vt:lpstr>TLine_Cost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Clif</dc:creator>
  <cp:lastModifiedBy>Xcel Energy</cp:lastModifiedBy>
  <cp:lastPrinted>2015-09-30T16:07:05Z</cp:lastPrinted>
  <dcterms:created xsi:type="dcterms:W3CDTF">2010-04-02T21:28:01Z</dcterms:created>
  <dcterms:modified xsi:type="dcterms:W3CDTF">2015-11-18T15:22:23Z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